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56"/>
  <workbookPr/>
  <bookViews>
    <workbookView xWindow="0" yWindow="0" windowWidth="23040" windowHeight="9060" activeTab="1"/>
  </bookViews>
  <sheets>
    <sheet name="Rekapitulace stavby" sheetId="1" r:id="rId1"/>
    <sheet name="1 - Elektromontáže" sheetId="2" r:id="rId2"/>
    <sheet name="2 - Zemní a montážní práce" sheetId="3" r:id="rId3"/>
    <sheet name="3 - Ostatní náklady" sheetId="4" r:id="rId4"/>
  </sheets>
  <definedNames>
    <definedName name="_xlnm._FilterDatabase" localSheetId="1" hidden="1">'1 - Elektromontáže'!$C$132:$L$152</definedName>
    <definedName name="_xlnm._FilterDatabase" localSheetId="2" hidden="1">'2 - Zemní a montážní práce'!$C$130:$L$144</definedName>
    <definedName name="_xlnm._FilterDatabase" localSheetId="3" hidden="1">'3 - Ostatní náklady'!$C$132:$L$140</definedName>
    <definedName name="_xlnm.Print_Area" localSheetId="1">'1 - Elektromontáže'!$C$4:$K$76,'1 - Elektromontáže'!$C$118:$L$152</definedName>
    <definedName name="_xlnm.Print_Area" localSheetId="2">'2 - Zemní a montážní práce'!$C$4:$K$76,'2 - Zemní a montážní práce'!$C$116:$L$144</definedName>
    <definedName name="_xlnm.Print_Area" localSheetId="3">'3 - Ostatní náklady'!$C$4:$K$76,'3 - Ostatní náklady'!$C$118:$L$140</definedName>
    <definedName name="_xlnm.Print_Area" localSheetId="0">'Rekapitulace stavby'!$D$4:$AO$76,'Rekapitulace stavby'!$C$82:$AQ$99</definedName>
    <definedName name="_xlnm.Print_Titles" localSheetId="0">'Rekapitulace stavby'!$92:$92</definedName>
    <definedName name="_xlnm.Print_Titles" localSheetId="1">'1 - Elektromontáže'!$132:$132</definedName>
    <definedName name="_xlnm.Print_Titles" localSheetId="2">'2 - Zemní a montážní práce'!$130:$130</definedName>
    <definedName name="_xlnm.Print_Titles" localSheetId="3">'3 - Ostatní náklady'!$132:$132</definedName>
  </definedNames>
  <calcPr calcId="191029"/>
</workbook>
</file>

<file path=xl/sharedStrings.xml><?xml version="1.0" encoding="utf-8"?>
<sst xmlns="http://schemas.openxmlformats.org/spreadsheetml/2006/main" count="1105" uniqueCount="300">
  <si>
    <t>Export Komplet</t>
  </si>
  <si>
    <t/>
  </si>
  <si>
    <t>2.0</t>
  </si>
  <si>
    <t>False</t>
  </si>
  <si>
    <t>True</t>
  </si>
  <si>
    <t>{2210c58f-8401-4b0a-8376-b48c9ce70172}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</si>
  <si>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</si>
  <si>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</si>
  <si>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</si>
  <si>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</si>
  <si>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</si>
  <si>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</si>
  <si>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</si>
  <si>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</si>
  <si>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</si>
  <si>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D19115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</si>
  <si>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</si>
  <si>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</si>
  <si>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Jílové u Prahy, přepojení odběru SOŠ Potravinářské</t>
  </si>
  <si>
    <t>0,1</t>
  </si>
  <si>
    <t>KSO:</t>
  </si>
  <si>
    <t>828 73 1</t>
  </si>
  <si>
    <t>CC-CZ:</t>
  </si>
  <si>
    <t>1</t>
  </si>
  <si>
    <t>Místo:</t>
  </si>
  <si>
    <t xml:space="preserve"> </t>
  </si>
  <si>
    <t>Datum:</t>
  </si>
  <si>
    <t>8. 11. 2019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</si>
  <si>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</si>
  <si>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</si>
  <si>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</si>
  <si>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</si>
  <si>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</si>
  <si>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</si>
  <si>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</si>
  <si>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</si>
  <si>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ELEKTROŠTIKA, s.r.o.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</si>
  <si>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</si>
  <si>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</si>
  <si>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</si>
  <si>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</si>
  <si>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</si>
  <si>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</si>
  <si>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</si>
  <si>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</si>
  <si>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</si>
  <si>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</si>
  <si>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</si>
  <si>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</si>
  <si>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</si>
  <si>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</si>
  <si>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</si>
  <si>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</si>
  <si>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</si>
  <si>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</si>
  <si>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</si>
  <si>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</si>
  <si>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</si>
  <si>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</si>
  <si>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</si>
  <si>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</si>
  <si>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</si>
  <si>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</si>
  <si>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</si>
  <si>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</si>
  <si>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</si>
  <si>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</si>
  <si>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</si>
  <si>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</si>
  <si>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</si>
  <si>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</si>
  <si>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</si>
  <si>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</si>
  <si>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</si>
  <si>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</si>
  <si>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</si>
  <si>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</si>
  <si>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</si>
  <si>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</si>
  <si>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</si>
  <si>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</si>
  <si>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</si>
  <si>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</si>
  <si>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</si>
  <si>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</si>
  <si>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SO.01</t>
  </si>
  <si>
    <t>rozvaděč nepřímého měření, přepojení odběru</t>
  </si>
  <si>
    <t>STA</t>
  </si>
  <si>
    <t>{369fd053-d2e9-400b-a394-d6741f59e498}</t>
  </si>
  <si>
    <t>2</t>
  </si>
  <si>
    <t>/</t>
  </si>
  <si>
    <t>Elektromontáže</t>
  </si>
  <si>
    <t>Soupis</t>
  </si>
  <si>
    <t>{36515b50-8146-4ddd-acc1-6d162c1a4bef}</t>
  </si>
  <si>
    <t>Zemní a montážní práce</t>
  </si>
  <si>
    <t>{580f531a-54af-434d-8107-2feb228d00ac}</t>
  </si>
  <si>
    <t>3</t>
  </si>
  <si>
    <t>Ostatní náklady</t>
  </si>
  <si>
    <t>{e7db6cbf-192e-4d2d-9d08-528316be5e22}</t>
  </si>
  <si>
    <t>KRYCÍ LIST SOUPISU PRACÍ</t>
  </si>
  <si>
    <t>Objekt:</t>
  </si>
  <si>
    <t>SO.01 - rozvaděč nepřímého měření, přepojení odběru</t>
  </si>
  <si>
    <t>Soupis:</t>
  </si>
  <si>
    <t>1 - Elektromontáže</t>
  </si>
  <si>
    <t>Náklady z rozpočtu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</si>
  <si>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</si>
  <si>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</si>
  <si>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</si>
  <si>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</si>
  <si>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</si>
  <si>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</si>
  <si>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</si>
  <si>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1) Náklady ze soupisu prací</t>
  </si>
  <si>
    <t>-1</t>
  </si>
  <si>
    <t>PSV - Práce a dodávky PSV</t>
  </si>
  <si>
    <t xml:space="preserve">    741 - Elektroinstalace - silnoproud</t>
  </si>
  <si>
    <t>21-M - Elektromontáže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</si>
  <si>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</si>
  <si>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</si>
  <si>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</si>
  <si>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</si>
  <si>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</si>
  <si>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</si>
  <si>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</si>
  <si>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</si>
  <si>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</si>
  <si>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</si>
  <si>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</si>
  <si>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</si>
  <si>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</si>
  <si>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</si>
  <si>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</si>
  <si>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</si>
  <si>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</si>
  <si>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</si>
  <si>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</si>
  <si>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</si>
  <si>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</si>
  <si>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</si>
  <si>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</si>
  <si>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</si>
  <si>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</si>
  <si>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</si>
  <si>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</si>
  <si>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</si>
  <si>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</si>
  <si>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</si>
  <si>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741</t>
  </si>
  <si>
    <t>Elektroinstalace - silnoproud</t>
  </si>
  <si>
    <t>30</t>
  </si>
  <si>
    <t>K</t>
  </si>
  <si>
    <t>741123233</t>
  </si>
  <si>
    <t>Montáž kabel Al plný nebo laněný kulatý žíla 3x150+70 až 240+120 mm2 uložený volně (AYKY)</t>
  </si>
  <si>
    <t>m</t>
  </si>
  <si>
    <t>16</t>
  </si>
  <si>
    <t>-918375862</t>
  </si>
  <si>
    <t>31</t>
  </si>
  <si>
    <t>M</t>
  </si>
  <si>
    <t>PKB.711552</t>
  </si>
  <si>
    <t>1-AYKY-J 3x240+120 SM/SM</t>
  </si>
  <si>
    <t>km</t>
  </si>
  <si>
    <t>32</t>
  </si>
  <si>
    <t>1411434389</t>
  </si>
  <si>
    <t>741136005</t>
  </si>
  <si>
    <t>Propojení kabel celoplastový spojkou venkovní smršťovací do 1kV 3x185+95-240+120mm2</t>
  </si>
  <si>
    <t>kus</t>
  </si>
  <si>
    <t>-1283192365</t>
  </si>
  <si>
    <t>33</t>
  </si>
  <si>
    <t>35436026</t>
  </si>
  <si>
    <t>spojka kabelová smršťovaná přímé do 1kV 91ah-25s 4x95-300mm</t>
  </si>
  <si>
    <t>-1357956673</t>
  </si>
  <si>
    <t>36</t>
  </si>
  <si>
    <t>741210002D</t>
  </si>
  <si>
    <t>Demontáž rozvodnice oceloplechová nebo plastová běžná do 50 kg</t>
  </si>
  <si>
    <t>-236081123</t>
  </si>
  <si>
    <t>17</t>
  </si>
  <si>
    <t>741210201</t>
  </si>
  <si>
    <t>Montáž rozváděč skříňový nebo panelový dělitelný pole do 200 kg</t>
  </si>
  <si>
    <t>1860303120</t>
  </si>
  <si>
    <t>24</t>
  </si>
  <si>
    <t>EŠ0001</t>
  </si>
  <si>
    <t>rozvaděč nepřímého měření NR212/NKF7D/BH630A/ČEZ</t>
  </si>
  <si>
    <t>1078213795</t>
  </si>
  <si>
    <t>37</t>
  </si>
  <si>
    <t>EŠ0002</t>
  </si>
  <si>
    <t>Demontáž a opětovná montáž optočlenu OP105 do NR212</t>
  </si>
  <si>
    <t>-8587805</t>
  </si>
  <si>
    <t>21-M</t>
  </si>
  <si>
    <t>4</t>
  </si>
  <si>
    <t>210100009</t>
  </si>
  <si>
    <t>Ukončení vodičů v rozváděči nebo na přístroji včetně zapojení průřezu žíly do 120 mm2</t>
  </si>
  <si>
    <t>64</t>
  </si>
  <si>
    <t>1357282832</t>
  </si>
  <si>
    <t>34</t>
  </si>
  <si>
    <t>210100012</t>
  </si>
  <si>
    <t>Ukončení vodičů v rozváděči nebo na přístroji včetně zapojení průřezu žíly do 240 mm2</t>
  </si>
  <si>
    <t>910793000</t>
  </si>
  <si>
    <t>35</t>
  </si>
  <si>
    <t>35436316</t>
  </si>
  <si>
    <t>hlava rozdělovací smršťovaná přímá do 1kV SKE 4f/5 kabel 37-72mm / průřez 150-400mm</t>
  </si>
  <si>
    <t>128</t>
  </si>
  <si>
    <t>1389781939</t>
  </si>
  <si>
    <t>38</t>
  </si>
  <si>
    <t>210120102</t>
  </si>
  <si>
    <t>Montáž pojistkových patron nožových</t>
  </si>
  <si>
    <t>113732261</t>
  </si>
  <si>
    <t>39</t>
  </si>
  <si>
    <t>35825276</t>
  </si>
  <si>
    <t>pojistka nožová 315A nízkoztrátová 28.10 W, provedení normální, charakteristika gG</t>
  </si>
  <si>
    <t>56212526</t>
  </si>
  <si>
    <t>5</t>
  </si>
  <si>
    <t>220110346</t>
  </si>
  <si>
    <t>Montáž štítku kabelového průběžného</t>
  </si>
  <si>
    <t>1435702718</t>
  </si>
  <si>
    <t>11</t>
  </si>
  <si>
    <t>000106265</t>
  </si>
  <si>
    <t>řemínek upevňovací</t>
  </si>
  <si>
    <t>ks</t>
  </si>
  <si>
    <t>256</t>
  </si>
  <si>
    <t>-1348709688</t>
  </si>
  <si>
    <t>9</t>
  </si>
  <si>
    <t>000105031</t>
  </si>
  <si>
    <t>štítek kabelový s tiskem</t>
  </si>
  <si>
    <t>-195241919</t>
  </si>
  <si>
    <t>2 - Zemní a montážní práce</t>
  </si>
  <si>
    <t>46-M - Zemní práce při extr.mont.pracích</t>
  </si>
  <si>
    <t>46-M</t>
  </si>
  <si>
    <t>Zemní práce při extr.mont.pracích</t>
  </si>
  <si>
    <t>127</t>
  </si>
  <si>
    <t>460470001</t>
  </si>
  <si>
    <t>Provizorní zajištění potrubí ve výkopech při křížení s kabelem</t>
  </si>
  <si>
    <t>-144097429</t>
  </si>
  <si>
    <t>126</t>
  </si>
  <si>
    <t>460470012</t>
  </si>
  <si>
    <t>Provizorní zajištění kabelů ve výkopech při jejich souběhu</t>
  </si>
  <si>
    <t>1122148934</t>
  </si>
  <si>
    <t>88</t>
  </si>
  <si>
    <t>460010024</t>
  </si>
  <si>
    <t>Vytyčení trasy vedení kabelového podzemního v zastavěném prostoru</t>
  </si>
  <si>
    <t>1687483775</t>
  </si>
  <si>
    <t>89</t>
  </si>
  <si>
    <t>460010025</t>
  </si>
  <si>
    <t>Vytyčení trasy inženýrských sítí v zastavěném prostoru</t>
  </si>
  <si>
    <t>-1166286841</t>
  </si>
  <si>
    <t>57</t>
  </si>
  <si>
    <t>460151553</t>
  </si>
  <si>
    <t>Hloubení kabelových zapažených i nezapažených rýh ručně ostatních rozměrů v hornině tř 3</t>
  </si>
  <si>
    <t>m3</t>
  </si>
  <si>
    <t>1109548891</t>
  </si>
  <si>
    <t>8</t>
  </si>
  <si>
    <t>460300001</t>
  </si>
  <si>
    <t>Zásyp jam nebo rýh strojně včetně zhutnění v zástavbě</t>
  </si>
  <si>
    <t>18847542</t>
  </si>
  <si>
    <t>106</t>
  </si>
  <si>
    <t>460510055</t>
  </si>
  <si>
    <t>Kabelové prostupy z trub plastových do rýhy bez obsypu, průměru do 15 cm</t>
  </si>
  <si>
    <t>-840566952</t>
  </si>
  <si>
    <t>92</t>
  </si>
  <si>
    <t>34571358</t>
  </si>
  <si>
    <t>trubka elektroinstalační ohebná dvouplášťová korugovaná D 136/160 mm, HDPE+LDPE</t>
  </si>
  <si>
    <t>305440377</t>
  </si>
  <si>
    <t>103</t>
  </si>
  <si>
    <t>460421172</t>
  </si>
  <si>
    <t>Lože kabelů z písku nebo štěrkopísku tl 10 cm nad kabel, kryté plastovou deskou, š lože do 50 cm</t>
  </si>
  <si>
    <t>2093783985</t>
  </si>
  <si>
    <t>129</t>
  </si>
  <si>
    <t>EŠ0004</t>
  </si>
  <si>
    <t>Osazení plast pilíře NR212, vč. základu a zasypání</t>
  </si>
  <si>
    <t>1124760003</t>
  </si>
  <si>
    <t>EŠ0003</t>
  </si>
  <si>
    <t>Demolice pilíře vč. základu, odvoz suti</t>
  </si>
  <si>
    <t>1441606168</t>
  </si>
  <si>
    <t>90</t>
  </si>
  <si>
    <t>34575112</t>
  </si>
  <si>
    <t>deska kabelová krycí PE červená, 250x7x2 mm</t>
  </si>
  <si>
    <t>2121621577</t>
  </si>
  <si>
    <t>3 - Ostatní náklady</t>
  </si>
  <si>
    <t>VRN - Vedlejší rozpočtové náklady</t>
  </si>
  <si>
    <t xml:space="preserve">    VRN3 - Zařízení staveniště</t>
  </si>
  <si>
    <t xml:space="preserve">    VRN4 - Inženýrská činnost</t>
  </si>
  <si>
    <t>Vedlejší rozpočtové náklady</t>
  </si>
  <si>
    <t>VRN3</t>
  </si>
  <si>
    <t>034002000</t>
  </si>
  <si>
    <t>Zabezpečení staveniště, vypínání</t>
  </si>
  <si>
    <t>Kč</t>
  </si>
  <si>
    <t>1024</t>
  </si>
  <si>
    <t>-1689707193</t>
  </si>
  <si>
    <t>VRN4</t>
  </si>
  <si>
    <t>Inženýrská činnost</t>
  </si>
  <si>
    <t>043002000</t>
  </si>
  <si>
    <t>Zkoušky a ostatní měření</t>
  </si>
  <si>
    <t>KPL</t>
  </si>
  <si>
    <t>-599954998</t>
  </si>
  <si>
    <t>044002000</t>
  </si>
  <si>
    <t>Revize</t>
  </si>
  <si>
    <t>1170392511</t>
  </si>
  <si>
    <t>6</t>
  </si>
  <si>
    <t>049002000</t>
  </si>
  <si>
    <t>Ostatní inženýrská činnost</t>
  </si>
  <si>
    <t>55636670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</si>
</sst>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6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3" fillId="0" borderId="17" xfId="0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7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9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 applyProtection="1">
      <alignment horizontal="right" vertical="center"/>
      <protection locked="0"/>
    </xf>
    <xf numFmtId="0" fontId="20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4" fontId="22" fillId="0" borderId="0" xfId="0" applyNumberFormat="1" applyFont="1" applyAlignment="1" applyProtection="1">
      <alignment vertical="center"/>
      <protection locked="0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2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4" fontId="22" fillId="4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4" fontId="32" fillId="0" borderId="10" xfId="0" applyNumberFormat="1" applyFont="1" applyBorder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2" borderId="17" xfId="0" applyFont="1" applyFill="1" applyBorder="1" applyAlignment="1" applyProtection="1">
      <alignment horizontal="left" vertical="center"/>
      <protection locked="0"/>
    </xf>
    <xf numFmtId="0" fontId="34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>
      <alignment horizontal="center" vertical="center"/>
    </xf>
    <xf numFmtId="4" fontId="21" fillId="0" borderId="19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66" fontId="21" fillId="0" borderId="19" xfId="0" applyNumberFormat="1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center" vertical="center"/>
    </xf>
    <xf numFmtId="0" fontId="0" fillId="0" borderId="0" xfId="0"/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left" vertical="center"/>
    </xf>
    <xf numFmtId="4" fontId="25" fillId="0" borderId="0" xfId="0" applyNumberFormat="1" applyFont="1" applyAlignment="1">
      <alignment horizontal="righ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workbookViewId="0" topLeftCell="A18">
      <selection activeCell="AK125" sqref="AK12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4</v>
      </c>
      <c r="BV1" s="13" t="s">
        <v>5</v>
      </c>
    </row>
    <row r="2" spans="44:72" s="1" customFormat="1" ht="36.9" customHeight="1">
      <c r="AR2" s="216" t="s">
        <v>6</v>
      </c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S2" s="14" t="s">
        <v>7</v>
      </c>
      <c r="BT2" s="14" t="s">
        <v>8</v>
      </c>
    </row>
    <row r="3" spans="2:72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7</v>
      </c>
      <c r="BT3" s="14" t="s">
        <v>9</v>
      </c>
    </row>
    <row r="4" spans="2:71" s="1" customFormat="1" ht="24.9" customHeight="1">
      <c r="B4" s="17"/>
      <c r="D4" s="18" t="s">
        <v>10</v>
      </c>
      <c r="AR4" s="17"/>
      <c r="AS4" s="19" t="s">
        <v>11</v>
      </c>
      <c r="BG4" s="20" t="s">
        <v>12</v>
      </c>
      <c r="BS4" s="14" t="s">
        <v>13</v>
      </c>
    </row>
    <row r="5" spans="2:71" s="1" customFormat="1" ht="12" customHeight="1">
      <c r="B5" s="17"/>
      <c r="D5" s="21" t="s">
        <v>14</v>
      </c>
      <c r="K5" s="228" t="s">
        <v>15</v>
      </c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R5" s="17"/>
      <c r="BG5" s="225" t="s">
        <v>16</v>
      </c>
      <c r="BS5" s="14" t="s">
        <v>7</v>
      </c>
    </row>
    <row r="6" spans="2:71" s="1" customFormat="1" ht="36.9" customHeight="1">
      <c r="B6" s="17"/>
      <c r="D6" s="23" t="s">
        <v>17</v>
      </c>
      <c r="K6" s="229" t="s">
        <v>18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R6" s="17"/>
      <c r="BG6" s="226"/>
      <c r="BS6" s="14" t="s">
        <v>19</v>
      </c>
    </row>
    <row r="7" spans="2:71" s="1" customFormat="1" ht="12" customHeight="1">
      <c r="B7" s="17"/>
      <c r="D7" s="24" t="s">
        <v>20</v>
      </c>
      <c r="K7" s="22" t="s">
        <v>21</v>
      </c>
      <c r="AK7" s="24" t="s">
        <v>22</v>
      </c>
      <c r="AN7" s="22" t="s">
        <v>1</v>
      </c>
      <c r="AR7" s="17"/>
      <c r="BG7" s="226"/>
      <c r="BS7" s="14" t="s">
        <v>23</v>
      </c>
    </row>
    <row r="8" spans="2:71" s="1" customFormat="1" ht="12" customHeight="1">
      <c r="B8" s="17"/>
      <c r="D8" s="24" t="s">
        <v>24</v>
      </c>
      <c r="K8" s="22" t="s">
        <v>25</v>
      </c>
      <c r="AK8" s="24" t="s">
        <v>26</v>
      </c>
      <c r="AN8" s="25" t="s">
        <v>27</v>
      </c>
      <c r="AR8" s="17"/>
      <c r="BG8" s="226"/>
      <c r="BS8" s="14" t="s">
        <v>28</v>
      </c>
    </row>
    <row r="9" spans="2:71" s="1" customFormat="1" ht="14.4" customHeight="1">
      <c r="B9" s="17"/>
      <c r="AR9" s="17"/>
      <c r="BG9" s="226"/>
      <c r="BS9" s="14" t="s">
        <v>29</v>
      </c>
    </row>
    <row r="10" spans="2:71" s="1" customFormat="1" ht="12" customHeight="1">
      <c r="B10" s="17"/>
      <c r="D10" s="24" t="s">
        <v>30</v>
      </c>
      <c r="AK10" s="24" t="s">
        <v>31</v>
      </c>
      <c r="AN10" s="22" t="s">
        <v>1</v>
      </c>
      <c r="AR10" s="17"/>
      <c r="BG10" s="226"/>
      <c r="BS10" s="14" t="s">
        <v>19</v>
      </c>
    </row>
    <row r="11" spans="2:71" s="1" customFormat="1" ht="18.45" customHeight="1">
      <c r="B11" s="17"/>
      <c r="E11" s="22" t="s">
        <v>25</v>
      </c>
      <c r="AK11" s="24" t="s">
        <v>32</v>
      </c>
      <c r="AN11" s="22" t="s">
        <v>1</v>
      </c>
      <c r="AR11" s="17"/>
      <c r="BG11" s="226"/>
      <c r="BS11" s="14" t="s">
        <v>19</v>
      </c>
    </row>
    <row r="12" spans="2:71" s="1" customFormat="1" ht="6.9" customHeight="1">
      <c r="B12" s="17"/>
      <c r="AR12" s="17"/>
      <c r="BG12" s="226"/>
      <c r="BS12" s="14" t="s">
        <v>19</v>
      </c>
    </row>
    <row r="13" spans="2:71" s="1" customFormat="1" ht="12" customHeight="1">
      <c r="B13" s="17"/>
      <c r="D13" s="24" t="s">
        <v>33</v>
      </c>
      <c r="AK13" s="24" t="s">
        <v>31</v>
      </c>
      <c r="AN13" s="26" t="s">
        <v>34</v>
      </c>
      <c r="AR13" s="17"/>
      <c r="BG13" s="226"/>
      <c r="BS13" s="14" t="s">
        <v>19</v>
      </c>
    </row>
    <row r="14" spans="2:71" ht="13.2">
      <c r="B14" s="17"/>
      <c r="E14" s="230" t="s">
        <v>34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4" t="s">
        <v>32</v>
      </c>
      <c r="AN14" s="26" t="s">
        <v>34</v>
      </c>
      <c r="AR14" s="17"/>
      <c r="BG14" s="226"/>
      <c r="BS14" s="14" t="s">
        <v>19</v>
      </c>
    </row>
    <row r="15" spans="2:71" s="1" customFormat="1" ht="6.9" customHeight="1">
      <c r="B15" s="17"/>
      <c r="AR15" s="17"/>
      <c r="BG15" s="226"/>
      <c r="BS15" s="14" t="s">
        <v>3</v>
      </c>
    </row>
    <row r="16" spans="2:71" s="1" customFormat="1" ht="12" customHeight="1">
      <c r="B16" s="17"/>
      <c r="D16" s="24" t="s">
        <v>35</v>
      </c>
      <c r="AK16" s="24" t="s">
        <v>31</v>
      </c>
      <c r="AN16" s="22" t="s">
        <v>1</v>
      </c>
      <c r="AR16" s="17"/>
      <c r="BG16" s="226"/>
      <c r="BS16" s="14" t="s">
        <v>3</v>
      </c>
    </row>
    <row r="17" spans="2:71" s="1" customFormat="1" ht="18.45" customHeight="1">
      <c r="B17" s="17"/>
      <c r="E17" s="22" t="s">
        <v>36</v>
      </c>
      <c r="AK17" s="24" t="s">
        <v>32</v>
      </c>
      <c r="AN17" s="22" t="s">
        <v>1</v>
      </c>
      <c r="AR17" s="17"/>
      <c r="BG17" s="226"/>
      <c r="BS17" s="14" t="s">
        <v>4</v>
      </c>
    </row>
    <row r="18" spans="2:71" s="1" customFormat="1" ht="6.9" customHeight="1">
      <c r="B18" s="17"/>
      <c r="AR18" s="17"/>
      <c r="BG18" s="226"/>
      <c r="BS18" s="14" t="s">
        <v>7</v>
      </c>
    </row>
    <row r="19" spans="2:71" s="1" customFormat="1" ht="12" customHeight="1">
      <c r="B19" s="17"/>
      <c r="D19" s="24" t="s">
        <v>37</v>
      </c>
      <c r="AK19" s="24" t="s">
        <v>31</v>
      </c>
      <c r="AN19" s="22" t="s">
        <v>1</v>
      </c>
      <c r="AR19" s="17"/>
      <c r="BG19" s="226"/>
      <c r="BS19" s="14" t="s">
        <v>7</v>
      </c>
    </row>
    <row r="20" spans="2:71" s="1" customFormat="1" ht="18.45" customHeight="1">
      <c r="B20" s="17"/>
      <c r="E20" s="22" t="s">
        <v>36</v>
      </c>
      <c r="AK20" s="24" t="s">
        <v>32</v>
      </c>
      <c r="AN20" s="22" t="s">
        <v>1</v>
      </c>
      <c r="AR20" s="17"/>
      <c r="BG20" s="226"/>
      <c r="BS20" s="14" t="s">
        <v>4</v>
      </c>
    </row>
    <row r="21" spans="2:59" s="1" customFormat="1" ht="6.9" customHeight="1">
      <c r="B21" s="17"/>
      <c r="AR21" s="17"/>
      <c r="BG21" s="226"/>
    </row>
    <row r="22" spans="2:59" s="1" customFormat="1" ht="12" customHeight="1">
      <c r="B22" s="17"/>
      <c r="D22" s="24" t="s">
        <v>38</v>
      </c>
      <c r="AR22" s="17"/>
      <c r="BG22" s="226"/>
    </row>
    <row r="23" spans="2:59" s="1" customFormat="1" ht="16.5" customHeight="1">
      <c r="B23" s="17"/>
      <c r="E23" s="232" t="s">
        <v>1</v>
      </c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R23" s="17"/>
      <c r="BG23" s="226"/>
    </row>
    <row r="24" spans="2:59" s="1" customFormat="1" ht="6.9" customHeight="1">
      <c r="B24" s="17"/>
      <c r="AR24" s="17"/>
      <c r="BG24" s="226"/>
    </row>
    <row r="25" spans="2:59" s="1" customFormat="1" ht="6.9" customHeight="1">
      <c r="B25" s="1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7"/>
      <c r="BG25" s="226"/>
    </row>
    <row r="26" spans="1:59" s="2" customFormat="1" ht="25.95" customHeight="1">
      <c r="A26" s="28"/>
      <c r="B26" s="29"/>
      <c r="C26" s="28"/>
      <c r="D26" s="30" t="s">
        <v>39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33">
        <f>ROUND(AG94,2)</f>
        <v>0</v>
      </c>
      <c r="AL26" s="234"/>
      <c r="AM26" s="234"/>
      <c r="AN26" s="234"/>
      <c r="AO26" s="234"/>
      <c r="AP26" s="28"/>
      <c r="AQ26" s="28"/>
      <c r="AR26" s="29"/>
      <c r="BG26" s="226"/>
    </row>
    <row r="27" spans="1:59" s="2" customFormat="1" ht="6.9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G27" s="226"/>
    </row>
    <row r="28" spans="1:59" s="2" customFormat="1" ht="13.2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35" t="s">
        <v>40</v>
      </c>
      <c r="M28" s="235"/>
      <c r="N28" s="235"/>
      <c r="O28" s="235"/>
      <c r="P28" s="235"/>
      <c r="Q28" s="28"/>
      <c r="R28" s="28"/>
      <c r="S28" s="28"/>
      <c r="T28" s="28"/>
      <c r="U28" s="28"/>
      <c r="V28" s="28"/>
      <c r="W28" s="235" t="s">
        <v>41</v>
      </c>
      <c r="X28" s="235"/>
      <c r="Y28" s="235"/>
      <c r="Z28" s="235"/>
      <c r="AA28" s="235"/>
      <c r="AB28" s="235"/>
      <c r="AC28" s="235"/>
      <c r="AD28" s="235"/>
      <c r="AE28" s="235"/>
      <c r="AF28" s="28"/>
      <c r="AG28" s="28"/>
      <c r="AH28" s="28"/>
      <c r="AI28" s="28"/>
      <c r="AJ28" s="28"/>
      <c r="AK28" s="235" t="s">
        <v>42</v>
      </c>
      <c r="AL28" s="235"/>
      <c r="AM28" s="235"/>
      <c r="AN28" s="235"/>
      <c r="AO28" s="235"/>
      <c r="AP28" s="28"/>
      <c r="AQ28" s="28"/>
      <c r="AR28" s="29"/>
      <c r="BG28" s="226"/>
    </row>
    <row r="29" spans="2:59" s="3" customFormat="1" ht="14.4" customHeight="1">
      <c r="B29" s="33"/>
      <c r="D29" s="24" t="s">
        <v>43</v>
      </c>
      <c r="F29" s="24" t="s">
        <v>44</v>
      </c>
      <c r="L29" s="218">
        <v>0.21</v>
      </c>
      <c r="M29" s="219"/>
      <c r="N29" s="219"/>
      <c r="O29" s="219"/>
      <c r="P29" s="219"/>
      <c r="W29" s="220">
        <f>ROUND(BB94,2)</f>
        <v>0</v>
      </c>
      <c r="X29" s="219"/>
      <c r="Y29" s="219"/>
      <c r="Z29" s="219"/>
      <c r="AA29" s="219"/>
      <c r="AB29" s="219"/>
      <c r="AC29" s="219"/>
      <c r="AD29" s="219"/>
      <c r="AE29" s="219"/>
      <c r="AK29" s="220">
        <f>ROUND(AX94,2)</f>
        <v>0</v>
      </c>
      <c r="AL29" s="219"/>
      <c r="AM29" s="219"/>
      <c r="AN29" s="219"/>
      <c r="AO29" s="219"/>
      <c r="AR29" s="33"/>
      <c r="BG29" s="227"/>
    </row>
    <row r="30" spans="2:59" s="3" customFormat="1" ht="14.4" customHeight="1">
      <c r="B30" s="33"/>
      <c r="F30" s="24" t="s">
        <v>45</v>
      </c>
      <c r="L30" s="218">
        <v>0.15</v>
      </c>
      <c r="M30" s="219"/>
      <c r="N30" s="219"/>
      <c r="O30" s="219"/>
      <c r="P30" s="219"/>
      <c r="W30" s="220">
        <f>ROUND(BC94,2)</f>
        <v>0</v>
      </c>
      <c r="X30" s="219"/>
      <c r="Y30" s="219"/>
      <c r="Z30" s="219"/>
      <c r="AA30" s="219"/>
      <c r="AB30" s="219"/>
      <c r="AC30" s="219"/>
      <c r="AD30" s="219"/>
      <c r="AE30" s="219"/>
      <c r="AK30" s="220">
        <f>ROUND(AY94,2)</f>
        <v>0</v>
      </c>
      <c r="AL30" s="219"/>
      <c r="AM30" s="219"/>
      <c r="AN30" s="219"/>
      <c r="AO30" s="219"/>
      <c r="AR30" s="33"/>
      <c r="BG30" s="227"/>
    </row>
    <row r="31" spans="2:59" s="3" customFormat="1" ht="14.4" customHeight="1" hidden="1">
      <c r="B31" s="33"/>
      <c r="F31" s="24" t="s">
        <v>46</v>
      </c>
      <c r="L31" s="218">
        <v>0.21</v>
      </c>
      <c r="M31" s="219"/>
      <c r="N31" s="219"/>
      <c r="O31" s="219"/>
      <c r="P31" s="219"/>
      <c r="W31" s="220">
        <f>ROUND(BD94,2)</f>
        <v>0</v>
      </c>
      <c r="X31" s="219"/>
      <c r="Y31" s="219"/>
      <c r="Z31" s="219"/>
      <c r="AA31" s="219"/>
      <c r="AB31" s="219"/>
      <c r="AC31" s="219"/>
      <c r="AD31" s="219"/>
      <c r="AE31" s="219"/>
      <c r="AK31" s="220">
        <v>0</v>
      </c>
      <c r="AL31" s="219"/>
      <c r="AM31" s="219"/>
      <c r="AN31" s="219"/>
      <c r="AO31" s="219"/>
      <c r="AR31" s="33"/>
      <c r="BG31" s="227"/>
    </row>
    <row r="32" spans="2:59" s="3" customFormat="1" ht="14.4" customHeight="1" hidden="1">
      <c r="B32" s="33"/>
      <c r="F32" s="24" t="s">
        <v>47</v>
      </c>
      <c r="L32" s="218">
        <v>0.15</v>
      </c>
      <c r="M32" s="219"/>
      <c r="N32" s="219"/>
      <c r="O32" s="219"/>
      <c r="P32" s="219"/>
      <c r="W32" s="220">
        <f>ROUND(BE94,2)</f>
        <v>0</v>
      </c>
      <c r="X32" s="219"/>
      <c r="Y32" s="219"/>
      <c r="Z32" s="219"/>
      <c r="AA32" s="219"/>
      <c r="AB32" s="219"/>
      <c r="AC32" s="219"/>
      <c r="AD32" s="219"/>
      <c r="AE32" s="219"/>
      <c r="AK32" s="220">
        <v>0</v>
      </c>
      <c r="AL32" s="219"/>
      <c r="AM32" s="219"/>
      <c r="AN32" s="219"/>
      <c r="AO32" s="219"/>
      <c r="AR32" s="33"/>
      <c r="BG32" s="227"/>
    </row>
    <row r="33" spans="2:59" s="3" customFormat="1" ht="14.4" customHeight="1" hidden="1">
      <c r="B33" s="33"/>
      <c r="F33" s="24" t="s">
        <v>48</v>
      </c>
      <c r="L33" s="218">
        <v>0</v>
      </c>
      <c r="M33" s="219"/>
      <c r="N33" s="219"/>
      <c r="O33" s="219"/>
      <c r="P33" s="219"/>
      <c r="W33" s="220">
        <f>ROUND(BF94,2)</f>
        <v>0</v>
      </c>
      <c r="X33" s="219"/>
      <c r="Y33" s="219"/>
      <c r="Z33" s="219"/>
      <c r="AA33" s="219"/>
      <c r="AB33" s="219"/>
      <c r="AC33" s="219"/>
      <c r="AD33" s="219"/>
      <c r="AE33" s="219"/>
      <c r="AK33" s="220">
        <v>0</v>
      </c>
      <c r="AL33" s="219"/>
      <c r="AM33" s="219"/>
      <c r="AN33" s="219"/>
      <c r="AO33" s="219"/>
      <c r="AR33" s="33"/>
      <c r="BG33" s="227"/>
    </row>
    <row r="34" spans="1:59" s="2" customFormat="1" ht="6.9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G34" s="226"/>
    </row>
    <row r="35" spans="1:59" s="2" customFormat="1" ht="25.95" customHeight="1">
      <c r="A35" s="28"/>
      <c r="B35" s="29"/>
      <c r="C35" s="34"/>
      <c r="D35" s="35" t="s">
        <v>49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50</v>
      </c>
      <c r="U35" s="36"/>
      <c r="V35" s="36"/>
      <c r="W35" s="36"/>
      <c r="X35" s="224" t="s">
        <v>51</v>
      </c>
      <c r="Y35" s="222"/>
      <c r="Z35" s="222"/>
      <c r="AA35" s="222"/>
      <c r="AB35" s="222"/>
      <c r="AC35" s="36"/>
      <c r="AD35" s="36"/>
      <c r="AE35" s="36"/>
      <c r="AF35" s="36"/>
      <c r="AG35" s="36"/>
      <c r="AH35" s="36"/>
      <c r="AI35" s="36"/>
      <c r="AJ35" s="36"/>
      <c r="AK35" s="221">
        <f>SUM(AK26:AK33)</f>
        <v>0</v>
      </c>
      <c r="AL35" s="222"/>
      <c r="AM35" s="222"/>
      <c r="AN35" s="222"/>
      <c r="AO35" s="223"/>
      <c r="AP35" s="34"/>
      <c r="AQ35" s="34"/>
      <c r="AR35" s="29"/>
      <c r="BG35" s="28"/>
    </row>
    <row r="36" spans="1:59" s="2" customFormat="1" ht="6.9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G36" s="28"/>
    </row>
    <row r="37" spans="1:59" s="2" customFormat="1" ht="14.4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G37" s="28"/>
    </row>
    <row r="38" spans="2:44" s="1" customFormat="1" ht="14.4" customHeight="1">
      <c r="B38" s="17"/>
      <c r="AR38" s="17"/>
    </row>
    <row r="39" spans="2:44" s="1" customFormat="1" ht="14.4" customHeight="1">
      <c r="B39" s="17"/>
      <c r="AR39" s="17"/>
    </row>
    <row r="40" spans="2:44" s="1" customFormat="1" ht="14.4" customHeight="1">
      <c r="B40" s="17"/>
      <c r="AR40" s="17"/>
    </row>
    <row r="41" spans="2:44" s="1" customFormat="1" ht="14.4" customHeight="1">
      <c r="B41" s="17"/>
      <c r="AR41" s="17"/>
    </row>
    <row r="42" spans="2:44" s="1" customFormat="1" ht="14.4" customHeight="1">
      <c r="B42" s="17"/>
      <c r="AR42" s="17"/>
    </row>
    <row r="43" spans="2:44" s="1" customFormat="1" ht="14.4" customHeight="1">
      <c r="B43" s="17"/>
      <c r="AR43" s="17"/>
    </row>
    <row r="44" spans="2:44" s="1" customFormat="1" ht="14.4" customHeight="1">
      <c r="B44" s="17"/>
      <c r="AR44" s="17"/>
    </row>
    <row r="45" spans="2:44" s="1" customFormat="1" ht="14.4" customHeight="1">
      <c r="B45" s="17"/>
      <c r="AR45" s="17"/>
    </row>
    <row r="46" spans="2:44" s="1" customFormat="1" ht="14.4" customHeight="1">
      <c r="B46" s="17"/>
      <c r="AR46" s="17"/>
    </row>
    <row r="47" spans="2:44" s="1" customFormat="1" ht="14.4" customHeight="1">
      <c r="B47" s="17"/>
      <c r="AR47" s="17"/>
    </row>
    <row r="48" spans="2:44" s="1" customFormat="1" ht="14.4" customHeight="1">
      <c r="B48" s="17"/>
      <c r="AR48" s="17"/>
    </row>
    <row r="49" spans="2:44" s="2" customFormat="1" ht="14.4" customHeight="1">
      <c r="B49" s="38"/>
      <c r="D49" s="39" t="s">
        <v>52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53</v>
      </c>
      <c r="AI49" s="40"/>
      <c r="AJ49" s="40"/>
      <c r="AK49" s="40"/>
      <c r="AL49" s="40"/>
      <c r="AM49" s="40"/>
      <c r="AN49" s="40"/>
      <c r="AO49" s="40"/>
      <c r="AR49" s="38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1:59" s="2" customFormat="1" ht="13.2">
      <c r="A60" s="28"/>
      <c r="B60" s="29"/>
      <c r="C60" s="28"/>
      <c r="D60" s="41" t="s">
        <v>54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1" t="s">
        <v>55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1" t="s">
        <v>54</v>
      </c>
      <c r="AI60" s="31"/>
      <c r="AJ60" s="31"/>
      <c r="AK60" s="31"/>
      <c r="AL60" s="31"/>
      <c r="AM60" s="41" t="s">
        <v>55</v>
      </c>
      <c r="AN60" s="31"/>
      <c r="AO60" s="31"/>
      <c r="AP60" s="28"/>
      <c r="AQ60" s="28"/>
      <c r="AR60" s="29"/>
      <c r="BG60" s="28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1:59" s="2" customFormat="1" ht="13.2">
      <c r="A64" s="28"/>
      <c r="B64" s="29"/>
      <c r="C64" s="28"/>
      <c r="D64" s="39" t="s">
        <v>56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39" t="s">
        <v>57</v>
      </c>
      <c r="AI64" s="42"/>
      <c r="AJ64" s="42"/>
      <c r="AK64" s="42"/>
      <c r="AL64" s="42"/>
      <c r="AM64" s="42"/>
      <c r="AN64" s="42"/>
      <c r="AO64" s="42"/>
      <c r="AP64" s="28"/>
      <c r="AQ64" s="28"/>
      <c r="AR64" s="29"/>
      <c r="BG64" s="28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1:59" s="2" customFormat="1" ht="13.2">
      <c r="A75" s="28"/>
      <c r="B75" s="29"/>
      <c r="C75" s="28"/>
      <c r="D75" s="41" t="s">
        <v>54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1" t="s">
        <v>55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1" t="s">
        <v>54</v>
      </c>
      <c r="AI75" s="31"/>
      <c r="AJ75" s="31"/>
      <c r="AK75" s="31"/>
      <c r="AL75" s="31"/>
      <c r="AM75" s="41" t="s">
        <v>55</v>
      </c>
      <c r="AN75" s="31"/>
      <c r="AO75" s="31"/>
      <c r="AP75" s="28"/>
      <c r="AQ75" s="28"/>
      <c r="AR75" s="29"/>
      <c r="BG75" s="28"/>
    </row>
    <row r="76" spans="1:59" s="2" customFormat="1" ht="12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G76" s="28"/>
    </row>
    <row r="77" spans="1:59" s="2" customFormat="1" ht="6.9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9"/>
      <c r="BG77" s="28"/>
    </row>
    <row r="81" spans="1:59" s="2" customFormat="1" ht="6.9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9"/>
      <c r="BG81" s="28"/>
    </row>
    <row r="82" spans="1:59" s="2" customFormat="1" ht="24.9" customHeight="1">
      <c r="A82" s="28"/>
      <c r="B82" s="29"/>
      <c r="C82" s="18" t="s">
        <v>58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G82" s="28"/>
    </row>
    <row r="83" spans="1:59" s="2" customFormat="1" ht="6.9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G83" s="28"/>
    </row>
    <row r="84" spans="2:44" s="4" customFormat="1" ht="12" customHeight="1">
      <c r="B84" s="47"/>
      <c r="C84" s="24" t="s">
        <v>14</v>
      </c>
      <c r="L84" s="4" t="str">
        <f>K5</f>
        <v>D19115</v>
      </c>
      <c r="AR84" s="47"/>
    </row>
    <row r="85" spans="2:44" s="5" customFormat="1" ht="36.9" customHeight="1">
      <c r="B85" s="48"/>
      <c r="C85" s="49" t="s">
        <v>17</v>
      </c>
      <c r="L85" s="250" t="str">
        <f>K6</f>
        <v>Jílové u Prahy, přepojení odběru SOŠ Potravinářské</v>
      </c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K85" s="251"/>
      <c r="AL85" s="251"/>
      <c r="AM85" s="251"/>
      <c r="AN85" s="251"/>
      <c r="AO85" s="251"/>
      <c r="AR85" s="48"/>
    </row>
    <row r="86" spans="1:59" s="2" customFormat="1" ht="6.9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G86" s="28"/>
    </row>
    <row r="87" spans="1:59" s="2" customFormat="1" ht="12" customHeight="1">
      <c r="A87" s="28"/>
      <c r="B87" s="29"/>
      <c r="C87" s="24" t="s">
        <v>24</v>
      </c>
      <c r="D87" s="28"/>
      <c r="E87" s="28"/>
      <c r="F87" s="28"/>
      <c r="G87" s="28"/>
      <c r="H87" s="28"/>
      <c r="I87" s="28"/>
      <c r="J87" s="28"/>
      <c r="K87" s="28"/>
      <c r="L87" s="50" t="str">
        <f>IF(K8="","",K8)</f>
        <v xml:space="preserve"> 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4" t="s">
        <v>26</v>
      </c>
      <c r="AJ87" s="28"/>
      <c r="AK87" s="28"/>
      <c r="AL87" s="28"/>
      <c r="AM87" s="252" t="str">
        <f>IF(AN8="","",AN8)</f>
        <v>8. 11. 2019</v>
      </c>
      <c r="AN87" s="252"/>
      <c r="AO87" s="28"/>
      <c r="AP87" s="28"/>
      <c r="AQ87" s="28"/>
      <c r="AR87" s="29"/>
      <c r="BG87" s="28"/>
    </row>
    <row r="88" spans="1:59" s="2" customFormat="1" ht="6.9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G88" s="28"/>
    </row>
    <row r="89" spans="1:59" s="2" customFormat="1" ht="15.15" customHeight="1">
      <c r="A89" s="28"/>
      <c r="B89" s="29"/>
      <c r="C89" s="24" t="s">
        <v>30</v>
      </c>
      <c r="D89" s="28"/>
      <c r="E89" s="28"/>
      <c r="F89" s="28"/>
      <c r="G89" s="28"/>
      <c r="H89" s="28"/>
      <c r="I89" s="28"/>
      <c r="J89" s="28"/>
      <c r="K89" s="28"/>
      <c r="L89" s="4" t="str">
        <f>IF(E11="","",E11)</f>
        <v xml:space="preserve"> 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4" t="s">
        <v>35</v>
      </c>
      <c r="AJ89" s="28"/>
      <c r="AK89" s="28"/>
      <c r="AL89" s="28"/>
      <c r="AM89" s="257" t="str">
        <f>IF(E17="","",E17)</f>
        <v>ELEKTROŠTIKA, s.r.o.</v>
      </c>
      <c r="AN89" s="258"/>
      <c r="AO89" s="258"/>
      <c r="AP89" s="258"/>
      <c r="AQ89" s="28"/>
      <c r="AR89" s="29"/>
      <c r="AS89" s="253" t="s">
        <v>59</v>
      </c>
      <c r="AT89" s="254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2"/>
      <c r="BG89" s="28"/>
    </row>
    <row r="90" spans="1:59" s="2" customFormat="1" ht="15.15" customHeight="1">
      <c r="A90" s="28"/>
      <c r="B90" s="29"/>
      <c r="C90" s="24" t="s">
        <v>33</v>
      </c>
      <c r="D90" s="28"/>
      <c r="E90" s="28"/>
      <c r="F90" s="28"/>
      <c r="G90" s="28"/>
      <c r="H90" s="28"/>
      <c r="I90" s="28"/>
      <c r="J90" s="28"/>
      <c r="K90" s="28"/>
      <c r="L90" s="4" t="str">
        <f>IF(E14="Vyplň údaj","",E14)</f>
        <v/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4" t="s">
        <v>37</v>
      </c>
      <c r="AJ90" s="28"/>
      <c r="AK90" s="28"/>
      <c r="AL90" s="28"/>
      <c r="AM90" s="257" t="str">
        <f>IF(E20="","",E20)</f>
        <v>ELEKTROŠTIKA, s.r.o.</v>
      </c>
      <c r="AN90" s="258"/>
      <c r="AO90" s="258"/>
      <c r="AP90" s="258"/>
      <c r="AQ90" s="28"/>
      <c r="AR90" s="29"/>
      <c r="AS90" s="255"/>
      <c r="AT90" s="256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4"/>
      <c r="BG90" s="28"/>
    </row>
    <row r="91" spans="1:59" s="2" customFormat="1" ht="10.8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255"/>
      <c r="AT91" s="256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4"/>
      <c r="BG91" s="28"/>
    </row>
    <row r="92" spans="1:59" s="2" customFormat="1" ht="29.25" customHeight="1">
      <c r="A92" s="28"/>
      <c r="B92" s="29"/>
      <c r="C92" s="241" t="s">
        <v>60</v>
      </c>
      <c r="D92" s="242"/>
      <c r="E92" s="242"/>
      <c r="F92" s="242"/>
      <c r="G92" s="242"/>
      <c r="H92" s="55"/>
      <c r="I92" s="244" t="s">
        <v>61</v>
      </c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3" t="s">
        <v>62</v>
      </c>
      <c r="AH92" s="242"/>
      <c r="AI92" s="242"/>
      <c r="AJ92" s="242"/>
      <c r="AK92" s="242"/>
      <c r="AL92" s="242"/>
      <c r="AM92" s="242"/>
      <c r="AN92" s="244" t="s">
        <v>63</v>
      </c>
      <c r="AO92" s="242"/>
      <c r="AP92" s="245"/>
      <c r="AQ92" s="56" t="s">
        <v>64</v>
      </c>
      <c r="AR92" s="29"/>
      <c r="AS92" s="57" t="s">
        <v>65</v>
      </c>
      <c r="AT92" s="58" t="s">
        <v>66</v>
      </c>
      <c r="AU92" s="58" t="s">
        <v>67</v>
      </c>
      <c r="AV92" s="58" t="s">
        <v>68</v>
      </c>
      <c r="AW92" s="58" t="s">
        <v>69</v>
      </c>
      <c r="AX92" s="58" t="s">
        <v>70</v>
      </c>
      <c r="AY92" s="58" t="s">
        <v>71</v>
      </c>
      <c r="AZ92" s="58" t="s">
        <v>72</v>
      </c>
      <c r="BA92" s="58" t="s">
        <v>73</v>
      </c>
      <c r="BB92" s="58" t="s">
        <v>74</v>
      </c>
      <c r="BC92" s="58" t="s">
        <v>75</v>
      </c>
      <c r="BD92" s="58" t="s">
        <v>76</v>
      </c>
      <c r="BE92" s="58" t="s">
        <v>77</v>
      </c>
      <c r="BF92" s="59" t="s">
        <v>78</v>
      </c>
      <c r="BG92" s="28"/>
    </row>
    <row r="93" spans="1:59" s="2" customFormat="1" ht="10.8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0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2"/>
      <c r="BG93" s="28"/>
    </row>
    <row r="94" spans="2:90" s="6" customFormat="1" ht="32.4" customHeight="1">
      <c r="B94" s="63"/>
      <c r="C94" s="64" t="s">
        <v>79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239">
        <f>ROUND(AG95,2)</f>
        <v>0</v>
      </c>
      <c r="AH94" s="239"/>
      <c r="AI94" s="239"/>
      <c r="AJ94" s="239"/>
      <c r="AK94" s="239"/>
      <c r="AL94" s="239"/>
      <c r="AM94" s="239"/>
      <c r="AN94" s="240">
        <f>SUM(AG94,AV94)</f>
        <v>0</v>
      </c>
      <c r="AO94" s="240"/>
      <c r="AP94" s="240"/>
      <c r="AQ94" s="67" t="s">
        <v>1</v>
      </c>
      <c r="AR94" s="63"/>
      <c r="AS94" s="68">
        <f>ROUND(AS95,2)</f>
        <v>0</v>
      </c>
      <c r="AT94" s="69">
        <f>ROUND(AT95,2)</f>
        <v>0</v>
      </c>
      <c r="AU94" s="70">
        <f>ROUND(AU95,2)</f>
        <v>0</v>
      </c>
      <c r="AV94" s="70">
        <f>ROUND(SUM(AX94:AY94),2)</f>
        <v>0</v>
      </c>
      <c r="AW94" s="71">
        <f>ROUND(AW95,5)</f>
        <v>0</v>
      </c>
      <c r="AX94" s="70">
        <f>ROUND(BB94*L29,2)</f>
        <v>0</v>
      </c>
      <c r="AY94" s="70">
        <f>ROUND(BC94*L30,2)</f>
        <v>0</v>
      </c>
      <c r="AZ94" s="70">
        <f>ROUND(BD94*L29,2)</f>
        <v>0</v>
      </c>
      <c r="BA94" s="70">
        <f>ROUND(BE94*L30,2)</f>
        <v>0</v>
      </c>
      <c r="BB94" s="70">
        <f>ROUND(BB95,2)</f>
        <v>0</v>
      </c>
      <c r="BC94" s="70">
        <f>ROUND(BC95,2)</f>
        <v>0</v>
      </c>
      <c r="BD94" s="70">
        <f>ROUND(BD95,2)</f>
        <v>0</v>
      </c>
      <c r="BE94" s="70">
        <f>ROUND(BE95,2)</f>
        <v>0</v>
      </c>
      <c r="BF94" s="72">
        <f>ROUND(BF95,2)</f>
        <v>0</v>
      </c>
      <c r="BS94" s="73" t="s">
        <v>80</v>
      </c>
      <c r="BT94" s="73" t="s">
        <v>81</v>
      </c>
      <c r="BU94" s="74" t="s">
        <v>82</v>
      </c>
      <c r="BV94" s="73" t="s">
        <v>83</v>
      </c>
      <c r="BW94" s="73" t="s">
        <v>5</v>
      </c>
      <c r="BX94" s="73" t="s">
        <v>84</v>
      </c>
      <c r="CL94" s="73" t="s">
        <v>21</v>
      </c>
    </row>
    <row r="95" spans="2:91" s="7" customFormat="1" ht="24.75" customHeight="1">
      <c r="B95" s="75"/>
      <c r="C95" s="76"/>
      <c r="D95" s="249" t="s">
        <v>85</v>
      </c>
      <c r="E95" s="249"/>
      <c r="F95" s="249"/>
      <c r="G95" s="249"/>
      <c r="H95" s="249"/>
      <c r="I95" s="77"/>
      <c r="J95" s="249" t="s">
        <v>86</v>
      </c>
      <c r="K95" s="249"/>
      <c r="L95" s="249"/>
      <c r="M95" s="249"/>
      <c r="N95" s="249"/>
      <c r="O95" s="249"/>
      <c r="P95" s="249"/>
      <c r="Q95" s="249"/>
      <c r="R95" s="249"/>
      <c r="S95" s="249"/>
      <c r="T95" s="249"/>
      <c r="U95" s="249"/>
      <c r="V95" s="249"/>
      <c r="W95" s="249"/>
      <c r="X95" s="249"/>
      <c r="Y95" s="249"/>
      <c r="Z95" s="249"/>
      <c r="AA95" s="249"/>
      <c r="AB95" s="249"/>
      <c r="AC95" s="249"/>
      <c r="AD95" s="249"/>
      <c r="AE95" s="249"/>
      <c r="AF95" s="249"/>
      <c r="AG95" s="246">
        <f>ROUND(SUM(AG96:AG98),2)</f>
        <v>0</v>
      </c>
      <c r="AH95" s="247"/>
      <c r="AI95" s="247"/>
      <c r="AJ95" s="247"/>
      <c r="AK95" s="247"/>
      <c r="AL95" s="247"/>
      <c r="AM95" s="247"/>
      <c r="AN95" s="248">
        <f>SUM(AG95,AV95)</f>
        <v>0</v>
      </c>
      <c r="AO95" s="247"/>
      <c r="AP95" s="247"/>
      <c r="AQ95" s="78" t="s">
        <v>87</v>
      </c>
      <c r="AR95" s="75"/>
      <c r="AS95" s="79">
        <f>ROUND(SUM(AS96:AS98),2)</f>
        <v>0</v>
      </c>
      <c r="AT95" s="80">
        <f>ROUND(SUM(AT96:AT98),2)</f>
        <v>0</v>
      </c>
      <c r="AU95" s="81">
        <f>ROUND(SUM(AU96:AU98),2)</f>
        <v>0</v>
      </c>
      <c r="AV95" s="81">
        <f>ROUND(SUM(AX95:AY95),2)</f>
        <v>0</v>
      </c>
      <c r="AW95" s="82">
        <f>ROUND(SUM(AW96:AW98),5)</f>
        <v>0</v>
      </c>
      <c r="AX95" s="81">
        <f>ROUND(BB95*L29,2)</f>
        <v>0</v>
      </c>
      <c r="AY95" s="81">
        <f>ROUND(BC95*L30,2)</f>
        <v>0</v>
      </c>
      <c r="AZ95" s="81">
        <f>ROUND(BD95*L29,2)</f>
        <v>0</v>
      </c>
      <c r="BA95" s="81">
        <f>ROUND(BE95*L30,2)</f>
        <v>0</v>
      </c>
      <c r="BB95" s="81">
        <f>ROUND(SUM(BB96:BB98),2)</f>
        <v>0</v>
      </c>
      <c r="BC95" s="81">
        <f>ROUND(SUM(BC96:BC98),2)</f>
        <v>0</v>
      </c>
      <c r="BD95" s="81">
        <f>ROUND(SUM(BD96:BD98),2)</f>
        <v>0</v>
      </c>
      <c r="BE95" s="81">
        <f>ROUND(SUM(BE96:BE98),2)</f>
        <v>0</v>
      </c>
      <c r="BF95" s="83">
        <f>ROUND(SUM(BF96:BF98),2)</f>
        <v>0</v>
      </c>
      <c r="BS95" s="84" t="s">
        <v>80</v>
      </c>
      <c r="BT95" s="84" t="s">
        <v>23</v>
      </c>
      <c r="BU95" s="84" t="s">
        <v>82</v>
      </c>
      <c r="BV95" s="84" t="s">
        <v>83</v>
      </c>
      <c r="BW95" s="84" t="s">
        <v>88</v>
      </c>
      <c r="BX95" s="84" t="s">
        <v>5</v>
      </c>
      <c r="CL95" s="84" t="s">
        <v>1</v>
      </c>
      <c r="CM95" s="84" t="s">
        <v>89</v>
      </c>
    </row>
    <row r="96" spans="1:90" s="4" customFormat="1" ht="16.5" customHeight="1">
      <c r="A96" s="85" t="s">
        <v>90</v>
      </c>
      <c r="B96" s="47"/>
      <c r="C96" s="10"/>
      <c r="D96" s="10"/>
      <c r="E96" s="238" t="s">
        <v>23</v>
      </c>
      <c r="F96" s="238"/>
      <c r="G96" s="238"/>
      <c r="H96" s="238"/>
      <c r="I96" s="238"/>
      <c r="J96" s="10"/>
      <c r="K96" s="238" t="s">
        <v>91</v>
      </c>
      <c r="L96" s="238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8"/>
      <c r="AA96" s="238"/>
      <c r="AB96" s="238"/>
      <c r="AC96" s="238"/>
      <c r="AD96" s="238"/>
      <c r="AE96" s="238"/>
      <c r="AF96" s="238"/>
      <c r="AG96" s="236">
        <f>'1 - Elektromontáže'!K36</f>
        <v>0</v>
      </c>
      <c r="AH96" s="237"/>
      <c r="AI96" s="237"/>
      <c r="AJ96" s="237"/>
      <c r="AK96" s="237"/>
      <c r="AL96" s="237"/>
      <c r="AM96" s="237"/>
      <c r="AN96" s="236">
        <f>SUM(AG96,AV96)</f>
        <v>0</v>
      </c>
      <c r="AO96" s="237"/>
      <c r="AP96" s="237"/>
      <c r="AQ96" s="86" t="s">
        <v>92</v>
      </c>
      <c r="AR96" s="47"/>
      <c r="AS96" s="87">
        <f>'1 - Elektromontáže'!K33</f>
        <v>0</v>
      </c>
      <c r="AT96" s="88">
        <f>'1 - Elektromontáže'!K34</f>
        <v>0</v>
      </c>
      <c r="AU96" s="88">
        <v>0</v>
      </c>
      <c r="AV96" s="88">
        <f>ROUND(SUM(AX96:AY96),2)</f>
        <v>0</v>
      </c>
      <c r="AW96" s="89">
        <f>'1 - Elektromontáže'!T133</f>
        <v>0</v>
      </c>
      <c r="AX96" s="88">
        <f>'1 - Elektromontáže'!K39</f>
        <v>0</v>
      </c>
      <c r="AY96" s="88">
        <f>'1 - Elektromontáže'!K40</f>
        <v>0</v>
      </c>
      <c r="AZ96" s="88">
        <f>'1 - Elektromontáže'!K41</f>
        <v>0</v>
      </c>
      <c r="BA96" s="88">
        <f>'1 - Elektromontáže'!K42</f>
        <v>0</v>
      </c>
      <c r="BB96" s="88">
        <f>'1 - Elektromontáže'!F39</f>
        <v>0</v>
      </c>
      <c r="BC96" s="88">
        <f>'1 - Elektromontáže'!F40</f>
        <v>0</v>
      </c>
      <c r="BD96" s="88">
        <f>'1 - Elektromontáže'!F41</f>
        <v>0</v>
      </c>
      <c r="BE96" s="88">
        <f>'1 - Elektromontáže'!F42</f>
        <v>0</v>
      </c>
      <c r="BF96" s="90">
        <f>'1 - Elektromontáže'!F43</f>
        <v>0</v>
      </c>
      <c r="BT96" s="22" t="s">
        <v>89</v>
      </c>
      <c r="BV96" s="22" t="s">
        <v>83</v>
      </c>
      <c r="BW96" s="22" t="s">
        <v>93</v>
      </c>
      <c r="BX96" s="22" t="s">
        <v>88</v>
      </c>
      <c r="CL96" s="22" t="s">
        <v>1</v>
      </c>
    </row>
    <row r="97" spans="1:90" s="4" customFormat="1" ht="16.5" customHeight="1">
      <c r="A97" s="85" t="s">
        <v>90</v>
      </c>
      <c r="B97" s="47"/>
      <c r="C97" s="10"/>
      <c r="D97" s="10"/>
      <c r="E97" s="238" t="s">
        <v>89</v>
      </c>
      <c r="F97" s="238"/>
      <c r="G97" s="238"/>
      <c r="H97" s="238"/>
      <c r="I97" s="238"/>
      <c r="J97" s="10"/>
      <c r="K97" s="238" t="s">
        <v>94</v>
      </c>
      <c r="L97" s="238"/>
      <c r="M97" s="238"/>
      <c r="N97" s="238"/>
      <c r="O97" s="238"/>
      <c r="P97" s="238"/>
      <c r="Q97" s="238"/>
      <c r="R97" s="238"/>
      <c r="S97" s="238"/>
      <c r="T97" s="238"/>
      <c r="U97" s="238"/>
      <c r="V97" s="238"/>
      <c r="W97" s="238"/>
      <c r="X97" s="238"/>
      <c r="Y97" s="238"/>
      <c r="Z97" s="238"/>
      <c r="AA97" s="238"/>
      <c r="AB97" s="238"/>
      <c r="AC97" s="238"/>
      <c r="AD97" s="238"/>
      <c r="AE97" s="238"/>
      <c r="AF97" s="238"/>
      <c r="AG97" s="236">
        <f>'2 - Zemní a montážní práce'!K36</f>
        <v>0</v>
      </c>
      <c r="AH97" s="237"/>
      <c r="AI97" s="237"/>
      <c r="AJ97" s="237"/>
      <c r="AK97" s="237"/>
      <c r="AL97" s="237"/>
      <c r="AM97" s="237"/>
      <c r="AN97" s="236">
        <f>SUM(AG97,AV97)</f>
        <v>0</v>
      </c>
      <c r="AO97" s="237"/>
      <c r="AP97" s="237"/>
      <c r="AQ97" s="86" t="s">
        <v>92</v>
      </c>
      <c r="AR97" s="47"/>
      <c r="AS97" s="87">
        <f>'2 - Zemní a montážní práce'!K33</f>
        <v>0</v>
      </c>
      <c r="AT97" s="88">
        <f>'2 - Zemní a montážní práce'!K34</f>
        <v>0</v>
      </c>
      <c r="AU97" s="88">
        <v>0</v>
      </c>
      <c r="AV97" s="88">
        <f>ROUND(SUM(AX97:AY97),2)</f>
        <v>0</v>
      </c>
      <c r="AW97" s="89">
        <f>'2 - Zemní a montážní práce'!T131</f>
        <v>0</v>
      </c>
      <c r="AX97" s="88">
        <f>'2 - Zemní a montážní práce'!K39</f>
        <v>0</v>
      </c>
      <c r="AY97" s="88">
        <f>'2 - Zemní a montážní práce'!K40</f>
        <v>0</v>
      </c>
      <c r="AZ97" s="88">
        <f>'2 - Zemní a montážní práce'!K41</f>
        <v>0</v>
      </c>
      <c r="BA97" s="88">
        <f>'2 - Zemní a montážní práce'!K42</f>
        <v>0</v>
      </c>
      <c r="BB97" s="88">
        <f>'2 - Zemní a montážní práce'!F39</f>
        <v>0</v>
      </c>
      <c r="BC97" s="88">
        <f>'2 - Zemní a montážní práce'!F40</f>
        <v>0</v>
      </c>
      <c r="BD97" s="88">
        <f>'2 - Zemní a montážní práce'!F41</f>
        <v>0</v>
      </c>
      <c r="BE97" s="88">
        <f>'2 - Zemní a montážní práce'!F42</f>
        <v>0</v>
      </c>
      <c r="BF97" s="90">
        <f>'2 - Zemní a montážní práce'!F43</f>
        <v>0</v>
      </c>
      <c r="BT97" s="22" t="s">
        <v>89</v>
      </c>
      <c r="BV97" s="22" t="s">
        <v>83</v>
      </c>
      <c r="BW97" s="22" t="s">
        <v>95</v>
      </c>
      <c r="BX97" s="22" t="s">
        <v>88</v>
      </c>
      <c r="CL97" s="22" t="s">
        <v>1</v>
      </c>
    </row>
    <row r="98" spans="1:90" s="4" customFormat="1" ht="16.5" customHeight="1">
      <c r="A98" s="85" t="s">
        <v>90</v>
      </c>
      <c r="B98" s="47"/>
      <c r="C98" s="10"/>
      <c r="D98" s="10"/>
      <c r="E98" s="238" t="s">
        <v>96</v>
      </c>
      <c r="F98" s="238"/>
      <c r="G98" s="238"/>
      <c r="H98" s="238"/>
      <c r="I98" s="238"/>
      <c r="J98" s="10"/>
      <c r="K98" s="238" t="s">
        <v>97</v>
      </c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36">
        <f>'3 - Ostatní náklady'!K36</f>
        <v>0</v>
      </c>
      <c r="AH98" s="237"/>
      <c r="AI98" s="237"/>
      <c r="AJ98" s="237"/>
      <c r="AK98" s="237"/>
      <c r="AL98" s="237"/>
      <c r="AM98" s="237"/>
      <c r="AN98" s="236">
        <f>SUM(AG98,AV98)</f>
        <v>0</v>
      </c>
      <c r="AO98" s="237"/>
      <c r="AP98" s="237"/>
      <c r="AQ98" s="86" t="s">
        <v>92</v>
      </c>
      <c r="AR98" s="47"/>
      <c r="AS98" s="91">
        <f>'3 - Ostatní náklady'!K33</f>
        <v>0</v>
      </c>
      <c r="AT98" s="92">
        <f>'3 - Ostatní náklady'!K34</f>
        <v>0</v>
      </c>
      <c r="AU98" s="92">
        <v>0</v>
      </c>
      <c r="AV98" s="92">
        <f>ROUND(SUM(AX98:AY98),2)</f>
        <v>0</v>
      </c>
      <c r="AW98" s="93">
        <f>'3 - Ostatní náklady'!T133</f>
        <v>0</v>
      </c>
      <c r="AX98" s="92">
        <f>'3 - Ostatní náklady'!K39</f>
        <v>0</v>
      </c>
      <c r="AY98" s="92">
        <f>'3 - Ostatní náklady'!K40</f>
        <v>0</v>
      </c>
      <c r="AZ98" s="92">
        <f>'3 - Ostatní náklady'!K41</f>
        <v>0</v>
      </c>
      <c r="BA98" s="92">
        <f>'3 - Ostatní náklady'!K42</f>
        <v>0</v>
      </c>
      <c r="BB98" s="92">
        <f>'3 - Ostatní náklady'!F39</f>
        <v>0</v>
      </c>
      <c r="BC98" s="92">
        <f>'3 - Ostatní náklady'!F40</f>
        <v>0</v>
      </c>
      <c r="BD98" s="92">
        <f>'3 - Ostatní náklady'!F41</f>
        <v>0</v>
      </c>
      <c r="BE98" s="92">
        <f>'3 - Ostatní náklady'!F42</f>
        <v>0</v>
      </c>
      <c r="BF98" s="94">
        <f>'3 - Ostatní náklady'!F43</f>
        <v>0</v>
      </c>
      <c r="BT98" s="22" t="s">
        <v>89</v>
      </c>
      <c r="BV98" s="22" t="s">
        <v>83</v>
      </c>
      <c r="BW98" s="22" t="s">
        <v>98</v>
      </c>
      <c r="BX98" s="22" t="s">
        <v>88</v>
      </c>
      <c r="CL98" s="22" t="s">
        <v>1</v>
      </c>
    </row>
    <row r="99" spans="1:59" s="2" customFormat="1" ht="30" customHeight="1">
      <c r="A99" s="28"/>
      <c r="B99" s="29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9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</row>
    <row r="100" spans="1:59" s="2" customFormat="1" ht="6.9" customHeight="1">
      <c r="A100" s="28"/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29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</row>
  </sheetData>
  <mergeCells count="54">
    <mergeCell ref="AS89:AT91"/>
    <mergeCell ref="AM89:AP89"/>
    <mergeCell ref="AM90:AP90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E98:I98"/>
    <mergeCell ref="K98:AF98"/>
    <mergeCell ref="AG94:AM94"/>
    <mergeCell ref="AN94:AP94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W30:AE30"/>
    <mergeCell ref="AK30:AO30"/>
    <mergeCell ref="L30:P30"/>
    <mergeCell ref="AK31:AO31"/>
    <mergeCell ref="AG98:AM98"/>
    <mergeCell ref="AN98:AP98"/>
    <mergeCell ref="L85:AO85"/>
    <mergeCell ref="AM87:AN87"/>
    <mergeCell ref="AK26:AO26"/>
    <mergeCell ref="L28:P28"/>
    <mergeCell ref="W28:AE28"/>
    <mergeCell ref="AK28:AO28"/>
    <mergeCell ref="AK29:AO29"/>
    <mergeCell ref="L29:P29"/>
    <mergeCell ref="W29:AE29"/>
    <mergeCell ref="AR2:BG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G5:BG34"/>
    <mergeCell ref="K5:AO5"/>
    <mergeCell ref="K6:AO6"/>
    <mergeCell ref="E14:AJ14"/>
    <mergeCell ref="E23:AN23"/>
  </mergeCells>
  <hyperlinks>
    <hyperlink ref="A96" location="'1 - Elektromontáže'!C2" display="/"/>
    <hyperlink ref="A97" location="'2 - Zemní a montážní práce'!C2" display="/"/>
    <hyperlink ref="A98" location="'3 - Ostatn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5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95" customWidth="1"/>
    <col min="11" max="11" width="20.140625" style="1" customWidth="1"/>
    <col min="12" max="12" width="15.421875" style="1" hidden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95"/>
      <c r="J2" s="95"/>
      <c r="M2" s="216" t="s">
        <v>6</v>
      </c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T2" s="14" t="s">
        <v>93</v>
      </c>
    </row>
    <row r="3" spans="2:46" s="1" customFormat="1" ht="6.9" customHeight="1">
      <c r="B3" s="15"/>
      <c r="C3" s="16"/>
      <c r="D3" s="16"/>
      <c r="E3" s="16"/>
      <c r="F3" s="16"/>
      <c r="G3" s="16"/>
      <c r="H3" s="16"/>
      <c r="I3" s="96"/>
      <c r="J3" s="96"/>
      <c r="K3" s="16"/>
      <c r="L3" s="16"/>
      <c r="M3" s="17"/>
      <c r="AT3" s="14" t="s">
        <v>89</v>
      </c>
    </row>
    <row r="4" spans="2:46" s="1" customFormat="1" ht="24.9" customHeight="1">
      <c r="B4" s="17"/>
      <c r="D4" s="18" t="s">
        <v>99</v>
      </c>
      <c r="I4" s="95"/>
      <c r="J4" s="95"/>
      <c r="M4" s="17"/>
      <c r="N4" s="97" t="s">
        <v>11</v>
      </c>
      <c r="AT4" s="14" t="s">
        <v>3</v>
      </c>
    </row>
    <row r="5" spans="2:13" s="1" customFormat="1" ht="6.9" customHeight="1">
      <c r="B5" s="17"/>
      <c r="I5" s="95"/>
      <c r="J5" s="95"/>
      <c r="M5" s="17"/>
    </row>
    <row r="6" spans="2:13" s="1" customFormat="1" ht="12" customHeight="1">
      <c r="B6" s="17"/>
      <c r="D6" s="24" t="s">
        <v>17</v>
      </c>
      <c r="I6" s="95"/>
      <c r="J6" s="95"/>
      <c r="M6" s="17"/>
    </row>
    <row r="7" spans="2:13" s="1" customFormat="1" ht="16.5" customHeight="1">
      <c r="B7" s="17"/>
      <c r="E7" s="262" t="str">
        <f>'Rekapitulace stavby'!K6</f>
        <v>Jílové u Prahy, přepojení odběru SOŠ Potravinářské</v>
      </c>
      <c r="F7" s="263"/>
      <c r="G7" s="263"/>
      <c r="H7" s="263"/>
      <c r="I7" s="95"/>
      <c r="J7" s="95"/>
      <c r="M7" s="17"/>
    </row>
    <row r="8" spans="2:13" s="1" customFormat="1" ht="12" customHeight="1">
      <c r="B8" s="17"/>
      <c r="D8" s="24" t="s">
        <v>100</v>
      </c>
      <c r="I8" s="95"/>
      <c r="J8" s="95"/>
      <c r="M8" s="17"/>
    </row>
    <row r="9" spans="1:31" s="2" customFormat="1" ht="16.5" customHeight="1">
      <c r="A9" s="28"/>
      <c r="B9" s="29"/>
      <c r="C9" s="28"/>
      <c r="D9" s="28"/>
      <c r="E9" s="262" t="s">
        <v>101</v>
      </c>
      <c r="F9" s="259"/>
      <c r="G9" s="259"/>
      <c r="H9" s="259"/>
      <c r="I9" s="98"/>
      <c r="J9" s="98"/>
      <c r="K9" s="28"/>
      <c r="L9" s="28"/>
      <c r="M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 customHeight="1">
      <c r="A10" s="28"/>
      <c r="B10" s="29"/>
      <c r="C10" s="28"/>
      <c r="D10" s="24" t="s">
        <v>102</v>
      </c>
      <c r="E10" s="28"/>
      <c r="F10" s="28"/>
      <c r="G10" s="28"/>
      <c r="H10" s="28"/>
      <c r="I10" s="98"/>
      <c r="J10" s="98"/>
      <c r="K10" s="28"/>
      <c r="L10" s="28"/>
      <c r="M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6.5" customHeight="1">
      <c r="A11" s="28"/>
      <c r="B11" s="29"/>
      <c r="C11" s="28"/>
      <c r="D11" s="28"/>
      <c r="E11" s="250" t="s">
        <v>103</v>
      </c>
      <c r="F11" s="259"/>
      <c r="G11" s="259"/>
      <c r="H11" s="259"/>
      <c r="I11" s="98"/>
      <c r="J11" s="98"/>
      <c r="K11" s="28"/>
      <c r="L11" s="28"/>
      <c r="M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>
      <c r="A12" s="28"/>
      <c r="B12" s="29"/>
      <c r="C12" s="28"/>
      <c r="D12" s="28"/>
      <c r="E12" s="28"/>
      <c r="F12" s="28"/>
      <c r="G12" s="28"/>
      <c r="H12" s="28"/>
      <c r="I12" s="98"/>
      <c r="J12" s="98"/>
      <c r="K12" s="28"/>
      <c r="L12" s="28"/>
      <c r="M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2" customHeight="1">
      <c r="A13" s="28"/>
      <c r="B13" s="29"/>
      <c r="C13" s="28"/>
      <c r="D13" s="24" t="s">
        <v>20</v>
      </c>
      <c r="E13" s="28"/>
      <c r="F13" s="22" t="s">
        <v>1</v>
      </c>
      <c r="G13" s="28"/>
      <c r="H13" s="28"/>
      <c r="I13" s="99" t="s">
        <v>22</v>
      </c>
      <c r="J13" s="100" t="s">
        <v>1</v>
      </c>
      <c r="K13" s="28"/>
      <c r="L13" s="28"/>
      <c r="M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>
      <c r="A14" s="28"/>
      <c r="B14" s="29"/>
      <c r="C14" s="28"/>
      <c r="D14" s="24" t="s">
        <v>24</v>
      </c>
      <c r="E14" s="28"/>
      <c r="F14" s="22" t="s">
        <v>25</v>
      </c>
      <c r="G14" s="28"/>
      <c r="H14" s="28"/>
      <c r="I14" s="99" t="s">
        <v>26</v>
      </c>
      <c r="J14" s="101" t="str">
        <f>'Rekapitulace stavby'!AN8</f>
        <v>8. 11. 2019</v>
      </c>
      <c r="K14" s="28"/>
      <c r="L14" s="28"/>
      <c r="M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0.8" customHeight="1">
      <c r="A15" s="28"/>
      <c r="B15" s="29"/>
      <c r="C15" s="28"/>
      <c r="D15" s="28"/>
      <c r="E15" s="28"/>
      <c r="F15" s="28"/>
      <c r="G15" s="28"/>
      <c r="H15" s="28"/>
      <c r="I15" s="98"/>
      <c r="J15" s="98"/>
      <c r="K15" s="28"/>
      <c r="L15" s="28"/>
      <c r="M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12" customHeight="1">
      <c r="A16" s="28"/>
      <c r="B16" s="29"/>
      <c r="C16" s="28"/>
      <c r="D16" s="24" t="s">
        <v>30</v>
      </c>
      <c r="E16" s="28"/>
      <c r="F16" s="28"/>
      <c r="G16" s="28"/>
      <c r="H16" s="28"/>
      <c r="I16" s="99" t="s">
        <v>31</v>
      </c>
      <c r="J16" s="100" t="str">
        <f>IF('Rekapitulace stavby'!AN10="","",'Rekapitulace stavby'!AN10)</f>
        <v/>
      </c>
      <c r="K16" s="28"/>
      <c r="L16" s="28"/>
      <c r="M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8" customHeight="1">
      <c r="A17" s="28"/>
      <c r="B17" s="29"/>
      <c r="C17" s="28"/>
      <c r="D17" s="28"/>
      <c r="E17" s="22" t="str">
        <f>IF('Rekapitulace stavby'!E11="","",'Rekapitulace stavby'!E11)</f>
        <v xml:space="preserve"> </v>
      </c>
      <c r="F17" s="28"/>
      <c r="G17" s="28"/>
      <c r="H17" s="28"/>
      <c r="I17" s="99" t="s">
        <v>32</v>
      </c>
      <c r="J17" s="100" t="str">
        <f>IF('Rekapitulace stavby'!AN11="","",'Rekapitulace stavby'!AN11)</f>
        <v/>
      </c>
      <c r="K17" s="28"/>
      <c r="L17" s="28"/>
      <c r="M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6.9" customHeight="1">
      <c r="A18" s="28"/>
      <c r="B18" s="29"/>
      <c r="C18" s="28"/>
      <c r="D18" s="28"/>
      <c r="E18" s="28"/>
      <c r="F18" s="28"/>
      <c r="G18" s="28"/>
      <c r="H18" s="28"/>
      <c r="I18" s="98"/>
      <c r="J18" s="98"/>
      <c r="K18" s="28"/>
      <c r="L18" s="28"/>
      <c r="M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12" customHeight="1">
      <c r="A19" s="28"/>
      <c r="B19" s="29"/>
      <c r="C19" s="28"/>
      <c r="D19" s="24" t="s">
        <v>33</v>
      </c>
      <c r="E19" s="28"/>
      <c r="F19" s="28"/>
      <c r="G19" s="28"/>
      <c r="H19" s="28"/>
      <c r="I19" s="99" t="s">
        <v>31</v>
      </c>
      <c r="J19" s="25" t="str">
        <f>'Rekapitulace stavby'!AN13</f>
        <v>Vyplň údaj</v>
      </c>
      <c r="K19" s="28"/>
      <c r="L19" s="28"/>
      <c r="M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8" customHeight="1">
      <c r="A20" s="28"/>
      <c r="B20" s="29"/>
      <c r="C20" s="28"/>
      <c r="D20" s="28"/>
      <c r="E20" s="264" t="str">
        <f>'Rekapitulace stavby'!E14</f>
        <v>Vyplň údaj</v>
      </c>
      <c r="F20" s="228"/>
      <c r="G20" s="228"/>
      <c r="H20" s="228"/>
      <c r="I20" s="99" t="s">
        <v>32</v>
      </c>
      <c r="J20" s="25" t="str">
        <f>'Rekapitulace stavby'!AN14</f>
        <v>Vyplň údaj</v>
      </c>
      <c r="K20" s="28"/>
      <c r="L20" s="28"/>
      <c r="M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6.9" customHeight="1">
      <c r="A21" s="28"/>
      <c r="B21" s="29"/>
      <c r="C21" s="28"/>
      <c r="D21" s="28"/>
      <c r="E21" s="28"/>
      <c r="F21" s="28"/>
      <c r="G21" s="28"/>
      <c r="H21" s="28"/>
      <c r="I21" s="98"/>
      <c r="J21" s="98"/>
      <c r="K21" s="28"/>
      <c r="L21" s="28"/>
      <c r="M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12" customHeight="1">
      <c r="A22" s="28"/>
      <c r="B22" s="29"/>
      <c r="C22" s="28"/>
      <c r="D22" s="24" t="s">
        <v>35</v>
      </c>
      <c r="E22" s="28"/>
      <c r="F22" s="28"/>
      <c r="G22" s="28"/>
      <c r="H22" s="28"/>
      <c r="I22" s="99" t="s">
        <v>31</v>
      </c>
      <c r="J22" s="100" t="str">
        <f>IF('Rekapitulace stavby'!AN16="","",'Rekapitulace stavby'!AN16)</f>
        <v/>
      </c>
      <c r="K22" s="28"/>
      <c r="L22" s="28"/>
      <c r="M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8" customHeight="1">
      <c r="A23" s="28"/>
      <c r="B23" s="29"/>
      <c r="C23" s="28"/>
      <c r="D23" s="28"/>
      <c r="E23" s="22" t="str">
        <f>IF('Rekapitulace stavby'!E17="","",'Rekapitulace stavby'!E17)</f>
        <v>ELEKTROŠTIKA, s.r.o.</v>
      </c>
      <c r="F23" s="28"/>
      <c r="G23" s="28"/>
      <c r="H23" s="28"/>
      <c r="I23" s="99" t="s">
        <v>32</v>
      </c>
      <c r="J23" s="100" t="str">
        <f>IF('Rekapitulace stavby'!AN17="","",'Rekapitulace stavby'!AN17)</f>
        <v/>
      </c>
      <c r="K23" s="28"/>
      <c r="L23" s="28"/>
      <c r="M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6.9" customHeight="1">
      <c r="A24" s="28"/>
      <c r="B24" s="29"/>
      <c r="C24" s="28"/>
      <c r="D24" s="28"/>
      <c r="E24" s="28"/>
      <c r="F24" s="28"/>
      <c r="G24" s="28"/>
      <c r="H24" s="28"/>
      <c r="I24" s="98"/>
      <c r="J24" s="98"/>
      <c r="K24" s="28"/>
      <c r="L24" s="28"/>
      <c r="M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12" customHeight="1">
      <c r="A25" s="28"/>
      <c r="B25" s="29"/>
      <c r="C25" s="28"/>
      <c r="D25" s="24" t="s">
        <v>37</v>
      </c>
      <c r="E25" s="28"/>
      <c r="F25" s="28"/>
      <c r="G25" s="28"/>
      <c r="H25" s="28"/>
      <c r="I25" s="99" t="s">
        <v>31</v>
      </c>
      <c r="J25" s="100" t="s">
        <v>1</v>
      </c>
      <c r="K25" s="28"/>
      <c r="L25" s="28"/>
      <c r="M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8" customHeight="1">
      <c r="A26" s="28"/>
      <c r="B26" s="29"/>
      <c r="C26" s="28"/>
      <c r="D26" s="28"/>
      <c r="E26" s="22" t="s">
        <v>36</v>
      </c>
      <c r="F26" s="28"/>
      <c r="G26" s="28"/>
      <c r="H26" s="28"/>
      <c r="I26" s="99" t="s">
        <v>32</v>
      </c>
      <c r="J26" s="100" t="s">
        <v>1</v>
      </c>
      <c r="K26" s="28"/>
      <c r="L26" s="28"/>
      <c r="M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2" customFormat="1" ht="6.9" customHeight="1">
      <c r="A27" s="28"/>
      <c r="B27" s="29"/>
      <c r="C27" s="28"/>
      <c r="D27" s="28"/>
      <c r="E27" s="28"/>
      <c r="F27" s="28"/>
      <c r="G27" s="28"/>
      <c r="H27" s="28"/>
      <c r="I27" s="98"/>
      <c r="J27" s="98"/>
      <c r="K27" s="28"/>
      <c r="L27" s="28"/>
      <c r="M27" s="3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s="2" customFormat="1" ht="12" customHeight="1">
      <c r="A28" s="28"/>
      <c r="B28" s="29"/>
      <c r="C28" s="28"/>
      <c r="D28" s="24" t="s">
        <v>38</v>
      </c>
      <c r="E28" s="28"/>
      <c r="F28" s="28"/>
      <c r="G28" s="28"/>
      <c r="H28" s="28"/>
      <c r="I28" s="98"/>
      <c r="J28" s="98"/>
      <c r="K28" s="28"/>
      <c r="L28" s="28"/>
      <c r="M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8" customFormat="1" ht="16.5" customHeight="1">
      <c r="A29" s="102"/>
      <c r="B29" s="103"/>
      <c r="C29" s="102"/>
      <c r="D29" s="102"/>
      <c r="E29" s="232" t="s">
        <v>1</v>
      </c>
      <c r="F29" s="232"/>
      <c r="G29" s="232"/>
      <c r="H29" s="232"/>
      <c r="I29" s="104"/>
      <c r="J29" s="104"/>
      <c r="K29" s="102"/>
      <c r="L29" s="102"/>
      <c r="M29" s="105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</row>
    <row r="30" spans="1:31" s="2" customFormat="1" ht="6.9" customHeight="1">
      <c r="A30" s="28"/>
      <c r="B30" s="29"/>
      <c r="C30" s="28"/>
      <c r="D30" s="28"/>
      <c r="E30" s="28"/>
      <c r="F30" s="28"/>
      <c r="G30" s="28"/>
      <c r="H30" s="28"/>
      <c r="I30" s="98"/>
      <c r="J30" s="98"/>
      <c r="K30" s="28"/>
      <c r="L30" s="28"/>
      <c r="M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" customHeight="1">
      <c r="A31" s="28"/>
      <c r="B31" s="29"/>
      <c r="C31" s="28"/>
      <c r="D31" s="61"/>
      <c r="E31" s="61"/>
      <c r="F31" s="61"/>
      <c r="G31" s="61"/>
      <c r="H31" s="61"/>
      <c r="I31" s="106"/>
      <c r="J31" s="106"/>
      <c r="K31" s="61"/>
      <c r="L31" s="61"/>
      <c r="M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" customHeight="1">
      <c r="A32" s="28"/>
      <c r="B32" s="29"/>
      <c r="C32" s="28"/>
      <c r="D32" s="22" t="s">
        <v>104</v>
      </c>
      <c r="E32" s="28"/>
      <c r="F32" s="28"/>
      <c r="G32" s="28"/>
      <c r="H32" s="28"/>
      <c r="I32" s="98"/>
      <c r="J32" s="98"/>
      <c r="K32" s="107">
        <f>K98</f>
        <v>0</v>
      </c>
      <c r="L32" s="28"/>
      <c r="M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3.2">
      <c r="A33" s="28"/>
      <c r="B33" s="29"/>
      <c r="C33" s="28"/>
      <c r="D33" s="28"/>
      <c r="E33" s="24" t="s">
        <v>105</v>
      </c>
      <c r="F33" s="28"/>
      <c r="G33" s="28"/>
      <c r="H33" s="28"/>
      <c r="I33" s="98"/>
      <c r="J33" s="98"/>
      <c r="K33" s="108">
        <f>I98</f>
        <v>0</v>
      </c>
      <c r="L33" s="28"/>
      <c r="M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3.2">
      <c r="A34" s="28"/>
      <c r="B34" s="29"/>
      <c r="C34" s="28"/>
      <c r="D34" s="28"/>
      <c r="E34" s="24" t="s">
        <v>106</v>
      </c>
      <c r="F34" s="28"/>
      <c r="G34" s="28"/>
      <c r="H34" s="28"/>
      <c r="I34" s="98"/>
      <c r="J34" s="98"/>
      <c r="K34" s="108">
        <f>J98</f>
        <v>0</v>
      </c>
      <c r="L34" s="28"/>
      <c r="M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" customHeight="1">
      <c r="A35" s="28"/>
      <c r="B35" s="29"/>
      <c r="C35" s="28"/>
      <c r="D35" s="109" t="s">
        <v>97</v>
      </c>
      <c r="E35" s="28"/>
      <c r="F35" s="28"/>
      <c r="G35" s="28"/>
      <c r="H35" s="28"/>
      <c r="I35" s="98"/>
      <c r="J35" s="98"/>
      <c r="K35" s="107">
        <f>K104</f>
        <v>0</v>
      </c>
      <c r="L35" s="28"/>
      <c r="M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25.35" customHeight="1">
      <c r="A36" s="28"/>
      <c r="B36" s="29"/>
      <c r="C36" s="28"/>
      <c r="D36" s="110" t="s">
        <v>39</v>
      </c>
      <c r="E36" s="28"/>
      <c r="F36" s="28"/>
      <c r="G36" s="28"/>
      <c r="H36" s="28"/>
      <c r="I36" s="98"/>
      <c r="J36" s="98"/>
      <c r="K36" s="66">
        <f>ROUND(K32+K35,2)</f>
        <v>0</v>
      </c>
      <c r="L36" s="28"/>
      <c r="M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6.9" customHeight="1">
      <c r="A37" s="28"/>
      <c r="B37" s="29"/>
      <c r="C37" s="28"/>
      <c r="D37" s="61"/>
      <c r="E37" s="61"/>
      <c r="F37" s="61"/>
      <c r="G37" s="61"/>
      <c r="H37" s="61"/>
      <c r="I37" s="106"/>
      <c r="J37" s="106"/>
      <c r="K37" s="61"/>
      <c r="L37" s="61"/>
      <c r="M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14.4" customHeight="1">
      <c r="A38" s="28"/>
      <c r="B38" s="29"/>
      <c r="C38" s="28"/>
      <c r="D38" s="28"/>
      <c r="E38" s="28"/>
      <c r="F38" s="32" t="s">
        <v>41</v>
      </c>
      <c r="G38" s="28"/>
      <c r="H38" s="28"/>
      <c r="I38" s="111" t="s">
        <v>40</v>
      </c>
      <c r="J38" s="98"/>
      <c r="K38" s="32" t="s">
        <v>42</v>
      </c>
      <c r="L38" s="28"/>
      <c r="M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14.4" customHeight="1">
      <c r="A39" s="28"/>
      <c r="B39" s="29"/>
      <c r="C39" s="28"/>
      <c r="D39" s="112" t="s">
        <v>43</v>
      </c>
      <c r="E39" s="24" t="s">
        <v>44</v>
      </c>
      <c r="F39" s="108">
        <f>ROUND((SUM(BE104:BE111)+SUM(BE133:BE152)),2)</f>
        <v>0</v>
      </c>
      <c r="G39" s="28"/>
      <c r="H39" s="28"/>
      <c r="I39" s="113">
        <v>0.21</v>
      </c>
      <c r="J39" s="98"/>
      <c r="K39" s="108">
        <f>ROUND(((SUM(BE104:BE111)+SUM(BE133:BE152))*I39),2)</f>
        <v>0</v>
      </c>
      <c r="L39" s="28"/>
      <c r="M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" customHeight="1">
      <c r="A40" s="28"/>
      <c r="B40" s="29"/>
      <c r="C40" s="28"/>
      <c r="D40" s="28"/>
      <c r="E40" s="24" t="s">
        <v>45</v>
      </c>
      <c r="F40" s="108">
        <f>ROUND((SUM(BF104:BF111)+SUM(BF133:BF152)),2)</f>
        <v>0</v>
      </c>
      <c r="G40" s="28"/>
      <c r="H40" s="28"/>
      <c r="I40" s="113">
        <v>0.15</v>
      </c>
      <c r="J40" s="98"/>
      <c r="K40" s="108">
        <f>ROUND(((SUM(BF104:BF111)+SUM(BF133:BF152))*I40),2)</f>
        <v>0</v>
      </c>
      <c r="L40" s="28"/>
      <c r="M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2" customFormat="1" ht="14.4" customHeight="1" hidden="1">
      <c r="A41" s="28"/>
      <c r="B41" s="29"/>
      <c r="C41" s="28"/>
      <c r="D41" s="28"/>
      <c r="E41" s="24" t="s">
        <v>46</v>
      </c>
      <c r="F41" s="108">
        <f>ROUND((SUM(BG104:BG111)+SUM(BG133:BG152)),2)</f>
        <v>0</v>
      </c>
      <c r="G41" s="28"/>
      <c r="H41" s="28"/>
      <c r="I41" s="113">
        <v>0.21</v>
      </c>
      <c r="J41" s="98"/>
      <c r="K41" s="108">
        <f>0</f>
        <v>0</v>
      </c>
      <c r="L41" s="28"/>
      <c r="M41" s="3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 s="2" customFormat="1" ht="14.4" customHeight="1" hidden="1">
      <c r="A42" s="28"/>
      <c r="B42" s="29"/>
      <c r="C42" s="28"/>
      <c r="D42" s="28"/>
      <c r="E42" s="24" t="s">
        <v>47</v>
      </c>
      <c r="F42" s="108">
        <f>ROUND((SUM(BH104:BH111)+SUM(BH133:BH152)),2)</f>
        <v>0</v>
      </c>
      <c r="G42" s="28"/>
      <c r="H42" s="28"/>
      <c r="I42" s="113">
        <v>0.15</v>
      </c>
      <c r="J42" s="98"/>
      <c r="K42" s="108">
        <f>0</f>
        <v>0</v>
      </c>
      <c r="L42" s="28"/>
      <c r="M42" s="3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:31" s="2" customFormat="1" ht="14.4" customHeight="1" hidden="1">
      <c r="A43" s="28"/>
      <c r="B43" s="29"/>
      <c r="C43" s="28"/>
      <c r="D43" s="28"/>
      <c r="E43" s="24" t="s">
        <v>48</v>
      </c>
      <c r="F43" s="108">
        <f>ROUND((SUM(BI104:BI111)+SUM(BI133:BI152)),2)</f>
        <v>0</v>
      </c>
      <c r="G43" s="28"/>
      <c r="H43" s="28"/>
      <c r="I43" s="113">
        <v>0</v>
      </c>
      <c r="J43" s="98"/>
      <c r="K43" s="108">
        <f>0</f>
        <v>0</v>
      </c>
      <c r="L43" s="28"/>
      <c r="M43" s="3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</row>
    <row r="44" spans="1:31" s="2" customFormat="1" ht="6.9" customHeight="1">
      <c r="A44" s="28"/>
      <c r="B44" s="29"/>
      <c r="C44" s="28"/>
      <c r="D44" s="28"/>
      <c r="E44" s="28"/>
      <c r="F44" s="28"/>
      <c r="G44" s="28"/>
      <c r="H44" s="28"/>
      <c r="I44" s="98"/>
      <c r="J44" s="98"/>
      <c r="K44" s="28"/>
      <c r="L44" s="28"/>
      <c r="M44" s="3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</row>
    <row r="45" spans="1:31" s="2" customFormat="1" ht="25.35" customHeight="1">
      <c r="A45" s="28"/>
      <c r="B45" s="29"/>
      <c r="C45" s="114"/>
      <c r="D45" s="115" t="s">
        <v>49</v>
      </c>
      <c r="E45" s="55"/>
      <c r="F45" s="55"/>
      <c r="G45" s="116" t="s">
        <v>50</v>
      </c>
      <c r="H45" s="117" t="s">
        <v>51</v>
      </c>
      <c r="I45" s="118"/>
      <c r="J45" s="118"/>
      <c r="K45" s="119">
        <f>SUM(K36:K43)</f>
        <v>0</v>
      </c>
      <c r="L45" s="120"/>
      <c r="M45" s="3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</row>
    <row r="46" spans="1:31" s="2" customFormat="1" ht="14.4" customHeight="1">
      <c r="A46" s="28"/>
      <c r="B46" s="29"/>
      <c r="C46" s="28"/>
      <c r="D46" s="28"/>
      <c r="E46" s="28"/>
      <c r="F46" s="28"/>
      <c r="G46" s="28"/>
      <c r="H46" s="28"/>
      <c r="I46" s="98"/>
      <c r="J46" s="98"/>
      <c r="K46" s="28"/>
      <c r="L46" s="28"/>
      <c r="M46" s="3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</row>
    <row r="47" spans="2:13" s="1" customFormat="1" ht="14.4" customHeight="1">
      <c r="B47" s="17"/>
      <c r="I47" s="95"/>
      <c r="J47" s="95"/>
      <c r="M47" s="17"/>
    </row>
    <row r="48" spans="2:13" s="1" customFormat="1" ht="14.4" customHeight="1">
      <c r="B48" s="17"/>
      <c r="I48" s="95"/>
      <c r="J48" s="95"/>
      <c r="M48" s="17"/>
    </row>
    <row r="49" spans="2:13" s="1" customFormat="1" ht="14.4" customHeight="1">
      <c r="B49" s="17"/>
      <c r="I49" s="95"/>
      <c r="J49" s="95"/>
      <c r="M49" s="17"/>
    </row>
    <row r="50" spans="2:13" s="2" customFormat="1" ht="14.4" customHeight="1">
      <c r="B50" s="38"/>
      <c r="D50" s="39" t="s">
        <v>52</v>
      </c>
      <c r="E50" s="40"/>
      <c r="F50" s="40"/>
      <c r="G50" s="39" t="s">
        <v>53</v>
      </c>
      <c r="H50" s="40"/>
      <c r="I50" s="121"/>
      <c r="J50" s="121"/>
      <c r="K50" s="40"/>
      <c r="L50" s="40"/>
      <c r="M50" s="38"/>
    </row>
    <row r="51" spans="2:13" ht="12">
      <c r="B51" s="17"/>
      <c r="M51" s="17"/>
    </row>
    <row r="52" spans="2:13" ht="12">
      <c r="B52" s="17"/>
      <c r="M52" s="17"/>
    </row>
    <row r="53" spans="2:13" ht="12">
      <c r="B53" s="17"/>
      <c r="M53" s="17"/>
    </row>
    <row r="54" spans="2:13" ht="12">
      <c r="B54" s="17"/>
      <c r="M54" s="17"/>
    </row>
    <row r="55" spans="2:13" ht="12">
      <c r="B55" s="17"/>
      <c r="M55" s="17"/>
    </row>
    <row r="56" spans="2:13" ht="12">
      <c r="B56" s="17"/>
      <c r="M56" s="17"/>
    </row>
    <row r="57" spans="2:13" ht="12">
      <c r="B57" s="17"/>
      <c r="M57" s="17"/>
    </row>
    <row r="58" spans="2:13" ht="12">
      <c r="B58" s="17"/>
      <c r="M58" s="17"/>
    </row>
    <row r="59" spans="2:13" ht="12">
      <c r="B59" s="17"/>
      <c r="M59" s="17"/>
    </row>
    <row r="60" spans="2:13" ht="12">
      <c r="B60" s="17"/>
      <c r="M60" s="17"/>
    </row>
    <row r="61" spans="1:31" s="2" customFormat="1" ht="13.2">
      <c r="A61" s="28"/>
      <c r="B61" s="29"/>
      <c r="C61" s="28"/>
      <c r="D61" s="41" t="s">
        <v>54</v>
      </c>
      <c r="E61" s="31"/>
      <c r="F61" s="122" t="s">
        <v>55</v>
      </c>
      <c r="G61" s="41" t="s">
        <v>54</v>
      </c>
      <c r="H61" s="31"/>
      <c r="I61" s="123"/>
      <c r="J61" s="124" t="s">
        <v>55</v>
      </c>
      <c r="K61" s="31"/>
      <c r="L61" s="31"/>
      <c r="M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3" ht="12">
      <c r="B62" s="17"/>
      <c r="M62" s="17"/>
    </row>
    <row r="63" spans="2:13" ht="12">
      <c r="B63" s="17"/>
      <c r="M63" s="17"/>
    </row>
    <row r="64" spans="2:13" ht="12">
      <c r="B64" s="17"/>
      <c r="M64" s="17"/>
    </row>
    <row r="65" spans="1:31" s="2" customFormat="1" ht="13.2">
      <c r="A65" s="28"/>
      <c r="B65" s="29"/>
      <c r="C65" s="28"/>
      <c r="D65" s="39" t="s">
        <v>56</v>
      </c>
      <c r="E65" s="42"/>
      <c r="F65" s="42"/>
      <c r="G65" s="39" t="s">
        <v>57</v>
      </c>
      <c r="H65" s="42"/>
      <c r="I65" s="125"/>
      <c r="J65" s="125"/>
      <c r="K65" s="42"/>
      <c r="L65" s="42"/>
      <c r="M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3" ht="12">
      <c r="B66" s="17"/>
      <c r="M66" s="17"/>
    </row>
    <row r="67" spans="2:13" ht="12">
      <c r="B67" s="17"/>
      <c r="M67" s="17"/>
    </row>
    <row r="68" spans="2:13" ht="12">
      <c r="B68" s="17"/>
      <c r="M68" s="17"/>
    </row>
    <row r="69" spans="2:13" ht="12">
      <c r="B69" s="17"/>
      <c r="M69" s="17"/>
    </row>
    <row r="70" spans="2:13" ht="12">
      <c r="B70" s="17"/>
      <c r="M70" s="17"/>
    </row>
    <row r="71" spans="2:13" ht="12">
      <c r="B71" s="17"/>
      <c r="M71" s="17"/>
    </row>
    <row r="72" spans="2:13" ht="12">
      <c r="B72" s="17"/>
      <c r="M72" s="17"/>
    </row>
    <row r="73" spans="2:13" ht="12">
      <c r="B73" s="17"/>
      <c r="M73" s="17"/>
    </row>
    <row r="74" spans="2:13" ht="12">
      <c r="B74" s="17"/>
      <c r="M74" s="17"/>
    </row>
    <row r="75" spans="2:13" ht="12">
      <c r="B75" s="17"/>
      <c r="M75" s="17"/>
    </row>
    <row r="76" spans="1:31" s="2" customFormat="1" ht="13.2">
      <c r="A76" s="28"/>
      <c r="B76" s="29"/>
      <c r="C76" s="28"/>
      <c r="D76" s="41" t="s">
        <v>54</v>
      </c>
      <c r="E76" s="31"/>
      <c r="F76" s="122" t="s">
        <v>55</v>
      </c>
      <c r="G76" s="41" t="s">
        <v>54</v>
      </c>
      <c r="H76" s="31"/>
      <c r="I76" s="123"/>
      <c r="J76" s="124" t="s">
        <v>55</v>
      </c>
      <c r="K76" s="31"/>
      <c r="L76" s="31"/>
      <c r="M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" customHeight="1">
      <c r="A77" s="28"/>
      <c r="B77" s="43"/>
      <c r="C77" s="44"/>
      <c r="D77" s="44"/>
      <c r="E77" s="44"/>
      <c r="F77" s="44"/>
      <c r="G77" s="44"/>
      <c r="H77" s="44"/>
      <c r="I77" s="126"/>
      <c r="J77" s="126"/>
      <c r="K77" s="44"/>
      <c r="L77" s="44"/>
      <c r="M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2" customFormat="1" ht="6.9" customHeight="1" hidden="1">
      <c r="A81" s="28"/>
      <c r="B81" s="45"/>
      <c r="C81" s="46"/>
      <c r="D81" s="46"/>
      <c r="E81" s="46"/>
      <c r="F81" s="46"/>
      <c r="G81" s="46"/>
      <c r="H81" s="46"/>
      <c r="I81" s="127"/>
      <c r="J81" s="127"/>
      <c r="K81" s="46"/>
      <c r="L81" s="46"/>
      <c r="M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" customHeight="1" hidden="1">
      <c r="A82" s="28"/>
      <c r="B82" s="29"/>
      <c r="C82" s="18" t="s">
        <v>107</v>
      </c>
      <c r="D82" s="28"/>
      <c r="E82" s="28"/>
      <c r="F82" s="28"/>
      <c r="G82" s="28"/>
      <c r="H82" s="28"/>
      <c r="I82" s="98"/>
      <c r="J82" s="98"/>
      <c r="K82" s="28"/>
      <c r="L82" s="28"/>
      <c r="M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" customHeight="1" hidden="1">
      <c r="A83" s="28"/>
      <c r="B83" s="29"/>
      <c r="C83" s="28"/>
      <c r="D83" s="28"/>
      <c r="E83" s="28"/>
      <c r="F83" s="28"/>
      <c r="G83" s="28"/>
      <c r="H83" s="28"/>
      <c r="I83" s="98"/>
      <c r="J83" s="98"/>
      <c r="K83" s="28"/>
      <c r="L83" s="28"/>
      <c r="M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 hidden="1">
      <c r="A84" s="28"/>
      <c r="B84" s="29"/>
      <c r="C84" s="24" t="s">
        <v>17</v>
      </c>
      <c r="D84" s="28"/>
      <c r="E84" s="28"/>
      <c r="F84" s="28"/>
      <c r="G84" s="28"/>
      <c r="H84" s="28"/>
      <c r="I84" s="98"/>
      <c r="J84" s="98"/>
      <c r="K84" s="28"/>
      <c r="L84" s="28"/>
      <c r="M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 hidden="1">
      <c r="A85" s="28"/>
      <c r="B85" s="29"/>
      <c r="C85" s="28"/>
      <c r="D85" s="28"/>
      <c r="E85" s="262" t="str">
        <f>E7</f>
        <v>Jílové u Prahy, přepojení odběru SOŠ Potravinářské</v>
      </c>
      <c r="F85" s="263"/>
      <c r="G85" s="263"/>
      <c r="H85" s="263"/>
      <c r="I85" s="98"/>
      <c r="J85" s="98"/>
      <c r="K85" s="28"/>
      <c r="L85" s="28"/>
      <c r="M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2:13" s="1" customFormat="1" ht="12" customHeight="1" hidden="1">
      <c r="B86" s="17"/>
      <c r="C86" s="24" t="s">
        <v>100</v>
      </c>
      <c r="I86" s="95"/>
      <c r="J86" s="95"/>
      <c r="M86" s="17"/>
    </row>
    <row r="87" spans="1:31" s="2" customFormat="1" ht="16.5" customHeight="1" hidden="1">
      <c r="A87" s="28"/>
      <c r="B87" s="29"/>
      <c r="C87" s="28"/>
      <c r="D87" s="28"/>
      <c r="E87" s="262" t="s">
        <v>101</v>
      </c>
      <c r="F87" s="259"/>
      <c r="G87" s="259"/>
      <c r="H87" s="259"/>
      <c r="I87" s="98"/>
      <c r="J87" s="98"/>
      <c r="K87" s="28"/>
      <c r="L87" s="28"/>
      <c r="M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12" customHeight="1" hidden="1">
      <c r="A88" s="28"/>
      <c r="B88" s="29"/>
      <c r="C88" s="24" t="s">
        <v>102</v>
      </c>
      <c r="D88" s="28"/>
      <c r="E88" s="28"/>
      <c r="F88" s="28"/>
      <c r="G88" s="28"/>
      <c r="H88" s="28"/>
      <c r="I88" s="98"/>
      <c r="J88" s="98"/>
      <c r="K88" s="28"/>
      <c r="L88" s="28"/>
      <c r="M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6.5" customHeight="1" hidden="1">
      <c r="A89" s="28"/>
      <c r="B89" s="29"/>
      <c r="C89" s="28"/>
      <c r="D89" s="28"/>
      <c r="E89" s="250" t="str">
        <f>E11</f>
        <v>1 - Elektromontáže</v>
      </c>
      <c r="F89" s="259"/>
      <c r="G89" s="259"/>
      <c r="H89" s="259"/>
      <c r="I89" s="98"/>
      <c r="J89" s="98"/>
      <c r="K89" s="28"/>
      <c r="L89" s="28"/>
      <c r="M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" customHeight="1" hidden="1">
      <c r="A90" s="28"/>
      <c r="B90" s="29"/>
      <c r="C90" s="28"/>
      <c r="D90" s="28"/>
      <c r="E90" s="28"/>
      <c r="F90" s="28"/>
      <c r="G90" s="28"/>
      <c r="H90" s="28"/>
      <c r="I90" s="98"/>
      <c r="J90" s="98"/>
      <c r="K90" s="28"/>
      <c r="L90" s="28"/>
      <c r="M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2" customHeight="1" hidden="1">
      <c r="A91" s="28"/>
      <c r="B91" s="29"/>
      <c r="C91" s="24" t="s">
        <v>24</v>
      </c>
      <c r="D91" s="28"/>
      <c r="E91" s="28"/>
      <c r="F91" s="22" t="str">
        <f>F14</f>
        <v xml:space="preserve"> </v>
      </c>
      <c r="G91" s="28"/>
      <c r="H91" s="28"/>
      <c r="I91" s="99" t="s">
        <v>26</v>
      </c>
      <c r="J91" s="101" t="str">
        <f>IF(J14="","",J14)</f>
        <v>8. 11. 2019</v>
      </c>
      <c r="K91" s="28"/>
      <c r="L91" s="28"/>
      <c r="M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6.9" customHeight="1" hidden="1">
      <c r="A92" s="28"/>
      <c r="B92" s="29"/>
      <c r="C92" s="28"/>
      <c r="D92" s="28"/>
      <c r="E92" s="28"/>
      <c r="F92" s="28"/>
      <c r="G92" s="28"/>
      <c r="H92" s="28"/>
      <c r="I92" s="98"/>
      <c r="J92" s="98"/>
      <c r="K92" s="28"/>
      <c r="L92" s="28"/>
      <c r="M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25.65" customHeight="1" hidden="1">
      <c r="A93" s="28"/>
      <c r="B93" s="29"/>
      <c r="C93" s="24" t="s">
        <v>30</v>
      </c>
      <c r="D93" s="28"/>
      <c r="E93" s="28"/>
      <c r="F93" s="22" t="str">
        <f>E17</f>
        <v xml:space="preserve"> </v>
      </c>
      <c r="G93" s="28"/>
      <c r="H93" s="28"/>
      <c r="I93" s="99" t="s">
        <v>35</v>
      </c>
      <c r="J93" s="128" t="str">
        <f>E23</f>
        <v>ELEKTROŠTIKA, s.r.o.</v>
      </c>
      <c r="K93" s="28"/>
      <c r="L93" s="28"/>
      <c r="M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5.65" customHeight="1" hidden="1">
      <c r="A94" s="28"/>
      <c r="B94" s="29"/>
      <c r="C94" s="24" t="s">
        <v>33</v>
      </c>
      <c r="D94" s="28"/>
      <c r="E94" s="28"/>
      <c r="F94" s="22" t="str">
        <f>IF(E20="","",E20)</f>
        <v>Vyplň údaj</v>
      </c>
      <c r="G94" s="28"/>
      <c r="H94" s="28"/>
      <c r="I94" s="99" t="s">
        <v>37</v>
      </c>
      <c r="J94" s="128" t="str">
        <f>E26</f>
        <v>ELEKTROŠTIKA, s.r.o.</v>
      </c>
      <c r="K94" s="28"/>
      <c r="L94" s="28"/>
      <c r="M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 hidden="1">
      <c r="A95" s="28"/>
      <c r="B95" s="29"/>
      <c r="C95" s="28"/>
      <c r="D95" s="28"/>
      <c r="E95" s="28"/>
      <c r="F95" s="28"/>
      <c r="G95" s="28"/>
      <c r="H95" s="28"/>
      <c r="I95" s="98"/>
      <c r="J95" s="98"/>
      <c r="K95" s="28"/>
      <c r="L95" s="28"/>
      <c r="M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31" s="2" customFormat="1" ht="29.25" customHeight="1" hidden="1">
      <c r="A96" s="28"/>
      <c r="B96" s="29"/>
      <c r="C96" s="129" t="s">
        <v>108</v>
      </c>
      <c r="D96" s="114"/>
      <c r="E96" s="114"/>
      <c r="F96" s="114"/>
      <c r="G96" s="114"/>
      <c r="H96" s="114"/>
      <c r="I96" s="130" t="s">
        <v>109</v>
      </c>
      <c r="J96" s="130" t="s">
        <v>110</v>
      </c>
      <c r="K96" s="131" t="s">
        <v>111</v>
      </c>
      <c r="L96" s="114"/>
      <c r="M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</row>
    <row r="97" spans="1:31" s="2" customFormat="1" ht="10.35" customHeight="1" hidden="1">
      <c r="A97" s="28"/>
      <c r="B97" s="29"/>
      <c r="C97" s="28"/>
      <c r="D97" s="28"/>
      <c r="E97" s="28"/>
      <c r="F97" s="28"/>
      <c r="G97" s="28"/>
      <c r="H97" s="28"/>
      <c r="I97" s="98"/>
      <c r="J97" s="98"/>
      <c r="K97" s="28"/>
      <c r="L97" s="28"/>
      <c r="M97" s="3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</row>
    <row r="98" spans="1:47" s="2" customFormat="1" ht="22.8" customHeight="1" hidden="1">
      <c r="A98" s="28"/>
      <c r="B98" s="29"/>
      <c r="C98" s="132" t="s">
        <v>112</v>
      </c>
      <c r="D98" s="28"/>
      <c r="E98" s="28"/>
      <c r="F98" s="28"/>
      <c r="G98" s="28"/>
      <c r="H98" s="28"/>
      <c r="I98" s="133">
        <f aca="true" t="shared" si="0" ref="I98:J100">Q133</f>
        <v>0</v>
      </c>
      <c r="J98" s="133">
        <f t="shared" si="0"/>
        <v>0</v>
      </c>
      <c r="K98" s="66">
        <f>K133</f>
        <v>0</v>
      </c>
      <c r="L98" s="28"/>
      <c r="M98" s="3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U98" s="14" t="s">
        <v>113</v>
      </c>
    </row>
    <row r="99" spans="2:13" s="9" customFormat="1" ht="24.9" customHeight="1" hidden="1">
      <c r="B99" s="134"/>
      <c r="D99" s="135" t="s">
        <v>114</v>
      </c>
      <c r="E99" s="136"/>
      <c r="F99" s="136"/>
      <c r="G99" s="136"/>
      <c r="H99" s="136"/>
      <c r="I99" s="137">
        <f t="shared" si="0"/>
        <v>0</v>
      </c>
      <c r="J99" s="137">
        <f t="shared" si="0"/>
        <v>0</v>
      </c>
      <c r="K99" s="138">
        <f>K134</f>
        <v>0</v>
      </c>
      <c r="M99" s="134"/>
    </row>
    <row r="100" spans="2:13" s="10" customFormat="1" ht="19.95" customHeight="1" hidden="1">
      <c r="B100" s="139"/>
      <c r="D100" s="140" t="s">
        <v>115</v>
      </c>
      <c r="E100" s="141"/>
      <c r="F100" s="141"/>
      <c r="G100" s="141"/>
      <c r="H100" s="141"/>
      <c r="I100" s="142">
        <f t="shared" si="0"/>
        <v>0</v>
      </c>
      <c r="J100" s="142">
        <f t="shared" si="0"/>
        <v>0</v>
      </c>
      <c r="K100" s="143">
        <f>K135</f>
        <v>0</v>
      </c>
      <c r="M100" s="139"/>
    </row>
    <row r="101" spans="2:13" s="9" customFormat="1" ht="24.9" customHeight="1" hidden="1">
      <c r="B101" s="134"/>
      <c r="D101" s="135" t="s">
        <v>116</v>
      </c>
      <c r="E101" s="136"/>
      <c r="F101" s="136"/>
      <c r="G101" s="136"/>
      <c r="H101" s="136"/>
      <c r="I101" s="137">
        <f>Q144</f>
        <v>0</v>
      </c>
      <c r="J101" s="137">
        <f>R144</f>
        <v>0</v>
      </c>
      <c r="K101" s="138">
        <f>K144</f>
        <v>0</v>
      </c>
      <c r="M101" s="134"/>
    </row>
    <row r="102" spans="1:31" s="2" customFormat="1" ht="21.75" customHeight="1" hidden="1">
      <c r="A102" s="28"/>
      <c r="B102" s="29"/>
      <c r="C102" s="28"/>
      <c r="D102" s="28"/>
      <c r="E102" s="28"/>
      <c r="F102" s="28"/>
      <c r="G102" s="28"/>
      <c r="H102" s="28"/>
      <c r="I102" s="98"/>
      <c r="J102" s="98"/>
      <c r="K102" s="28"/>
      <c r="L102" s="28"/>
      <c r="M102" s="3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pans="1:31" s="2" customFormat="1" ht="6.9" customHeight="1" hidden="1">
      <c r="A103" s="28"/>
      <c r="B103" s="29"/>
      <c r="C103" s="28"/>
      <c r="D103" s="28"/>
      <c r="E103" s="28"/>
      <c r="F103" s="28"/>
      <c r="G103" s="28"/>
      <c r="H103" s="28"/>
      <c r="I103" s="98"/>
      <c r="J103" s="98"/>
      <c r="K103" s="28"/>
      <c r="L103" s="28"/>
      <c r="M103" s="3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31" s="2" customFormat="1" ht="29.25" customHeight="1" hidden="1">
      <c r="A104" s="28"/>
      <c r="B104" s="29"/>
      <c r="C104" s="132" t="s">
        <v>117</v>
      </c>
      <c r="D104" s="28"/>
      <c r="E104" s="28"/>
      <c r="F104" s="28"/>
      <c r="G104" s="28"/>
      <c r="H104" s="28"/>
      <c r="I104" s="98"/>
      <c r="J104" s="98"/>
      <c r="K104" s="144">
        <f>ROUND(K105+K106+K107+K108+K109+K110,2)</f>
        <v>0</v>
      </c>
      <c r="L104" s="28"/>
      <c r="M104" s="38"/>
      <c r="O104" s="145" t="s">
        <v>43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65" s="2" customFormat="1" ht="18" customHeight="1" hidden="1">
      <c r="A105" s="28"/>
      <c r="B105" s="146"/>
      <c r="C105" s="98"/>
      <c r="D105" s="260" t="s">
        <v>118</v>
      </c>
      <c r="E105" s="261"/>
      <c r="F105" s="261"/>
      <c r="G105" s="98"/>
      <c r="H105" s="98"/>
      <c r="I105" s="98"/>
      <c r="J105" s="98"/>
      <c r="K105" s="148">
        <v>0</v>
      </c>
      <c r="L105" s="98"/>
      <c r="M105" s="149"/>
      <c r="N105" s="150"/>
      <c r="O105" s="151" t="s">
        <v>44</v>
      </c>
      <c r="P105" s="150"/>
      <c r="Q105" s="150"/>
      <c r="R105" s="150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150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2" t="s">
        <v>119</v>
      </c>
      <c r="AZ105" s="150"/>
      <c r="BA105" s="150"/>
      <c r="BB105" s="150"/>
      <c r="BC105" s="150"/>
      <c r="BD105" s="150"/>
      <c r="BE105" s="153">
        <f aca="true" t="shared" si="1" ref="BE105:BE110">IF(O105="základní",K105,0)</f>
        <v>0</v>
      </c>
      <c r="BF105" s="153">
        <f aca="true" t="shared" si="2" ref="BF105:BF110">IF(O105="snížená",K105,0)</f>
        <v>0</v>
      </c>
      <c r="BG105" s="153">
        <f aca="true" t="shared" si="3" ref="BG105:BG110">IF(O105="zákl. přenesená",K105,0)</f>
        <v>0</v>
      </c>
      <c r="BH105" s="153">
        <f aca="true" t="shared" si="4" ref="BH105:BH110">IF(O105="sníž. přenesená",K105,0)</f>
        <v>0</v>
      </c>
      <c r="BI105" s="153">
        <f aca="true" t="shared" si="5" ref="BI105:BI110">IF(O105="nulová",K105,0)</f>
        <v>0</v>
      </c>
      <c r="BJ105" s="152" t="s">
        <v>23</v>
      </c>
      <c r="BK105" s="150"/>
      <c r="BL105" s="150"/>
      <c r="BM105" s="150"/>
    </row>
    <row r="106" spans="1:65" s="2" customFormat="1" ht="18" customHeight="1" hidden="1">
      <c r="A106" s="28"/>
      <c r="B106" s="146"/>
      <c r="C106" s="98"/>
      <c r="D106" s="260" t="s">
        <v>120</v>
      </c>
      <c r="E106" s="261"/>
      <c r="F106" s="261"/>
      <c r="G106" s="98"/>
      <c r="H106" s="98"/>
      <c r="I106" s="98"/>
      <c r="J106" s="98"/>
      <c r="K106" s="148">
        <v>0</v>
      </c>
      <c r="L106" s="98"/>
      <c r="M106" s="149"/>
      <c r="N106" s="150"/>
      <c r="O106" s="151" t="s">
        <v>44</v>
      </c>
      <c r="P106" s="150"/>
      <c r="Q106" s="150"/>
      <c r="R106" s="150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150"/>
      <c r="AG106" s="150"/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2" t="s">
        <v>119</v>
      </c>
      <c r="AZ106" s="150"/>
      <c r="BA106" s="150"/>
      <c r="BB106" s="150"/>
      <c r="BC106" s="150"/>
      <c r="BD106" s="150"/>
      <c r="BE106" s="153">
        <f t="shared" si="1"/>
        <v>0</v>
      </c>
      <c r="BF106" s="153">
        <f t="shared" si="2"/>
        <v>0</v>
      </c>
      <c r="BG106" s="153">
        <f t="shared" si="3"/>
        <v>0</v>
      </c>
      <c r="BH106" s="153">
        <f t="shared" si="4"/>
        <v>0</v>
      </c>
      <c r="BI106" s="153">
        <f t="shared" si="5"/>
        <v>0</v>
      </c>
      <c r="BJ106" s="152" t="s">
        <v>23</v>
      </c>
      <c r="BK106" s="150"/>
      <c r="BL106" s="150"/>
      <c r="BM106" s="150"/>
    </row>
    <row r="107" spans="1:65" s="2" customFormat="1" ht="18" customHeight="1" hidden="1">
      <c r="A107" s="28"/>
      <c r="B107" s="146"/>
      <c r="C107" s="98"/>
      <c r="D107" s="260" t="s">
        <v>121</v>
      </c>
      <c r="E107" s="261"/>
      <c r="F107" s="261"/>
      <c r="G107" s="98"/>
      <c r="H107" s="98"/>
      <c r="I107" s="98"/>
      <c r="J107" s="98"/>
      <c r="K107" s="148">
        <v>0</v>
      </c>
      <c r="L107" s="98"/>
      <c r="M107" s="149"/>
      <c r="N107" s="150"/>
      <c r="O107" s="151" t="s">
        <v>44</v>
      </c>
      <c r="P107" s="150"/>
      <c r="Q107" s="150"/>
      <c r="R107" s="150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2" t="s">
        <v>119</v>
      </c>
      <c r="AZ107" s="150"/>
      <c r="BA107" s="150"/>
      <c r="BB107" s="150"/>
      <c r="BC107" s="150"/>
      <c r="BD107" s="150"/>
      <c r="BE107" s="153">
        <f t="shared" si="1"/>
        <v>0</v>
      </c>
      <c r="BF107" s="153">
        <f t="shared" si="2"/>
        <v>0</v>
      </c>
      <c r="BG107" s="153">
        <f t="shared" si="3"/>
        <v>0</v>
      </c>
      <c r="BH107" s="153">
        <f t="shared" si="4"/>
        <v>0</v>
      </c>
      <c r="BI107" s="153">
        <f t="shared" si="5"/>
        <v>0</v>
      </c>
      <c r="BJ107" s="152" t="s">
        <v>23</v>
      </c>
      <c r="BK107" s="150"/>
      <c r="BL107" s="150"/>
      <c r="BM107" s="150"/>
    </row>
    <row r="108" spans="1:65" s="2" customFormat="1" ht="18" customHeight="1" hidden="1">
      <c r="A108" s="28"/>
      <c r="B108" s="146"/>
      <c r="C108" s="98"/>
      <c r="D108" s="260" t="s">
        <v>122</v>
      </c>
      <c r="E108" s="261"/>
      <c r="F108" s="261"/>
      <c r="G108" s="98"/>
      <c r="H108" s="98"/>
      <c r="I108" s="98"/>
      <c r="J108" s="98"/>
      <c r="K108" s="148">
        <v>0</v>
      </c>
      <c r="L108" s="98"/>
      <c r="M108" s="149"/>
      <c r="N108" s="150"/>
      <c r="O108" s="151" t="s">
        <v>44</v>
      </c>
      <c r="P108" s="150"/>
      <c r="Q108" s="150"/>
      <c r="R108" s="150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2" t="s">
        <v>119</v>
      </c>
      <c r="AZ108" s="150"/>
      <c r="BA108" s="150"/>
      <c r="BB108" s="150"/>
      <c r="BC108" s="150"/>
      <c r="BD108" s="150"/>
      <c r="BE108" s="153">
        <f t="shared" si="1"/>
        <v>0</v>
      </c>
      <c r="BF108" s="153">
        <f t="shared" si="2"/>
        <v>0</v>
      </c>
      <c r="BG108" s="153">
        <f t="shared" si="3"/>
        <v>0</v>
      </c>
      <c r="BH108" s="153">
        <f t="shared" si="4"/>
        <v>0</v>
      </c>
      <c r="BI108" s="153">
        <f t="shared" si="5"/>
        <v>0</v>
      </c>
      <c r="BJ108" s="152" t="s">
        <v>23</v>
      </c>
      <c r="BK108" s="150"/>
      <c r="BL108" s="150"/>
      <c r="BM108" s="150"/>
    </row>
    <row r="109" spans="1:65" s="2" customFormat="1" ht="18" customHeight="1" hidden="1">
      <c r="A109" s="28"/>
      <c r="B109" s="146"/>
      <c r="C109" s="98"/>
      <c r="D109" s="260" t="s">
        <v>123</v>
      </c>
      <c r="E109" s="261"/>
      <c r="F109" s="261"/>
      <c r="G109" s="98"/>
      <c r="H109" s="98"/>
      <c r="I109" s="98"/>
      <c r="J109" s="98"/>
      <c r="K109" s="148">
        <v>0</v>
      </c>
      <c r="L109" s="98"/>
      <c r="M109" s="149"/>
      <c r="N109" s="150"/>
      <c r="O109" s="151" t="s">
        <v>44</v>
      </c>
      <c r="P109" s="150"/>
      <c r="Q109" s="150"/>
      <c r="R109" s="150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2" t="s">
        <v>119</v>
      </c>
      <c r="AZ109" s="150"/>
      <c r="BA109" s="150"/>
      <c r="BB109" s="150"/>
      <c r="BC109" s="150"/>
      <c r="BD109" s="150"/>
      <c r="BE109" s="153">
        <f t="shared" si="1"/>
        <v>0</v>
      </c>
      <c r="BF109" s="153">
        <f t="shared" si="2"/>
        <v>0</v>
      </c>
      <c r="BG109" s="153">
        <f t="shared" si="3"/>
        <v>0</v>
      </c>
      <c r="BH109" s="153">
        <f t="shared" si="4"/>
        <v>0</v>
      </c>
      <c r="BI109" s="153">
        <f t="shared" si="5"/>
        <v>0</v>
      </c>
      <c r="BJ109" s="152" t="s">
        <v>23</v>
      </c>
      <c r="BK109" s="150"/>
      <c r="BL109" s="150"/>
      <c r="BM109" s="150"/>
    </row>
    <row r="110" spans="1:65" s="2" customFormat="1" ht="18" customHeight="1" hidden="1">
      <c r="A110" s="28"/>
      <c r="B110" s="146"/>
      <c r="C110" s="98"/>
      <c r="D110" s="147" t="s">
        <v>124</v>
      </c>
      <c r="E110" s="98"/>
      <c r="F110" s="98"/>
      <c r="G110" s="98"/>
      <c r="H110" s="98"/>
      <c r="I110" s="98"/>
      <c r="J110" s="98"/>
      <c r="K110" s="148">
        <f>ROUND(K32*T110,2)</f>
        <v>0</v>
      </c>
      <c r="L110" s="98"/>
      <c r="M110" s="149"/>
      <c r="N110" s="150"/>
      <c r="O110" s="151" t="s">
        <v>44</v>
      </c>
      <c r="P110" s="150"/>
      <c r="Q110" s="150"/>
      <c r="R110" s="150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150"/>
      <c r="AG110" s="150"/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2" t="s">
        <v>125</v>
      </c>
      <c r="AZ110" s="150"/>
      <c r="BA110" s="150"/>
      <c r="BB110" s="150"/>
      <c r="BC110" s="150"/>
      <c r="BD110" s="150"/>
      <c r="BE110" s="153">
        <f t="shared" si="1"/>
        <v>0</v>
      </c>
      <c r="BF110" s="153">
        <f t="shared" si="2"/>
        <v>0</v>
      </c>
      <c r="BG110" s="153">
        <f t="shared" si="3"/>
        <v>0</v>
      </c>
      <c r="BH110" s="153">
        <f t="shared" si="4"/>
        <v>0</v>
      </c>
      <c r="BI110" s="153">
        <f t="shared" si="5"/>
        <v>0</v>
      </c>
      <c r="BJ110" s="152" t="s">
        <v>23</v>
      </c>
      <c r="BK110" s="150"/>
      <c r="BL110" s="150"/>
      <c r="BM110" s="150"/>
    </row>
    <row r="111" spans="1:31" s="2" customFormat="1" ht="12" hidden="1">
      <c r="A111" s="28"/>
      <c r="B111" s="29"/>
      <c r="C111" s="28"/>
      <c r="D111" s="28"/>
      <c r="E111" s="28"/>
      <c r="F111" s="28"/>
      <c r="G111" s="28"/>
      <c r="H111" s="28"/>
      <c r="I111" s="98"/>
      <c r="J111" s="98"/>
      <c r="K111" s="28"/>
      <c r="L111" s="28"/>
      <c r="M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29.25" customHeight="1" hidden="1">
      <c r="A112" s="28"/>
      <c r="B112" s="29"/>
      <c r="C112" s="154" t="s">
        <v>126</v>
      </c>
      <c r="D112" s="114"/>
      <c r="E112" s="114"/>
      <c r="F112" s="114"/>
      <c r="G112" s="114"/>
      <c r="H112" s="114"/>
      <c r="I112" s="155"/>
      <c r="J112" s="155"/>
      <c r="K112" s="156">
        <f>ROUND(K98+K104,2)</f>
        <v>0</v>
      </c>
      <c r="L112" s="114"/>
      <c r="M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2" customFormat="1" ht="6.9" customHeight="1" hidden="1">
      <c r="A113" s="28"/>
      <c r="B113" s="43"/>
      <c r="C113" s="44"/>
      <c r="D113" s="44"/>
      <c r="E113" s="44"/>
      <c r="F113" s="44"/>
      <c r="G113" s="44"/>
      <c r="H113" s="44"/>
      <c r="I113" s="126"/>
      <c r="J113" s="126"/>
      <c r="K113" s="44"/>
      <c r="L113" s="44"/>
      <c r="M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ht="12" hidden="1"/>
    <row r="115" ht="12" hidden="1"/>
    <row r="116" ht="12" hidden="1"/>
    <row r="117" spans="1:31" s="2" customFormat="1" ht="6.9" customHeight="1">
      <c r="A117" s="28"/>
      <c r="B117" s="45"/>
      <c r="C117" s="46"/>
      <c r="D117" s="46"/>
      <c r="E117" s="46"/>
      <c r="F117" s="46"/>
      <c r="G117" s="46"/>
      <c r="H117" s="46"/>
      <c r="I117" s="127"/>
      <c r="J117" s="127"/>
      <c r="K117" s="46"/>
      <c r="L117" s="46"/>
      <c r="M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2" customFormat="1" ht="24.9" customHeight="1">
      <c r="A118" s="28"/>
      <c r="B118" s="29"/>
      <c r="C118" s="18" t="s">
        <v>127</v>
      </c>
      <c r="D118" s="28"/>
      <c r="E118" s="28"/>
      <c r="F118" s="28"/>
      <c r="G118" s="28"/>
      <c r="H118" s="28"/>
      <c r="I118" s="98"/>
      <c r="J118" s="98"/>
      <c r="K118" s="28"/>
      <c r="L118" s="28"/>
      <c r="M118" s="3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2" customFormat="1" ht="6.9" customHeight="1">
      <c r="A119" s="28"/>
      <c r="B119" s="29"/>
      <c r="C119" s="28"/>
      <c r="D119" s="28"/>
      <c r="E119" s="28"/>
      <c r="F119" s="28"/>
      <c r="G119" s="28"/>
      <c r="H119" s="28"/>
      <c r="I119" s="98"/>
      <c r="J119" s="98"/>
      <c r="K119" s="28"/>
      <c r="L119" s="28"/>
      <c r="M119" s="3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s="2" customFormat="1" ht="12" customHeight="1">
      <c r="A120" s="28"/>
      <c r="B120" s="29"/>
      <c r="C120" s="24" t="s">
        <v>17</v>
      </c>
      <c r="D120" s="28"/>
      <c r="E120" s="28"/>
      <c r="F120" s="28"/>
      <c r="G120" s="28"/>
      <c r="H120" s="28"/>
      <c r="I120" s="98"/>
      <c r="J120" s="98"/>
      <c r="K120" s="28"/>
      <c r="L120" s="28"/>
      <c r="M120" s="3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2" customFormat="1" ht="16.5" customHeight="1">
      <c r="A121" s="28"/>
      <c r="B121" s="29"/>
      <c r="C121" s="28"/>
      <c r="D121" s="28"/>
      <c r="E121" s="262" t="str">
        <f>E7</f>
        <v>Jílové u Prahy, přepojení odběru SOŠ Potravinářské</v>
      </c>
      <c r="F121" s="263"/>
      <c r="G121" s="263"/>
      <c r="H121" s="263"/>
      <c r="I121" s="98"/>
      <c r="J121" s="98"/>
      <c r="K121" s="28"/>
      <c r="L121" s="28"/>
      <c r="M121" s="3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2:13" s="1" customFormat="1" ht="12" customHeight="1">
      <c r="B122" s="17"/>
      <c r="C122" s="24" t="s">
        <v>100</v>
      </c>
      <c r="I122" s="95"/>
      <c r="J122" s="95"/>
      <c r="M122" s="17"/>
    </row>
    <row r="123" spans="1:31" s="2" customFormat="1" ht="16.5" customHeight="1">
      <c r="A123" s="28"/>
      <c r="B123" s="29"/>
      <c r="C123" s="28"/>
      <c r="D123" s="28"/>
      <c r="E123" s="262" t="s">
        <v>101</v>
      </c>
      <c r="F123" s="259"/>
      <c r="G123" s="259"/>
      <c r="H123" s="259"/>
      <c r="I123" s="98"/>
      <c r="J123" s="98"/>
      <c r="K123" s="28"/>
      <c r="L123" s="28"/>
      <c r="M123" s="3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31" s="2" customFormat="1" ht="12" customHeight="1">
      <c r="A124" s="28"/>
      <c r="B124" s="29"/>
      <c r="C124" s="24" t="s">
        <v>102</v>
      </c>
      <c r="D124" s="28"/>
      <c r="E124" s="28"/>
      <c r="F124" s="28"/>
      <c r="G124" s="28"/>
      <c r="H124" s="28"/>
      <c r="I124" s="98"/>
      <c r="J124" s="98"/>
      <c r="K124" s="28"/>
      <c r="L124" s="28"/>
      <c r="M124" s="3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31" s="2" customFormat="1" ht="16.5" customHeight="1">
      <c r="A125" s="28"/>
      <c r="B125" s="29"/>
      <c r="C125" s="28"/>
      <c r="D125" s="28"/>
      <c r="E125" s="250" t="str">
        <f>E11</f>
        <v>1 - Elektromontáže</v>
      </c>
      <c r="F125" s="259"/>
      <c r="G125" s="259"/>
      <c r="H125" s="259"/>
      <c r="I125" s="98"/>
      <c r="J125" s="98"/>
      <c r="K125" s="28"/>
      <c r="L125" s="28"/>
      <c r="M125" s="3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31" s="2" customFormat="1" ht="6.9" customHeight="1">
      <c r="A126" s="28"/>
      <c r="B126" s="29"/>
      <c r="C126" s="28"/>
      <c r="D126" s="28"/>
      <c r="E126" s="28"/>
      <c r="F126" s="28"/>
      <c r="G126" s="28"/>
      <c r="H126" s="28"/>
      <c r="I126" s="98"/>
      <c r="J126" s="98"/>
      <c r="K126" s="28"/>
      <c r="L126" s="28"/>
      <c r="M126" s="3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</row>
    <row r="127" spans="1:31" s="2" customFormat="1" ht="12" customHeight="1">
      <c r="A127" s="28"/>
      <c r="B127" s="29"/>
      <c r="C127" s="24" t="s">
        <v>24</v>
      </c>
      <c r="D127" s="28"/>
      <c r="E127" s="28"/>
      <c r="F127" s="22" t="str">
        <f>F14</f>
        <v xml:space="preserve"> </v>
      </c>
      <c r="G127" s="28"/>
      <c r="H127" s="28"/>
      <c r="I127" s="99" t="s">
        <v>26</v>
      </c>
      <c r="J127" s="101" t="str">
        <f>IF(J14="","",J14)</f>
        <v>8. 11. 2019</v>
      </c>
      <c r="K127" s="28"/>
      <c r="L127" s="28"/>
      <c r="M127" s="3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</row>
    <row r="128" spans="1:31" s="2" customFormat="1" ht="6.9" customHeight="1">
      <c r="A128" s="28"/>
      <c r="B128" s="29"/>
      <c r="C128" s="28"/>
      <c r="D128" s="28"/>
      <c r="E128" s="28"/>
      <c r="F128" s="28"/>
      <c r="G128" s="28"/>
      <c r="H128" s="28"/>
      <c r="I128" s="98"/>
      <c r="J128" s="98"/>
      <c r="K128" s="28"/>
      <c r="L128" s="28"/>
      <c r="M128" s="3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</row>
    <row r="129" spans="1:31" s="2" customFormat="1" ht="25.65" customHeight="1">
      <c r="A129" s="28"/>
      <c r="B129" s="29"/>
      <c r="C129" s="24" t="s">
        <v>30</v>
      </c>
      <c r="D129" s="28"/>
      <c r="E129" s="28"/>
      <c r="F129" s="22" t="str">
        <f>E17</f>
        <v xml:space="preserve"> </v>
      </c>
      <c r="G129" s="28"/>
      <c r="H129" s="28"/>
      <c r="I129" s="99" t="s">
        <v>35</v>
      </c>
      <c r="J129" s="128" t="str">
        <f>E23</f>
        <v>ELEKTROŠTIKA, s.r.o.</v>
      </c>
      <c r="K129" s="28"/>
      <c r="L129" s="28"/>
      <c r="M129" s="3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</row>
    <row r="130" spans="1:31" s="2" customFormat="1" ht="25.65" customHeight="1">
      <c r="A130" s="28"/>
      <c r="B130" s="29"/>
      <c r="C130" s="24" t="s">
        <v>33</v>
      </c>
      <c r="D130" s="28"/>
      <c r="E130" s="28"/>
      <c r="F130" s="22" t="str">
        <f>IF(E20="","",E20)</f>
        <v>Vyplň údaj</v>
      </c>
      <c r="G130" s="28"/>
      <c r="H130" s="28"/>
      <c r="I130" s="99" t="s">
        <v>37</v>
      </c>
      <c r="J130" s="128" t="str">
        <f>E26</f>
        <v>ELEKTROŠTIKA, s.r.o.</v>
      </c>
      <c r="K130" s="28"/>
      <c r="L130" s="28"/>
      <c r="M130" s="3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</row>
    <row r="131" spans="1:31" s="2" customFormat="1" ht="10.35" customHeight="1">
      <c r="A131" s="28"/>
      <c r="B131" s="29"/>
      <c r="C131" s="28"/>
      <c r="D131" s="28"/>
      <c r="E131" s="28"/>
      <c r="F131" s="28"/>
      <c r="G131" s="28"/>
      <c r="H131" s="28"/>
      <c r="I131" s="98"/>
      <c r="J131" s="98"/>
      <c r="K131" s="28"/>
      <c r="L131" s="28"/>
      <c r="M131" s="3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</row>
    <row r="132" spans="1:31" s="11" customFormat="1" ht="29.25" customHeight="1">
      <c r="A132" s="157"/>
      <c r="B132" s="158"/>
      <c r="C132" s="159" t="s">
        <v>128</v>
      </c>
      <c r="D132" s="160" t="s">
        <v>64</v>
      </c>
      <c r="E132" s="160" t="s">
        <v>60</v>
      </c>
      <c r="F132" s="160" t="s">
        <v>61</v>
      </c>
      <c r="G132" s="160" t="s">
        <v>129</v>
      </c>
      <c r="H132" s="160" t="s">
        <v>130</v>
      </c>
      <c r="I132" s="161" t="s">
        <v>131</v>
      </c>
      <c r="J132" s="161" t="s">
        <v>132</v>
      </c>
      <c r="K132" s="162" t="s">
        <v>111</v>
      </c>
      <c r="L132" s="163" t="s">
        <v>133</v>
      </c>
      <c r="M132" s="164"/>
      <c r="N132" s="57" t="s">
        <v>1</v>
      </c>
      <c r="O132" s="58" t="s">
        <v>43</v>
      </c>
      <c r="P132" s="58" t="s">
        <v>134</v>
      </c>
      <c r="Q132" s="58" t="s">
        <v>135</v>
      </c>
      <c r="R132" s="58" t="s">
        <v>136</v>
      </c>
      <c r="S132" s="58" t="s">
        <v>137</v>
      </c>
      <c r="T132" s="58" t="s">
        <v>138</v>
      </c>
      <c r="U132" s="58" t="s">
        <v>139</v>
      </c>
      <c r="V132" s="58" t="s">
        <v>140</v>
      </c>
      <c r="W132" s="58" t="s">
        <v>141</v>
      </c>
      <c r="X132" s="59" t="s">
        <v>142</v>
      </c>
      <c r="Y132" s="157"/>
      <c r="Z132" s="157"/>
      <c r="AA132" s="157"/>
      <c r="AB132" s="157"/>
      <c r="AC132" s="157"/>
      <c r="AD132" s="157"/>
      <c r="AE132" s="157"/>
    </row>
    <row r="133" spans="1:63" s="2" customFormat="1" ht="22.8" customHeight="1">
      <c r="A133" s="28"/>
      <c r="B133" s="29"/>
      <c r="C133" s="64" t="s">
        <v>143</v>
      </c>
      <c r="D133" s="28"/>
      <c r="E133" s="28"/>
      <c r="F133" s="28"/>
      <c r="G133" s="28"/>
      <c r="H133" s="28"/>
      <c r="I133" s="98"/>
      <c r="J133" s="98"/>
      <c r="K133" s="165">
        <f>BK133</f>
        <v>0</v>
      </c>
      <c r="L133" s="28"/>
      <c r="M133" s="29"/>
      <c r="N133" s="60"/>
      <c r="O133" s="51"/>
      <c r="P133" s="61"/>
      <c r="Q133" s="166">
        <f>Q134+Q144</f>
        <v>0</v>
      </c>
      <c r="R133" s="166">
        <f>R134+R144</f>
        <v>0</v>
      </c>
      <c r="S133" s="61"/>
      <c r="T133" s="167">
        <f>T134+T144</f>
        <v>0</v>
      </c>
      <c r="U133" s="61"/>
      <c r="V133" s="167">
        <f>V134+V144</f>
        <v>0.13734000000000002</v>
      </c>
      <c r="W133" s="61"/>
      <c r="X133" s="168">
        <f>X134+X144</f>
        <v>0</v>
      </c>
      <c r="Y133" s="28"/>
      <c r="Z133" s="28"/>
      <c r="AA133" s="28"/>
      <c r="AB133" s="28"/>
      <c r="AC133" s="28"/>
      <c r="AD133" s="28"/>
      <c r="AE133" s="28"/>
      <c r="AT133" s="14" t="s">
        <v>80</v>
      </c>
      <c r="AU133" s="14" t="s">
        <v>113</v>
      </c>
      <c r="BK133" s="169">
        <f>BK134+BK144</f>
        <v>0</v>
      </c>
    </row>
    <row r="134" spans="2:63" s="12" customFormat="1" ht="25.95" customHeight="1">
      <c r="B134" s="170"/>
      <c r="D134" s="171" t="s">
        <v>80</v>
      </c>
      <c r="E134" s="172" t="s">
        <v>144</v>
      </c>
      <c r="F134" s="172" t="s">
        <v>145</v>
      </c>
      <c r="I134" s="173"/>
      <c r="J134" s="173"/>
      <c r="K134" s="174">
        <f>BK134</f>
        <v>0</v>
      </c>
      <c r="M134" s="170"/>
      <c r="N134" s="175"/>
      <c r="O134" s="176"/>
      <c r="P134" s="176"/>
      <c r="Q134" s="177">
        <f>Q135</f>
        <v>0</v>
      </c>
      <c r="R134" s="177">
        <f>R135</f>
        <v>0</v>
      </c>
      <c r="S134" s="176"/>
      <c r="T134" s="178">
        <f>T135</f>
        <v>0</v>
      </c>
      <c r="U134" s="176"/>
      <c r="V134" s="178">
        <f>V135</f>
        <v>0.11680000000000001</v>
      </c>
      <c r="W134" s="176"/>
      <c r="X134" s="179">
        <f>X135</f>
        <v>0</v>
      </c>
      <c r="AR134" s="171" t="s">
        <v>89</v>
      </c>
      <c r="AT134" s="180" t="s">
        <v>80</v>
      </c>
      <c r="AU134" s="180" t="s">
        <v>81</v>
      </c>
      <c r="AY134" s="171" t="s">
        <v>146</v>
      </c>
      <c r="BK134" s="181">
        <f>BK135</f>
        <v>0</v>
      </c>
    </row>
    <row r="135" spans="2:63" s="12" customFormat="1" ht="22.8" customHeight="1">
      <c r="B135" s="170"/>
      <c r="D135" s="171" t="s">
        <v>80</v>
      </c>
      <c r="E135" s="182" t="s">
        <v>147</v>
      </c>
      <c r="F135" s="182" t="s">
        <v>148</v>
      </c>
      <c r="I135" s="173"/>
      <c r="J135" s="173"/>
      <c r="K135" s="183">
        <f>BK135</f>
        <v>0</v>
      </c>
      <c r="M135" s="170"/>
      <c r="N135" s="175"/>
      <c r="O135" s="176"/>
      <c r="P135" s="176"/>
      <c r="Q135" s="177">
        <f>SUM(Q136:Q143)</f>
        <v>0</v>
      </c>
      <c r="R135" s="177">
        <f>SUM(R136:R143)</f>
        <v>0</v>
      </c>
      <c r="S135" s="176"/>
      <c r="T135" s="178">
        <f>SUM(T136:T143)</f>
        <v>0</v>
      </c>
      <c r="U135" s="176"/>
      <c r="V135" s="178">
        <f>SUM(V136:V143)</f>
        <v>0.11680000000000001</v>
      </c>
      <c r="W135" s="176"/>
      <c r="X135" s="179">
        <f>SUM(X136:X143)</f>
        <v>0</v>
      </c>
      <c r="AR135" s="171" t="s">
        <v>89</v>
      </c>
      <c r="AT135" s="180" t="s">
        <v>80</v>
      </c>
      <c r="AU135" s="180" t="s">
        <v>23</v>
      </c>
      <c r="AY135" s="171" t="s">
        <v>146</v>
      </c>
      <c r="BK135" s="181">
        <f>SUM(BK136:BK143)</f>
        <v>0</v>
      </c>
    </row>
    <row r="136" spans="1:65" s="2" customFormat="1" ht="21.75" customHeight="1">
      <c r="A136" s="28"/>
      <c r="B136" s="146"/>
      <c r="C136" s="184" t="s">
        <v>149</v>
      </c>
      <c r="D136" s="184" t="s">
        <v>150</v>
      </c>
      <c r="E136" s="185" t="s">
        <v>151</v>
      </c>
      <c r="F136" s="186" t="s">
        <v>152</v>
      </c>
      <c r="G136" s="187" t="s">
        <v>153</v>
      </c>
      <c r="H136" s="188">
        <v>25</v>
      </c>
      <c r="I136" s="189"/>
      <c r="J136" s="189"/>
      <c r="K136" s="190">
        <f aca="true" t="shared" si="6" ref="K136:K143">ROUND(P136*H136,2)</f>
        <v>0</v>
      </c>
      <c r="L136" s="191"/>
      <c r="M136" s="29"/>
      <c r="N136" s="192" t="s">
        <v>1</v>
      </c>
      <c r="O136" s="193" t="s">
        <v>44</v>
      </c>
      <c r="P136" s="194">
        <f aca="true" t="shared" si="7" ref="P136:P143">I136+J136</f>
        <v>0</v>
      </c>
      <c r="Q136" s="194">
        <f aca="true" t="shared" si="8" ref="Q136:Q143">ROUND(I136*H136,2)</f>
        <v>0</v>
      </c>
      <c r="R136" s="194">
        <f aca="true" t="shared" si="9" ref="R136:R143">ROUND(J136*H136,2)</f>
        <v>0</v>
      </c>
      <c r="S136" s="53"/>
      <c r="T136" s="195">
        <f aca="true" t="shared" si="10" ref="T136:T143">S136*H136</f>
        <v>0</v>
      </c>
      <c r="U136" s="195">
        <v>0</v>
      </c>
      <c r="V136" s="195">
        <f aca="true" t="shared" si="11" ref="V136:V143">U136*H136</f>
        <v>0</v>
      </c>
      <c r="W136" s="195">
        <v>0</v>
      </c>
      <c r="X136" s="196">
        <f aca="true" t="shared" si="12" ref="X136:X143">W136*H136</f>
        <v>0</v>
      </c>
      <c r="Y136" s="28"/>
      <c r="Z136" s="28"/>
      <c r="AA136" s="28"/>
      <c r="AB136" s="28"/>
      <c r="AC136" s="28"/>
      <c r="AD136" s="28"/>
      <c r="AE136" s="28"/>
      <c r="AR136" s="197" t="s">
        <v>154</v>
      </c>
      <c r="AT136" s="197" t="s">
        <v>150</v>
      </c>
      <c r="AU136" s="197" t="s">
        <v>89</v>
      </c>
      <c r="AY136" s="14" t="s">
        <v>146</v>
      </c>
      <c r="BE136" s="198">
        <f aca="true" t="shared" si="13" ref="BE136:BE143">IF(O136="základní",K136,0)</f>
        <v>0</v>
      </c>
      <c r="BF136" s="198">
        <f aca="true" t="shared" si="14" ref="BF136:BF143">IF(O136="snížená",K136,0)</f>
        <v>0</v>
      </c>
      <c r="BG136" s="198">
        <f aca="true" t="shared" si="15" ref="BG136:BG143">IF(O136="zákl. přenesená",K136,0)</f>
        <v>0</v>
      </c>
      <c r="BH136" s="198">
        <f aca="true" t="shared" si="16" ref="BH136:BH143">IF(O136="sníž. přenesená",K136,0)</f>
        <v>0</v>
      </c>
      <c r="BI136" s="198">
        <f aca="true" t="shared" si="17" ref="BI136:BI143">IF(O136="nulová",K136,0)</f>
        <v>0</v>
      </c>
      <c r="BJ136" s="14" t="s">
        <v>23</v>
      </c>
      <c r="BK136" s="198">
        <f aca="true" t="shared" si="18" ref="BK136:BK143">ROUND(P136*H136,2)</f>
        <v>0</v>
      </c>
      <c r="BL136" s="14" t="s">
        <v>154</v>
      </c>
      <c r="BM136" s="197" t="s">
        <v>155</v>
      </c>
    </row>
    <row r="137" spans="1:65" s="2" customFormat="1" ht="16.5" customHeight="1">
      <c r="A137" s="28"/>
      <c r="B137" s="146"/>
      <c r="C137" s="199" t="s">
        <v>156</v>
      </c>
      <c r="D137" s="199" t="s">
        <v>157</v>
      </c>
      <c r="E137" s="200" t="s">
        <v>158</v>
      </c>
      <c r="F137" s="201" t="s">
        <v>159</v>
      </c>
      <c r="G137" s="202" t="s">
        <v>160</v>
      </c>
      <c r="H137" s="203">
        <v>0.025</v>
      </c>
      <c r="I137" s="204"/>
      <c r="J137" s="205"/>
      <c r="K137" s="206">
        <f t="shared" si="6"/>
        <v>0</v>
      </c>
      <c r="L137" s="205"/>
      <c r="M137" s="207"/>
      <c r="N137" s="208" t="s">
        <v>1</v>
      </c>
      <c r="O137" s="193" t="s">
        <v>44</v>
      </c>
      <c r="P137" s="194">
        <f t="shared" si="7"/>
        <v>0</v>
      </c>
      <c r="Q137" s="194">
        <f t="shared" si="8"/>
        <v>0</v>
      </c>
      <c r="R137" s="194">
        <f t="shared" si="9"/>
        <v>0</v>
      </c>
      <c r="S137" s="53"/>
      <c r="T137" s="195">
        <f t="shared" si="10"/>
        <v>0</v>
      </c>
      <c r="U137" s="195">
        <v>3.7</v>
      </c>
      <c r="V137" s="195">
        <f t="shared" si="11"/>
        <v>0.09250000000000001</v>
      </c>
      <c r="W137" s="195">
        <v>0</v>
      </c>
      <c r="X137" s="196">
        <f t="shared" si="12"/>
        <v>0</v>
      </c>
      <c r="Y137" s="28"/>
      <c r="Z137" s="28"/>
      <c r="AA137" s="28"/>
      <c r="AB137" s="28"/>
      <c r="AC137" s="28"/>
      <c r="AD137" s="28"/>
      <c r="AE137" s="28"/>
      <c r="AR137" s="197" t="s">
        <v>161</v>
      </c>
      <c r="AT137" s="197" t="s">
        <v>157</v>
      </c>
      <c r="AU137" s="197" t="s">
        <v>89</v>
      </c>
      <c r="AY137" s="14" t="s">
        <v>146</v>
      </c>
      <c r="BE137" s="198">
        <f t="shared" si="13"/>
        <v>0</v>
      </c>
      <c r="BF137" s="198">
        <f t="shared" si="14"/>
        <v>0</v>
      </c>
      <c r="BG137" s="198">
        <f t="shared" si="15"/>
        <v>0</v>
      </c>
      <c r="BH137" s="198">
        <f t="shared" si="16"/>
        <v>0</v>
      </c>
      <c r="BI137" s="198">
        <f t="shared" si="17"/>
        <v>0</v>
      </c>
      <c r="BJ137" s="14" t="s">
        <v>23</v>
      </c>
      <c r="BK137" s="198">
        <f t="shared" si="18"/>
        <v>0</v>
      </c>
      <c r="BL137" s="14" t="s">
        <v>154</v>
      </c>
      <c r="BM137" s="197" t="s">
        <v>162</v>
      </c>
    </row>
    <row r="138" spans="1:65" s="2" customFormat="1" ht="21.75" customHeight="1">
      <c r="A138" s="28"/>
      <c r="B138" s="146"/>
      <c r="C138" s="184" t="s">
        <v>161</v>
      </c>
      <c r="D138" s="184" t="s">
        <v>150</v>
      </c>
      <c r="E138" s="185" t="s">
        <v>163</v>
      </c>
      <c r="F138" s="186" t="s">
        <v>164</v>
      </c>
      <c r="G138" s="187" t="s">
        <v>165</v>
      </c>
      <c r="H138" s="188">
        <v>3</v>
      </c>
      <c r="I138" s="189"/>
      <c r="J138" s="189"/>
      <c r="K138" s="190">
        <f t="shared" si="6"/>
        <v>0</v>
      </c>
      <c r="L138" s="191"/>
      <c r="M138" s="29"/>
      <c r="N138" s="192" t="s">
        <v>1</v>
      </c>
      <c r="O138" s="193" t="s">
        <v>44</v>
      </c>
      <c r="P138" s="194">
        <f t="shared" si="7"/>
        <v>0</v>
      </c>
      <c r="Q138" s="194">
        <f t="shared" si="8"/>
        <v>0</v>
      </c>
      <c r="R138" s="194">
        <f t="shared" si="9"/>
        <v>0</v>
      </c>
      <c r="S138" s="53"/>
      <c r="T138" s="195">
        <f t="shared" si="10"/>
        <v>0</v>
      </c>
      <c r="U138" s="195">
        <v>0</v>
      </c>
      <c r="V138" s="195">
        <f t="shared" si="11"/>
        <v>0</v>
      </c>
      <c r="W138" s="195">
        <v>0</v>
      </c>
      <c r="X138" s="196">
        <f t="shared" si="12"/>
        <v>0</v>
      </c>
      <c r="Y138" s="28"/>
      <c r="Z138" s="28"/>
      <c r="AA138" s="28"/>
      <c r="AB138" s="28"/>
      <c r="AC138" s="28"/>
      <c r="AD138" s="28"/>
      <c r="AE138" s="28"/>
      <c r="AR138" s="197" t="s">
        <v>154</v>
      </c>
      <c r="AT138" s="197" t="s">
        <v>150</v>
      </c>
      <c r="AU138" s="197" t="s">
        <v>89</v>
      </c>
      <c r="AY138" s="14" t="s">
        <v>146</v>
      </c>
      <c r="BE138" s="198">
        <f t="shared" si="13"/>
        <v>0</v>
      </c>
      <c r="BF138" s="198">
        <f t="shared" si="14"/>
        <v>0</v>
      </c>
      <c r="BG138" s="198">
        <f t="shared" si="15"/>
        <v>0</v>
      </c>
      <c r="BH138" s="198">
        <f t="shared" si="16"/>
        <v>0</v>
      </c>
      <c r="BI138" s="198">
        <f t="shared" si="17"/>
        <v>0</v>
      </c>
      <c r="BJ138" s="14" t="s">
        <v>23</v>
      </c>
      <c r="BK138" s="198">
        <f t="shared" si="18"/>
        <v>0</v>
      </c>
      <c r="BL138" s="14" t="s">
        <v>154</v>
      </c>
      <c r="BM138" s="197" t="s">
        <v>166</v>
      </c>
    </row>
    <row r="139" spans="1:65" s="2" customFormat="1" ht="21.75" customHeight="1">
      <c r="A139" s="28"/>
      <c r="B139" s="146"/>
      <c r="C139" s="199" t="s">
        <v>167</v>
      </c>
      <c r="D139" s="199" t="s">
        <v>157</v>
      </c>
      <c r="E139" s="200" t="s">
        <v>168</v>
      </c>
      <c r="F139" s="201" t="s">
        <v>169</v>
      </c>
      <c r="G139" s="202" t="s">
        <v>165</v>
      </c>
      <c r="H139" s="203">
        <v>3</v>
      </c>
      <c r="I139" s="204"/>
      <c r="J139" s="205"/>
      <c r="K139" s="206">
        <f t="shared" si="6"/>
        <v>0</v>
      </c>
      <c r="L139" s="205"/>
      <c r="M139" s="207"/>
      <c r="N139" s="208" t="s">
        <v>1</v>
      </c>
      <c r="O139" s="193" t="s">
        <v>44</v>
      </c>
      <c r="P139" s="194">
        <f t="shared" si="7"/>
        <v>0</v>
      </c>
      <c r="Q139" s="194">
        <f t="shared" si="8"/>
        <v>0</v>
      </c>
      <c r="R139" s="194">
        <f t="shared" si="9"/>
        <v>0</v>
      </c>
      <c r="S139" s="53"/>
      <c r="T139" s="195">
        <f t="shared" si="10"/>
        <v>0</v>
      </c>
      <c r="U139" s="195">
        <v>0.0081</v>
      </c>
      <c r="V139" s="195">
        <f t="shared" si="11"/>
        <v>0.0243</v>
      </c>
      <c r="W139" s="195">
        <v>0</v>
      </c>
      <c r="X139" s="196">
        <f t="shared" si="12"/>
        <v>0</v>
      </c>
      <c r="Y139" s="28"/>
      <c r="Z139" s="28"/>
      <c r="AA139" s="28"/>
      <c r="AB139" s="28"/>
      <c r="AC139" s="28"/>
      <c r="AD139" s="28"/>
      <c r="AE139" s="28"/>
      <c r="AR139" s="197" t="s">
        <v>161</v>
      </c>
      <c r="AT139" s="197" t="s">
        <v>157</v>
      </c>
      <c r="AU139" s="197" t="s">
        <v>89</v>
      </c>
      <c r="AY139" s="14" t="s">
        <v>146</v>
      </c>
      <c r="BE139" s="198">
        <f t="shared" si="13"/>
        <v>0</v>
      </c>
      <c r="BF139" s="198">
        <f t="shared" si="14"/>
        <v>0</v>
      </c>
      <c r="BG139" s="198">
        <f t="shared" si="15"/>
        <v>0</v>
      </c>
      <c r="BH139" s="198">
        <f t="shared" si="16"/>
        <v>0</v>
      </c>
      <c r="BI139" s="198">
        <f t="shared" si="17"/>
        <v>0</v>
      </c>
      <c r="BJ139" s="14" t="s">
        <v>23</v>
      </c>
      <c r="BK139" s="198">
        <f t="shared" si="18"/>
        <v>0</v>
      </c>
      <c r="BL139" s="14" t="s">
        <v>154</v>
      </c>
      <c r="BM139" s="197" t="s">
        <v>170</v>
      </c>
    </row>
    <row r="140" spans="1:65" s="2" customFormat="1" ht="21.75" customHeight="1">
      <c r="A140" s="28"/>
      <c r="B140" s="146"/>
      <c r="C140" s="184" t="s">
        <v>171</v>
      </c>
      <c r="D140" s="184" t="s">
        <v>150</v>
      </c>
      <c r="E140" s="185" t="s">
        <v>172</v>
      </c>
      <c r="F140" s="186" t="s">
        <v>173</v>
      </c>
      <c r="G140" s="187" t="s">
        <v>165</v>
      </c>
      <c r="H140" s="188">
        <v>1</v>
      </c>
      <c r="I140" s="189"/>
      <c r="J140" s="189"/>
      <c r="K140" s="190">
        <f t="shared" si="6"/>
        <v>0</v>
      </c>
      <c r="L140" s="191"/>
      <c r="M140" s="29"/>
      <c r="N140" s="192" t="s">
        <v>1</v>
      </c>
      <c r="O140" s="193" t="s">
        <v>44</v>
      </c>
      <c r="P140" s="194">
        <f t="shared" si="7"/>
        <v>0</v>
      </c>
      <c r="Q140" s="194">
        <f t="shared" si="8"/>
        <v>0</v>
      </c>
      <c r="R140" s="194">
        <f t="shared" si="9"/>
        <v>0</v>
      </c>
      <c r="S140" s="53"/>
      <c r="T140" s="195">
        <f t="shared" si="10"/>
        <v>0</v>
      </c>
      <c r="U140" s="195">
        <v>0</v>
      </c>
      <c r="V140" s="195">
        <f t="shared" si="11"/>
        <v>0</v>
      </c>
      <c r="W140" s="195">
        <v>0</v>
      </c>
      <c r="X140" s="196">
        <f t="shared" si="12"/>
        <v>0</v>
      </c>
      <c r="Y140" s="28"/>
      <c r="Z140" s="28"/>
      <c r="AA140" s="28"/>
      <c r="AB140" s="28"/>
      <c r="AC140" s="28"/>
      <c r="AD140" s="28"/>
      <c r="AE140" s="28"/>
      <c r="AR140" s="197" t="s">
        <v>154</v>
      </c>
      <c r="AT140" s="197" t="s">
        <v>150</v>
      </c>
      <c r="AU140" s="197" t="s">
        <v>89</v>
      </c>
      <c r="AY140" s="14" t="s">
        <v>146</v>
      </c>
      <c r="BE140" s="198">
        <f t="shared" si="13"/>
        <v>0</v>
      </c>
      <c r="BF140" s="198">
        <f t="shared" si="14"/>
        <v>0</v>
      </c>
      <c r="BG140" s="198">
        <f t="shared" si="15"/>
        <v>0</v>
      </c>
      <c r="BH140" s="198">
        <f t="shared" si="16"/>
        <v>0</v>
      </c>
      <c r="BI140" s="198">
        <f t="shared" si="17"/>
        <v>0</v>
      </c>
      <c r="BJ140" s="14" t="s">
        <v>23</v>
      </c>
      <c r="BK140" s="198">
        <f t="shared" si="18"/>
        <v>0</v>
      </c>
      <c r="BL140" s="14" t="s">
        <v>154</v>
      </c>
      <c r="BM140" s="197" t="s">
        <v>174</v>
      </c>
    </row>
    <row r="141" spans="1:65" s="2" customFormat="1" ht="21.75" customHeight="1">
      <c r="A141" s="28"/>
      <c r="B141" s="146"/>
      <c r="C141" s="184" t="s">
        <v>175</v>
      </c>
      <c r="D141" s="184" t="s">
        <v>150</v>
      </c>
      <c r="E141" s="185" t="s">
        <v>176</v>
      </c>
      <c r="F141" s="186" t="s">
        <v>177</v>
      </c>
      <c r="G141" s="187" t="s">
        <v>165</v>
      </c>
      <c r="H141" s="188">
        <v>1</v>
      </c>
      <c r="I141" s="189"/>
      <c r="J141" s="189"/>
      <c r="K141" s="190">
        <f t="shared" si="6"/>
        <v>0</v>
      </c>
      <c r="L141" s="191"/>
      <c r="M141" s="29"/>
      <c r="N141" s="192" t="s">
        <v>1</v>
      </c>
      <c r="O141" s="193" t="s">
        <v>44</v>
      </c>
      <c r="P141" s="194">
        <f t="shared" si="7"/>
        <v>0</v>
      </c>
      <c r="Q141" s="194">
        <f t="shared" si="8"/>
        <v>0</v>
      </c>
      <c r="R141" s="194">
        <f t="shared" si="9"/>
        <v>0</v>
      </c>
      <c r="S141" s="53"/>
      <c r="T141" s="195">
        <f t="shared" si="10"/>
        <v>0</v>
      </c>
      <c r="U141" s="195">
        <v>0</v>
      </c>
      <c r="V141" s="195">
        <f t="shared" si="11"/>
        <v>0</v>
      </c>
      <c r="W141" s="195">
        <v>0</v>
      </c>
      <c r="X141" s="196">
        <f t="shared" si="12"/>
        <v>0</v>
      </c>
      <c r="Y141" s="28"/>
      <c r="Z141" s="28"/>
      <c r="AA141" s="28"/>
      <c r="AB141" s="28"/>
      <c r="AC141" s="28"/>
      <c r="AD141" s="28"/>
      <c r="AE141" s="28"/>
      <c r="AR141" s="197" t="s">
        <v>154</v>
      </c>
      <c r="AT141" s="197" t="s">
        <v>150</v>
      </c>
      <c r="AU141" s="197" t="s">
        <v>89</v>
      </c>
      <c r="AY141" s="14" t="s">
        <v>146</v>
      </c>
      <c r="BE141" s="198">
        <f t="shared" si="13"/>
        <v>0</v>
      </c>
      <c r="BF141" s="198">
        <f t="shared" si="14"/>
        <v>0</v>
      </c>
      <c r="BG141" s="198">
        <f t="shared" si="15"/>
        <v>0</v>
      </c>
      <c r="BH141" s="198">
        <f t="shared" si="16"/>
        <v>0</v>
      </c>
      <c r="BI141" s="198">
        <f t="shared" si="17"/>
        <v>0</v>
      </c>
      <c r="BJ141" s="14" t="s">
        <v>23</v>
      </c>
      <c r="BK141" s="198">
        <f t="shared" si="18"/>
        <v>0</v>
      </c>
      <c r="BL141" s="14" t="s">
        <v>154</v>
      </c>
      <c r="BM141" s="197" t="s">
        <v>178</v>
      </c>
    </row>
    <row r="142" spans="1:65" s="2" customFormat="1" ht="21.75" customHeight="1">
      <c r="A142" s="28"/>
      <c r="B142" s="146"/>
      <c r="C142" s="199" t="s">
        <v>179</v>
      </c>
      <c r="D142" s="199" t="s">
        <v>157</v>
      </c>
      <c r="E142" s="200" t="s">
        <v>180</v>
      </c>
      <c r="F142" s="201" t="s">
        <v>181</v>
      </c>
      <c r="G142" s="202" t="s">
        <v>1</v>
      </c>
      <c r="H142" s="203">
        <v>1</v>
      </c>
      <c r="I142" s="204"/>
      <c r="J142" s="205"/>
      <c r="K142" s="206">
        <f t="shared" si="6"/>
        <v>0</v>
      </c>
      <c r="L142" s="205"/>
      <c r="M142" s="207"/>
      <c r="N142" s="208" t="s">
        <v>1</v>
      </c>
      <c r="O142" s="193" t="s">
        <v>44</v>
      </c>
      <c r="P142" s="194">
        <f t="shared" si="7"/>
        <v>0</v>
      </c>
      <c r="Q142" s="194">
        <f t="shared" si="8"/>
        <v>0</v>
      </c>
      <c r="R142" s="194">
        <f t="shared" si="9"/>
        <v>0</v>
      </c>
      <c r="S142" s="53"/>
      <c r="T142" s="195">
        <f t="shared" si="10"/>
        <v>0</v>
      </c>
      <c r="U142" s="195">
        <v>0</v>
      </c>
      <c r="V142" s="195">
        <f t="shared" si="11"/>
        <v>0</v>
      </c>
      <c r="W142" s="195">
        <v>0</v>
      </c>
      <c r="X142" s="196">
        <f t="shared" si="12"/>
        <v>0</v>
      </c>
      <c r="Y142" s="28"/>
      <c r="Z142" s="28"/>
      <c r="AA142" s="28"/>
      <c r="AB142" s="28"/>
      <c r="AC142" s="28"/>
      <c r="AD142" s="28"/>
      <c r="AE142" s="28"/>
      <c r="AR142" s="197" t="s">
        <v>161</v>
      </c>
      <c r="AT142" s="197" t="s">
        <v>157</v>
      </c>
      <c r="AU142" s="197" t="s">
        <v>89</v>
      </c>
      <c r="AY142" s="14" t="s">
        <v>146</v>
      </c>
      <c r="BE142" s="198">
        <f t="shared" si="13"/>
        <v>0</v>
      </c>
      <c r="BF142" s="198">
        <f t="shared" si="14"/>
        <v>0</v>
      </c>
      <c r="BG142" s="198">
        <f t="shared" si="15"/>
        <v>0</v>
      </c>
      <c r="BH142" s="198">
        <f t="shared" si="16"/>
        <v>0</v>
      </c>
      <c r="BI142" s="198">
        <f t="shared" si="17"/>
        <v>0</v>
      </c>
      <c r="BJ142" s="14" t="s">
        <v>23</v>
      </c>
      <c r="BK142" s="198">
        <f t="shared" si="18"/>
        <v>0</v>
      </c>
      <c r="BL142" s="14" t="s">
        <v>154</v>
      </c>
      <c r="BM142" s="197" t="s">
        <v>182</v>
      </c>
    </row>
    <row r="143" spans="1:65" s="2" customFormat="1" ht="21.75" customHeight="1">
      <c r="A143" s="28"/>
      <c r="B143" s="146"/>
      <c r="C143" s="184" t="s">
        <v>183</v>
      </c>
      <c r="D143" s="184" t="s">
        <v>150</v>
      </c>
      <c r="E143" s="185" t="s">
        <v>184</v>
      </c>
      <c r="F143" s="186" t="s">
        <v>185</v>
      </c>
      <c r="G143" s="187" t="s">
        <v>165</v>
      </c>
      <c r="H143" s="188">
        <v>1</v>
      </c>
      <c r="I143" s="189"/>
      <c r="J143" s="189"/>
      <c r="K143" s="190">
        <f t="shared" si="6"/>
        <v>0</v>
      </c>
      <c r="L143" s="191"/>
      <c r="M143" s="29"/>
      <c r="N143" s="192" t="s">
        <v>1</v>
      </c>
      <c r="O143" s="193" t="s">
        <v>44</v>
      </c>
      <c r="P143" s="194">
        <f t="shared" si="7"/>
        <v>0</v>
      </c>
      <c r="Q143" s="194">
        <f t="shared" si="8"/>
        <v>0</v>
      </c>
      <c r="R143" s="194">
        <f t="shared" si="9"/>
        <v>0</v>
      </c>
      <c r="S143" s="53"/>
      <c r="T143" s="195">
        <f t="shared" si="10"/>
        <v>0</v>
      </c>
      <c r="U143" s="195">
        <v>0</v>
      </c>
      <c r="V143" s="195">
        <f t="shared" si="11"/>
        <v>0</v>
      </c>
      <c r="W143" s="195">
        <v>0</v>
      </c>
      <c r="X143" s="196">
        <f t="shared" si="12"/>
        <v>0</v>
      </c>
      <c r="Y143" s="28"/>
      <c r="Z143" s="28"/>
      <c r="AA143" s="28"/>
      <c r="AB143" s="28"/>
      <c r="AC143" s="28"/>
      <c r="AD143" s="28"/>
      <c r="AE143" s="28"/>
      <c r="AR143" s="197" t="s">
        <v>154</v>
      </c>
      <c r="AT143" s="197" t="s">
        <v>150</v>
      </c>
      <c r="AU143" s="197" t="s">
        <v>89</v>
      </c>
      <c r="AY143" s="14" t="s">
        <v>146</v>
      </c>
      <c r="BE143" s="198">
        <f t="shared" si="13"/>
        <v>0</v>
      </c>
      <c r="BF143" s="198">
        <f t="shared" si="14"/>
        <v>0</v>
      </c>
      <c r="BG143" s="198">
        <f t="shared" si="15"/>
        <v>0</v>
      </c>
      <c r="BH143" s="198">
        <f t="shared" si="16"/>
        <v>0</v>
      </c>
      <c r="BI143" s="198">
        <f t="shared" si="17"/>
        <v>0</v>
      </c>
      <c r="BJ143" s="14" t="s">
        <v>23</v>
      </c>
      <c r="BK143" s="198">
        <f t="shared" si="18"/>
        <v>0</v>
      </c>
      <c r="BL143" s="14" t="s">
        <v>154</v>
      </c>
      <c r="BM143" s="197" t="s">
        <v>186</v>
      </c>
    </row>
    <row r="144" spans="2:63" s="12" customFormat="1" ht="25.95" customHeight="1">
      <c r="B144" s="170"/>
      <c r="D144" s="171" t="s">
        <v>80</v>
      </c>
      <c r="E144" s="172" t="s">
        <v>187</v>
      </c>
      <c r="F144" s="172" t="s">
        <v>91</v>
      </c>
      <c r="I144" s="173"/>
      <c r="J144" s="173"/>
      <c r="K144" s="174">
        <f>BK144</f>
        <v>0</v>
      </c>
      <c r="M144" s="170"/>
      <c r="N144" s="175"/>
      <c r="O144" s="176"/>
      <c r="P144" s="176"/>
      <c r="Q144" s="177">
        <f>SUM(Q145:Q152)</f>
        <v>0</v>
      </c>
      <c r="R144" s="177">
        <f>SUM(R145:R152)</f>
        <v>0</v>
      </c>
      <c r="S144" s="176"/>
      <c r="T144" s="178">
        <f>SUM(T145:T152)</f>
        <v>0</v>
      </c>
      <c r="U144" s="176"/>
      <c r="V144" s="178">
        <f>SUM(V145:V152)</f>
        <v>0.020540000000000003</v>
      </c>
      <c r="W144" s="176"/>
      <c r="X144" s="179">
        <f>SUM(X145:X152)</f>
        <v>0</v>
      </c>
      <c r="AR144" s="171" t="s">
        <v>96</v>
      </c>
      <c r="AT144" s="180" t="s">
        <v>80</v>
      </c>
      <c r="AU144" s="180" t="s">
        <v>81</v>
      </c>
      <c r="AY144" s="171" t="s">
        <v>146</v>
      </c>
      <c r="BK144" s="181">
        <f>SUM(BK145:BK152)</f>
        <v>0</v>
      </c>
    </row>
    <row r="145" spans="1:65" s="2" customFormat="1" ht="21.75" customHeight="1">
      <c r="A145" s="28"/>
      <c r="B145" s="146"/>
      <c r="C145" s="184" t="s">
        <v>188</v>
      </c>
      <c r="D145" s="184" t="s">
        <v>150</v>
      </c>
      <c r="E145" s="185" t="s">
        <v>189</v>
      </c>
      <c r="F145" s="186" t="s">
        <v>190</v>
      </c>
      <c r="G145" s="187" t="s">
        <v>165</v>
      </c>
      <c r="H145" s="188">
        <v>5</v>
      </c>
      <c r="I145" s="189"/>
      <c r="J145" s="189"/>
      <c r="K145" s="190">
        <f aca="true" t="shared" si="19" ref="K145:K152">ROUND(P145*H145,2)</f>
        <v>0</v>
      </c>
      <c r="L145" s="191"/>
      <c r="M145" s="29"/>
      <c r="N145" s="192" t="s">
        <v>1</v>
      </c>
      <c r="O145" s="193" t="s">
        <v>44</v>
      </c>
      <c r="P145" s="194">
        <f aca="true" t="shared" si="20" ref="P145:P152">I145+J145</f>
        <v>0</v>
      </c>
      <c r="Q145" s="194">
        <f aca="true" t="shared" si="21" ref="Q145:Q152">ROUND(I145*H145,2)</f>
        <v>0</v>
      </c>
      <c r="R145" s="194">
        <f aca="true" t="shared" si="22" ref="R145:R152">ROUND(J145*H145,2)</f>
        <v>0</v>
      </c>
      <c r="S145" s="53"/>
      <c r="T145" s="195">
        <f aca="true" t="shared" si="23" ref="T145:T152">S145*H145</f>
        <v>0</v>
      </c>
      <c r="U145" s="195">
        <v>0</v>
      </c>
      <c r="V145" s="195">
        <f aca="true" t="shared" si="24" ref="V145:V152">U145*H145</f>
        <v>0</v>
      </c>
      <c r="W145" s="195">
        <v>0</v>
      </c>
      <c r="X145" s="196">
        <f aca="true" t="shared" si="25" ref="X145:X152">W145*H145</f>
        <v>0</v>
      </c>
      <c r="Y145" s="28"/>
      <c r="Z145" s="28"/>
      <c r="AA145" s="28"/>
      <c r="AB145" s="28"/>
      <c r="AC145" s="28"/>
      <c r="AD145" s="28"/>
      <c r="AE145" s="28"/>
      <c r="AR145" s="197" t="s">
        <v>191</v>
      </c>
      <c r="AT145" s="197" t="s">
        <v>150</v>
      </c>
      <c r="AU145" s="197" t="s">
        <v>23</v>
      </c>
      <c r="AY145" s="14" t="s">
        <v>146</v>
      </c>
      <c r="BE145" s="198">
        <f aca="true" t="shared" si="26" ref="BE145:BE152">IF(O145="základní",K145,0)</f>
        <v>0</v>
      </c>
      <c r="BF145" s="198">
        <f aca="true" t="shared" si="27" ref="BF145:BF152">IF(O145="snížená",K145,0)</f>
        <v>0</v>
      </c>
      <c r="BG145" s="198">
        <f aca="true" t="shared" si="28" ref="BG145:BG152">IF(O145="zákl. přenesená",K145,0)</f>
        <v>0</v>
      </c>
      <c r="BH145" s="198">
        <f aca="true" t="shared" si="29" ref="BH145:BH152">IF(O145="sníž. přenesená",K145,0)</f>
        <v>0</v>
      </c>
      <c r="BI145" s="198">
        <f aca="true" t="shared" si="30" ref="BI145:BI152">IF(O145="nulová",K145,0)</f>
        <v>0</v>
      </c>
      <c r="BJ145" s="14" t="s">
        <v>23</v>
      </c>
      <c r="BK145" s="198">
        <f aca="true" t="shared" si="31" ref="BK145:BK152">ROUND(P145*H145,2)</f>
        <v>0</v>
      </c>
      <c r="BL145" s="14" t="s">
        <v>191</v>
      </c>
      <c r="BM145" s="197" t="s">
        <v>192</v>
      </c>
    </row>
    <row r="146" spans="1:65" s="2" customFormat="1" ht="21.75" customHeight="1">
      <c r="A146" s="28"/>
      <c r="B146" s="146"/>
      <c r="C146" s="184" t="s">
        <v>193</v>
      </c>
      <c r="D146" s="184" t="s">
        <v>150</v>
      </c>
      <c r="E146" s="185" t="s">
        <v>194</v>
      </c>
      <c r="F146" s="186" t="s">
        <v>195</v>
      </c>
      <c r="G146" s="187" t="s">
        <v>165</v>
      </c>
      <c r="H146" s="188">
        <v>5</v>
      </c>
      <c r="I146" s="189"/>
      <c r="J146" s="189"/>
      <c r="K146" s="190">
        <f t="shared" si="19"/>
        <v>0</v>
      </c>
      <c r="L146" s="191"/>
      <c r="M146" s="29"/>
      <c r="N146" s="192" t="s">
        <v>1</v>
      </c>
      <c r="O146" s="193" t="s">
        <v>44</v>
      </c>
      <c r="P146" s="194">
        <f t="shared" si="20"/>
        <v>0</v>
      </c>
      <c r="Q146" s="194">
        <f t="shared" si="21"/>
        <v>0</v>
      </c>
      <c r="R146" s="194">
        <f t="shared" si="22"/>
        <v>0</v>
      </c>
      <c r="S146" s="53"/>
      <c r="T146" s="195">
        <f t="shared" si="23"/>
        <v>0</v>
      </c>
      <c r="U146" s="195">
        <v>0</v>
      </c>
      <c r="V146" s="195">
        <f t="shared" si="24"/>
        <v>0</v>
      </c>
      <c r="W146" s="195">
        <v>0</v>
      </c>
      <c r="X146" s="196">
        <f t="shared" si="25"/>
        <v>0</v>
      </c>
      <c r="Y146" s="28"/>
      <c r="Z146" s="28"/>
      <c r="AA146" s="28"/>
      <c r="AB146" s="28"/>
      <c r="AC146" s="28"/>
      <c r="AD146" s="28"/>
      <c r="AE146" s="28"/>
      <c r="AR146" s="197" t="s">
        <v>191</v>
      </c>
      <c r="AT146" s="197" t="s">
        <v>150</v>
      </c>
      <c r="AU146" s="197" t="s">
        <v>23</v>
      </c>
      <c r="AY146" s="14" t="s">
        <v>146</v>
      </c>
      <c r="BE146" s="198">
        <f t="shared" si="26"/>
        <v>0</v>
      </c>
      <c r="BF146" s="198">
        <f t="shared" si="27"/>
        <v>0</v>
      </c>
      <c r="BG146" s="198">
        <f t="shared" si="28"/>
        <v>0</v>
      </c>
      <c r="BH146" s="198">
        <f t="shared" si="29"/>
        <v>0</v>
      </c>
      <c r="BI146" s="198">
        <f t="shared" si="30"/>
        <v>0</v>
      </c>
      <c r="BJ146" s="14" t="s">
        <v>23</v>
      </c>
      <c r="BK146" s="198">
        <f t="shared" si="31"/>
        <v>0</v>
      </c>
      <c r="BL146" s="14" t="s">
        <v>191</v>
      </c>
      <c r="BM146" s="197" t="s">
        <v>196</v>
      </c>
    </row>
    <row r="147" spans="1:65" s="2" customFormat="1" ht="21.75" customHeight="1">
      <c r="A147" s="28"/>
      <c r="B147" s="146"/>
      <c r="C147" s="199" t="s">
        <v>197</v>
      </c>
      <c r="D147" s="199" t="s">
        <v>157</v>
      </c>
      <c r="E147" s="200" t="s">
        <v>198</v>
      </c>
      <c r="F147" s="201" t="s">
        <v>199</v>
      </c>
      <c r="G147" s="202" t="s">
        <v>165</v>
      </c>
      <c r="H147" s="203">
        <v>5</v>
      </c>
      <c r="I147" s="204"/>
      <c r="J147" s="205"/>
      <c r="K147" s="206">
        <f t="shared" si="19"/>
        <v>0</v>
      </c>
      <c r="L147" s="205"/>
      <c r="M147" s="207"/>
      <c r="N147" s="208" t="s">
        <v>1</v>
      </c>
      <c r="O147" s="193" t="s">
        <v>44</v>
      </c>
      <c r="P147" s="194">
        <f t="shared" si="20"/>
        <v>0</v>
      </c>
      <c r="Q147" s="194">
        <f t="shared" si="21"/>
        <v>0</v>
      </c>
      <c r="R147" s="194">
        <f t="shared" si="22"/>
        <v>0</v>
      </c>
      <c r="S147" s="53"/>
      <c r="T147" s="195">
        <f t="shared" si="23"/>
        <v>0</v>
      </c>
      <c r="U147" s="195">
        <v>0.0037</v>
      </c>
      <c r="V147" s="195">
        <f t="shared" si="24"/>
        <v>0.018500000000000003</v>
      </c>
      <c r="W147" s="195">
        <v>0</v>
      </c>
      <c r="X147" s="196">
        <f t="shared" si="25"/>
        <v>0</v>
      </c>
      <c r="Y147" s="28"/>
      <c r="Z147" s="28"/>
      <c r="AA147" s="28"/>
      <c r="AB147" s="28"/>
      <c r="AC147" s="28"/>
      <c r="AD147" s="28"/>
      <c r="AE147" s="28"/>
      <c r="AR147" s="197" t="s">
        <v>200</v>
      </c>
      <c r="AT147" s="197" t="s">
        <v>157</v>
      </c>
      <c r="AU147" s="197" t="s">
        <v>23</v>
      </c>
      <c r="AY147" s="14" t="s">
        <v>146</v>
      </c>
      <c r="BE147" s="198">
        <f t="shared" si="26"/>
        <v>0</v>
      </c>
      <c r="BF147" s="198">
        <f t="shared" si="27"/>
        <v>0</v>
      </c>
      <c r="BG147" s="198">
        <f t="shared" si="28"/>
        <v>0</v>
      </c>
      <c r="BH147" s="198">
        <f t="shared" si="29"/>
        <v>0</v>
      </c>
      <c r="BI147" s="198">
        <f t="shared" si="30"/>
        <v>0</v>
      </c>
      <c r="BJ147" s="14" t="s">
        <v>23</v>
      </c>
      <c r="BK147" s="198">
        <f t="shared" si="31"/>
        <v>0</v>
      </c>
      <c r="BL147" s="14" t="s">
        <v>200</v>
      </c>
      <c r="BM147" s="197" t="s">
        <v>201</v>
      </c>
    </row>
    <row r="148" spans="1:65" s="2" customFormat="1" ht="16.5" customHeight="1">
      <c r="A148" s="28"/>
      <c r="B148" s="146"/>
      <c r="C148" s="184" t="s">
        <v>202</v>
      </c>
      <c r="D148" s="184" t="s">
        <v>150</v>
      </c>
      <c r="E148" s="185" t="s">
        <v>203</v>
      </c>
      <c r="F148" s="186" t="s">
        <v>204</v>
      </c>
      <c r="G148" s="187" t="s">
        <v>165</v>
      </c>
      <c r="H148" s="188">
        <v>3</v>
      </c>
      <c r="I148" s="189"/>
      <c r="J148" s="189"/>
      <c r="K148" s="190">
        <f t="shared" si="19"/>
        <v>0</v>
      </c>
      <c r="L148" s="191"/>
      <c r="M148" s="29"/>
      <c r="N148" s="192" t="s">
        <v>1</v>
      </c>
      <c r="O148" s="193" t="s">
        <v>44</v>
      </c>
      <c r="P148" s="194">
        <f t="shared" si="20"/>
        <v>0</v>
      </c>
      <c r="Q148" s="194">
        <f t="shared" si="21"/>
        <v>0</v>
      </c>
      <c r="R148" s="194">
        <f t="shared" si="22"/>
        <v>0</v>
      </c>
      <c r="S148" s="53"/>
      <c r="T148" s="195">
        <f t="shared" si="23"/>
        <v>0</v>
      </c>
      <c r="U148" s="195">
        <v>0</v>
      </c>
      <c r="V148" s="195">
        <f t="shared" si="24"/>
        <v>0</v>
      </c>
      <c r="W148" s="195">
        <v>0</v>
      </c>
      <c r="X148" s="196">
        <f t="shared" si="25"/>
        <v>0</v>
      </c>
      <c r="Y148" s="28"/>
      <c r="Z148" s="28"/>
      <c r="AA148" s="28"/>
      <c r="AB148" s="28"/>
      <c r="AC148" s="28"/>
      <c r="AD148" s="28"/>
      <c r="AE148" s="28"/>
      <c r="AR148" s="197" t="s">
        <v>154</v>
      </c>
      <c r="AT148" s="197" t="s">
        <v>150</v>
      </c>
      <c r="AU148" s="197" t="s">
        <v>23</v>
      </c>
      <c r="AY148" s="14" t="s">
        <v>146</v>
      </c>
      <c r="BE148" s="198">
        <f t="shared" si="26"/>
        <v>0</v>
      </c>
      <c r="BF148" s="198">
        <f t="shared" si="27"/>
        <v>0</v>
      </c>
      <c r="BG148" s="198">
        <f t="shared" si="28"/>
        <v>0</v>
      </c>
      <c r="BH148" s="198">
        <f t="shared" si="29"/>
        <v>0</v>
      </c>
      <c r="BI148" s="198">
        <f t="shared" si="30"/>
        <v>0</v>
      </c>
      <c r="BJ148" s="14" t="s">
        <v>23</v>
      </c>
      <c r="BK148" s="198">
        <f t="shared" si="31"/>
        <v>0</v>
      </c>
      <c r="BL148" s="14" t="s">
        <v>154</v>
      </c>
      <c r="BM148" s="197" t="s">
        <v>205</v>
      </c>
    </row>
    <row r="149" spans="1:65" s="2" customFormat="1" ht="21.75" customHeight="1">
      <c r="A149" s="28"/>
      <c r="B149" s="146"/>
      <c r="C149" s="199" t="s">
        <v>206</v>
      </c>
      <c r="D149" s="199" t="s">
        <v>157</v>
      </c>
      <c r="E149" s="200" t="s">
        <v>207</v>
      </c>
      <c r="F149" s="201" t="s">
        <v>208</v>
      </c>
      <c r="G149" s="202" t="s">
        <v>165</v>
      </c>
      <c r="H149" s="203">
        <v>3</v>
      </c>
      <c r="I149" s="204"/>
      <c r="J149" s="205"/>
      <c r="K149" s="206">
        <f t="shared" si="19"/>
        <v>0</v>
      </c>
      <c r="L149" s="205"/>
      <c r="M149" s="207"/>
      <c r="N149" s="208" t="s">
        <v>1</v>
      </c>
      <c r="O149" s="193" t="s">
        <v>44</v>
      </c>
      <c r="P149" s="194">
        <f t="shared" si="20"/>
        <v>0</v>
      </c>
      <c r="Q149" s="194">
        <f t="shared" si="21"/>
        <v>0</v>
      </c>
      <c r="R149" s="194">
        <f t="shared" si="22"/>
        <v>0</v>
      </c>
      <c r="S149" s="53"/>
      <c r="T149" s="195">
        <f t="shared" si="23"/>
        <v>0</v>
      </c>
      <c r="U149" s="195">
        <v>0.00068</v>
      </c>
      <c r="V149" s="195">
        <f t="shared" si="24"/>
        <v>0.00204</v>
      </c>
      <c r="W149" s="195">
        <v>0</v>
      </c>
      <c r="X149" s="196">
        <f t="shared" si="25"/>
        <v>0</v>
      </c>
      <c r="Y149" s="28"/>
      <c r="Z149" s="28"/>
      <c r="AA149" s="28"/>
      <c r="AB149" s="28"/>
      <c r="AC149" s="28"/>
      <c r="AD149" s="28"/>
      <c r="AE149" s="28"/>
      <c r="AR149" s="197" t="s">
        <v>200</v>
      </c>
      <c r="AT149" s="197" t="s">
        <v>157</v>
      </c>
      <c r="AU149" s="197" t="s">
        <v>23</v>
      </c>
      <c r="AY149" s="14" t="s">
        <v>146</v>
      </c>
      <c r="BE149" s="198">
        <f t="shared" si="26"/>
        <v>0</v>
      </c>
      <c r="BF149" s="198">
        <f t="shared" si="27"/>
        <v>0</v>
      </c>
      <c r="BG149" s="198">
        <f t="shared" si="28"/>
        <v>0</v>
      </c>
      <c r="BH149" s="198">
        <f t="shared" si="29"/>
        <v>0</v>
      </c>
      <c r="BI149" s="198">
        <f t="shared" si="30"/>
        <v>0</v>
      </c>
      <c r="BJ149" s="14" t="s">
        <v>23</v>
      </c>
      <c r="BK149" s="198">
        <f t="shared" si="31"/>
        <v>0</v>
      </c>
      <c r="BL149" s="14" t="s">
        <v>200</v>
      </c>
      <c r="BM149" s="197" t="s">
        <v>209</v>
      </c>
    </row>
    <row r="150" spans="1:65" s="2" customFormat="1" ht="16.5" customHeight="1">
      <c r="A150" s="28"/>
      <c r="B150" s="146"/>
      <c r="C150" s="184" t="s">
        <v>210</v>
      </c>
      <c r="D150" s="184" t="s">
        <v>150</v>
      </c>
      <c r="E150" s="185" t="s">
        <v>211</v>
      </c>
      <c r="F150" s="186" t="s">
        <v>212</v>
      </c>
      <c r="G150" s="187" t="s">
        <v>165</v>
      </c>
      <c r="H150" s="188">
        <v>5</v>
      </c>
      <c r="I150" s="189"/>
      <c r="J150" s="189"/>
      <c r="K150" s="190">
        <f t="shared" si="19"/>
        <v>0</v>
      </c>
      <c r="L150" s="191"/>
      <c r="M150" s="29"/>
      <c r="N150" s="192" t="s">
        <v>1</v>
      </c>
      <c r="O150" s="193" t="s">
        <v>44</v>
      </c>
      <c r="P150" s="194">
        <f t="shared" si="20"/>
        <v>0</v>
      </c>
      <c r="Q150" s="194">
        <f t="shared" si="21"/>
        <v>0</v>
      </c>
      <c r="R150" s="194">
        <f t="shared" si="22"/>
        <v>0</v>
      </c>
      <c r="S150" s="53"/>
      <c r="T150" s="195">
        <f t="shared" si="23"/>
        <v>0</v>
      </c>
      <c r="U150" s="195">
        <v>0</v>
      </c>
      <c r="V150" s="195">
        <f t="shared" si="24"/>
        <v>0</v>
      </c>
      <c r="W150" s="195">
        <v>0</v>
      </c>
      <c r="X150" s="196">
        <f t="shared" si="25"/>
        <v>0</v>
      </c>
      <c r="Y150" s="28"/>
      <c r="Z150" s="28"/>
      <c r="AA150" s="28"/>
      <c r="AB150" s="28"/>
      <c r="AC150" s="28"/>
      <c r="AD150" s="28"/>
      <c r="AE150" s="28"/>
      <c r="AR150" s="197" t="s">
        <v>191</v>
      </c>
      <c r="AT150" s="197" t="s">
        <v>150</v>
      </c>
      <c r="AU150" s="197" t="s">
        <v>23</v>
      </c>
      <c r="AY150" s="14" t="s">
        <v>146</v>
      </c>
      <c r="BE150" s="198">
        <f t="shared" si="26"/>
        <v>0</v>
      </c>
      <c r="BF150" s="198">
        <f t="shared" si="27"/>
        <v>0</v>
      </c>
      <c r="BG150" s="198">
        <f t="shared" si="28"/>
        <v>0</v>
      </c>
      <c r="BH150" s="198">
        <f t="shared" si="29"/>
        <v>0</v>
      </c>
      <c r="BI150" s="198">
        <f t="shared" si="30"/>
        <v>0</v>
      </c>
      <c r="BJ150" s="14" t="s">
        <v>23</v>
      </c>
      <c r="BK150" s="198">
        <f t="shared" si="31"/>
        <v>0</v>
      </c>
      <c r="BL150" s="14" t="s">
        <v>191</v>
      </c>
      <c r="BM150" s="197" t="s">
        <v>213</v>
      </c>
    </row>
    <row r="151" spans="1:65" s="2" customFormat="1" ht="16.5" customHeight="1">
      <c r="A151" s="28"/>
      <c r="B151" s="146"/>
      <c r="C151" s="199" t="s">
        <v>214</v>
      </c>
      <c r="D151" s="199" t="s">
        <v>157</v>
      </c>
      <c r="E151" s="200" t="s">
        <v>215</v>
      </c>
      <c r="F151" s="201" t="s">
        <v>216</v>
      </c>
      <c r="G151" s="202" t="s">
        <v>217</v>
      </c>
      <c r="H151" s="203">
        <v>5</v>
      </c>
      <c r="I151" s="204"/>
      <c r="J151" s="205"/>
      <c r="K151" s="206">
        <f t="shared" si="19"/>
        <v>0</v>
      </c>
      <c r="L151" s="205"/>
      <c r="M151" s="207"/>
      <c r="N151" s="208" t="s">
        <v>1</v>
      </c>
      <c r="O151" s="193" t="s">
        <v>44</v>
      </c>
      <c r="P151" s="194">
        <f t="shared" si="20"/>
        <v>0</v>
      </c>
      <c r="Q151" s="194">
        <f t="shared" si="21"/>
        <v>0</v>
      </c>
      <c r="R151" s="194">
        <f t="shared" si="22"/>
        <v>0</v>
      </c>
      <c r="S151" s="53"/>
      <c r="T151" s="195">
        <f t="shared" si="23"/>
        <v>0</v>
      </c>
      <c r="U151" s="195">
        <v>0</v>
      </c>
      <c r="V151" s="195">
        <f t="shared" si="24"/>
        <v>0</v>
      </c>
      <c r="W151" s="195">
        <v>0</v>
      </c>
      <c r="X151" s="196">
        <f t="shared" si="25"/>
        <v>0</v>
      </c>
      <c r="Y151" s="28"/>
      <c r="Z151" s="28"/>
      <c r="AA151" s="28"/>
      <c r="AB151" s="28"/>
      <c r="AC151" s="28"/>
      <c r="AD151" s="28"/>
      <c r="AE151" s="28"/>
      <c r="AR151" s="197" t="s">
        <v>218</v>
      </c>
      <c r="AT151" s="197" t="s">
        <v>157</v>
      </c>
      <c r="AU151" s="197" t="s">
        <v>23</v>
      </c>
      <c r="AY151" s="14" t="s">
        <v>146</v>
      </c>
      <c r="BE151" s="198">
        <f t="shared" si="26"/>
        <v>0</v>
      </c>
      <c r="BF151" s="198">
        <f t="shared" si="27"/>
        <v>0</v>
      </c>
      <c r="BG151" s="198">
        <f t="shared" si="28"/>
        <v>0</v>
      </c>
      <c r="BH151" s="198">
        <f t="shared" si="29"/>
        <v>0</v>
      </c>
      <c r="BI151" s="198">
        <f t="shared" si="30"/>
        <v>0</v>
      </c>
      <c r="BJ151" s="14" t="s">
        <v>23</v>
      </c>
      <c r="BK151" s="198">
        <f t="shared" si="31"/>
        <v>0</v>
      </c>
      <c r="BL151" s="14" t="s">
        <v>191</v>
      </c>
      <c r="BM151" s="197" t="s">
        <v>219</v>
      </c>
    </row>
    <row r="152" spans="1:65" s="2" customFormat="1" ht="16.5" customHeight="1">
      <c r="A152" s="28"/>
      <c r="B152" s="146"/>
      <c r="C152" s="199" t="s">
        <v>220</v>
      </c>
      <c r="D152" s="199" t="s">
        <v>157</v>
      </c>
      <c r="E152" s="200" t="s">
        <v>221</v>
      </c>
      <c r="F152" s="201" t="s">
        <v>222</v>
      </c>
      <c r="G152" s="202" t="s">
        <v>217</v>
      </c>
      <c r="H152" s="203">
        <v>5</v>
      </c>
      <c r="I152" s="204"/>
      <c r="J152" s="205"/>
      <c r="K152" s="206">
        <f t="shared" si="19"/>
        <v>0</v>
      </c>
      <c r="L152" s="205"/>
      <c r="M152" s="207"/>
      <c r="N152" s="209" t="s">
        <v>1</v>
      </c>
      <c r="O152" s="210" t="s">
        <v>44</v>
      </c>
      <c r="P152" s="211">
        <f t="shared" si="20"/>
        <v>0</v>
      </c>
      <c r="Q152" s="211">
        <f t="shared" si="21"/>
        <v>0</v>
      </c>
      <c r="R152" s="211">
        <f t="shared" si="22"/>
        <v>0</v>
      </c>
      <c r="S152" s="212"/>
      <c r="T152" s="213">
        <f t="shared" si="23"/>
        <v>0</v>
      </c>
      <c r="U152" s="213">
        <v>0</v>
      </c>
      <c r="V152" s="213">
        <f t="shared" si="24"/>
        <v>0</v>
      </c>
      <c r="W152" s="213">
        <v>0</v>
      </c>
      <c r="X152" s="214">
        <f t="shared" si="25"/>
        <v>0</v>
      </c>
      <c r="Y152" s="28"/>
      <c r="Z152" s="28"/>
      <c r="AA152" s="28"/>
      <c r="AB152" s="28"/>
      <c r="AC152" s="28"/>
      <c r="AD152" s="28"/>
      <c r="AE152" s="28"/>
      <c r="AR152" s="197" t="s">
        <v>200</v>
      </c>
      <c r="AT152" s="197" t="s">
        <v>157</v>
      </c>
      <c r="AU152" s="197" t="s">
        <v>23</v>
      </c>
      <c r="AY152" s="14" t="s">
        <v>146</v>
      </c>
      <c r="BE152" s="198">
        <f t="shared" si="26"/>
        <v>0</v>
      </c>
      <c r="BF152" s="198">
        <f t="shared" si="27"/>
        <v>0</v>
      </c>
      <c r="BG152" s="198">
        <f t="shared" si="28"/>
        <v>0</v>
      </c>
      <c r="BH152" s="198">
        <f t="shared" si="29"/>
        <v>0</v>
      </c>
      <c r="BI152" s="198">
        <f t="shared" si="30"/>
        <v>0</v>
      </c>
      <c r="BJ152" s="14" t="s">
        <v>23</v>
      </c>
      <c r="BK152" s="198">
        <f t="shared" si="31"/>
        <v>0</v>
      </c>
      <c r="BL152" s="14" t="s">
        <v>200</v>
      </c>
      <c r="BM152" s="197" t="s">
        <v>223</v>
      </c>
    </row>
    <row r="153" spans="1:31" s="2" customFormat="1" ht="6.9" customHeight="1">
      <c r="A153" s="28"/>
      <c r="B153" s="43"/>
      <c r="C153" s="44"/>
      <c r="D153" s="44"/>
      <c r="E153" s="44"/>
      <c r="F153" s="44"/>
      <c r="G153" s="44"/>
      <c r="H153" s="44"/>
      <c r="I153" s="126"/>
      <c r="J153" s="126"/>
      <c r="K153" s="44"/>
      <c r="L153" s="44"/>
      <c r="M153" s="29"/>
      <c r="N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</row>
  </sheetData>
  <autoFilter ref="C132:L152"/>
  <mergeCells count="17">
    <mergeCell ref="E29:H29"/>
    <mergeCell ref="E125:H125"/>
    <mergeCell ref="M2:Z2"/>
    <mergeCell ref="D107:F107"/>
    <mergeCell ref="D108:F108"/>
    <mergeCell ref="D109:F109"/>
    <mergeCell ref="E121:H121"/>
    <mergeCell ref="E123:H123"/>
    <mergeCell ref="E85:H85"/>
    <mergeCell ref="E87:H87"/>
    <mergeCell ref="E89:H89"/>
    <mergeCell ref="D105:F105"/>
    <mergeCell ref="D106:F106"/>
    <mergeCell ref="E7:H7"/>
    <mergeCell ref="E9:H9"/>
    <mergeCell ref="E11:H11"/>
    <mergeCell ref="E20:H20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95" customWidth="1"/>
    <col min="11" max="11" width="20.140625" style="1" customWidth="1"/>
    <col min="12" max="12" width="15.421875" style="1" hidden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95"/>
      <c r="J2" s="95"/>
      <c r="M2" s="216" t="s">
        <v>6</v>
      </c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T2" s="14" t="s">
        <v>95</v>
      </c>
    </row>
    <row r="3" spans="2:46" s="1" customFormat="1" ht="6.9" customHeight="1">
      <c r="B3" s="15"/>
      <c r="C3" s="16"/>
      <c r="D3" s="16"/>
      <c r="E3" s="16"/>
      <c r="F3" s="16"/>
      <c r="G3" s="16"/>
      <c r="H3" s="16"/>
      <c r="I3" s="96"/>
      <c r="J3" s="96"/>
      <c r="K3" s="16"/>
      <c r="L3" s="16"/>
      <c r="M3" s="17"/>
      <c r="AT3" s="14" t="s">
        <v>89</v>
      </c>
    </row>
    <row r="4" spans="2:46" s="1" customFormat="1" ht="24.9" customHeight="1">
      <c r="B4" s="17"/>
      <c r="D4" s="18" t="s">
        <v>99</v>
      </c>
      <c r="I4" s="95"/>
      <c r="J4" s="95"/>
      <c r="M4" s="17"/>
      <c r="N4" s="97" t="s">
        <v>11</v>
      </c>
      <c r="AT4" s="14" t="s">
        <v>3</v>
      </c>
    </row>
    <row r="5" spans="2:13" s="1" customFormat="1" ht="6.9" customHeight="1">
      <c r="B5" s="17"/>
      <c r="I5" s="95"/>
      <c r="J5" s="95"/>
      <c r="M5" s="17"/>
    </row>
    <row r="6" spans="2:13" s="1" customFormat="1" ht="12" customHeight="1">
      <c r="B6" s="17"/>
      <c r="D6" s="24" t="s">
        <v>17</v>
      </c>
      <c r="I6" s="95"/>
      <c r="J6" s="95"/>
      <c r="M6" s="17"/>
    </row>
    <row r="7" spans="2:13" s="1" customFormat="1" ht="16.5" customHeight="1">
      <c r="B7" s="17"/>
      <c r="E7" s="262" t="str">
        <f>'Rekapitulace stavby'!K6</f>
        <v>Jílové u Prahy, přepojení odběru SOŠ Potravinářské</v>
      </c>
      <c r="F7" s="263"/>
      <c r="G7" s="263"/>
      <c r="H7" s="263"/>
      <c r="I7" s="95"/>
      <c r="J7" s="95"/>
      <c r="M7" s="17"/>
    </row>
    <row r="8" spans="2:13" s="1" customFormat="1" ht="12" customHeight="1">
      <c r="B8" s="17"/>
      <c r="D8" s="24" t="s">
        <v>100</v>
      </c>
      <c r="I8" s="95"/>
      <c r="J8" s="95"/>
      <c r="M8" s="17"/>
    </row>
    <row r="9" spans="1:31" s="2" customFormat="1" ht="16.5" customHeight="1">
      <c r="A9" s="28"/>
      <c r="B9" s="29"/>
      <c r="C9" s="28"/>
      <c r="D9" s="28"/>
      <c r="E9" s="262" t="s">
        <v>101</v>
      </c>
      <c r="F9" s="259"/>
      <c r="G9" s="259"/>
      <c r="H9" s="259"/>
      <c r="I9" s="98"/>
      <c r="J9" s="98"/>
      <c r="K9" s="28"/>
      <c r="L9" s="28"/>
      <c r="M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 customHeight="1">
      <c r="A10" s="28"/>
      <c r="B10" s="29"/>
      <c r="C10" s="28"/>
      <c r="D10" s="24" t="s">
        <v>102</v>
      </c>
      <c r="E10" s="28"/>
      <c r="F10" s="28"/>
      <c r="G10" s="28"/>
      <c r="H10" s="28"/>
      <c r="I10" s="98"/>
      <c r="J10" s="98"/>
      <c r="K10" s="28"/>
      <c r="L10" s="28"/>
      <c r="M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6.5" customHeight="1">
      <c r="A11" s="28"/>
      <c r="B11" s="29"/>
      <c r="C11" s="28"/>
      <c r="D11" s="28"/>
      <c r="E11" s="250" t="s">
        <v>224</v>
      </c>
      <c r="F11" s="259"/>
      <c r="G11" s="259"/>
      <c r="H11" s="259"/>
      <c r="I11" s="98"/>
      <c r="J11" s="98"/>
      <c r="K11" s="28"/>
      <c r="L11" s="28"/>
      <c r="M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>
      <c r="A12" s="28"/>
      <c r="B12" s="29"/>
      <c r="C12" s="28"/>
      <c r="D12" s="28"/>
      <c r="E12" s="28"/>
      <c r="F12" s="28"/>
      <c r="G12" s="28"/>
      <c r="H12" s="28"/>
      <c r="I12" s="98"/>
      <c r="J12" s="98"/>
      <c r="K12" s="28"/>
      <c r="L12" s="28"/>
      <c r="M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2" customHeight="1">
      <c r="A13" s="28"/>
      <c r="B13" s="29"/>
      <c r="C13" s="28"/>
      <c r="D13" s="24" t="s">
        <v>20</v>
      </c>
      <c r="E13" s="28"/>
      <c r="F13" s="22" t="s">
        <v>1</v>
      </c>
      <c r="G13" s="28"/>
      <c r="H13" s="28"/>
      <c r="I13" s="99" t="s">
        <v>22</v>
      </c>
      <c r="J13" s="100" t="s">
        <v>1</v>
      </c>
      <c r="K13" s="28"/>
      <c r="L13" s="28"/>
      <c r="M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>
      <c r="A14" s="28"/>
      <c r="B14" s="29"/>
      <c r="C14" s="28"/>
      <c r="D14" s="24" t="s">
        <v>24</v>
      </c>
      <c r="E14" s="28"/>
      <c r="F14" s="22" t="s">
        <v>25</v>
      </c>
      <c r="G14" s="28"/>
      <c r="H14" s="28"/>
      <c r="I14" s="99" t="s">
        <v>26</v>
      </c>
      <c r="J14" s="101" t="str">
        <f>'Rekapitulace stavby'!AN8</f>
        <v>8. 11. 2019</v>
      </c>
      <c r="K14" s="28"/>
      <c r="L14" s="28"/>
      <c r="M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0.8" customHeight="1">
      <c r="A15" s="28"/>
      <c r="B15" s="29"/>
      <c r="C15" s="28"/>
      <c r="D15" s="28"/>
      <c r="E15" s="28"/>
      <c r="F15" s="28"/>
      <c r="G15" s="28"/>
      <c r="H15" s="28"/>
      <c r="I15" s="98"/>
      <c r="J15" s="98"/>
      <c r="K15" s="28"/>
      <c r="L15" s="28"/>
      <c r="M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12" customHeight="1">
      <c r="A16" s="28"/>
      <c r="B16" s="29"/>
      <c r="C16" s="28"/>
      <c r="D16" s="24" t="s">
        <v>30</v>
      </c>
      <c r="E16" s="28"/>
      <c r="F16" s="28"/>
      <c r="G16" s="28"/>
      <c r="H16" s="28"/>
      <c r="I16" s="99" t="s">
        <v>31</v>
      </c>
      <c r="J16" s="100" t="str">
        <f>IF('Rekapitulace stavby'!AN10="","",'Rekapitulace stavby'!AN10)</f>
        <v/>
      </c>
      <c r="K16" s="28"/>
      <c r="L16" s="28"/>
      <c r="M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8" customHeight="1">
      <c r="A17" s="28"/>
      <c r="B17" s="29"/>
      <c r="C17" s="28"/>
      <c r="D17" s="28"/>
      <c r="E17" s="22" t="str">
        <f>IF('Rekapitulace stavby'!E11="","",'Rekapitulace stavby'!E11)</f>
        <v xml:space="preserve"> </v>
      </c>
      <c r="F17" s="28"/>
      <c r="G17" s="28"/>
      <c r="H17" s="28"/>
      <c r="I17" s="99" t="s">
        <v>32</v>
      </c>
      <c r="J17" s="100" t="str">
        <f>IF('Rekapitulace stavby'!AN11="","",'Rekapitulace stavby'!AN11)</f>
        <v/>
      </c>
      <c r="K17" s="28"/>
      <c r="L17" s="28"/>
      <c r="M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6.9" customHeight="1">
      <c r="A18" s="28"/>
      <c r="B18" s="29"/>
      <c r="C18" s="28"/>
      <c r="D18" s="28"/>
      <c r="E18" s="28"/>
      <c r="F18" s="28"/>
      <c r="G18" s="28"/>
      <c r="H18" s="28"/>
      <c r="I18" s="98"/>
      <c r="J18" s="98"/>
      <c r="K18" s="28"/>
      <c r="L18" s="28"/>
      <c r="M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12" customHeight="1">
      <c r="A19" s="28"/>
      <c r="B19" s="29"/>
      <c r="C19" s="28"/>
      <c r="D19" s="24" t="s">
        <v>33</v>
      </c>
      <c r="E19" s="28"/>
      <c r="F19" s="28"/>
      <c r="G19" s="28"/>
      <c r="H19" s="28"/>
      <c r="I19" s="99" t="s">
        <v>31</v>
      </c>
      <c r="J19" s="25" t="str">
        <f>'Rekapitulace stavby'!AN13</f>
        <v>Vyplň údaj</v>
      </c>
      <c r="K19" s="28"/>
      <c r="L19" s="28"/>
      <c r="M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8" customHeight="1">
      <c r="A20" s="28"/>
      <c r="B20" s="29"/>
      <c r="C20" s="28"/>
      <c r="D20" s="28"/>
      <c r="E20" s="264" t="str">
        <f>'Rekapitulace stavby'!E14</f>
        <v>Vyplň údaj</v>
      </c>
      <c r="F20" s="228"/>
      <c r="G20" s="228"/>
      <c r="H20" s="228"/>
      <c r="I20" s="99" t="s">
        <v>32</v>
      </c>
      <c r="J20" s="25" t="str">
        <f>'Rekapitulace stavby'!AN14</f>
        <v>Vyplň údaj</v>
      </c>
      <c r="K20" s="28"/>
      <c r="L20" s="28"/>
      <c r="M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6.9" customHeight="1">
      <c r="A21" s="28"/>
      <c r="B21" s="29"/>
      <c r="C21" s="28"/>
      <c r="D21" s="28"/>
      <c r="E21" s="28"/>
      <c r="F21" s="28"/>
      <c r="G21" s="28"/>
      <c r="H21" s="28"/>
      <c r="I21" s="98"/>
      <c r="J21" s="98"/>
      <c r="K21" s="28"/>
      <c r="L21" s="28"/>
      <c r="M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12" customHeight="1">
      <c r="A22" s="28"/>
      <c r="B22" s="29"/>
      <c r="C22" s="28"/>
      <c r="D22" s="24" t="s">
        <v>35</v>
      </c>
      <c r="E22" s="28"/>
      <c r="F22" s="28"/>
      <c r="G22" s="28"/>
      <c r="H22" s="28"/>
      <c r="I22" s="99" t="s">
        <v>31</v>
      </c>
      <c r="J22" s="100" t="str">
        <f>IF('Rekapitulace stavby'!AN16="","",'Rekapitulace stavby'!AN16)</f>
        <v/>
      </c>
      <c r="K22" s="28"/>
      <c r="L22" s="28"/>
      <c r="M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8" customHeight="1">
      <c r="A23" s="28"/>
      <c r="B23" s="29"/>
      <c r="C23" s="28"/>
      <c r="D23" s="28"/>
      <c r="E23" s="22" t="str">
        <f>IF('Rekapitulace stavby'!E17="","",'Rekapitulace stavby'!E17)</f>
        <v>ELEKTROŠTIKA, s.r.o.</v>
      </c>
      <c r="F23" s="28"/>
      <c r="G23" s="28"/>
      <c r="H23" s="28"/>
      <c r="I23" s="99" t="s">
        <v>32</v>
      </c>
      <c r="J23" s="100" t="str">
        <f>IF('Rekapitulace stavby'!AN17="","",'Rekapitulace stavby'!AN17)</f>
        <v/>
      </c>
      <c r="K23" s="28"/>
      <c r="L23" s="28"/>
      <c r="M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6.9" customHeight="1">
      <c r="A24" s="28"/>
      <c r="B24" s="29"/>
      <c r="C24" s="28"/>
      <c r="D24" s="28"/>
      <c r="E24" s="28"/>
      <c r="F24" s="28"/>
      <c r="G24" s="28"/>
      <c r="H24" s="28"/>
      <c r="I24" s="98"/>
      <c r="J24" s="98"/>
      <c r="K24" s="28"/>
      <c r="L24" s="28"/>
      <c r="M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12" customHeight="1">
      <c r="A25" s="28"/>
      <c r="B25" s="29"/>
      <c r="C25" s="28"/>
      <c r="D25" s="24" t="s">
        <v>37</v>
      </c>
      <c r="E25" s="28"/>
      <c r="F25" s="28"/>
      <c r="G25" s="28"/>
      <c r="H25" s="28"/>
      <c r="I25" s="99" t="s">
        <v>31</v>
      </c>
      <c r="J25" s="100" t="s">
        <v>1</v>
      </c>
      <c r="K25" s="28"/>
      <c r="L25" s="28"/>
      <c r="M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8" customHeight="1">
      <c r="A26" s="28"/>
      <c r="B26" s="29"/>
      <c r="C26" s="28"/>
      <c r="D26" s="28"/>
      <c r="E26" s="22" t="s">
        <v>36</v>
      </c>
      <c r="F26" s="28"/>
      <c r="G26" s="28"/>
      <c r="H26" s="28"/>
      <c r="I26" s="99" t="s">
        <v>32</v>
      </c>
      <c r="J26" s="100" t="s">
        <v>1</v>
      </c>
      <c r="K26" s="28"/>
      <c r="L26" s="28"/>
      <c r="M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2" customFormat="1" ht="6.9" customHeight="1">
      <c r="A27" s="28"/>
      <c r="B27" s="29"/>
      <c r="C27" s="28"/>
      <c r="D27" s="28"/>
      <c r="E27" s="28"/>
      <c r="F27" s="28"/>
      <c r="G27" s="28"/>
      <c r="H27" s="28"/>
      <c r="I27" s="98"/>
      <c r="J27" s="98"/>
      <c r="K27" s="28"/>
      <c r="L27" s="28"/>
      <c r="M27" s="3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s="2" customFormat="1" ht="12" customHeight="1">
      <c r="A28" s="28"/>
      <c r="B28" s="29"/>
      <c r="C28" s="28"/>
      <c r="D28" s="24" t="s">
        <v>38</v>
      </c>
      <c r="E28" s="28"/>
      <c r="F28" s="28"/>
      <c r="G28" s="28"/>
      <c r="H28" s="28"/>
      <c r="I28" s="98"/>
      <c r="J28" s="98"/>
      <c r="K28" s="28"/>
      <c r="L28" s="28"/>
      <c r="M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8" customFormat="1" ht="16.5" customHeight="1">
      <c r="A29" s="102"/>
      <c r="B29" s="103"/>
      <c r="C29" s="102"/>
      <c r="D29" s="102"/>
      <c r="E29" s="232" t="s">
        <v>1</v>
      </c>
      <c r="F29" s="232"/>
      <c r="G29" s="232"/>
      <c r="H29" s="232"/>
      <c r="I29" s="104"/>
      <c r="J29" s="104"/>
      <c r="K29" s="102"/>
      <c r="L29" s="102"/>
      <c r="M29" s="105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</row>
    <row r="30" spans="1:31" s="2" customFormat="1" ht="6.9" customHeight="1">
      <c r="A30" s="28"/>
      <c r="B30" s="29"/>
      <c r="C30" s="28"/>
      <c r="D30" s="28"/>
      <c r="E30" s="28"/>
      <c r="F30" s="28"/>
      <c r="G30" s="28"/>
      <c r="H30" s="28"/>
      <c r="I30" s="98"/>
      <c r="J30" s="98"/>
      <c r="K30" s="28"/>
      <c r="L30" s="28"/>
      <c r="M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" customHeight="1">
      <c r="A31" s="28"/>
      <c r="B31" s="29"/>
      <c r="C31" s="28"/>
      <c r="D31" s="61"/>
      <c r="E31" s="61"/>
      <c r="F31" s="61"/>
      <c r="G31" s="61"/>
      <c r="H31" s="61"/>
      <c r="I31" s="106"/>
      <c r="J31" s="106"/>
      <c r="K31" s="61"/>
      <c r="L31" s="61"/>
      <c r="M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" customHeight="1">
      <c r="A32" s="28"/>
      <c r="B32" s="29"/>
      <c r="C32" s="28"/>
      <c r="D32" s="22" t="s">
        <v>104</v>
      </c>
      <c r="E32" s="28"/>
      <c r="F32" s="28"/>
      <c r="G32" s="28"/>
      <c r="H32" s="28"/>
      <c r="I32" s="98"/>
      <c r="J32" s="98"/>
      <c r="K32" s="107">
        <f>K98</f>
        <v>0</v>
      </c>
      <c r="L32" s="28"/>
      <c r="M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3.2">
      <c r="A33" s="28"/>
      <c r="B33" s="29"/>
      <c r="C33" s="28"/>
      <c r="D33" s="28"/>
      <c r="E33" s="24" t="s">
        <v>105</v>
      </c>
      <c r="F33" s="28"/>
      <c r="G33" s="28"/>
      <c r="H33" s="28"/>
      <c r="I33" s="98"/>
      <c r="J33" s="98"/>
      <c r="K33" s="108">
        <f>I98</f>
        <v>0</v>
      </c>
      <c r="L33" s="28"/>
      <c r="M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3.2">
      <c r="A34" s="28"/>
      <c r="B34" s="29"/>
      <c r="C34" s="28"/>
      <c r="D34" s="28"/>
      <c r="E34" s="24" t="s">
        <v>106</v>
      </c>
      <c r="F34" s="28"/>
      <c r="G34" s="28"/>
      <c r="H34" s="28"/>
      <c r="I34" s="98"/>
      <c r="J34" s="98"/>
      <c r="K34" s="108">
        <f>J98</f>
        <v>0</v>
      </c>
      <c r="L34" s="28"/>
      <c r="M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" customHeight="1">
      <c r="A35" s="28"/>
      <c r="B35" s="29"/>
      <c r="C35" s="28"/>
      <c r="D35" s="109" t="s">
        <v>97</v>
      </c>
      <c r="E35" s="28"/>
      <c r="F35" s="28"/>
      <c r="G35" s="28"/>
      <c r="H35" s="28"/>
      <c r="I35" s="98"/>
      <c r="J35" s="98"/>
      <c r="K35" s="107">
        <f>K102</f>
        <v>0</v>
      </c>
      <c r="L35" s="28"/>
      <c r="M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25.35" customHeight="1">
      <c r="A36" s="28"/>
      <c r="B36" s="29"/>
      <c r="C36" s="28"/>
      <c r="D36" s="110" t="s">
        <v>39</v>
      </c>
      <c r="E36" s="28"/>
      <c r="F36" s="28"/>
      <c r="G36" s="28"/>
      <c r="H36" s="28"/>
      <c r="I36" s="98"/>
      <c r="J36" s="98"/>
      <c r="K36" s="66">
        <f>ROUND(K32+K35,2)</f>
        <v>0</v>
      </c>
      <c r="L36" s="28"/>
      <c r="M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6.9" customHeight="1">
      <c r="A37" s="28"/>
      <c r="B37" s="29"/>
      <c r="C37" s="28"/>
      <c r="D37" s="61"/>
      <c r="E37" s="61"/>
      <c r="F37" s="61"/>
      <c r="G37" s="61"/>
      <c r="H37" s="61"/>
      <c r="I37" s="106"/>
      <c r="J37" s="106"/>
      <c r="K37" s="61"/>
      <c r="L37" s="61"/>
      <c r="M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14.4" customHeight="1">
      <c r="A38" s="28"/>
      <c r="B38" s="29"/>
      <c r="C38" s="28"/>
      <c r="D38" s="28"/>
      <c r="E38" s="28"/>
      <c r="F38" s="32" t="s">
        <v>41</v>
      </c>
      <c r="G38" s="28"/>
      <c r="H38" s="28"/>
      <c r="I38" s="111" t="s">
        <v>40</v>
      </c>
      <c r="J38" s="98"/>
      <c r="K38" s="32" t="s">
        <v>42</v>
      </c>
      <c r="L38" s="28"/>
      <c r="M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14.4" customHeight="1">
      <c r="A39" s="28"/>
      <c r="B39" s="29"/>
      <c r="C39" s="28"/>
      <c r="D39" s="112" t="s">
        <v>43</v>
      </c>
      <c r="E39" s="24" t="s">
        <v>44</v>
      </c>
      <c r="F39" s="108">
        <f>ROUND((SUM(BE102:BE109)+SUM(BE131:BE144)),2)</f>
        <v>0</v>
      </c>
      <c r="G39" s="28"/>
      <c r="H39" s="28"/>
      <c r="I39" s="113">
        <v>0.21</v>
      </c>
      <c r="J39" s="98"/>
      <c r="K39" s="108">
        <f>ROUND(((SUM(BE102:BE109)+SUM(BE131:BE144))*I39),2)</f>
        <v>0</v>
      </c>
      <c r="L39" s="28"/>
      <c r="M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" customHeight="1">
      <c r="A40" s="28"/>
      <c r="B40" s="29"/>
      <c r="C40" s="28"/>
      <c r="D40" s="28"/>
      <c r="E40" s="24" t="s">
        <v>45</v>
      </c>
      <c r="F40" s="108">
        <f>ROUND((SUM(BF102:BF109)+SUM(BF131:BF144)),2)</f>
        <v>0</v>
      </c>
      <c r="G40" s="28"/>
      <c r="H40" s="28"/>
      <c r="I40" s="113">
        <v>0.15</v>
      </c>
      <c r="J40" s="98"/>
      <c r="K40" s="108">
        <f>ROUND(((SUM(BF102:BF109)+SUM(BF131:BF144))*I40),2)</f>
        <v>0</v>
      </c>
      <c r="L40" s="28"/>
      <c r="M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2" customFormat="1" ht="14.4" customHeight="1" hidden="1">
      <c r="A41" s="28"/>
      <c r="B41" s="29"/>
      <c r="C41" s="28"/>
      <c r="D41" s="28"/>
      <c r="E41" s="24" t="s">
        <v>46</v>
      </c>
      <c r="F41" s="108">
        <f>ROUND((SUM(BG102:BG109)+SUM(BG131:BG144)),2)</f>
        <v>0</v>
      </c>
      <c r="G41" s="28"/>
      <c r="H41" s="28"/>
      <c r="I41" s="113">
        <v>0.21</v>
      </c>
      <c r="J41" s="98"/>
      <c r="K41" s="108">
        <f>0</f>
        <v>0</v>
      </c>
      <c r="L41" s="28"/>
      <c r="M41" s="3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 s="2" customFormat="1" ht="14.4" customHeight="1" hidden="1">
      <c r="A42" s="28"/>
      <c r="B42" s="29"/>
      <c r="C42" s="28"/>
      <c r="D42" s="28"/>
      <c r="E42" s="24" t="s">
        <v>47</v>
      </c>
      <c r="F42" s="108">
        <f>ROUND((SUM(BH102:BH109)+SUM(BH131:BH144)),2)</f>
        <v>0</v>
      </c>
      <c r="G42" s="28"/>
      <c r="H42" s="28"/>
      <c r="I42" s="113">
        <v>0.15</v>
      </c>
      <c r="J42" s="98"/>
      <c r="K42" s="108">
        <f>0</f>
        <v>0</v>
      </c>
      <c r="L42" s="28"/>
      <c r="M42" s="3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:31" s="2" customFormat="1" ht="14.4" customHeight="1" hidden="1">
      <c r="A43" s="28"/>
      <c r="B43" s="29"/>
      <c r="C43" s="28"/>
      <c r="D43" s="28"/>
      <c r="E43" s="24" t="s">
        <v>48</v>
      </c>
      <c r="F43" s="108">
        <f>ROUND((SUM(BI102:BI109)+SUM(BI131:BI144)),2)</f>
        <v>0</v>
      </c>
      <c r="G43" s="28"/>
      <c r="H43" s="28"/>
      <c r="I43" s="113">
        <v>0</v>
      </c>
      <c r="J43" s="98"/>
      <c r="K43" s="108">
        <f>0</f>
        <v>0</v>
      </c>
      <c r="L43" s="28"/>
      <c r="M43" s="3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</row>
    <row r="44" spans="1:31" s="2" customFormat="1" ht="6.9" customHeight="1">
      <c r="A44" s="28"/>
      <c r="B44" s="29"/>
      <c r="C44" s="28"/>
      <c r="D44" s="28"/>
      <c r="E44" s="28"/>
      <c r="F44" s="28"/>
      <c r="G44" s="28"/>
      <c r="H44" s="28"/>
      <c r="I44" s="98"/>
      <c r="J44" s="98"/>
      <c r="K44" s="28"/>
      <c r="L44" s="28"/>
      <c r="M44" s="3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</row>
    <row r="45" spans="1:31" s="2" customFormat="1" ht="25.35" customHeight="1">
      <c r="A45" s="28"/>
      <c r="B45" s="29"/>
      <c r="C45" s="114"/>
      <c r="D45" s="115" t="s">
        <v>49</v>
      </c>
      <c r="E45" s="55"/>
      <c r="F45" s="55"/>
      <c r="G45" s="116" t="s">
        <v>50</v>
      </c>
      <c r="H45" s="117" t="s">
        <v>51</v>
      </c>
      <c r="I45" s="118"/>
      <c r="J45" s="118"/>
      <c r="K45" s="119">
        <f>SUM(K36:K43)</f>
        <v>0</v>
      </c>
      <c r="L45" s="120"/>
      <c r="M45" s="3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</row>
    <row r="46" spans="1:31" s="2" customFormat="1" ht="14.4" customHeight="1">
      <c r="A46" s="28"/>
      <c r="B46" s="29"/>
      <c r="C46" s="28"/>
      <c r="D46" s="28"/>
      <c r="E46" s="28"/>
      <c r="F46" s="28"/>
      <c r="G46" s="28"/>
      <c r="H46" s="28"/>
      <c r="I46" s="98"/>
      <c r="J46" s="98"/>
      <c r="K46" s="28"/>
      <c r="L46" s="28"/>
      <c r="M46" s="3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</row>
    <row r="47" spans="2:13" s="1" customFormat="1" ht="14.4" customHeight="1">
      <c r="B47" s="17"/>
      <c r="I47" s="95"/>
      <c r="J47" s="95"/>
      <c r="M47" s="17"/>
    </row>
    <row r="48" spans="2:13" s="1" customFormat="1" ht="14.4" customHeight="1">
      <c r="B48" s="17"/>
      <c r="I48" s="95"/>
      <c r="J48" s="95"/>
      <c r="M48" s="17"/>
    </row>
    <row r="49" spans="2:13" s="1" customFormat="1" ht="14.4" customHeight="1">
      <c r="B49" s="17"/>
      <c r="I49" s="95"/>
      <c r="J49" s="95"/>
      <c r="M49" s="17"/>
    </row>
    <row r="50" spans="2:13" s="2" customFormat="1" ht="14.4" customHeight="1">
      <c r="B50" s="38"/>
      <c r="D50" s="39" t="s">
        <v>52</v>
      </c>
      <c r="E50" s="40"/>
      <c r="F50" s="40"/>
      <c r="G50" s="39" t="s">
        <v>53</v>
      </c>
      <c r="H50" s="40"/>
      <c r="I50" s="121"/>
      <c r="J50" s="121"/>
      <c r="K50" s="40"/>
      <c r="L50" s="40"/>
      <c r="M50" s="38"/>
    </row>
    <row r="51" spans="2:13" ht="12">
      <c r="B51" s="17"/>
      <c r="M51" s="17"/>
    </row>
    <row r="52" spans="2:13" ht="12">
      <c r="B52" s="17"/>
      <c r="M52" s="17"/>
    </row>
    <row r="53" spans="2:13" ht="12">
      <c r="B53" s="17"/>
      <c r="M53" s="17"/>
    </row>
    <row r="54" spans="2:13" ht="12">
      <c r="B54" s="17"/>
      <c r="M54" s="17"/>
    </row>
    <row r="55" spans="2:13" ht="12">
      <c r="B55" s="17"/>
      <c r="M55" s="17"/>
    </row>
    <row r="56" spans="2:13" ht="12">
      <c r="B56" s="17"/>
      <c r="M56" s="17"/>
    </row>
    <row r="57" spans="2:13" ht="12">
      <c r="B57" s="17"/>
      <c r="M57" s="17"/>
    </row>
    <row r="58" spans="2:13" ht="12">
      <c r="B58" s="17"/>
      <c r="M58" s="17"/>
    </row>
    <row r="59" spans="2:13" ht="12">
      <c r="B59" s="17"/>
      <c r="M59" s="17"/>
    </row>
    <row r="60" spans="2:13" ht="12">
      <c r="B60" s="17"/>
      <c r="M60" s="17"/>
    </row>
    <row r="61" spans="1:31" s="2" customFormat="1" ht="13.2">
      <c r="A61" s="28"/>
      <c r="B61" s="29"/>
      <c r="C61" s="28"/>
      <c r="D61" s="41" t="s">
        <v>54</v>
      </c>
      <c r="E61" s="31"/>
      <c r="F61" s="122" t="s">
        <v>55</v>
      </c>
      <c r="G61" s="41" t="s">
        <v>54</v>
      </c>
      <c r="H61" s="31"/>
      <c r="I61" s="123"/>
      <c r="J61" s="124" t="s">
        <v>55</v>
      </c>
      <c r="K61" s="31"/>
      <c r="L61" s="31"/>
      <c r="M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3" ht="12">
      <c r="B62" s="17"/>
      <c r="M62" s="17"/>
    </row>
    <row r="63" spans="2:13" ht="12">
      <c r="B63" s="17"/>
      <c r="M63" s="17"/>
    </row>
    <row r="64" spans="2:13" ht="12">
      <c r="B64" s="17"/>
      <c r="M64" s="17"/>
    </row>
    <row r="65" spans="1:31" s="2" customFormat="1" ht="13.2">
      <c r="A65" s="28"/>
      <c r="B65" s="29"/>
      <c r="C65" s="28"/>
      <c r="D65" s="39" t="s">
        <v>56</v>
      </c>
      <c r="E65" s="42"/>
      <c r="F65" s="42"/>
      <c r="G65" s="39" t="s">
        <v>57</v>
      </c>
      <c r="H65" s="42"/>
      <c r="I65" s="125"/>
      <c r="J65" s="125"/>
      <c r="K65" s="42"/>
      <c r="L65" s="42"/>
      <c r="M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3" ht="12">
      <c r="B66" s="17"/>
      <c r="M66" s="17"/>
    </row>
    <row r="67" spans="2:13" ht="12">
      <c r="B67" s="17"/>
      <c r="M67" s="17"/>
    </row>
    <row r="68" spans="2:13" ht="12">
      <c r="B68" s="17"/>
      <c r="M68" s="17"/>
    </row>
    <row r="69" spans="2:13" ht="12">
      <c r="B69" s="17"/>
      <c r="M69" s="17"/>
    </row>
    <row r="70" spans="2:13" ht="12">
      <c r="B70" s="17"/>
      <c r="M70" s="17"/>
    </row>
    <row r="71" spans="2:13" ht="12">
      <c r="B71" s="17"/>
      <c r="M71" s="17"/>
    </row>
    <row r="72" spans="2:13" ht="12">
      <c r="B72" s="17"/>
      <c r="M72" s="17"/>
    </row>
    <row r="73" spans="2:13" ht="12">
      <c r="B73" s="17"/>
      <c r="M73" s="17"/>
    </row>
    <row r="74" spans="2:13" ht="12">
      <c r="B74" s="17"/>
      <c r="M74" s="17"/>
    </row>
    <row r="75" spans="2:13" ht="12">
      <c r="B75" s="17"/>
      <c r="M75" s="17"/>
    </row>
    <row r="76" spans="1:31" s="2" customFormat="1" ht="13.2">
      <c r="A76" s="28"/>
      <c r="B76" s="29"/>
      <c r="C76" s="28"/>
      <c r="D76" s="41" t="s">
        <v>54</v>
      </c>
      <c r="E76" s="31"/>
      <c r="F76" s="122" t="s">
        <v>55</v>
      </c>
      <c r="G76" s="41" t="s">
        <v>54</v>
      </c>
      <c r="H76" s="31"/>
      <c r="I76" s="123"/>
      <c r="J76" s="124" t="s">
        <v>55</v>
      </c>
      <c r="K76" s="31"/>
      <c r="L76" s="31"/>
      <c r="M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" customHeight="1">
      <c r="A77" s="28"/>
      <c r="B77" s="43"/>
      <c r="C77" s="44"/>
      <c r="D77" s="44"/>
      <c r="E77" s="44"/>
      <c r="F77" s="44"/>
      <c r="G77" s="44"/>
      <c r="H77" s="44"/>
      <c r="I77" s="126"/>
      <c r="J77" s="126"/>
      <c r="K77" s="44"/>
      <c r="L77" s="44"/>
      <c r="M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2" customFormat="1" ht="6.9" customHeight="1" hidden="1">
      <c r="A81" s="28"/>
      <c r="B81" s="45"/>
      <c r="C81" s="46"/>
      <c r="D81" s="46"/>
      <c r="E81" s="46"/>
      <c r="F81" s="46"/>
      <c r="G81" s="46"/>
      <c r="H81" s="46"/>
      <c r="I81" s="127"/>
      <c r="J81" s="127"/>
      <c r="K81" s="46"/>
      <c r="L81" s="46"/>
      <c r="M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" customHeight="1" hidden="1">
      <c r="A82" s="28"/>
      <c r="B82" s="29"/>
      <c r="C82" s="18" t="s">
        <v>107</v>
      </c>
      <c r="D82" s="28"/>
      <c r="E82" s="28"/>
      <c r="F82" s="28"/>
      <c r="G82" s="28"/>
      <c r="H82" s="28"/>
      <c r="I82" s="98"/>
      <c r="J82" s="98"/>
      <c r="K82" s="28"/>
      <c r="L82" s="28"/>
      <c r="M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" customHeight="1" hidden="1">
      <c r="A83" s="28"/>
      <c r="B83" s="29"/>
      <c r="C83" s="28"/>
      <c r="D83" s="28"/>
      <c r="E83" s="28"/>
      <c r="F83" s="28"/>
      <c r="G83" s="28"/>
      <c r="H83" s="28"/>
      <c r="I83" s="98"/>
      <c r="J83" s="98"/>
      <c r="K83" s="28"/>
      <c r="L83" s="28"/>
      <c r="M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 hidden="1">
      <c r="A84" s="28"/>
      <c r="B84" s="29"/>
      <c r="C84" s="24" t="s">
        <v>17</v>
      </c>
      <c r="D84" s="28"/>
      <c r="E84" s="28"/>
      <c r="F84" s="28"/>
      <c r="G84" s="28"/>
      <c r="H84" s="28"/>
      <c r="I84" s="98"/>
      <c r="J84" s="98"/>
      <c r="K84" s="28"/>
      <c r="L84" s="28"/>
      <c r="M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 hidden="1">
      <c r="A85" s="28"/>
      <c r="B85" s="29"/>
      <c r="C85" s="28"/>
      <c r="D85" s="28"/>
      <c r="E85" s="262" t="str">
        <f>E7</f>
        <v>Jílové u Prahy, přepojení odběru SOŠ Potravinářské</v>
      </c>
      <c r="F85" s="263"/>
      <c r="G85" s="263"/>
      <c r="H85" s="263"/>
      <c r="I85" s="98"/>
      <c r="J85" s="98"/>
      <c r="K85" s="28"/>
      <c r="L85" s="28"/>
      <c r="M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2:13" s="1" customFormat="1" ht="12" customHeight="1" hidden="1">
      <c r="B86" s="17"/>
      <c r="C86" s="24" t="s">
        <v>100</v>
      </c>
      <c r="I86" s="95"/>
      <c r="J86" s="95"/>
      <c r="M86" s="17"/>
    </row>
    <row r="87" spans="1:31" s="2" customFormat="1" ht="16.5" customHeight="1" hidden="1">
      <c r="A87" s="28"/>
      <c r="B87" s="29"/>
      <c r="C87" s="28"/>
      <c r="D87" s="28"/>
      <c r="E87" s="262" t="s">
        <v>101</v>
      </c>
      <c r="F87" s="259"/>
      <c r="G87" s="259"/>
      <c r="H87" s="259"/>
      <c r="I87" s="98"/>
      <c r="J87" s="98"/>
      <c r="K87" s="28"/>
      <c r="L87" s="28"/>
      <c r="M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12" customHeight="1" hidden="1">
      <c r="A88" s="28"/>
      <c r="B88" s="29"/>
      <c r="C88" s="24" t="s">
        <v>102</v>
      </c>
      <c r="D88" s="28"/>
      <c r="E88" s="28"/>
      <c r="F88" s="28"/>
      <c r="G88" s="28"/>
      <c r="H88" s="28"/>
      <c r="I88" s="98"/>
      <c r="J88" s="98"/>
      <c r="K88" s="28"/>
      <c r="L88" s="28"/>
      <c r="M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6.5" customHeight="1" hidden="1">
      <c r="A89" s="28"/>
      <c r="B89" s="29"/>
      <c r="C89" s="28"/>
      <c r="D89" s="28"/>
      <c r="E89" s="250" t="str">
        <f>E11</f>
        <v>2 - Zemní a montážní práce</v>
      </c>
      <c r="F89" s="259"/>
      <c r="G89" s="259"/>
      <c r="H89" s="259"/>
      <c r="I89" s="98"/>
      <c r="J89" s="98"/>
      <c r="K89" s="28"/>
      <c r="L89" s="28"/>
      <c r="M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" customHeight="1" hidden="1">
      <c r="A90" s="28"/>
      <c r="B90" s="29"/>
      <c r="C90" s="28"/>
      <c r="D90" s="28"/>
      <c r="E90" s="28"/>
      <c r="F90" s="28"/>
      <c r="G90" s="28"/>
      <c r="H90" s="28"/>
      <c r="I90" s="98"/>
      <c r="J90" s="98"/>
      <c r="K90" s="28"/>
      <c r="L90" s="28"/>
      <c r="M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2" customHeight="1" hidden="1">
      <c r="A91" s="28"/>
      <c r="B91" s="29"/>
      <c r="C91" s="24" t="s">
        <v>24</v>
      </c>
      <c r="D91" s="28"/>
      <c r="E91" s="28"/>
      <c r="F91" s="22" t="str">
        <f>F14</f>
        <v xml:space="preserve"> </v>
      </c>
      <c r="G91" s="28"/>
      <c r="H91" s="28"/>
      <c r="I91" s="99" t="s">
        <v>26</v>
      </c>
      <c r="J91" s="101" t="str">
        <f>IF(J14="","",J14)</f>
        <v>8. 11. 2019</v>
      </c>
      <c r="K91" s="28"/>
      <c r="L91" s="28"/>
      <c r="M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6.9" customHeight="1" hidden="1">
      <c r="A92" s="28"/>
      <c r="B92" s="29"/>
      <c r="C92" s="28"/>
      <c r="D92" s="28"/>
      <c r="E92" s="28"/>
      <c r="F92" s="28"/>
      <c r="G92" s="28"/>
      <c r="H92" s="28"/>
      <c r="I92" s="98"/>
      <c r="J92" s="98"/>
      <c r="K92" s="28"/>
      <c r="L92" s="28"/>
      <c r="M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25.65" customHeight="1" hidden="1">
      <c r="A93" s="28"/>
      <c r="B93" s="29"/>
      <c r="C93" s="24" t="s">
        <v>30</v>
      </c>
      <c r="D93" s="28"/>
      <c r="E93" s="28"/>
      <c r="F93" s="22" t="str">
        <f>E17</f>
        <v xml:space="preserve"> </v>
      </c>
      <c r="G93" s="28"/>
      <c r="H93" s="28"/>
      <c r="I93" s="99" t="s">
        <v>35</v>
      </c>
      <c r="J93" s="128" t="str">
        <f>E23</f>
        <v>ELEKTROŠTIKA, s.r.o.</v>
      </c>
      <c r="K93" s="28"/>
      <c r="L93" s="28"/>
      <c r="M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5.65" customHeight="1" hidden="1">
      <c r="A94" s="28"/>
      <c r="B94" s="29"/>
      <c r="C94" s="24" t="s">
        <v>33</v>
      </c>
      <c r="D94" s="28"/>
      <c r="E94" s="28"/>
      <c r="F94" s="22" t="str">
        <f>IF(E20="","",E20)</f>
        <v>Vyplň údaj</v>
      </c>
      <c r="G94" s="28"/>
      <c r="H94" s="28"/>
      <c r="I94" s="99" t="s">
        <v>37</v>
      </c>
      <c r="J94" s="128" t="str">
        <f>E26</f>
        <v>ELEKTROŠTIKA, s.r.o.</v>
      </c>
      <c r="K94" s="28"/>
      <c r="L94" s="28"/>
      <c r="M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 hidden="1">
      <c r="A95" s="28"/>
      <c r="B95" s="29"/>
      <c r="C95" s="28"/>
      <c r="D95" s="28"/>
      <c r="E95" s="28"/>
      <c r="F95" s="28"/>
      <c r="G95" s="28"/>
      <c r="H95" s="28"/>
      <c r="I95" s="98"/>
      <c r="J95" s="98"/>
      <c r="K95" s="28"/>
      <c r="L95" s="28"/>
      <c r="M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31" s="2" customFormat="1" ht="29.25" customHeight="1" hidden="1">
      <c r="A96" s="28"/>
      <c r="B96" s="29"/>
      <c r="C96" s="129" t="s">
        <v>108</v>
      </c>
      <c r="D96" s="114"/>
      <c r="E96" s="114"/>
      <c r="F96" s="114"/>
      <c r="G96" s="114"/>
      <c r="H96" s="114"/>
      <c r="I96" s="130" t="s">
        <v>109</v>
      </c>
      <c r="J96" s="130" t="s">
        <v>110</v>
      </c>
      <c r="K96" s="131" t="s">
        <v>111</v>
      </c>
      <c r="L96" s="114"/>
      <c r="M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</row>
    <row r="97" spans="1:31" s="2" customFormat="1" ht="10.35" customHeight="1" hidden="1">
      <c r="A97" s="28"/>
      <c r="B97" s="29"/>
      <c r="C97" s="28"/>
      <c r="D97" s="28"/>
      <c r="E97" s="28"/>
      <c r="F97" s="28"/>
      <c r="G97" s="28"/>
      <c r="H97" s="28"/>
      <c r="I97" s="98"/>
      <c r="J97" s="98"/>
      <c r="K97" s="28"/>
      <c r="L97" s="28"/>
      <c r="M97" s="3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</row>
    <row r="98" spans="1:47" s="2" customFormat="1" ht="22.8" customHeight="1" hidden="1">
      <c r="A98" s="28"/>
      <c r="B98" s="29"/>
      <c r="C98" s="132" t="s">
        <v>112</v>
      </c>
      <c r="D98" s="28"/>
      <c r="E98" s="28"/>
      <c r="F98" s="28"/>
      <c r="G98" s="28"/>
      <c r="H98" s="28"/>
      <c r="I98" s="133">
        <f>Q131</f>
        <v>0</v>
      </c>
      <c r="J98" s="133">
        <f>R131</f>
        <v>0</v>
      </c>
      <c r="K98" s="66">
        <f>K131</f>
        <v>0</v>
      </c>
      <c r="L98" s="28"/>
      <c r="M98" s="3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U98" s="14" t="s">
        <v>113</v>
      </c>
    </row>
    <row r="99" spans="2:13" s="9" customFormat="1" ht="24.9" customHeight="1" hidden="1">
      <c r="B99" s="134"/>
      <c r="D99" s="135" t="s">
        <v>225</v>
      </c>
      <c r="E99" s="136"/>
      <c r="F99" s="136"/>
      <c r="G99" s="136"/>
      <c r="H99" s="136"/>
      <c r="I99" s="137">
        <f>Q132</f>
        <v>0</v>
      </c>
      <c r="J99" s="137">
        <f>R132</f>
        <v>0</v>
      </c>
      <c r="K99" s="138">
        <f>K132</f>
        <v>0</v>
      </c>
      <c r="M99" s="134"/>
    </row>
    <row r="100" spans="1:31" s="2" customFormat="1" ht="21.75" customHeight="1" hidden="1">
      <c r="A100" s="28"/>
      <c r="B100" s="29"/>
      <c r="C100" s="28"/>
      <c r="D100" s="28"/>
      <c r="E100" s="28"/>
      <c r="F100" s="28"/>
      <c r="G100" s="28"/>
      <c r="H100" s="28"/>
      <c r="I100" s="98"/>
      <c r="J100" s="98"/>
      <c r="K100" s="28"/>
      <c r="L100" s="28"/>
      <c r="M100" s="3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</row>
    <row r="101" spans="1:31" s="2" customFormat="1" ht="6.9" customHeight="1" hidden="1">
      <c r="A101" s="28"/>
      <c r="B101" s="29"/>
      <c r="C101" s="28"/>
      <c r="D101" s="28"/>
      <c r="E101" s="28"/>
      <c r="F101" s="28"/>
      <c r="G101" s="28"/>
      <c r="H101" s="28"/>
      <c r="I101" s="98"/>
      <c r="J101" s="98"/>
      <c r="K101" s="28"/>
      <c r="L101" s="28"/>
      <c r="M101" s="3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2" spans="1:31" s="2" customFormat="1" ht="29.25" customHeight="1" hidden="1">
      <c r="A102" s="28"/>
      <c r="B102" s="29"/>
      <c r="C102" s="132" t="s">
        <v>117</v>
      </c>
      <c r="D102" s="28"/>
      <c r="E102" s="28"/>
      <c r="F102" s="28"/>
      <c r="G102" s="28"/>
      <c r="H102" s="28"/>
      <c r="I102" s="98"/>
      <c r="J102" s="98"/>
      <c r="K102" s="144">
        <f>ROUND(K103+K104+K105+K106+K107+K108,2)</f>
        <v>0</v>
      </c>
      <c r="L102" s="28"/>
      <c r="M102" s="38"/>
      <c r="O102" s="145" t="s">
        <v>43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pans="1:65" s="2" customFormat="1" ht="18" customHeight="1" hidden="1">
      <c r="A103" s="28"/>
      <c r="B103" s="146"/>
      <c r="C103" s="98"/>
      <c r="D103" s="260" t="s">
        <v>118</v>
      </c>
      <c r="E103" s="261"/>
      <c r="F103" s="261"/>
      <c r="G103" s="98"/>
      <c r="H103" s="98"/>
      <c r="I103" s="98"/>
      <c r="J103" s="98"/>
      <c r="K103" s="148">
        <v>0</v>
      </c>
      <c r="L103" s="98"/>
      <c r="M103" s="149"/>
      <c r="N103" s="150"/>
      <c r="O103" s="151" t="s">
        <v>44</v>
      </c>
      <c r="P103" s="150"/>
      <c r="Q103" s="150"/>
      <c r="R103" s="150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150"/>
      <c r="AG103" s="150"/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2" t="s">
        <v>119</v>
      </c>
      <c r="AZ103" s="150"/>
      <c r="BA103" s="150"/>
      <c r="BB103" s="150"/>
      <c r="BC103" s="150"/>
      <c r="BD103" s="150"/>
      <c r="BE103" s="153">
        <f aca="true" t="shared" si="0" ref="BE103:BE108">IF(O103="základní",K103,0)</f>
        <v>0</v>
      </c>
      <c r="BF103" s="153">
        <f aca="true" t="shared" si="1" ref="BF103:BF108">IF(O103="snížená",K103,0)</f>
        <v>0</v>
      </c>
      <c r="BG103" s="153">
        <f aca="true" t="shared" si="2" ref="BG103:BG108">IF(O103="zákl. přenesená",K103,0)</f>
        <v>0</v>
      </c>
      <c r="BH103" s="153">
        <f aca="true" t="shared" si="3" ref="BH103:BH108">IF(O103="sníž. přenesená",K103,0)</f>
        <v>0</v>
      </c>
      <c r="BI103" s="153">
        <f aca="true" t="shared" si="4" ref="BI103:BI108">IF(O103="nulová",K103,0)</f>
        <v>0</v>
      </c>
      <c r="BJ103" s="152" t="s">
        <v>23</v>
      </c>
      <c r="BK103" s="150"/>
      <c r="BL103" s="150"/>
      <c r="BM103" s="150"/>
    </row>
    <row r="104" spans="1:65" s="2" customFormat="1" ht="18" customHeight="1" hidden="1">
      <c r="A104" s="28"/>
      <c r="B104" s="146"/>
      <c r="C104" s="98"/>
      <c r="D104" s="260" t="s">
        <v>120</v>
      </c>
      <c r="E104" s="261"/>
      <c r="F104" s="261"/>
      <c r="G104" s="98"/>
      <c r="H104" s="98"/>
      <c r="I104" s="98"/>
      <c r="J104" s="98"/>
      <c r="K104" s="148">
        <v>0</v>
      </c>
      <c r="L104" s="98"/>
      <c r="M104" s="149"/>
      <c r="N104" s="150"/>
      <c r="O104" s="151" t="s">
        <v>44</v>
      </c>
      <c r="P104" s="150"/>
      <c r="Q104" s="150"/>
      <c r="R104" s="150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2" t="s">
        <v>119</v>
      </c>
      <c r="AZ104" s="150"/>
      <c r="BA104" s="150"/>
      <c r="BB104" s="150"/>
      <c r="BC104" s="150"/>
      <c r="BD104" s="150"/>
      <c r="BE104" s="153">
        <f t="shared" si="0"/>
        <v>0</v>
      </c>
      <c r="BF104" s="153">
        <f t="shared" si="1"/>
        <v>0</v>
      </c>
      <c r="BG104" s="153">
        <f t="shared" si="2"/>
        <v>0</v>
      </c>
      <c r="BH104" s="153">
        <f t="shared" si="3"/>
        <v>0</v>
      </c>
      <c r="BI104" s="153">
        <f t="shared" si="4"/>
        <v>0</v>
      </c>
      <c r="BJ104" s="152" t="s">
        <v>23</v>
      </c>
      <c r="BK104" s="150"/>
      <c r="BL104" s="150"/>
      <c r="BM104" s="150"/>
    </row>
    <row r="105" spans="1:65" s="2" customFormat="1" ht="18" customHeight="1" hidden="1">
      <c r="A105" s="28"/>
      <c r="B105" s="146"/>
      <c r="C105" s="98"/>
      <c r="D105" s="260" t="s">
        <v>121</v>
      </c>
      <c r="E105" s="261"/>
      <c r="F105" s="261"/>
      <c r="G105" s="98"/>
      <c r="H105" s="98"/>
      <c r="I105" s="98"/>
      <c r="J105" s="98"/>
      <c r="K105" s="148">
        <v>0</v>
      </c>
      <c r="L105" s="98"/>
      <c r="M105" s="149"/>
      <c r="N105" s="150"/>
      <c r="O105" s="151" t="s">
        <v>44</v>
      </c>
      <c r="P105" s="150"/>
      <c r="Q105" s="150"/>
      <c r="R105" s="150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150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2" t="s">
        <v>119</v>
      </c>
      <c r="AZ105" s="150"/>
      <c r="BA105" s="150"/>
      <c r="BB105" s="150"/>
      <c r="BC105" s="150"/>
      <c r="BD105" s="150"/>
      <c r="BE105" s="153">
        <f t="shared" si="0"/>
        <v>0</v>
      </c>
      <c r="BF105" s="153">
        <f t="shared" si="1"/>
        <v>0</v>
      </c>
      <c r="BG105" s="153">
        <f t="shared" si="2"/>
        <v>0</v>
      </c>
      <c r="BH105" s="153">
        <f t="shared" si="3"/>
        <v>0</v>
      </c>
      <c r="BI105" s="153">
        <f t="shared" si="4"/>
        <v>0</v>
      </c>
      <c r="BJ105" s="152" t="s">
        <v>23</v>
      </c>
      <c r="BK105" s="150"/>
      <c r="BL105" s="150"/>
      <c r="BM105" s="150"/>
    </row>
    <row r="106" spans="1:65" s="2" customFormat="1" ht="18" customHeight="1" hidden="1">
      <c r="A106" s="28"/>
      <c r="B106" s="146"/>
      <c r="C106" s="98"/>
      <c r="D106" s="260" t="s">
        <v>122</v>
      </c>
      <c r="E106" s="261"/>
      <c r="F106" s="261"/>
      <c r="G106" s="98"/>
      <c r="H106" s="98"/>
      <c r="I106" s="98"/>
      <c r="J106" s="98"/>
      <c r="K106" s="148">
        <v>0</v>
      </c>
      <c r="L106" s="98"/>
      <c r="M106" s="149"/>
      <c r="N106" s="150"/>
      <c r="O106" s="151" t="s">
        <v>44</v>
      </c>
      <c r="P106" s="150"/>
      <c r="Q106" s="150"/>
      <c r="R106" s="150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150"/>
      <c r="AG106" s="150"/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2" t="s">
        <v>119</v>
      </c>
      <c r="AZ106" s="150"/>
      <c r="BA106" s="150"/>
      <c r="BB106" s="150"/>
      <c r="BC106" s="150"/>
      <c r="BD106" s="150"/>
      <c r="BE106" s="153">
        <f t="shared" si="0"/>
        <v>0</v>
      </c>
      <c r="BF106" s="153">
        <f t="shared" si="1"/>
        <v>0</v>
      </c>
      <c r="BG106" s="153">
        <f t="shared" si="2"/>
        <v>0</v>
      </c>
      <c r="BH106" s="153">
        <f t="shared" si="3"/>
        <v>0</v>
      </c>
      <c r="BI106" s="153">
        <f t="shared" si="4"/>
        <v>0</v>
      </c>
      <c r="BJ106" s="152" t="s">
        <v>23</v>
      </c>
      <c r="BK106" s="150"/>
      <c r="BL106" s="150"/>
      <c r="BM106" s="150"/>
    </row>
    <row r="107" spans="1:65" s="2" customFormat="1" ht="18" customHeight="1" hidden="1">
      <c r="A107" s="28"/>
      <c r="B107" s="146"/>
      <c r="C107" s="98"/>
      <c r="D107" s="260" t="s">
        <v>123</v>
      </c>
      <c r="E107" s="261"/>
      <c r="F107" s="261"/>
      <c r="G107" s="98"/>
      <c r="H107" s="98"/>
      <c r="I107" s="98"/>
      <c r="J107" s="98"/>
      <c r="K107" s="148">
        <v>0</v>
      </c>
      <c r="L107" s="98"/>
      <c r="M107" s="149"/>
      <c r="N107" s="150"/>
      <c r="O107" s="151" t="s">
        <v>44</v>
      </c>
      <c r="P107" s="150"/>
      <c r="Q107" s="150"/>
      <c r="R107" s="150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2" t="s">
        <v>119</v>
      </c>
      <c r="AZ107" s="150"/>
      <c r="BA107" s="150"/>
      <c r="BB107" s="150"/>
      <c r="BC107" s="150"/>
      <c r="BD107" s="150"/>
      <c r="BE107" s="153">
        <f t="shared" si="0"/>
        <v>0</v>
      </c>
      <c r="BF107" s="153">
        <f t="shared" si="1"/>
        <v>0</v>
      </c>
      <c r="BG107" s="153">
        <f t="shared" si="2"/>
        <v>0</v>
      </c>
      <c r="BH107" s="153">
        <f t="shared" si="3"/>
        <v>0</v>
      </c>
      <c r="BI107" s="153">
        <f t="shared" si="4"/>
        <v>0</v>
      </c>
      <c r="BJ107" s="152" t="s">
        <v>23</v>
      </c>
      <c r="BK107" s="150"/>
      <c r="BL107" s="150"/>
      <c r="BM107" s="150"/>
    </row>
    <row r="108" spans="1:65" s="2" customFormat="1" ht="18" customHeight="1" hidden="1">
      <c r="A108" s="28"/>
      <c r="B108" s="146"/>
      <c r="C108" s="98"/>
      <c r="D108" s="147" t="s">
        <v>124</v>
      </c>
      <c r="E108" s="98"/>
      <c r="F108" s="98"/>
      <c r="G108" s="98"/>
      <c r="H108" s="98"/>
      <c r="I108" s="98"/>
      <c r="J108" s="98"/>
      <c r="K108" s="148">
        <f>ROUND(K32*T108,2)</f>
        <v>0</v>
      </c>
      <c r="L108" s="98"/>
      <c r="M108" s="149"/>
      <c r="N108" s="150"/>
      <c r="O108" s="151" t="s">
        <v>44</v>
      </c>
      <c r="P108" s="150"/>
      <c r="Q108" s="150"/>
      <c r="R108" s="150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2" t="s">
        <v>125</v>
      </c>
      <c r="AZ108" s="150"/>
      <c r="BA108" s="150"/>
      <c r="BB108" s="150"/>
      <c r="BC108" s="150"/>
      <c r="BD108" s="150"/>
      <c r="BE108" s="153">
        <f t="shared" si="0"/>
        <v>0</v>
      </c>
      <c r="BF108" s="153">
        <f t="shared" si="1"/>
        <v>0</v>
      </c>
      <c r="BG108" s="153">
        <f t="shared" si="2"/>
        <v>0</v>
      </c>
      <c r="BH108" s="153">
        <f t="shared" si="3"/>
        <v>0</v>
      </c>
      <c r="BI108" s="153">
        <f t="shared" si="4"/>
        <v>0</v>
      </c>
      <c r="BJ108" s="152" t="s">
        <v>23</v>
      </c>
      <c r="BK108" s="150"/>
      <c r="BL108" s="150"/>
      <c r="BM108" s="150"/>
    </row>
    <row r="109" spans="1:31" s="2" customFormat="1" ht="12" hidden="1">
      <c r="A109" s="28"/>
      <c r="B109" s="29"/>
      <c r="C109" s="28"/>
      <c r="D109" s="28"/>
      <c r="E109" s="28"/>
      <c r="F109" s="28"/>
      <c r="G109" s="28"/>
      <c r="H109" s="28"/>
      <c r="I109" s="98"/>
      <c r="J109" s="98"/>
      <c r="K109" s="28"/>
      <c r="L109" s="28"/>
      <c r="M109" s="3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29.25" customHeight="1" hidden="1">
      <c r="A110" s="28"/>
      <c r="B110" s="29"/>
      <c r="C110" s="154" t="s">
        <v>126</v>
      </c>
      <c r="D110" s="114"/>
      <c r="E110" s="114"/>
      <c r="F110" s="114"/>
      <c r="G110" s="114"/>
      <c r="H110" s="114"/>
      <c r="I110" s="155"/>
      <c r="J110" s="155"/>
      <c r="K110" s="156">
        <f>ROUND(K98+K102,2)</f>
        <v>0</v>
      </c>
      <c r="L110" s="114"/>
      <c r="M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6.9" customHeight="1" hidden="1">
      <c r="A111" s="28"/>
      <c r="B111" s="43"/>
      <c r="C111" s="44"/>
      <c r="D111" s="44"/>
      <c r="E111" s="44"/>
      <c r="F111" s="44"/>
      <c r="G111" s="44"/>
      <c r="H111" s="44"/>
      <c r="I111" s="126"/>
      <c r="J111" s="126"/>
      <c r="K111" s="44"/>
      <c r="L111" s="44"/>
      <c r="M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ht="12" hidden="1"/>
    <row r="113" ht="12" hidden="1"/>
    <row r="114" ht="12" hidden="1"/>
    <row r="115" spans="1:31" s="2" customFormat="1" ht="6.9" customHeight="1">
      <c r="A115" s="28"/>
      <c r="B115" s="45"/>
      <c r="C115" s="46"/>
      <c r="D115" s="46"/>
      <c r="E115" s="46"/>
      <c r="F115" s="46"/>
      <c r="G115" s="46"/>
      <c r="H115" s="46"/>
      <c r="I115" s="127"/>
      <c r="J115" s="127"/>
      <c r="K115" s="46"/>
      <c r="L115" s="46"/>
      <c r="M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s="2" customFormat="1" ht="24.9" customHeight="1">
      <c r="A116" s="28"/>
      <c r="B116" s="29"/>
      <c r="C116" s="18" t="s">
        <v>127</v>
      </c>
      <c r="D116" s="28"/>
      <c r="E116" s="28"/>
      <c r="F116" s="28"/>
      <c r="G116" s="28"/>
      <c r="H116" s="28"/>
      <c r="I116" s="98"/>
      <c r="J116" s="98"/>
      <c r="K116" s="28"/>
      <c r="L116" s="28"/>
      <c r="M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2" customFormat="1" ht="6.9" customHeight="1">
      <c r="A117" s="28"/>
      <c r="B117" s="29"/>
      <c r="C117" s="28"/>
      <c r="D117" s="28"/>
      <c r="E117" s="28"/>
      <c r="F117" s="28"/>
      <c r="G117" s="28"/>
      <c r="H117" s="28"/>
      <c r="I117" s="98"/>
      <c r="J117" s="98"/>
      <c r="K117" s="28"/>
      <c r="L117" s="28"/>
      <c r="M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2" customFormat="1" ht="12" customHeight="1">
      <c r="A118" s="28"/>
      <c r="B118" s="29"/>
      <c r="C118" s="24" t="s">
        <v>17</v>
      </c>
      <c r="D118" s="28"/>
      <c r="E118" s="28"/>
      <c r="F118" s="28"/>
      <c r="G118" s="28"/>
      <c r="H118" s="28"/>
      <c r="I118" s="98"/>
      <c r="J118" s="98"/>
      <c r="K118" s="28"/>
      <c r="L118" s="28"/>
      <c r="M118" s="3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2" customFormat="1" ht="16.5" customHeight="1">
      <c r="A119" s="28"/>
      <c r="B119" s="29"/>
      <c r="C119" s="28"/>
      <c r="D119" s="28"/>
      <c r="E119" s="262" t="str">
        <f>E7</f>
        <v>Jílové u Prahy, přepojení odběru SOŠ Potravinářské</v>
      </c>
      <c r="F119" s="263"/>
      <c r="G119" s="263"/>
      <c r="H119" s="263"/>
      <c r="I119" s="98"/>
      <c r="J119" s="98"/>
      <c r="K119" s="28"/>
      <c r="L119" s="28"/>
      <c r="M119" s="3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2:13" s="1" customFormat="1" ht="12" customHeight="1">
      <c r="B120" s="17"/>
      <c r="C120" s="24" t="s">
        <v>100</v>
      </c>
      <c r="I120" s="95"/>
      <c r="J120" s="95"/>
      <c r="M120" s="17"/>
    </row>
    <row r="121" spans="1:31" s="2" customFormat="1" ht="16.5" customHeight="1">
      <c r="A121" s="28"/>
      <c r="B121" s="29"/>
      <c r="C121" s="28"/>
      <c r="D121" s="28"/>
      <c r="E121" s="262" t="s">
        <v>101</v>
      </c>
      <c r="F121" s="259"/>
      <c r="G121" s="259"/>
      <c r="H121" s="259"/>
      <c r="I121" s="98"/>
      <c r="J121" s="98"/>
      <c r="K121" s="28"/>
      <c r="L121" s="28"/>
      <c r="M121" s="3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s="2" customFormat="1" ht="12" customHeight="1">
      <c r="A122" s="28"/>
      <c r="B122" s="29"/>
      <c r="C122" s="24" t="s">
        <v>102</v>
      </c>
      <c r="D122" s="28"/>
      <c r="E122" s="28"/>
      <c r="F122" s="28"/>
      <c r="G122" s="28"/>
      <c r="H122" s="28"/>
      <c r="I122" s="98"/>
      <c r="J122" s="98"/>
      <c r="K122" s="28"/>
      <c r="L122" s="28"/>
      <c r="M122" s="3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 s="2" customFormat="1" ht="16.5" customHeight="1">
      <c r="A123" s="28"/>
      <c r="B123" s="29"/>
      <c r="C123" s="28"/>
      <c r="D123" s="28"/>
      <c r="E123" s="250" t="str">
        <f>E11</f>
        <v>2 - Zemní a montážní práce</v>
      </c>
      <c r="F123" s="259"/>
      <c r="G123" s="259"/>
      <c r="H123" s="259"/>
      <c r="I123" s="98"/>
      <c r="J123" s="98"/>
      <c r="K123" s="28"/>
      <c r="L123" s="28"/>
      <c r="M123" s="3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31" s="2" customFormat="1" ht="6.9" customHeight="1">
      <c r="A124" s="28"/>
      <c r="B124" s="29"/>
      <c r="C124" s="28"/>
      <c r="D124" s="28"/>
      <c r="E124" s="28"/>
      <c r="F124" s="28"/>
      <c r="G124" s="28"/>
      <c r="H124" s="28"/>
      <c r="I124" s="98"/>
      <c r="J124" s="98"/>
      <c r="K124" s="28"/>
      <c r="L124" s="28"/>
      <c r="M124" s="3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31" s="2" customFormat="1" ht="12" customHeight="1">
      <c r="A125" s="28"/>
      <c r="B125" s="29"/>
      <c r="C125" s="24" t="s">
        <v>24</v>
      </c>
      <c r="D125" s="28"/>
      <c r="E125" s="28"/>
      <c r="F125" s="22" t="str">
        <f>F14</f>
        <v xml:space="preserve"> </v>
      </c>
      <c r="G125" s="28"/>
      <c r="H125" s="28"/>
      <c r="I125" s="99" t="s">
        <v>26</v>
      </c>
      <c r="J125" s="101" t="str">
        <f>IF(J14="","",J14)</f>
        <v>8. 11. 2019</v>
      </c>
      <c r="K125" s="28"/>
      <c r="L125" s="28"/>
      <c r="M125" s="3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31" s="2" customFormat="1" ht="6.9" customHeight="1">
      <c r="A126" s="28"/>
      <c r="B126" s="29"/>
      <c r="C126" s="28"/>
      <c r="D126" s="28"/>
      <c r="E126" s="28"/>
      <c r="F126" s="28"/>
      <c r="G126" s="28"/>
      <c r="H126" s="28"/>
      <c r="I126" s="98"/>
      <c r="J126" s="98"/>
      <c r="K126" s="28"/>
      <c r="L126" s="28"/>
      <c r="M126" s="3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</row>
    <row r="127" spans="1:31" s="2" customFormat="1" ht="25.65" customHeight="1">
      <c r="A127" s="28"/>
      <c r="B127" s="29"/>
      <c r="C127" s="24" t="s">
        <v>30</v>
      </c>
      <c r="D127" s="28"/>
      <c r="E127" s="28"/>
      <c r="F127" s="22" t="str">
        <f>E17</f>
        <v xml:space="preserve"> </v>
      </c>
      <c r="G127" s="28"/>
      <c r="H127" s="28"/>
      <c r="I127" s="99" t="s">
        <v>35</v>
      </c>
      <c r="J127" s="128" t="str">
        <f>E23</f>
        <v>ELEKTROŠTIKA, s.r.o.</v>
      </c>
      <c r="K127" s="28"/>
      <c r="L127" s="28"/>
      <c r="M127" s="3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</row>
    <row r="128" spans="1:31" s="2" customFormat="1" ht="25.65" customHeight="1">
      <c r="A128" s="28"/>
      <c r="B128" s="29"/>
      <c r="C128" s="24" t="s">
        <v>33</v>
      </c>
      <c r="D128" s="28"/>
      <c r="E128" s="28"/>
      <c r="F128" s="22" t="str">
        <f>IF(E20="","",E20)</f>
        <v>Vyplň údaj</v>
      </c>
      <c r="G128" s="28"/>
      <c r="H128" s="28"/>
      <c r="I128" s="99" t="s">
        <v>37</v>
      </c>
      <c r="J128" s="128" t="str">
        <f>E26</f>
        <v>ELEKTROŠTIKA, s.r.o.</v>
      </c>
      <c r="K128" s="28"/>
      <c r="L128" s="28"/>
      <c r="M128" s="3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</row>
    <row r="129" spans="1:31" s="2" customFormat="1" ht="10.35" customHeight="1">
      <c r="A129" s="28"/>
      <c r="B129" s="29"/>
      <c r="C129" s="28"/>
      <c r="D129" s="28"/>
      <c r="E129" s="28"/>
      <c r="F129" s="28"/>
      <c r="G129" s="28"/>
      <c r="H129" s="28"/>
      <c r="I129" s="98"/>
      <c r="J129" s="98"/>
      <c r="K129" s="28"/>
      <c r="L129" s="28"/>
      <c r="M129" s="3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</row>
    <row r="130" spans="1:31" s="11" customFormat="1" ht="29.25" customHeight="1">
      <c r="A130" s="157"/>
      <c r="B130" s="158"/>
      <c r="C130" s="159" t="s">
        <v>128</v>
      </c>
      <c r="D130" s="160" t="s">
        <v>64</v>
      </c>
      <c r="E130" s="160" t="s">
        <v>60</v>
      </c>
      <c r="F130" s="160" t="s">
        <v>61</v>
      </c>
      <c r="G130" s="160" t="s">
        <v>129</v>
      </c>
      <c r="H130" s="160" t="s">
        <v>130</v>
      </c>
      <c r="I130" s="161" t="s">
        <v>131</v>
      </c>
      <c r="J130" s="161" t="s">
        <v>132</v>
      </c>
      <c r="K130" s="162" t="s">
        <v>111</v>
      </c>
      <c r="L130" s="163" t="s">
        <v>133</v>
      </c>
      <c r="M130" s="164"/>
      <c r="N130" s="57" t="s">
        <v>1</v>
      </c>
      <c r="O130" s="58" t="s">
        <v>43</v>
      </c>
      <c r="P130" s="58" t="s">
        <v>134</v>
      </c>
      <c r="Q130" s="58" t="s">
        <v>135</v>
      </c>
      <c r="R130" s="58" t="s">
        <v>136</v>
      </c>
      <c r="S130" s="58" t="s">
        <v>137</v>
      </c>
      <c r="T130" s="58" t="s">
        <v>138</v>
      </c>
      <c r="U130" s="58" t="s">
        <v>139</v>
      </c>
      <c r="V130" s="58" t="s">
        <v>140</v>
      </c>
      <c r="W130" s="58" t="s">
        <v>141</v>
      </c>
      <c r="X130" s="59" t="s">
        <v>142</v>
      </c>
      <c r="Y130" s="157"/>
      <c r="Z130" s="157"/>
      <c r="AA130" s="157"/>
      <c r="AB130" s="157"/>
      <c r="AC130" s="157"/>
      <c r="AD130" s="157"/>
      <c r="AE130" s="157"/>
    </row>
    <row r="131" spans="1:63" s="2" customFormat="1" ht="22.8" customHeight="1">
      <c r="A131" s="28"/>
      <c r="B131" s="29"/>
      <c r="C131" s="64" t="s">
        <v>143</v>
      </c>
      <c r="D131" s="28"/>
      <c r="E131" s="28"/>
      <c r="F131" s="28"/>
      <c r="G131" s="28"/>
      <c r="H131" s="28"/>
      <c r="I131" s="98"/>
      <c r="J131" s="98"/>
      <c r="K131" s="165">
        <f>BK131</f>
        <v>0</v>
      </c>
      <c r="L131" s="28"/>
      <c r="M131" s="29"/>
      <c r="N131" s="60"/>
      <c r="O131" s="51"/>
      <c r="P131" s="61"/>
      <c r="Q131" s="166">
        <f>Q132</f>
        <v>0</v>
      </c>
      <c r="R131" s="166">
        <f>R132</f>
        <v>0</v>
      </c>
      <c r="S131" s="61"/>
      <c r="T131" s="167">
        <f>T132</f>
        <v>0</v>
      </c>
      <c r="U131" s="61"/>
      <c r="V131" s="167">
        <f>V132</f>
        <v>4.03423</v>
      </c>
      <c r="W131" s="61"/>
      <c r="X131" s="168">
        <f>X132</f>
        <v>0</v>
      </c>
      <c r="Y131" s="28"/>
      <c r="Z131" s="28"/>
      <c r="AA131" s="28"/>
      <c r="AB131" s="28"/>
      <c r="AC131" s="28"/>
      <c r="AD131" s="28"/>
      <c r="AE131" s="28"/>
      <c r="AT131" s="14" t="s">
        <v>80</v>
      </c>
      <c r="AU131" s="14" t="s">
        <v>113</v>
      </c>
      <c r="BK131" s="169">
        <f>BK132</f>
        <v>0</v>
      </c>
    </row>
    <row r="132" spans="2:63" s="12" customFormat="1" ht="25.95" customHeight="1">
      <c r="B132" s="170"/>
      <c r="D132" s="171" t="s">
        <v>80</v>
      </c>
      <c r="E132" s="172" t="s">
        <v>226</v>
      </c>
      <c r="F132" s="172" t="s">
        <v>227</v>
      </c>
      <c r="I132" s="173"/>
      <c r="J132" s="173"/>
      <c r="K132" s="174">
        <f>BK132</f>
        <v>0</v>
      </c>
      <c r="M132" s="170"/>
      <c r="N132" s="175"/>
      <c r="O132" s="176"/>
      <c r="P132" s="176"/>
      <c r="Q132" s="177">
        <f>SUM(Q133:Q144)</f>
        <v>0</v>
      </c>
      <c r="R132" s="177">
        <f>SUM(R133:R144)</f>
        <v>0</v>
      </c>
      <c r="S132" s="176"/>
      <c r="T132" s="178">
        <f>SUM(T133:T144)</f>
        <v>0</v>
      </c>
      <c r="U132" s="176"/>
      <c r="V132" s="178">
        <f>SUM(V133:V144)</f>
        <v>4.03423</v>
      </c>
      <c r="W132" s="176"/>
      <c r="X132" s="179">
        <f>SUM(X133:X144)</f>
        <v>0</v>
      </c>
      <c r="AR132" s="171" t="s">
        <v>96</v>
      </c>
      <c r="AT132" s="180" t="s">
        <v>80</v>
      </c>
      <c r="AU132" s="180" t="s">
        <v>81</v>
      </c>
      <c r="AY132" s="171" t="s">
        <v>146</v>
      </c>
      <c r="BK132" s="181">
        <f>SUM(BK133:BK144)</f>
        <v>0</v>
      </c>
    </row>
    <row r="133" spans="1:65" s="2" customFormat="1" ht="21.75" customHeight="1">
      <c r="A133" s="28"/>
      <c r="B133" s="146"/>
      <c r="C133" s="184" t="s">
        <v>228</v>
      </c>
      <c r="D133" s="184" t="s">
        <v>150</v>
      </c>
      <c r="E133" s="185" t="s">
        <v>229</v>
      </c>
      <c r="F133" s="186" t="s">
        <v>230</v>
      </c>
      <c r="G133" s="187" t="s">
        <v>165</v>
      </c>
      <c r="H133" s="188">
        <v>2</v>
      </c>
      <c r="I133" s="189"/>
      <c r="J133" s="189"/>
      <c r="K133" s="190">
        <f aca="true" t="shared" si="5" ref="K133:K144">ROUND(P133*H133,2)</f>
        <v>0</v>
      </c>
      <c r="L133" s="191"/>
      <c r="M133" s="29"/>
      <c r="N133" s="192" t="s">
        <v>1</v>
      </c>
      <c r="O133" s="193" t="s">
        <v>44</v>
      </c>
      <c r="P133" s="194">
        <f aca="true" t="shared" si="6" ref="P133:P144">I133+J133</f>
        <v>0</v>
      </c>
      <c r="Q133" s="194">
        <f aca="true" t="shared" si="7" ref="Q133:Q144">ROUND(I133*H133,2)</f>
        <v>0</v>
      </c>
      <c r="R133" s="194">
        <f aca="true" t="shared" si="8" ref="R133:R144">ROUND(J133*H133,2)</f>
        <v>0</v>
      </c>
      <c r="S133" s="53"/>
      <c r="T133" s="195">
        <f aca="true" t="shared" si="9" ref="T133:T144">S133*H133</f>
        <v>0</v>
      </c>
      <c r="U133" s="195">
        <v>0.0038</v>
      </c>
      <c r="V133" s="195">
        <f aca="true" t="shared" si="10" ref="V133:V144">U133*H133</f>
        <v>0.0076</v>
      </c>
      <c r="W133" s="195">
        <v>0</v>
      </c>
      <c r="X133" s="196">
        <f aca="true" t="shared" si="11" ref="X133:X144">W133*H133</f>
        <v>0</v>
      </c>
      <c r="Y133" s="28"/>
      <c r="Z133" s="28"/>
      <c r="AA133" s="28"/>
      <c r="AB133" s="28"/>
      <c r="AC133" s="28"/>
      <c r="AD133" s="28"/>
      <c r="AE133" s="28"/>
      <c r="AR133" s="197" t="s">
        <v>191</v>
      </c>
      <c r="AT133" s="197" t="s">
        <v>150</v>
      </c>
      <c r="AU133" s="197" t="s">
        <v>23</v>
      </c>
      <c r="AY133" s="14" t="s">
        <v>146</v>
      </c>
      <c r="BE133" s="198">
        <f aca="true" t="shared" si="12" ref="BE133:BE144">IF(O133="základní",K133,0)</f>
        <v>0</v>
      </c>
      <c r="BF133" s="198">
        <f aca="true" t="shared" si="13" ref="BF133:BF144">IF(O133="snížená",K133,0)</f>
        <v>0</v>
      </c>
      <c r="BG133" s="198">
        <f aca="true" t="shared" si="14" ref="BG133:BG144">IF(O133="zákl. přenesená",K133,0)</f>
        <v>0</v>
      </c>
      <c r="BH133" s="198">
        <f aca="true" t="shared" si="15" ref="BH133:BH144">IF(O133="sníž. přenesená",K133,0)</f>
        <v>0</v>
      </c>
      <c r="BI133" s="198">
        <f aca="true" t="shared" si="16" ref="BI133:BI144">IF(O133="nulová",K133,0)</f>
        <v>0</v>
      </c>
      <c r="BJ133" s="14" t="s">
        <v>23</v>
      </c>
      <c r="BK133" s="198">
        <f aca="true" t="shared" si="17" ref="BK133:BK144">ROUND(P133*H133,2)</f>
        <v>0</v>
      </c>
      <c r="BL133" s="14" t="s">
        <v>191</v>
      </c>
      <c r="BM133" s="197" t="s">
        <v>231</v>
      </c>
    </row>
    <row r="134" spans="1:65" s="2" customFormat="1" ht="21.75" customHeight="1">
      <c r="A134" s="28"/>
      <c r="B134" s="146"/>
      <c r="C134" s="184" t="s">
        <v>232</v>
      </c>
      <c r="D134" s="184" t="s">
        <v>150</v>
      </c>
      <c r="E134" s="185" t="s">
        <v>233</v>
      </c>
      <c r="F134" s="186" t="s">
        <v>234</v>
      </c>
      <c r="G134" s="187" t="s">
        <v>153</v>
      </c>
      <c r="H134" s="188">
        <v>2</v>
      </c>
      <c r="I134" s="189"/>
      <c r="J134" s="189"/>
      <c r="K134" s="190">
        <f t="shared" si="5"/>
        <v>0</v>
      </c>
      <c r="L134" s="191"/>
      <c r="M134" s="29"/>
      <c r="N134" s="192" t="s">
        <v>1</v>
      </c>
      <c r="O134" s="193" t="s">
        <v>44</v>
      </c>
      <c r="P134" s="194">
        <f t="shared" si="6"/>
        <v>0</v>
      </c>
      <c r="Q134" s="194">
        <f t="shared" si="7"/>
        <v>0</v>
      </c>
      <c r="R134" s="194">
        <f t="shared" si="8"/>
        <v>0</v>
      </c>
      <c r="S134" s="53"/>
      <c r="T134" s="195">
        <f t="shared" si="9"/>
        <v>0</v>
      </c>
      <c r="U134" s="195">
        <v>0.0019</v>
      </c>
      <c r="V134" s="195">
        <f t="shared" si="10"/>
        <v>0.0038</v>
      </c>
      <c r="W134" s="195">
        <v>0</v>
      </c>
      <c r="X134" s="196">
        <f t="shared" si="11"/>
        <v>0</v>
      </c>
      <c r="Y134" s="28"/>
      <c r="Z134" s="28"/>
      <c r="AA134" s="28"/>
      <c r="AB134" s="28"/>
      <c r="AC134" s="28"/>
      <c r="AD134" s="28"/>
      <c r="AE134" s="28"/>
      <c r="AR134" s="197" t="s">
        <v>191</v>
      </c>
      <c r="AT134" s="197" t="s">
        <v>150</v>
      </c>
      <c r="AU134" s="197" t="s">
        <v>23</v>
      </c>
      <c r="AY134" s="14" t="s">
        <v>146</v>
      </c>
      <c r="BE134" s="198">
        <f t="shared" si="12"/>
        <v>0</v>
      </c>
      <c r="BF134" s="198">
        <f t="shared" si="13"/>
        <v>0</v>
      </c>
      <c r="BG134" s="198">
        <f t="shared" si="14"/>
        <v>0</v>
      </c>
      <c r="BH134" s="198">
        <f t="shared" si="15"/>
        <v>0</v>
      </c>
      <c r="BI134" s="198">
        <f t="shared" si="16"/>
        <v>0</v>
      </c>
      <c r="BJ134" s="14" t="s">
        <v>23</v>
      </c>
      <c r="BK134" s="198">
        <f t="shared" si="17"/>
        <v>0</v>
      </c>
      <c r="BL134" s="14" t="s">
        <v>191</v>
      </c>
      <c r="BM134" s="197" t="s">
        <v>235</v>
      </c>
    </row>
    <row r="135" spans="1:65" s="2" customFormat="1" ht="21.75" customHeight="1">
      <c r="A135" s="28"/>
      <c r="B135" s="146"/>
      <c r="C135" s="184" t="s">
        <v>236</v>
      </c>
      <c r="D135" s="184" t="s">
        <v>150</v>
      </c>
      <c r="E135" s="185" t="s">
        <v>237</v>
      </c>
      <c r="F135" s="186" t="s">
        <v>238</v>
      </c>
      <c r="G135" s="187" t="s">
        <v>160</v>
      </c>
      <c r="H135" s="188">
        <v>0.1</v>
      </c>
      <c r="I135" s="189"/>
      <c r="J135" s="189"/>
      <c r="K135" s="190">
        <f t="shared" si="5"/>
        <v>0</v>
      </c>
      <c r="L135" s="191"/>
      <c r="M135" s="29"/>
      <c r="N135" s="192" t="s">
        <v>1</v>
      </c>
      <c r="O135" s="193" t="s">
        <v>44</v>
      </c>
      <c r="P135" s="194">
        <f t="shared" si="6"/>
        <v>0</v>
      </c>
      <c r="Q135" s="194">
        <f t="shared" si="7"/>
        <v>0</v>
      </c>
      <c r="R135" s="194">
        <f t="shared" si="8"/>
        <v>0</v>
      </c>
      <c r="S135" s="53"/>
      <c r="T135" s="195">
        <f t="shared" si="9"/>
        <v>0</v>
      </c>
      <c r="U135" s="195">
        <v>0.0088</v>
      </c>
      <c r="V135" s="195">
        <f t="shared" si="10"/>
        <v>0.0008800000000000001</v>
      </c>
      <c r="W135" s="195">
        <v>0</v>
      </c>
      <c r="X135" s="196">
        <f t="shared" si="11"/>
        <v>0</v>
      </c>
      <c r="Y135" s="28"/>
      <c r="Z135" s="28"/>
      <c r="AA135" s="28"/>
      <c r="AB135" s="28"/>
      <c r="AC135" s="28"/>
      <c r="AD135" s="28"/>
      <c r="AE135" s="28"/>
      <c r="AR135" s="197" t="s">
        <v>191</v>
      </c>
      <c r="AT135" s="197" t="s">
        <v>150</v>
      </c>
      <c r="AU135" s="197" t="s">
        <v>23</v>
      </c>
      <c r="AY135" s="14" t="s">
        <v>146</v>
      </c>
      <c r="BE135" s="198">
        <f t="shared" si="12"/>
        <v>0</v>
      </c>
      <c r="BF135" s="198">
        <f t="shared" si="13"/>
        <v>0</v>
      </c>
      <c r="BG135" s="198">
        <f t="shared" si="14"/>
        <v>0</v>
      </c>
      <c r="BH135" s="198">
        <f t="shared" si="15"/>
        <v>0</v>
      </c>
      <c r="BI135" s="198">
        <f t="shared" si="16"/>
        <v>0</v>
      </c>
      <c r="BJ135" s="14" t="s">
        <v>23</v>
      </c>
      <c r="BK135" s="198">
        <f t="shared" si="17"/>
        <v>0</v>
      </c>
      <c r="BL135" s="14" t="s">
        <v>191</v>
      </c>
      <c r="BM135" s="197" t="s">
        <v>239</v>
      </c>
    </row>
    <row r="136" spans="1:65" s="2" customFormat="1" ht="16.5" customHeight="1">
      <c r="A136" s="28"/>
      <c r="B136" s="146"/>
      <c r="C136" s="184" t="s">
        <v>240</v>
      </c>
      <c r="D136" s="184" t="s">
        <v>150</v>
      </c>
      <c r="E136" s="185" t="s">
        <v>241</v>
      </c>
      <c r="F136" s="186" t="s">
        <v>242</v>
      </c>
      <c r="G136" s="187" t="s">
        <v>160</v>
      </c>
      <c r="H136" s="188">
        <v>0.1</v>
      </c>
      <c r="I136" s="189"/>
      <c r="J136" s="189"/>
      <c r="K136" s="190">
        <f t="shared" si="5"/>
        <v>0</v>
      </c>
      <c r="L136" s="191"/>
      <c r="M136" s="29"/>
      <c r="N136" s="192" t="s">
        <v>1</v>
      </c>
      <c r="O136" s="193" t="s">
        <v>44</v>
      </c>
      <c r="P136" s="194">
        <f t="shared" si="6"/>
        <v>0</v>
      </c>
      <c r="Q136" s="194">
        <f t="shared" si="7"/>
        <v>0</v>
      </c>
      <c r="R136" s="194">
        <f t="shared" si="8"/>
        <v>0</v>
      </c>
      <c r="S136" s="53"/>
      <c r="T136" s="195">
        <f t="shared" si="9"/>
        <v>0</v>
      </c>
      <c r="U136" s="195">
        <v>0.0099</v>
      </c>
      <c r="V136" s="195">
        <f t="shared" si="10"/>
        <v>0.0009900000000000002</v>
      </c>
      <c r="W136" s="195">
        <v>0</v>
      </c>
      <c r="X136" s="196">
        <f t="shared" si="11"/>
        <v>0</v>
      </c>
      <c r="Y136" s="28"/>
      <c r="Z136" s="28"/>
      <c r="AA136" s="28"/>
      <c r="AB136" s="28"/>
      <c r="AC136" s="28"/>
      <c r="AD136" s="28"/>
      <c r="AE136" s="28"/>
      <c r="AR136" s="197" t="s">
        <v>191</v>
      </c>
      <c r="AT136" s="197" t="s">
        <v>150</v>
      </c>
      <c r="AU136" s="197" t="s">
        <v>23</v>
      </c>
      <c r="AY136" s="14" t="s">
        <v>146</v>
      </c>
      <c r="BE136" s="198">
        <f t="shared" si="12"/>
        <v>0</v>
      </c>
      <c r="BF136" s="198">
        <f t="shared" si="13"/>
        <v>0</v>
      </c>
      <c r="BG136" s="198">
        <f t="shared" si="14"/>
        <v>0</v>
      </c>
      <c r="BH136" s="198">
        <f t="shared" si="15"/>
        <v>0</v>
      </c>
      <c r="BI136" s="198">
        <f t="shared" si="16"/>
        <v>0</v>
      </c>
      <c r="BJ136" s="14" t="s">
        <v>23</v>
      </c>
      <c r="BK136" s="198">
        <f t="shared" si="17"/>
        <v>0</v>
      </c>
      <c r="BL136" s="14" t="s">
        <v>191</v>
      </c>
      <c r="BM136" s="197" t="s">
        <v>243</v>
      </c>
    </row>
    <row r="137" spans="1:65" s="2" customFormat="1" ht="21.75" customHeight="1">
      <c r="A137" s="28"/>
      <c r="B137" s="146"/>
      <c r="C137" s="184" t="s">
        <v>244</v>
      </c>
      <c r="D137" s="184" t="s">
        <v>150</v>
      </c>
      <c r="E137" s="185" t="s">
        <v>245</v>
      </c>
      <c r="F137" s="186" t="s">
        <v>246</v>
      </c>
      <c r="G137" s="187" t="s">
        <v>247</v>
      </c>
      <c r="H137" s="188">
        <v>1.8</v>
      </c>
      <c r="I137" s="189"/>
      <c r="J137" s="189"/>
      <c r="K137" s="190">
        <f t="shared" si="5"/>
        <v>0</v>
      </c>
      <c r="L137" s="191"/>
      <c r="M137" s="29"/>
      <c r="N137" s="192" t="s">
        <v>1</v>
      </c>
      <c r="O137" s="193" t="s">
        <v>44</v>
      </c>
      <c r="P137" s="194">
        <f t="shared" si="6"/>
        <v>0</v>
      </c>
      <c r="Q137" s="194">
        <f t="shared" si="7"/>
        <v>0</v>
      </c>
      <c r="R137" s="194">
        <f t="shared" si="8"/>
        <v>0</v>
      </c>
      <c r="S137" s="53"/>
      <c r="T137" s="195">
        <f t="shared" si="9"/>
        <v>0</v>
      </c>
      <c r="U137" s="195">
        <v>0</v>
      </c>
      <c r="V137" s="195">
        <f t="shared" si="10"/>
        <v>0</v>
      </c>
      <c r="W137" s="195">
        <v>0</v>
      </c>
      <c r="X137" s="196">
        <f t="shared" si="11"/>
        <v>0</v>
      </c>
      <c r="Y137" s="28"/>
      <c r="Z137" s="28"/>
      <c r="AA137" s="28"/>
      <c r="AB137" s="28"/>
      <c r="AC137" s="28"/>
      <c r="AD137" s="28"/>
      <c r="AE137" s="28"/>
      <c r="AR137" s="197" t="s">
        <v>191</v>
      </c>
      <c r="AT137" s="197" t="s">
        <v>150</v>
      </c>
      <c r="AU137" s="197" t="s">
        <v>23</v>
      </c>
      <c r="AY137" s="14" t="s">
        <v>146</v>
      </c>
      <c r="BE137" s="198">
        <f t="shared" si="12"/>
        <v>0</v>
      </c>
      <c r="BF137" s="198">
        <f t="shared" si="13"/>
        <v>0</v>
      </c>
      <c r="BG137" s="198">
        <f t="shared" si="14"/>
        <v>0</v>
      </c>
      <c r="BH137" s="198">
        <f t="shared" si="15"/>
        <v>0</v>
      </c>
      <c r="BI137" s="198">
        <f t="shared" si="16"/>
        <v>0</v>
      </c>
      <c r="BJ137" s="14" t="s">
        <v>23</v>
      </c>
      <c r="BK137" s="198">
        <f t="shared" si="17"/>
        <v>0</v>
      </c>
      <c r="BL137" s="14" t="s">
        <v>191</v>
      </c>
      <c r="BM137" s="197" t="s">
        <v>248</v>
      </c>
    </row>
    <row r="138" spans="1:65" s="2" customFormat="1" ht="16.5" customHeight="1">
      <c r="A138" s="28"/>
      <c r="B138" s="146"/>
      <c r="C138" s="184" t="s">
        <v>249</v>
      </c>
      <c r="D138" s="184" t="s">
        <v>150</v>
      </c>
      <c r="E138" s="185" t="s">
        <v>250</v>
      </c>
      <c r="F138" s="186" t="s">
        <v>251</v>
      </c>
      <c r="G138" s="187" t="s">
        <v>247</v>
      </c>
      <c r="H138" s="188">
        <v>1.8</v>
      </c>
      <c r="I138" s="189"/>
      <c r="J138" s="189"/>
      <c r="K138" s="190">
        <f t="shared" si="5"/>
        <v>0</v>
      </c>
      <c r="L138" s="191"/>
      <c r="M138" s="29"/>
      <c r="N138" s="192" t="s">
        <v>1</v>
      </c>
      <c r="O138" s="193" t="s">
        <v>44</v>
      </c>
      <c r="P138" s="194">
        <f t="shared" si="6"/>
        <v>0</v>
      </c>
      <c r="Q138" s="194">
        <f t="shared" si="7"/>
        <v>0</v>
      </c>
      <c r="R138" s="194">
        <f t="shared" si="8"/>
        <v>0</v>
      </c>
      <c r="S138" s="53"/>
      <c r="T138" s="195">
        <f t="shared" si="9"/>
        <v>0</v>
      </c>
      <c r="U138" s="195">
        <v>0</v>
      </c>
      <c r="V138" s="195">
        <f t="shared" si="10"/>
        <v>0</v>
      </c>
      <c r="W138" s="195">
        <v>0</v>
      </c>
      <c r="X138" s="196">
        <f t="shared" si="11"/>
        <v>0</v>
      </c>
      <c r="Y138" s="28"/>
      <c r="Z138" s="28"/>
      <c r="AA138" s="28"/>
      <c r="AB138" s="28"/>
      <c r="AC138" s="28"/>
      <c r="AD138" s="28"/>
      <c r="AE138" s="28"/>
      <c r="AR138" s="197" t="s">
        <v>191</v>
      </c>
      <c r="AT138" s="197" t="s">
        <v>150</v>
      </c>
      <c r="AU138" s="197" t="s">
        <v>23</v>
      </c>
      <c r="AY138" s="14" t="s">
        <v>146</v>
      </c>
      <c r="BE138" s="198">
        <f t="shared" si="12"/>
        <v>0</v>
      </c>
      <c r="BF138" s="198">
        <f t="shared" si="13"/>
        <v>0</v>
      </c>
      <c r="BG138" s="198">
        <f t="shared" si="14"/>
        <v>0</v>
      </c>
      <c r="BH138" s="198">
        <f t="shared" si="15"/>
        <v>0</v>
      </c>
      <c r="BI138" s="198">
        <f t="shared" si="16"/>
        <v>0</v>
      </c>
      <c r="BJ138" s="14" t="s">
        <v>23</v>
      </c>
      <c r="BK138" s="198">
        <f t="shared" si="17"/>
        <v>0</v>
      </c>
      <c r="BL138" s="14" t="s">
        <v>191</v>
      </c>
      <c r="BM138" s="197" t="s">
        <v>252</v>
      </c>
    </row>
    <row r="139" spans="1:65" s="2" customFormat="1" ht="21.75" customHeight="1">
      <c r="A139" s="28"/>
      <c r="B139" s="146"/>
      <c r="C139" s="184" t="s">
        <v>253</v>
      </c>
      <c r="D139" s="184" t="s">
        <v>150</v>
      </c>
      <c r="E139" s="185" t="s">
        <v>254</v>
      </c>
      <c r="F139" s="186" t="s">
        <v>255</v>
      </c>
      <c r="G139" s="187" t="s">
        <v>153</v>
      </c>
      <c r="H139" s="188">
        <v>6</v>
      </c>
      <c r="I139" s="189"/>
      <c r="J139" s="189"/>
      <c r="K139" s="190">
        <f t="shared" si="5"/>
        <v>0</v>
      </c>
      <c r="L139" s="191"/>
      <c r="M139" s="29"/>
      <c r="N139" s="192" t="s">
        <v>1</v>
      </c>
      <c r="O139" s="193" t="s">
        <v>44</v>
      </c>
      <c r="P139" s="194">
        <f t="shared" si="6"/>
        <v>0</v>
      </c>
      <c r="Q139" s="194">
        <f t="shared" si="7"/>
        <v>0</v>
      </c>
      <c r="R139" s="194">
        <f t="shared" si="8"/>
        <v>0</v>
      </c>
      <c r="S139" s="53"/>
      <c r="T139" s="195">
        <f t="shared" si="9"/>
        <v>0</v>
      </c>
      <c r="U139" s="195">
        <v>0</v>
      </c>
      <c r="V139" s="195">
        <f t="shared" si="10"/>
        <v>0</v>
      </c>
      <c r="W139" s="195">
        <v>0</v>
      </c>
      <c r="X139" s="196">
        <f t="shared" si="11"/>
        <v>0</v>
      </c>
      <c r="Y139" s="28"/>
      <c r="Z139" s="28"/>
      <c r="AA139" s="28"/>
      <c r="AB139" s="28"/>
      <c r="AC139" s="28"/>
      <c r="AD139" s="28"/>
      <c r="AE139" s="28"/>
      <c r="AR139" s="197" t="s">
        <v>191</v>
      </c>
      <c r="AT139" s="197" t="s">
        <v>150</v>
      </c>
      <c r="AU139" s="197" t="s">
        <v>23</v>
      </c>
      <c r="AY139" s="14" t="s">
        <v>146</v>
      </c>
      <c r="BE139" s="198">
        <f t="shared" si="12"/>
        <v>0</v>
      </c>
      <c r="BF139" s="198">
        <f t="shared" si="13"/>
        <v>0</v>
      </c>
      <c r="BG139" s="198">
        <f t="shared" si="14"/>
        <v>0</v>
      </c>
      <c r="BH139" s="198">
        <f t="shared" si="15"/>
        <v>0</v>
      </c>
      <c r="BI139" s="198">
        <f t="shared" si="16"/>
        <v>0</v>
      </c>
      <c r="BJ139" s="14" t="s">
        <v>23</v>
      </c>
      <c r="BK139" s="198">
        <f t="shared" si="17"/>
        <v>0</v>
      </c>
      <c r="BL139" s="14" t="s">
        <v>191</v>
      </c>
      <c r="BM139" s="197" t="s">
        <v>256</v>
      </c>
    </row>
    <row r="140" spans="1:65" s="2" customFormat="1" ht="21.75" customHeight="1">
      <c r="A140" s="28"/>
      <c r="B140" s="146"/>
      <c r="C140" s="199" t="s">
        <v>257</v>
      </c>
      <c r="D140" s="199" t="s">
        <v>157</v>
      </c>
      <c r="E140" s="200" t="s">
        <v>258</v>
      </c>
      <c r="F140" s="201" t="s">
        <v>259</v>
      </c>
      <c r="G140" s="202" t="s">
        <v>153</v>
      </c>
      <c r="H140" s="203">
        <v>6</v>
      </c>
      <c r="I140" s="204"/>
      <c r="J140" s="205"/>
      <c r="K140" s="206">
        <f t="shared" si="5"/>
        <v>0</v>
      </c>
      <c r="L140" s="205"/>
      <c r="M140" s="207"/>
      <c r="N140" s="208" t="s">
        <v>1</v>
      </c>
      <c r="O140" s="193" t="s">
        <v>44</v>
      </c>
      <c r="P140" s="194">
        <f t="shared" si="6"/>
        <v>0</v>
      </c>
      <c r="Q140" s="194">
        <f t="shared" si="7"/>
        <v>0</v>
      </c>
      <c r="R140" s="194">
        <f t="shared" si="8"/>
        <v>0</v>
      </c>
      <c r="S140" s="53"/>
      <c r="T140" s="195">
        <f t="shared" si="9"/>
        <v>0</v>
      </c>
      <c r="U140" s="195">
        <v>0.00092</v>
      </c>
      <c r="V140" s="195">
        <f t="shared" si="10"/>
        <v>0.005520000000000001</v>
      </c>
      <c r="W140" s="195">
        <v>0</v>
      </c>
      <c r="X140" s="196">
        <f t="shared" si="11"/>
        <v>0</v>
      </c>
      <c r="Y140" s="28"/>
      <c r="Z140" s="28"/>
      <c r="AA140" s="28"/>
      <c r="AB140" s="28"/>
      <c r="AC140" s="28"/>
      <c r="AD140" s="28"/>
      <c r="AE140" s="28"/>
      <c r="AR140" s="197" t="s">
        <v>249</v>
      </c>
      <c r="AT140" s="197" t="s">
        <v>157</v>
      </c>
      <c r="AU140" s="197" t="s">
        <v>23</v>
      </c>
      <c r="AY140" s="14" t="s">
        <v>146</v>
      </c>
      <c r="BE140" s="198">
        <f t="shared" si="12"/>
        <v>0</v>
      </c>
      <c r="BF140" s="198">
        <f t="shared" si="13"/>
        <v>0</v>
      </c>
      <c r="BG140" s="198">
        <f t="shared" si="14"/>
        <v>0</v>
      </c>
      <c r="BH140" s="198">
        <f t="shared" si="15"/>
        <v>0</v>
      </c>
      <c r="BI140" s="198">
        <f t="shared" si="16"/>
        <v>0</v>
      </c>
      <c r="BJ140" s="14" t="s">
        <v>23</v>
      </c>
      <c r="BK140" s="198">
        <f t="shared" si="17"/>
        <v>0</v>
      </c>
      <c r="BL140" s="14" t="s">
        <v>188</v>
      </c>
      <c r="BM140" s="197" t="s">
        <v>260</v>
      </c>
    </row>
    <row r="141" spans="1:65" s="2" customFormat="1" ht="21.75" customHeight="1">
      <c r="A141" s="28"/>
      <c r="B141" s="146"/>
      <c r="C141" s="184" t="s">
        <v>261</v>
      </c>
      <c r="D141" s="184" t="s">
        <v>150</v>
      </c>
      <c r="E141" s="185" t="s">
        <v>262</v>
      </c>
      <c r="F141" s="186" t="s">
        <v>263</v>
      </c>
      <c r="G141" s="187" t="s">
        <v>153</v>
      </c>
      <c r="H141" s="188">
        <v>3</v>
      </c>
      <c r="I141" s="189"/>
      <c r="J141" s="189"/>
      <c r="K141" s="190">
        <f t="shared" si="5"/>
        <v>0</v>
      </c>
      <c r="L141" s="191"/>
      <c r="M141" s="29"/>
      <c r="N141" s="192" t="s">
        <v>1</v>
      </c>
      <c r="O141" s="193" t="s">
        <v>44</v>
      </c>
      <c r="P141" s="194">
        <f t="shared" si="6"/>
        <v>0</v>
      </c>
      <c r="Q141" s="194">
        <f t="shared" si="7"/>
        <v>0</v>
      </c>
      <c r="R141" s="194">
        <f t="shared" si="8"/>
        <v>0</v>
      </c>
      <c r="S141" s="53"/>
      <c r="T141" s="195">
        <f t="shared" si="9"/>
        <v>0</v>
      </c>
      <c r="U141" s="195">
        <v>0.156</v>
      </c>
      <c r="V141" s="195">
        <f t="shared" si="10"/>
        <v>0.46799999999999997</v>
      </c>
      <c r="W141" s="195">
        <v>0</v>
      </c>
      <c r="X141" s="196">
        <f t="shared" si="11"/>
        <v>0</v>
      </c>
      <c r="Y141" s="28"/>
      <c r="Z141" s="28"/>
      <c r="AA141" s="28"/>
      <c r="AB141" s="28"/>
      <c r="AC141" s="28"/>
      <c r="AD141" s="28"/>
      <c r="AE141" s="28"/>
      <c r="AR141" s="197" t="s">
        <v>191</v>
      </c>
      <c r="AT141" s="197" t="s">
        <v>150</v>
      </c>
      <c r="AU141" s="197" t="s">
        <v>23</v>
      </c>
      <c r="AY141" s="14" t="s">
        <v>146</v>
      </c>
      <c r="BE141" s="198">
        <f t="shared" si="12"/>
        <v>0</v>
      </c>
      <c r="BF141" s="198">
        <f t="shared" si="13"/>
        <v>0</v>
      </c>
      <c r="BG141" s="198">
        <f t="shared" si="14"/>
        <v>0</v>
      </c>
      <c r="BH141" s="198">
        <f t="shared" si="15"/>
        <v>0</v>
      </c>
      <c r="BI141" s="198">
        <f t="shared" si="16"/>
        <v>0</v>
      </c>
      <c r="BJ141" s="14" t="s">
        <v>23</v>
      </c>
      <c r="BK141" s="198">
        <f t="shared" si="17"/>
        <v>0</v>
      </c>
      <c r="BL141" s="14" t="s">
        <v>191</v>
      </c>
      <c r="BM141" s="197" t="s">
        <v>264</v>
      </c>
    </row>
    <row r="142" spans="1:65" s="2" customFormat="1" ht="16.5" customHeight="1">
      <c r="A142" s="28"/>
      <c r="B142" s="146"/>
      <c r="C142" s="184" t="s">
        <v>265</v>
      </c>
      <c r="D142" s="184" t="s">
        <v>150</v>
      </c>
      <c r="E142" s="185" t="s">
        <v>266</v>
      </c>
      <c r="F142" s="186" t="s">
        <v>267</v>
      </c>
      <c r="G142" s="187" t="s">
        <v>247</v>
      </c>
      <c r="H142" s="188">
        <v>1</v>
      </c>
      <c r="I142" s="189"/>
      <c r="J142" s="189"/>
      <c r="K142" s="190">
        <f t="shared" si="5"/>
        <v>0</v>
      </c>
      <c r="L142" s="191"/>
      <c r="M142" s="29"/>
      <c r="N142" s="192" t="s">
        <v>1</v>
      </c>
      <c r="O142" s="193" t="s">
        <v>44</v>
      </c>
      <c r="P142" s="194">
        <f t="shared" si="6"/>
        <v>0</v>
      </c>
      <c r="Q142" s="194">
        <f t="shared" si="7"/>
        <v>0</v>
      </c>
      <c r="R142" s="194">
        <f t="shared" si="8"/>
        <v>0</v>
      </c>
      <c r="S142" s="53"/>
      <c r="T142" s="195">
        <f t="shared" si="9"/>
        <v>0</v>
      </c>
      <c r="U142" s="195">
        <v>1.76882</v>
      </c>
      <c r="V142" s="195">
        <f t="shared" si="10"/>
        <v>1.76882</v>
      </c>
      <c r="W142" s="195">
        <v>0</v>
      </c>
      <c r="X142" s="196">
        <f t="shared" si="11"/>
        <v>0</v>
      </c>
      <c r="Y142" s="28"/>
      <c r="Z142" s="28"/>
      <c r="AA142" s="28"/>
      <c r="AB142" s="28"/>
      <c r="AC142" s="28"/>
      <c r="AD142" s="28"/>
      <c r="AE142" s="28"/>
      <c r="AR142" s="197" t="s">
        <v>188</v>
      </c>
      <c r="AT142" s="197" t="s">
        <v>150</v>
      </c>
      <c r="AU142" s="197" t="s">
        <v>23</v>
      </c>
      <c r="AY142" s="14" t="s">
        <v>146</v>
      </c>
      <c r="BE142" s="198">
        <f t="shared" si="12"/>
        <v>0</v>
      </c>
      <c r="BF142" s="198">
        <f t="shared" si="13"/>
        <v>0</v>
      </c>
      <c r="BG142" s="198">
        <f t="shared" si="14"/>
        <v>0</v>
      </c>
      <c r="BH142" s="198">
        <f t="shared" si="15"/>
        <v>0</v>
      </c>
      <c r="BI142" s="198">
        <f t="shared" si="16"/>
        <v>0</v>
      </c>
      <c r="BJ142" s="14" t="s">
        <v>23</v>
      </c>
      <c r="BK142" s="198">
        <f t="shared" si="17"/>
        <v>0</v>
      </c>
      <c r="BL142" s="14" t="s">
        <v>188</v>
      </c>
      <c r="BM142" s="197" t="s">
        <v>268</v>
      </c>
    </row>
    <row r="143" spans="1:65" s="2" customFormat="1" ht="16.5" customHeight="1">
      <c r="A143" s="28"/>
      <c r="B143" s="146"/>
      <c r="C143" s="184" t="s">
        <v>200</v>
      </c>
      <c r="D143" s="184" t="s">
        <v>150</v>
      </c>
      <c r="E143" s="185" t="s">
        <v>269</v>
      </c>
      <c r="F143" s="186" t="s">
        <v>270</v>
      </c>
      <c r="G143" s="187" t="s">
        <v>247</v>
      </c>
      <c r="H143" s="188">
        <v>1</v>
      </c>
      <c r="I143" s="189"/>
      <c r="J143" s="189"/>
      <c r="K143" s="190">
        <f t="shared" si="5"/>
        <v>0</v>
      </c>
      <c r="L143" s="191"/>
      <c r="M143" s="29"/>
      <c r="N143" s="192" t="s">
        <v>1</v>
      </c>
      <c r="O143" s="193" t="s">
        <v>44</v>
      </c>
      <c r="P143" s="194">
        <f t="shared" si="6"/>
        <v>0</v>
      </c>
      <c r="Q143" s="194">
        <f t="shared" si="7"/>
        <v>0</v>
      </c>
      <c r="R143" s="194">
        <f t="shared" si="8"/>
        <v>0</v>
      </c>
      <c r="S143" s="53"/>
      <c r="T143" s="195">
        <f t="shared" si="9"/>
        <v>0</v>
      </c>
      <c r="U143" s="195">
        <v>1.76882</v>
      </c>
      <c r="V143" s="195">
        <f t="shared" si="10"/>
        <v>1.76882</v>
      </c>
      <c r="W143" s="195">
        <v>0</v>
      </c>
      <c r="X143" s="196">
        <f t="shared" si="11"/>
        <v>0</v>
      </c>
      <c r="Y143" s="28"/>
      <c r="Z143" s="28"/>
      <c r="AA143" s="28"/>
      <c r="AB143" s="28"/>
      <c r="AC143" s="28"/>
      <c r="AD143" s="28"/>
      <c r="AE143" s="28"/>
      <c r="AR143" s="197" t="s">
        <v>188</v>
      </c>
      <c r="AT143" s="197" t="s">
        <v>150</v>
      </c>
      <c r="AU143" s="197" t="s">
        <v>23</v>
      </c>
      <c r="AY143" s="14" t="s">
        <v>146</v>
      </c>
      <c r="BE143" s="198">
        <f t="shared" si="12"/>
        <v>0</v>
      </c>
      <c r="BF143" s="198">
        <f t="shared" si="13"/>
        <v>0</v>
      </c>
      <c r="BG143" s="198">
        <f t="shared" si="14"/>
        <v>0</v>
      </c>
      <c r="BH143" s="198">
        <f t="shared" si="15"/>
        <v>0</v>
      </c>
      <c r="BI143" s="198">
        <f t="shared" si="16"/>
        <v>0</v>
      </c>
      <c r="BJ143" s="14" t="s">
        <v>23</v>
      </c>
      <c r="BK143" s="198">
        <f t="shared" si="17"/>
        <v>0</v>
      </c>
      <c r="BL143" s="14" t="s">
        <v>188</v>
      </c>
      <c r="BM143" s="197" t="s">
        <v>271</v>
      </c>
    </row>
    <row r="144" spans="1:65" s="2" customFormat="1" ht="16.5" customHeight="1">
      <c r="A144" s="28"/>
      <c r="B144" s="146"/>
      <c r="C144" s="199" t="s">
        <v>272</v>
      </c>
      <c r="D144" s="199" t="s">
        <v>157</v>
      </c>
      <c r="E144" s="200" t="s">
        <v>273</v>
      </c>
      <c r="F144" s="201" t="s">
        <v>274</v>
      </c>
      <c r="G144" s="202" t="s">
        <v>153</v>
      </c>
      <c r="H144" s="203">
        <v>20</v>
      </c>
      <c r="I144" s="204"/>
      <c r="J144" s="205"/>
      <c r="K144" s="206">
        <f t="shared" si="5"/>
        <v>0</v>
      </c>
      <c r="L144" s="205"/>
      <c r="M144" s="207"/>
      <c r="N144" s="209" t="s">
        <v>1</v>
      </c>
      <c r="O144" s="210" t="s">
        <v>44</v>
      </c>
      <c r="P144" s="211">
        <f t="shared" si="6"/>
        <v>0</v>
      </c>
      <c r="Q144" s="211">
        <f t="shared" si="7"/>
        <v>0</v>
      </c>
      <c r="R144" s="211">
        <f t="shared" si="8"/>
        <v>0</v>
      </c>
      <c r="S144" s="212"/>
      <c r="T144" s="213">
        <f t="shared" si="9"/>
        <v>0</v>
      </c>
      <c r="U144" s="213">
        <v>0.00049</v>
      </c>
      <c r="V144" s="213">
        <f t="shared" si="10"/>
        <v>0.0098</v>
      </c>
      <c r="W144" s="213">
        <v>0</v>
      </c>
      <c r="X144" s="214">
        <f t="shared" si="11"/>
        <v>0</v>
      </c>
      <c r="Y144" s="28"/>
      <c r="Z144" s="28"/>
      <c r="AA144" s="28"/>
      <c r="AB144" s="28"/>
      <c r="AC144" s="28"/>
      <c r="AD144" s="28"/>
      <c r="AE144" s="28"/>
      <c r="AR144" s="197" t="s">
        <v>200</v>
      </c>
      <c r="AT144" s="197" t="s">
        <v>157</v>
      </c>
      <c r="AU144" s="197" t="s">
        <v>23</v>
      </c>
      <c r="AY144" s="14" t="s">
        <v>146</v>
      </c>
      <c r="BE144" s="198">
        <f t="shared" si="12"/>
        <v>0</v>
      </c>
      <c r="BF144" s="198">
        <f t="shared" si="13"/>
        <v>0</v>
      </c>
      <c r="BG144" s="198">
        <f t="shared" si="14"/>
        <v>0</v>
      </c>
      <c r="BH144" s="198">
        <f t="shared" si="15"/>
        <v>0</v>
      </c>
      <c r="BI144" s="198">
        <f t="shared" si="16"/>
        <v>0</v>
      </c>
      <c r="BJ144" s="14" t="s">
        <v>23</v>
      </c>
      <c r="BK144" s="198">
        <f t="shared" si="17"/>
        <v>0</v>
      </c>
      <c r="BL144" s="14" t="s">
        <v>200</v>
      </c>
      <c r="BM144" s="197" t="s">
        <v>275</v>
      </c>
    </row>
    <row r="145" spans="1:31" s="2" customFormat="1" ht="6.9" customHeight="1">
      <c r="A145" s="28"/>
      <c r="B145" s="43"/>
      <c r="C145" s="44"/>
      <c r="D145" s="44"/>
      <c r="E145" s="44"/>
      <c r="F145" s="44"/>
      <c r="G145" s="44"/>
      <c r="H145" s="44"/>
      <c r="I145" s="126"/>
      <c r="J145" s="126"/>
      <c r="K145" s="44"/>
      <c r="L145" s="44"/>
      <c r="M145" s="29"/>
      <c r="N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</row>
  </sheetData>
  <autoFilter ref="C130:L144"/>
  <mergeCells count="17">
    <mergeCell ref="E29:H29"/>
    <mergeCell ref="E123:H123"/>
    <mergeCell ref="M2:Z2"/>
    <mergeCell ref="D105:F105"/>
    <mergeCell ref="D106:F106"/>
    <mergeCell ref="D107:F107"/>
    <mergeCell ref="E119:H119"/>
    <mergeCell ref="E121:H121"/>
    <mergeCell ref="E85:H85"/>
    <mergeCell ref="E87:H87"/>
    <mergeCell ref="E89:H89"/>
    <mergeCell ref="D103:F103"/>
    <mergeCell ref="D104:F104"/>
    <mergeCell ref="E7:H7"/>
    <mergeCell ref="E9:H9"/>
    <mergeCell ref="E11:H11"/>
    <mergeCell ref="E20:H20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95" customWidth="1"/>
    <col min="11" max="11" width="20.140625" style="1" customWidth="1"/>
    <col min="12" max="12" width="15.421875" style="1" hidden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95"/>
      <c r="J2" s="95"/>
      <c r="M2" s="216" t="s">
        <v>6</v>
      </c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T2" s="14" t="s">
        <v>98</v>
      </c>
    </row>
    <row r="3" spans="2:46" s="1" customFormat="1" ht="6.9" customHeight="1">
      <c r="B3" s="15"/>
      <c r="C3" s="16"/>
      <c r="D3" s="16"/>
      <c r="E3" s="16"/>
      <c r="F3" s="16"/>
      <c r="G3" s="16"/>
      <c r="H3" s="16"/>
      <c r="I3" s="96"/>
      <c r="J3" s="96"/>
      <c r="K3" s="16"/>
      <c r="L3" s="16"/>
      <c r="M3" s="17"/>
      <c r="AT3" s="14" t="s">
        <v>89</v>
      </c>
    </row>
    <row r="4" spans="2:46" s="1" customFormat="1" ht="24.9" customHeight="1">
      <c r="B4" s="17"/>
      <c r="D4" s="18" t="s">
        <v>99</v>
      </c>
      <c r="I4" s="95"/>
      <c r="J4" s="95"/>
      <c r="M4" s="17"/>
      <c r="N4" s="97" t="s">
        <v>11</v>
      </c>
      <c r="AT4" s="14" t="s">
        <v>3</v>
      </c>
    </row>
    <row r="5" spans="2:13" s="1" customFormat="1" ht="6.9" customHeight="1">
      <c r="B5" s="17"/>
      <c r="I5" s="95"/>
      <c r="J5" s="95"/>
      <c r="M5" s="17"/>
    </row>
    <row r="6" spans="2:13" s="1" customFormat="1" ht="12" customHeight="1">
      <c r="B6" s="17"/>
      <c r="D6" s="24" t="s">
        <v>17</v>
      </c>
      <c r="I6" s="95"/>
      <c r="J6" s="95"/>
      <c r="M6" s="17"/>
    </row>
    <row r="7" spans="2:13" s="1" customFormat="1" ht="16.5" customHeight="1">
      <c r="B7" s="17"/>
      <c r="E7" s="262" t="str">
        <f>'Rekapitulace stavby'!K6</f>
        <v>Jílové u Prahy, přepojení odběru SOŠ Potravinářské</v>
      </c>
      <c r="F7" s="263"/>
      <c r="G7" s="263"/>
      <c r="H7" s="263"/>
      <c r="I7" s="95"/>
      <c r="J7" s="95"/>
      <c r="M7" s="17"/>
    </row>
    <row r="8" spans="2:13" s="1" customFormat="1" ht="12" customHeight="1">
      <c r="B8" s="17"/>
      <c r="D8" s="24" t="s">
        <v>100</v>
      </c>
      <c r="I8" s="95"/>
      <c r="J8" s="95"/>
      <c r="M8" s="17"/>
    </row>
    <row r="9" spans="1:31" s="2" customFormat="1" ht="16.5" customHeight="1">
      <c r="A9" s="28"/>
      <c r="B9" s="29"/>
      <c r="C9" s="28"/>
      <c r="D9" s="28"/>
      <c r="E9" s="262" t="s">
        <v>101</v>
      </c>
      <c r="F9" s="259"/>
      <c r="G9" s="259"/>
      <c r="H9" s="259"/>
      <c r="I9" s="98"/>
      <c r="J9" s="98"/>
      <c r="K9" s="28"/>
      <c r="L9" s="28"/>
      <c r="M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 customHeight="1">
      <c r="A10" s="28"/>
      <c r="B10" s="29"/>
      <c r="C10" s="28"/>
      <c r="D10" s="24" t="s">
        <v>102</v>
      </c>
      <c r="E10" s="28"/>
      <c r="F10" s="28"/>
      <c r="G10" s="28"/>
      <c r="H10" s="28"/>
      <c r="I10" s="98"/>
      <c r="J10" s="98"/>
      <c r="K10" s="28"/>
      <c r="L10" s="28"/>
      <c r="M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6.5" customHeight="1">
      <c r="A11" s="28"/>
      <c r="B11" s="29"/>
      <c r="C11" s="28"/>
      <c r="D11" s="28"/>
      <c r="E11" s="250" t="s">
        <v>276</v>
      </c>
      <c r="F11" s="259"/>
      <c r="G11" s="259"/>
      <c r="H11" s="259"/>
      <c r="I11" s="98"/>
      <c r="J11" s="98"/>
      <c r="K11" s="28"/>
      <c r="L11" s="28"/>
      <c r="M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>
      <c r="A12" s="28"/>
      <c r="B12" s="29"/>
      <c r="C12" s="28"/>
      <c r="D12" s="28"/>
      <c r="E12" s="28"/>
      <c r="F12" s="28"/>
      <c r="G12" s="28"/>
      <c r="H12" s="28"/>
      <c r="I12" s="98"/>
      <c r="J12" s="98"/>
      <c r="K12" s="28"/>
      <c r="L12" s="28"/>
      <c r="M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2" customHeight="1">
      <c r="A13" s="28"/>
      <c r="B13" s="29"/>
      <c r="C13" s="28"/>
      <c r="D13" s="24" t="s">
        <v>20</v>
      </c>
      <c r="E13" s="28"/>
      <c r="F13" s="22" t="s">
        <v>1</v>
      </c>
      <c r="G13" s="28"/>
      <c r="H13" s="28"/>
      <c r="I13" s="99" t="s">
        <v>22</v>
      </c>
      <c r="J13" s="100" t="s">
        <v>1</v>
      </c>
      <c r="K13" s="28"/>
      <c r="L13" s="28"/>
      <c r="M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>
      <c r="A14" s="28"/>
      <c r="B14" s="29"/>
      <c r="C14" s="28"/>
      <c r="D14" s="24" t="s">
        <v>24</v>
      </c>
      <c r="E14" s="28"/>
      <c r="F14" s="22" t="s">
        <v>25</v>
      </c>
      <c r="G14" s="28"/>
      <c r="H14" s="28"/>
      <c r="I14" s="99" t="s">
        <v>26</v>
      </c>
      <c r="J14" s="101" t="str">
        <f>'Rekapitulace stavby'!AN8</f>
        <v>8. 11. 2019</v>
      </c>
      <c r="K14" s="28"/>
      <c r="L14" s="28"/>
      <c r="M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0.8" customHeight="1">
      <c r="A15" s="28"/>
      <c r="B15" s="29"/>
      <c r="C15" s="28"/>
      <c r="D15" s="28"/>
      <c r="E15" s="28"/>
      <c r="F15" s="28"/>
      <c r="G15" s="28"/>
      <c r="H15" s="28"/>
      <c r="I15" s="98"/>
      <c r="J15" s="98"/>
      <c r="K15" s="28"/>
      <c r="L15" s="28"/>
      <c r="M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12" customHeight="1">
      <c r="A16" s="28"/>
      <c r="B16" s="29"/>
      <c r="C16" s="28"/>
      <c r="D16" s="24" t="s">
        <v>30</v>
      </c>
      <c r="E16" s="28"/>
      <c r="F16" s="28"/>
      <c r="G16" s="28"/>
      <c r="H16" s="28"/>
      <c r="I16" s="99" t="s">
        <v>31</v>
      </c>
      <c r="J16" s="100" t="str">
        <f>IF('Rekapitulace stavby'!AN10="","",'Rekapitulace stavby'!AN10)</f>
        <v/>
      </c>
      <c r="K16" s="28"/>
      <c r="L16" s="28"/>
      <c r="M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8" customHeight="1">
      <c r="A17" s="28"/>
      <c r="B17" s="29"/>
      <c r="C17" s="28"/>
      <c r="D17" s="28"/>
      <c r="E17" s="22" t="str">
        <f>IF('Rekapitulace stavby'!E11="","",'Rekapitulace stavby'!E11)</f>
        <v xml:space="preserve"> </v>
      </c>
      <c r="F17" s="28"/>
      <c r="G17" s="28"/>
      <c r="H17" s="28"/>
      <c r="I17" s="99" t="s">
        <v>32</v>
      </c>
      <c r="J17" s="100" t="str">
        <f>IF('Rekapitulace stavby'!AN11="","",'Rekapitulace stavby'!AN11)</f>
        <v/>
      </c>
      <c r="K17" s="28"/>
      <c r="L17" s="28"/>
      <c r="M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6.9" customHeight="1">
      <c r="A18" s="28"/>
      <c r="B18" s="29"/>
      <c r="C18" s="28"/>
      <c r="D18" s="28"/>
      <c r="E18" s="28"/>
      <c r="F18" s="28"/>
      <c r="G18" s="28"/>
      <c r="H18" s="28"/>
      <c r="I18" s="98"/>
      <c r="J18" s="98"/>
      <c r="K18" s="28"/>
      <c r="L18" s="28"/>
      <c r="M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12" customHeight="1">
      <c r="A19" s="28"/>
      <c r="B19" s="29"/>
      <c r="C19" s="28"/>
      <c r="D19" s="24" t="s">
        <v>33</v>
      </c>
      <c r="E19" s="28"/>
      <c r="F19" s="28"/>
      <c r="G19" s="28"/>
      <c r="H19" s="28"/>
      <c r="I19" s="99" t="s">
        <v>31</v>
      </c>
      <c r="J19" s="25" t="str">
        <f>'Rekapitulace stavby'!AN13</f>
        <v>Vyplň údaj</v>
      </c>
      <c r="K19" s="28"/>
      <c r="L19" s="28"/>
      <c r="M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8" customHeight="1">
      <c r="A20" s="28"/>
      <c r="B20" s="29"/>
      <c r="C20" s="28"/>
      <c r="D20" s="28"/>
      <c r="E20" s="264" t="str">
        <f>'Rekapitulace stavby'!E14</f>
        <v>Vyplň údaj</v>
      </c>
      <c r="F20" s="228"/>
      <c r="G20" s="228"/>
      <c r="H20" s="228"/>
      <c r="I20" s="99" t="s">
        <v>32</v>
      </c>
      <c r="J20" s="25" t="str">
        <f>'Rekapitulace stavby'!AN14</f>
        <v>Vyplň údaj</v>
      </c>
      <c r="K20" s="28"/>
      <c r="L20" s="28"/>
      <c r="M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6.9" customHeight="1">
      <c r="A21" s="28"/>
      <c r="B21" s="29"/>
      <c r="C21" s="28"/>
      <c r="D21" s="28"/>
      <c r="E21" s="28"/>
      <c r="F21" s="28"/>
      <c r="G21" s="28"/>
      <c r="H21" s="28"/>
      <c r="I21" s="98"/>
      <c r="J21" s="98"/>
      <c r="K21" s="28"/>
      <c r="L21" s="28"/>
      <c r="M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12" customHeight="1">
      <c r="A22" s="28"/>
      <c r="B22" s="29"/>
      <c r="C22" s="28"/>
      <c r="D22" s="24" t="s">
        <v>35</v>
      </c>
      <c r="E22" s="28"/>
      <c r="F22" s="28"/>
      <c r="G22" s="28"/>
      <c r="H22" s="28"/>
      <c r="I22" s="99" t="s">
        <v>31</v>
      </c>
      <c r="J22" s="100" t="str">
        <f>IF('Rekapitulace stavby'!AN16="","",'Rekapitulace stavby'!AN16)</f>
        <v/>
      </c>
      <c r="K22" s="28"/>
      <c r="L22" s="28"/>
      <c r="M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8" customHeight="1">
      <c r="A23" s="28"/>
      <c r="B23" s="29"/>
      <c r="C23" s="28"/>
      <c r="D23" s="28"/>
      <c r="E23" s="22" t="str">
        <f>IF('Rekapitulace stavby'!E17="","",'Rekapitulace stavby'!E17)</f>
        <v>ELEKTROŠTIKA, s.r.o.</v>
      </c>
      <c r="F23" s="28"/>
      <c r="G23" s="28"/>
      <c r="H23" s="28"/>
      <c r="I23" s="99" t="s">
        <v>32</v>
      </c>
      <c r="J23" s="100" t="str">
        <f>IF('Rekapitulace stavby'!AN17="","",'Rekapitulace stavby'!AN17)</f>
        <v/>
      </c>
      <c r="K23" s="28"/>
      <c r="L23" s="28"/>
      <c r="M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6.9" customHeight="1">
      <c r="A24" s="28"/>
      <c r="B24" s="29"/>
      <c r="C24" s="28"/>
      <c r="D24" s="28"/>
      <c r="E24" s="28"/>
      <c r="F24" s="28"/>
      <c r="G24" s="28"/>
      <c r="H24" s="28"/>
      <c r="I24" s="98"/>
      <c r="J24" s="98"/>
      <c r="K24" s="28"/>
      <c r="L24" s="28"/>
      <c r="M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12" customHeight="1">
      <c r="A25" s="28"/>
      <c r="B25" s="29"/>
      <c r="C25" s="28"/>
      <c r="D25" s="24" t="s">
        <v>37</v>
      </c>
      <c r="E25" s="28"/>
      <c r="F25" s="28"/>
      <c r="G25" s="28"/>
      <c r="H25" s="28"/>
      <c r="I25" s="99" t="s">
        <v>31</v>
      </c>
      <c r="J25" s="100" t="s">
        <v>1</v>
      </c>
      <c r="K25" s="28"/>
      <c r="L25" s="28"/>
      <c r="M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8" customHeight="1">
      <c r="A26" s="28"/>
      <c r="B26" s="29"/>
      <c r="C26" s="28"/>
      <c r="D26" s="28"/>
      <c r="E26" s="22" t="s">
        <v>36</v>
      </c>
      <c r="F26" s="28"/>
      <c r="G26" s="28"/>
      <c r="H26" s="28"/>
      <c r="I26" s="99" t="s">
        <v>32</v>
      </c>
      <c r="J26" s="100" t="s">
        <v>1</v>
      </c>
      <c r="K26" s="28"/>
      <c r="L26" s="28"/>
      <c r="M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2" customFormat="1" ht="6.9" customHeight="1">
      <c r="A27" s="28"/>
      <c r="B27" s="29"/>
      <c r="C27" s="28"/>
      <c r="D27" s="28"/>
      <c r="E27" s="28"/>
      <c r="F27" s="28"/>
      <c r="G27" s="28"/>
      <c r="H27" s="28"/>
      <c r="I27" s="98"/>
      <c r="J27" s="98"/>
      <c r="K27" s="28"/>
      <c r="L27" s="28"/>
      <c r="M27" s="3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s="2" customFormat="1" ht="12" customHeight="1">
      <c r="A28" s="28"/>
      <c r="B28" s="29"/>
      <c r="C28" s="28"/>
      <c r="D28" s="24" t="s">
        <v>38</v>
      </c>
      <c r="E28" s="28"/>
      <c r="F28" s="28"/>
      <c r="G28" s="28"/>
      <c r="H28" s="28"/>
      <c r="I28" s="98"/>
      <c r="J28" s="98"/>
      <c r="K28" s="28"/>
      <c r="L28" s="28"/>
      <c r="M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8" customFormat="1" ht="16.5" customHeight="1">
      <c r="A29" s="102"/>
      <c r="B29" s="103"/>
      <c r="C29" s="102"/>
      <c r="D29" s="102"/>
      <c r="E29" s="232" t="s">
        <v>1</v>
      </c>
      <c r="F29" s="232"/>
      <c r="G29" s="232"/>
      <c r="H29" s="232"/>
      <c r="I29" s="104"/>
      <c r="J29" s="104"/>
      <c r="K29" s="102"/>
      <c r="L29" s="102"/>
      <c r="M29" s="105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</row>
    <row r="30" spans="1:31" s="2" customFormat="1" ht="6.9" customHeight="1">
      <c r="A30" s="28"/>
      <c r="B30" s="29"/>
      <c r="C30" s="28"/>
      <c r="D30" s="28"/>
      <c r="E30" s="28"/>
      <c r="F30" s="28"/>
      <c r="G30" s="28"/>
      <c r="H30" s="28"/>
      <c r="I30" s="98"/>
      <c r="J30" s="98"/>
      <c r="K30" s="28"/>
      <c r="L30" s="28"/>
      <c r="M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" customHeight="1">
      <c r="A31" s="28"/>
      <c r="B31" s="29"/>
      <c r="C31" s="28"/>
      <c r="D31" s="61"/>
      <c r="E31" s="61"/>
      <c r="F31" s="61"/>
      <c r="G31" s="61"/>
      <c r="H31" s="61"/>
      <c r="I31" s="106"/>
      <c r="J31" s="106"/>
      <c r="K31" s="61"/>
      <c r="L31" s="61"/>
      <c r="M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" customHeight="1">
      <c r="A32" s="28"/>
      <c r="B32" s="29"/>
      <c r="C32" s="28"/>
      <c r="D32" s="22" t="s">
        <v>104</v>
      </c>
      <c r="E32" s="28"/>
      <c r="F32" s="28"/>
      <c r="G32" s="28"/>
      <c r="H32" s="28"/>
      <c r="I32" s="98"/>
      <c r="J32" s="98"/>
      <c r="K32" s="107">
        <f>K98</f>
        <v>0</v>
      </c>
      <c r="L32" s="28"/>
      <c r="M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3.2">
      <c r="A33" s="28"/>
      <c r="B33" s="29"/>
      <c r="C33" s="28"/>
      <c r="D33" s="28"/>
      <c r="E33" s="24" t="s">
        <v>105</v>
      </c>
      <c r="F33" s="28"/>
      <c r="G33" s="28"/>
      <c r="H33" s="28"/>
      <c r="I33" s="98"/>
      <c r="J33" s="98"/>
      <c r="K33" s="108">
        <f>I98</f>
        <v>0</v>
      </c>
      <c r="L33" s="28"/>
      <c r="M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3.2">
      <c r="A34" s="28"/>
      <c r="B34" s="29"/>
      <c r="C34" s="28"/>
      <c r="D34" s="28"/>
      <c r="E34" s="24" t="s">
        <v>106</v>
      </c>
      <c r="F34" s="28"/>
      <c r="G34" s="28"/>
      <c r="H34" s="28"/>
      <c r="I34" s="98"/>
      <c r="J34" s="98"/>
      <c r="K34" s="108">
        <f>J98</f>
        <v>0</v>
      </c>
      <c r="L34" s="28"/>
      <c r="M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" customHeight="1">
      <c r="A35" s="28"/>
      <c r="B35" s="29"/>
      <c r="C35" s="28"/>
      <c r="D35" s="109" t="s">
        <v>97</v>
      </c>
      <c r="E35" s="28"/>
      <c r="F35" s="28"/>
      <c r="G35" s="28"/>
      <c r="H35" s="28"/>
      <c r="I35" s="98"/>
      <c r="J35" s="98"/>
      <c r="K35" s="107">
        <f>K104</f>
        <v>0</v>
      </c>
      <c r="L35" s="28"/>
      <c r="M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25.35" customHeight="1">
      <c r="A36" s="28"/>
      <c r="B36" s="29"/>
      <c r="C36" s="28"/>
      <c r="D36" s="110" t="s">
        <v>39</v>
      </c>
      <c r="E36" s="28"/>
      <c r="F36" s="28"/>
      <c r="G36" s="28"/>
      <c r="H36" s="28"/>
      <c r="I36" s="98"/>
      <c r="J36" s="98"/>
      <c r="K36" s="66">
        <f>ROUND(K32+K35,2)</f>
        <v>0</v>
      </c>
      <c r="L36" s="28"/>
      <c r="M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6.9" customHeight="1">
      <c r="A37" s="28"/>
      <c r="B37" s="29"/>
      <c r="C37" s="28"/>
      <c r="D37" s="61"/>
      <c r="E37" s="61"/>
      <c r="F37" s="61"/>
      <c r="G37" s="61"/>
      <c r="H37" s="61"/>
      <c r="I37" s="106"/>
      <c r="J37" s="106"/>
      <c r="K37" s="61"/>
      <c r="L37" s="61"/>
      <c r="M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14.4" customHeight="1">
      <c r="A38" s="28"/>
      <c r="B38" s="29"/>
      <c r="C38" s="28"/>
      <c r="D38" s="28"/>
      <c r="E38" s="28"/>
      <c r="F38" s="32" t="s">
        <v>41</v>
      </c>
      <c r="G38" s="28"/>
      <c r="H38" s="28"/>
      <c r="I38" s="111" t="s">
        <v>40</v>
      </c>
      <c r="J38" s="98"/>
      <c r="K38" s="32" t="s">
        <v>42</v>
      </c>
      <c r="L38" s="28"/>
      <c r="M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14.4" customHeight="1">
      <c r="A39" s="28"/>
      <c r="B39" s="29"/>
      <c r="C39" s="28"/>
      <c r="D39" s="112" t="s">
        <v>43</v>
      </c>
      <c r="E39" s="24" t="s">
        <v>44</v>
      </c>
      <c r="F39" s="108">
        <f>ROUND((SUM(BE104:BE111)+SUM(BE133:BE140)),2)</f>
        <v>0</v>
      </c>
      <c r="G39" s="28"/>
      <c r="H39" s="28"/>
      <c r="I39" s="113">
        <v>0.21</v>
      </c>
      <c r="J39" s="98"/>
      <c r="K39" s="108">
        <f>ROUND(((SUM(BE104:BE111)+SUM(BE133:BE140))*I39),2)</f>
        <v>0</v>
      </c>
      <c r="L39" s="28"/>
      <c r="M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" customHeight="1">
      <c r="A40" s="28"/>
      <c r="B40" s="29"/>
      <c r="C40" s="28"/>
      <c r="D40" s="28"/>
      <c r="E40" s="24" t="s">
        <v>45</v>
      </c>
      <c r="F40" s="108">
        <f>ROUND((SUM(BF104:BF111)+SUM(BF133:BF140)),2)</f>
        <v>0</v>
      </c>
      <c r="G40" s="28"/>
      <c r="H40" s="28"/>
      <c r="I40" s="113">
        <v>0.15</v>
      </c>
      <c r="J40" s="98"/>
      <c r="K40" s="108">
        <f>ROUND(((SUM(BF104:BF111)+SUM(BF133:BF140))*I40),2)</f>
        <v>0</v>
      </c>
      <c r="L40" s="28"/>
      <c r="M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2" customFormat="1" ht="14.4" customHeight="1" hidden="1">
      <c r="A41" s="28"/>
      <c r="B41" s="29"/>
      <c r="C41" s="28"/>
      <c r="D41" s="28"/>
      <c r="E41" s="24" t="s">
        <v>46</v>
      </c>
      <c r="F41" s="108">
        <f>ROUND((SUM(BG104:BG111)+SUM(BG133:BG140)),2)</f>
        <v>0</v>
      </c>
      <c r="G41" s="28"/>
      <c r="H41" s="28"/>
      <c r="I41" s="113">
        <v>0.21</v>
      </c>
      <c r="J41" s="98"/>
      <c r="K41" s="108">
        <f>0</f>
        <v>0</v>
      </c>
      <c r="L41" s="28"/>
      <c r="M41" s="3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 s="2" customFormat="1" ht="14.4" customHeight="1" hidden="1">
      <c r="A42" s="28"/>
      <c r="B42" s="29"/>
      <c r="C42" s="28"/>
      <c r="D42" s="28"/>
      <c r="E42" s="24" t="s">
        <v>47</v>
      </c>
      <c r="F42" s="108">
        <f>ROUND((SUM(BH104:BH111)+SUM(BH133:BH140)),2)</f>
        <v>0</v>
      </c>
      <c r="G42" s="28"/>
      <c r="H42" s="28"/>
      <c r="I42" s="113">
        <v>0.15</v>
      </c>
      <c r="J42" s="98"/>
      <c r="K42" s="108">
        <f>0</f>
        <v>0</v>
      </c>
      <c r="L42" s="28"/>
      <c r="M42" s="3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:31" s="2" customFormat="1" ht="14.4" customHeight="1" hidden="1">
      <c r="A43" s="28"/>
      <c r="B43" s="29"/>
      <c r="C43" s="28"/>
      <c r="D43" s="28"/>
      <c r="E43" s="24" t="s">
        <v>48</v>
      </c>
      <c r="F43" s="108">
        <f>ROUND((SUM(BI104:BI111)+SUM(BI133:BI140)),2)</f>
        <v>0</v>
      </c>
      <c r="G43" s="28"/>
      <c r="H43" s="28"/>
      <c r="I43" s="113">
        <v>0</v>
      </c>
      <c r="J43" s="98"/>
      <c r="K43" s="108">
        <f>0</f>
        <v>0</v>
      </c>
      <c r="L43" s="28"/>
      <c r="M43" s="3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</row>
    <row r="44" spans="1:31" s="2" customFormat="1" ht="6.9" customHeight="1">
      <c r="A44" s="28"/>
      <c r="B44" s="29"/>
      <c r="C44" s="28"/>
      <c r="D44" s="28"/>
      <c r="E44" s="28"/>
      <c r="F44" s="28"/>
      <c r="G44" s="28"/>
      <c r="H44" s="28"/>
      <c r="I44" s="98"/>
      <c r="J44" s="98"/>
      <c r="K44" s="28"/>
      <c r="L44" s="28"/>
      <c r="M44" s="3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</row>
    <row r="45" spans="1:31" s="2" customFormat="1" ht="25.35" customHeight="1">
      <c r="A45" s="28"/>
      <c r="B45" s="29"/>
      <c r="C45" s="114"/>
      <c r="D45" s="115" t="s">
        <v>49</v>
      </c>
      <c r="E45" s="55"/>
      <c r="F45" s="55"/>
      <c r="G45" s="116" t="s">
        <v>50</v>
      </c>
      <c r="H45" s="117" t="s">
        <v>51</v>
      </c>
      <c r="I45" s="118"/>
      <c r="J45" s="118"/>
      <c r="K45" s="119">
        <f>SUM(K36:K43)</f>
        <v>0</v>
      </c>
      <c r="L45" s="120"/>
      <c r="M45" s="3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</row>
    <row r="46" spans="1:31" s="2" customFormat="1" ht="14.4" customHeight="1">
      <c r="A46" s="28"/>
      <c r="B46" s="29"/>
      <c r="C46" s="28"/>
      <c r="D46" s="28"/>
      <c r="E46" s="28"/>
      <c r="F46" s="28"/>
      <c r="G46" s="28"/>
      <c r="H46" s="28"/>
      <c r="I46" s="98"/>
      <c r="J46" s="98"/>
      <c r="K46" s="28"/>
      <c r="L46" s="28"/>
      <c r="M46" s="3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</row>
    <row r="47" spans="2:13" s="1" customFormat="1" ht="14.4" customHeight="1">
      <c r="B47" s="17"/>
      <c r="I47" s="95"/>
      <c r="J47" s="95"/>
      <c r="M47" s="17"/>
    </row>
    <row r="48" spans="2:13" s="1" customFormat="1" ht="14.4" customHeight="1">
      <c r="B48" s="17"/>
      <c r="I48" s="95"/>
      <c r="J48" s="95"/>
      <c r="M48" s="17"/>
    </row>
    <row r="49" spans="2:13" s="1" customFormat="1" ht="14.4" customHeight="1">
      <c r="B49" s="17"/>
      <c r="I49" s="95"/>
      <c r="J49" s="95"/>
      <c r="M49" s="17"/>
    </row>
    <row r="50" spans="2:13" s="2" customFormat="1" ht="14.4" customHeight="1">
      <c r="B50" s="38"/>
      <c r="D50" s="39" t="s">
        <v>52</v>
      </c>
      <c r="E50" s="40"/>
      <c r="F50" s="40"/>
      <c r="G50" s="39" t="s">
        <v>53</v>
      </c>
      <c r="H50" s="40"/>
      <c r="I50" s="121"/>
      <c r="J50" s="121"/>
      <c r="K50" s="40"/>
      <c r="L50" s="40"/>
      <c r="M50" s="38"/>
    </row>
    <row r="51" spans="2:13" ht="12">
      <c r="B51" s="17"/>
      <c r="M51" s="17"/>
    </row>
    <row r="52" spans="2:13" ht="12">
      <c r="B52" s="17"/>
      <c r="M52" s="17"/>
    </row>
    <row r="53" spans="2:13" ht="12">
      <c r="B53" s="17"/>
      <c r="M53" s="17"/>
    </row>
    <row r="54" spans="2:13" ht="12">
      <c r="B54" s="17"/>
      <c r="M54" s="17"/>
    </row>
    <row r="55" spans="2:13" ht="12">
      <c r="B55" s="17"/>
      <c r="M55" s="17"/>
    </row>
    <row r="56" spans="2:13" ht="12">
      <c r="B56" s="17"/>
      <c r="M56" s="17"/>
    </row>
    <row r="57" spans="2:13" ht="12">
      <c r="B57" s="17"/>
      <c r="M57" s="17"/>
    </row>
    <row r="58" spans="2:13" ht="12">
      <c r="B58" s="17"/>
      <c r="M58" s="17"/>
    </row>
    <row r="59" spans="2:13" ht="12">
      <c r="B59" s="17"/>
      <c r="M59" s="17"/>
    </row>
    <row r="60" spans="2:13" ht="12">
      <c r="B60" s="17"/>
      <c r="M60" s="17"/>
    </row>
    <row r="61" spans="1:31" s="2" customFormat="1" ht="13.2">
      <c r="A61" s="28"/>
      <c r="B61" s="29"/>
      <c r="C61" s="28"/>
      <c r="D61" s="41" t="s">
        <v>54</v>
      </c>
      <c r="E61" s="31"/>
      <c r="F61" s="122" t="s">
        <v>55</v>
      </c>
      <c r="G61" s="41" t="s">
        <v>54</v>
      </c>
      <c r="H61" s="31"/>
      <c r="I61" s="123"/>
      <c r="J61" s="124" t="s">
        <v>55</v>
      </c>
      <c r="K61" s="31"/>
      <c r="L61" s="31"/>
      <c r="M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3" ht="12">
      <c r="B62" s="17"/>
      <c r="M62" s="17"/>
    </row>
    <row r="63" spans="2:13" ht="12">
      <c r="B63" s="17"/>
      <c r="M63" s="17"/>
    </row>
    <row r="64" spans="2:13" ht="12">
      <c r="B64" s="17"/>
      <c r="M64" s="17"/>
    </row>
    <row r="65" spans="1:31" s="2" customFormat="1" ht="13.2">
      <c r="A65" s="28"/>
      <c r="B65" s="29"/>
      <c r="C65" s="28"/>
      <c r="D65" s="39" t="s">
        <v>56</v>
      </c>
      <c r="E65" s="42"/>
      <c r="F65" s="42"/>
      <c r="G65" s="39" t="s">
        <v>57</v>
      </c>
      <c r="H65" s="42"/>
      <c r="I65" s="125"/>
      <c r="J65" s="125"/>
      <c r="K65" s="42"/>
      <c r="L65" s="42"/>
      <c r="M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3" ht="12">
      <c r="B66" s="17"/>
      <c r="M66" s="17"/>
    </row>
    <row r="67" spans="2:13" ht="12">
      <c r="B67" s="17"/>
      <c r="M67" s="17"/>
    </row>
    <row r="68" spans="2:13" ht="12">
      <c r="B68" s="17"/>
      <c r="M68" s="17"/>
    </row>
    <row r="69" spans="2:13" ht="12">
      <c r="B69" s="17"/>
      <c r="M69" s="17"/>
    </row>
    <row r="70" spans="2:13" ht="12">
      <c r="B70" s="17"/>
      <c r="M70" s="17"/>
    </row>
    <row r="71" spans="2:13" ht="12">
      <c r="B71" s="17"/>
      <c r="M71" s="17"/>
    </row>
    <row r="72" spans="2:13" ht="12">
      <c r="B72" s="17"/>
      <c r="M72" s="17"/>
    </row>
    <row r="73" spans="2:13" ht="12">
      <c r="B73" s="17"/>
      <c r="M73" s="17"/>
    </row>
    <row r="74" spans="2:13" ht="12">
      <c r="B74" s="17"/>
      <c r="M74" s="17"/>
    </row>
    <row r="75" spans="2:13" ht="12">
      <c r="B75" s="17"/>
      <c r="M75" s="17"/>
    </row>
    <row r="76" spans="1:31" s="2" customFormat="1" ht="13.2">
      <c r="A76" s="28"/>
      <c r="B76" s="29"/>
      <c r="C76" s="28"/>
      <c r="D76" s="41" t="s">
        <v>54</v>
      </c>
      <c r="E76" s="31"/>
      <c r="F76" s="122" t="s">
        <v>55</v>
      </c>
      <c r="G76" s="41" t="s">
        <v>54</v>
      </c>
      <c r="H76" s="31"/>
      <c r="I76" s="123"/>
      <c r="J76" s="124" t="s">
        <v>55</v>
      </c>
      <c r="K76" s="31"/>
      <c r="L76" s="31"/>
      <c r="M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" customHeight="1">
      <c r="A77" s="28"/>
      <c r="B77" s="43"/>
      <c r="C77" s="44"/>
      <c r="D77" s="44"/>
      <c r="E77" s="44"/>
      <c r="F77" s="44"/>
      <c r="G77" s="44"/>
      <c r="H77" s="44"/>
      <c r="I77" s="126"/>
      <c r="J77" s="126"/>
      <c r="K77" s="44"/>
      <c r="L77" s="44"/>
      <c r="M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2" customFormat="1" ht="6.9" customHeight="1" hidden="1">
      <c r="A81" s="28"/>
      <c r="B81" s="45"/>
      <c r="C81" s="46"/>
      <c r="D81" s="46"/>
      <c r="E81" s="46"/>
      <c r="F81" s="46"/>
      <c r="G81" s="46"/>
      <c r="H81" s="46"/>
      <c r="I81" s="127"/>
      <c r="J81" s="127"/>
      <c r="K81" s="46"/>
      <c r="L81" s="46"/>
      <c r="M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" customHeight="1" hidden="1">
      <c r="A82" s="28"/>
      <c r="B82" s="29"/>
      <c r="C82" s="18" t="s">
        <v>107</v>
      </c>
      <c r="D82" s="28"/>
      <c r="E82" s="28"/>
      <c r="F82" s="28"/>
      <c r="G82" s="28"/>
      <c r="H82" s="28"/>
      <c r="I82" s="98"/>
      <c r="J82" s="98"/>
      <c r="K82" s="28"/>
      <c r="L82" s="28"/>
      <c r="M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" customHeight="1" hidden="1">
      <c r="A83" s="28"/>
      <c r="B83" s="29"/>
      <c r="C83" s="28"/>
      <c r="D83" s="28"/>
      <c r="E83" s="28"/>
      <c r="F83" s="28"/>
      <c r="G83" s="28"/>
      <c r="H83" s="28"/>
      <c r="I83" s="98"/>
      <c r="J83" s="98"/>
      <c r="K83" s="28"/>
      <c r="L83" s="28"/>
      <c r="M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 hidden="1">
      <c r="A84" s="28"/>
      <c r="B84" s="29"/>
      <c r="C84" s="24" t="s">
        <v>17</v>
      </c>
      <c r="D84" s="28"/>
      <c r="E84" s="28"/>
      <c r="F84" s="28"/>
      <c r="G84" s="28"/>
      <c r="H84" s="28"/>
      <c r="I84" s="98"/>
      <c r="J84" s="98"/>
      <c r="K84" s="28"/>
      <c r="L84" s="28"/>
      <c r="M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 hidden="1">
      <c r="A85" s="28"/>
      <c r="B85" s="29"/>
      <c r="C85" s="28"/>
      <c r="D85" s="28"/>
      <c r="E85" s="262" t="str">
        <f>E7</f>
        <v>Jílové u Prahy, přepojení odběru SOŠ Potravinářské</v>
      </c>
      <c r="F85" s="263"/>
      <c r="G85" s="263"/>
      <c r="H85" s="263"/>
      <c r="I85" s="98"/>
      <c r="J85" s="98"/>
      <c r="K85" s="28"/>
      <c r="L85" s="28"/>
      <c r="M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2:13" s="1" customFormat="1" ht="12" customHeight="1" hidden="1">
      <c r="B86" s="17"/>
      <c r="C86" s="24" t="s">
        <v>100</v>
      </c>
      <c r="I86" s="95"/>
      <c r="J86" s="95"/>
      <c r="M86" s="17"/>
    </row>
    <row r="87" spans="1:31" s="2" customFormat="1" ht="16.5" customHeight="1" hidden="1">
      <c r="A87" s="28"/>
      <c r="B87" s="29"/>
      <c r="C87" s="28"/>
      <c r="D87" s="28"/>
      <c r="E87" s="262" t="s">
        <v>101</v>
      </c>
      <c r="F87" s="259"/>
      <c r="G87" s="259"/>
      <c r="H87" s="259"/>
      <c r="I87" s="98"/>
      <c r="J87" s="98"/>
      <c r="K87" s="28"/>
      <c r="L87" s="28"/>
      <c r="M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12" customHeight="1" hidden="1">
      <c r="A88" s="28"/>
      <c r="B88" s="29"/>
      <c r="C88" s="24" t="s">
        <v>102</v>
      </c>
      <c r="D88" s="28"/>
      <c r="E88" s="28"/>
      <c r="F88" s="28"/>
      <c r="G88" s="28"/>
      <c r="H88" s="28"/>
      <c r="I88" s="98"/>
      <c r="J88" s="98"/>
      <c r="K88" s="28"/>
      <c r="L88" s="28"/>
      <c r="M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6.5" customHeight="1" hidden="1">
      <c r="A89" s="28"/>
      <c r="B89" s="29"/>
      <c r="C89" s="28"/>
      <c r="D89" s="28"/>
      <c r="E89" s="250" t="str">
        <f>E11</f>
        <v>3 - Ostatní náklady</v>
      </c>
      <c r="F89" s="259"/>
      <c r="G89" s="259"/>
      <c r="H89" s="259"/>
      <c r="I89" s="98"/>
      <c r="J89" s="98"/>
      <c r="K89" s="28"/>
      <c r="L89" s="28"/>
      <c r="M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" customHeight="1" hidden="1">
      <c r="A90" s="28"/>
      <c r="B90" s="29"/>
      <c r="C90" s="28"/>
      <c r="D90" s="28"/>
      <c r="E90" s="28"/>
      <c r="F90" s="28"/>
      <c r="G90" s="28"/>
      <c r="H90" s="28"/>
      <c r="I90" s="98"/>
      <c r="J90" s="98"/>
      <c r="K90" s="28"/>
      <c r="L90" s="28"/>
      <c r="M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2" customHeight="1" hidden="1">
      <c r="A91" s="28"/>
      <c r="B91" s="29"/>
      <c r="C91" s="24" t="s">
        <v>24</v>
      </c>
      <c r="D91" s="28"/>
      <c r="E91" s="28"/>
      <c r="F91" s="22" t="str">
        <f>F14</f>
        <v xml:space="preserve"> </v>
      </c>
      <c r="G91" s="28"/>
      <c r="H91" s="28"/>
      <c r="I91" s="99" t="s">
        <v>26</v>
      </c>
      <c r="J91" s="101" t="str">
        <f>IF(J14="","",J14)</f>
        <v>8. 11. 2019</v>
      </c>
      <c r="K91" s="28"/>
      <c r="L91" s="28"/>
      <c r="M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6.9" customHeight="1" hidden="1">
      <c r="A92" s="28"/>
      <c r="B92" s="29"/>
      <c r="C92" s="28"/>
      <c r="D92" s="28"/>
      <c r="E92" s="28"/>
      <c r="F92" s="28"/>
      <c r="G92" s="28"/>
      <c r="H92" s="28"/>
      <c r="I92" s="98"/>
      <c r="J92" s="98"/>
      <c r="K92" s="28"/>
      <c r="L92" s="28"/>
      <c r="M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25.65" customHeight="1" hidden="1">
      <c r="A93" s="28"/>
      <c r="B93" s="29"/>
      <c r="C93" s="24" t="s">
        <v>30</v>
      </c>
      <c r="D93" s="28"/>
      <c r="E93" s="28"/>
      <c r="F93" s="22" t="str">
        <f>E17</f>
        <v xml:space="preserve"> </v>
      </c>
      <c r="G93" s="28"/>
      <c r="H93" s="28"/>
      <c r="I93" s="99" t="s">
        <v>35</v>
      </c>
      <c r="J93" s="128" t="str">
        <f>E23</f>
        <v>ELEKTROŠTIKA, s.r.o.</v>
      </c>
      <c r="K93" s="28"/>
      <c r="L93" s="28"/>
      <c r="M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5.65" customHeight="1" hidden="1">
      <c r="A94" s="28"/>
      <c r="B94" s="29"/>
      <c r="C94" s="24" t="s">
        <v>33</v>
      </c>
      <c r="D94" s="28"/>
      <c r="E94" s="28"/>
      <c r="F94" s="22" t="str">
        <f>IF(E20="","",E20)</f>
        <v>Vyplň údaj</v>
      </c>
      <c r="G94" s="28"/>
      <c r="H94" s="28"/>
      <c r="I94" s="99" t="s">
        <v>37</v>
      </c>
      <c r="J94" s="128" t="str">
        <f>E26</f>
        <v>ELEKTROŠTIKA, s.r.o.</v>
      </c>
      <c r="K94" s="28"/>
      <c r="L94" s="28"/>
      <c r="M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 hidden="1">
      <c r="A95" s="28"/>
      <c r="B95" s="29"/>
      <c r="C95" s="28"/>
      <c r="D95" s="28"/>
      <c r="E95" s="28"/>
      <c r="F95" s="28"/>
      <c r="G95" s="28"/>
      <c r="H95" s="28"/>
      <c r="I95" s="98"/>
      <c r="J95" s="98"/>
      <c r="K95" s="28"/>
      <c r="L95" s="28"/>
      <c r="M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31" s="2" customFormat="1" ht="29.25" customHeight="1" hidden="1">
      <c r="A96" s="28"/>
      <c r="B96" s="29"/>
      <c r="C96" s="129" t="s">
        <v>108</v>
      </c>
      <c r="D96" s="114"/>
      <c r="E96" s="114"/>
      <c r="F96" s="114"/>
      <c r="G96" s="114"/>
      <c r="H96" s="114"/>
      <c r="I96" s="130" t="s">
        <v>109</v>
      </c>
      <c r="J96" s="130" t="s">
        <v>110</v>
      </c>
      <c r="K96" s="131" t="s">
        <v>111</v>
      </c>
      <c r="L96" s="114"/>
      <c r="M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</row>
    <row r="97" spans="1:31" s="2" customFormat="1" ht="10.35" customHeight="1" hidden="1">
      <c r="A97" s="28"/>
      <c r="B97" s="29"/>
      <c r="C97" s="28"/>
      <c r="D97" s="28"/>
      <c r="E97" s="28"/>
      <c r="F97" s="28"/>
      <c r="G97" s="28"/>
      <c r="H97" s="28"/>
      <c r="I97" s="98"/>
      <c r="J97" s="98"/>
      <c r="K97" s="28"/>
      <c r="L97" s="28"/>
      <c r="M97" s="3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</row>
    <row r="98" spans="1:47" s="2" customFormat="1" ht="22.8" customHeight="1" hidden="1">
      <c r="A98" s="28"/>
      <c r="B98" s="29"/>
      <c r="C98" s="132" t="s">
        <v>112</v>
      </c>
      <c r="D98" s="28"/>
      <c r="E98" s="28"/>
      <c r="F98" s="28"/>
      <c r="G98" s="28"/>
      <c r="H98" s="28"/>
      <c r="I98" s="133">
        <f aca="true" t="shared" si="0" ref="I98:J100">Q133</f>
        <v>0</v>
      </c>
      <c r="J98" s="133">
        <f t="shared" si="0"/>
        <v>0</v>
      </c>
      <c r="K98" s="66">
        <f>K133</f>
        <v>0</v>
      </c>
      <c r="L98" s="28"/>
      <c r="M98" s="3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U98" s="14" t="s">
        <v>113</v>
      </c>
    </row>
    <row r="99" spans="2:13" s="9" customFormat="1" ht="24.9" customHeight="1" hidden="1">
      <c r="B99" s="134"/>
      <c r="D99" s="135" t="s">
        <v>277</v>
      </c>
      <c r="E99" s="136"/>
      <c r="F99" s="136"/>
      <c r="G99" s="136"/>
      <c r="H99" s="136"/>
      <c r="I99" s="137">
        <f t="shared" si="0"/>
        <v>0</v>
      </c>
      <c r="J99" s="137">
        <f t="shared" si="0"/>
        <v>0</v>
      </c>
      <c r="K99" s="138">
        <f>K134</f>
        <v>0</v>
      </c>
      <c r="M99" s="134"/>
    </row>
    <row r="100" spans="2:13" s="10" customFormat="1" ht="19.95" customHeight="1" hidden="1">
      <c r="B100" s="139"/>
      <c r="D100" s="140" t="s">
        <v>278</v>
      </c>
      <c r="E100" s="141"/>
      <c r="F100" s="141"/>
      <c r="G100" s="141"/>
      <c r="H100" s="141"/>
      <c r="I100" s="142">
        <f t="shared" si="0"/>
        <v>0</v>
      </c>
      <c r="J100" s="142">
        <f t="shared" si="0"/>
        <v>0</v>
      </c>
      <c r="K100" s="143">
        <f>K135</f>
        <v>0</v>
      </c>
      <c r="M100" s="139"/>
    </row>
    <row r="101" spans="2:13" s="10" customFormat="1" ht="19.95" customHeight="1" hidden="1">
      <c r="B101" s="139"/>
      <c r="D101" s="140" t="s">
        <v>279</v>
      </c>
      <c r="E101" s="141"/>
      <c r="F101" s="141"/>
      <c r="G101" s="141"/>
      <c r="H101" s="141"/>
      <c r="I101" s="142">
        <f>Q137</f>
        <v>0</v>
      </c>
      <c r="J101" s="142">
        <f>R137</f>
        <v>0</v>
      </c>
      <c r="K101" s="143">
        <f>K137</f>
        <v>0</v>
      </c>
      <c r="M101" s="139"/>
    </row>
    <row r="102" spans="1:31" s="2" customFormat="1" ht="21.75" customHeight="1" hidden="1">
      <c r="A102" s="28"/>
      <c r="B102" s="29"/>
      <c r="C102" s="28"/>
      <c r="D102" s="28"/>
      <c r="E102" s="28"/>
      <c r="F102" s="28"/>
      <c r="G102" s="28"/>
      <c r="H102" s="28"/>
      <c r="I102" s="98"/>
      <c r="J102" s="98"/>
      <c r="K102" s="28"/>
      <c r="L102" s="28"/>
      <c r="M102" s="3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pans="1:31" s="2" customFormat="1" ht="6.9" customHeight="1" hidden="1">
      <c r="A103" s="28"/>
      <c r="B103" s="29"/>
      <c r="C103" s="28"/>
      <c r="D103" s="28"/>
      <c r="E103" s="28"/>
      <c r="F103" s="28"/>
      <c r="G103" s="28"/>
      <c r="H103" s="28"/>
      <c r="I103" s="98"/>
      <c r="J103" s="98"/>
      <c r="K103" s="28"/>
      <c r="L103" s="28"/>
      <c r="M103" s="3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31" s="2" customFormat="1" ht="29.25" customHeight="1" hidden="1">
      <c r="A104" s="28"/>
      <c r="B104" s="29"/>
      <c r="C104" s="132" t="s">
        <v>117</v>
      </c>
      <c r="D104" s="28"/>
      <c r="E104" s="28"/>
      <c r="F104" s="28"/>
      <c r="G104" s="28"/>
      <c r="H104" s="28"/>
      <c r="I104" s="98"/>
      <c r="J104" s="98"/>
      <c r="K104" s="144">
        <f>ROUND(K105+K106+K107+K108+K109+K110,2)</f>
        <v>0</v>
      </c>
      <c r="L104" s="28"/>
      <c r="M104" s="38"/>
      <c r="O104" s="145" t="s">
        <v>43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65" s="2" customFormat="1" ht="18" customHeight="1" hidden="1">
      <c r="A105" s="28"/>
      <c r="B105" s="146"/>
      <c r="C105" s="98"/>
      <c r="D105" s="260" t="s">
        <v>118</v>
      </c>
      <c r="E105" s="261"/>
      <c r="F105" s="261"/>
      <c r="G105" s="98"/>
      <c r="H105" s="98"/>
      <c r="I105" s="98"/>
      <c r="J105" s="98"/>
      <c r="K105" s="148">
        <v>0</v>
      </c>
      <c r="L105" s="98"/>
      <c r="M105" s="149"/>
      <c r="N105" s="150"/>
      <c r="O105" s="151" t="s">
        <v>44</v>
      </c>
      <c r="P105" s="150"/>
      <c r="Q105" s="150"/>
      <c r="R105" s="150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150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2" t="s">
        <v>119</v>
      </c>
      <c r="AZ105" s="150"/>
      <c r="BA105" s="150"/>
      <c r="BB105" s="150"/>
      <c r="BC105" s="150"/>
      <c r="BD105" s="150"/>
      <c r="BE105" s="153">
        <f aca="true" t="shared" si="1" ref="BE105:BE110">IF(O105="základní",K105,0)</f>
        <v>0</v>
      </c>
      <c r="BF105" s="153">
        <f aca="true" t="shared" si="2" ref="BF105:BF110">IF(O105="snížená",K105,0)</f>
        <v>0</v>
      </c>
      <c r="BG105" s="153">
        <f aca="true" t="shared" si="3" ref="BG105:BG110">IF(O105="zákl. přenesená",K105,0)</f>
        <v>0</v>
      </c>
      <c r="BH105" s="153">
        <f aca="true" t="shared" si="4" ref="BH105:BH110">IF(O105="sníž. přenesená",K105,0)</f>
        <v>0</v>
      </c>
      <c r="BI105" s="153">
        <f aca="true" t="shared" si="5" ref="BI105:BI110">IF(O105="nulová",K105,0)</f>
        <v>0</v>
      </c>
      <c r="BJ105" s="152" t="s">
        <v>23</v>
      </c>
      <c r="BK105" s="150"/>
      <c r="BL105" s="150"/>
      <c r="BM105" s="150"/>
    </row>
    <row r="106" spans="1:65" s="2" customFormat="1" ht="18" customHeight="1" hidden="1">
      <c r="A106" s="28"/>
      <c r="B106" s="146"/>
      <c r="C106" s="98"/>
      <c r="D106" s="260" t="s">
        <v>120</v>
      </c>
      <c r="E106" s="261"/>
      <c r="F106" s="261"/>
      <c r="G106" s="98"/>
      <c r="H106" s="98"/>
      <c r="I106" s="98"/>
      <c r="J106" s="98"/>
      <c r="K106" s="148">
        <v>0</v>
      </c>
      <c r="L106" s="98"/>
      <c r="M106" s="149"/>
      <c r="N106" s="150"/>
      <c r="O106" s="151" t="s">
        <v>44</v>
      </c>
      <c r="P106" s="150"/>
      <c r="Q106" s="150"/>
      <c r="R106" s="150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150"/>
      <c r="AG106" s="150"/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2" t="s">
        <v>119</v>
      </c>
      <c r="AZ106" s="150"/>
      <c r="BA106" s="150"/>
      <c r="BB106" s="150"/>
      <c r="BC106" s="150"/>
      <c r="BD106" s="150"/>
      <c r="BE106" s="153">
        <f t="shared" si="1"/>
        <v>0</v>
      </c>
      <c r="BF106" s="153">
        <f t="shared" si="2"/>
        <v>0</v>
      </c>
      <c r="BG106" s="153">
        <f t="shared" si="3"/>
        <v>0</v>
      </c>
      <c r="BH106" s="153">
        <f t="shared" si="4"/>
        <v>0</v>
      </c>
      <c r="BI106" s="153">
        <f t="shared" si="5"/>
        <v>0</v>
      </c>
      <c r="BJ106" s="152" t="s">
        <v>23</v>
      </c>
      <c r="BK106" s="150"/>
      <c r="BL106" s="150"/>
      <c r="BM106" s="150"/>
    </row>
    <row r="107" spans="1:65" s="2" customFormat="1" ht="18" customHeight="1" hidden="1">
      <c r="A107" s="28"/>
      <c r="B107" s="146"/>
      <c r="C107" s="98"/>
      <c r="D107" s="260" t="s">
        <v>121</v>
      </c>
      <c r="E107" s="261"/>
      <c r="F107" s="261"/>
      <c r="G107" s="98"/>
      <c r="H107" s="98"/>
      <c r="I107" s="98"/>
      <c r="J107" s="98"/>
      <c r="K107" s="148">
        <v>0</v>
      </c>
      <c r="L107" s="98"/>
      <c r="M107" s="149"/>
      <c r="N107" s="150"/>
      <c r="O107" s="151" t="s">
        <v>44</v>
      </c>
      <c r="P107" s="150"/>
      <c r="Q107" s="150"/>
      <c r="R107" s="150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2" t="s">
        <v>119</v>
      </c>
      <c r="AZ107" s="150"/>
      <c r="BA107" s="150"/>
      <c r="BB107" s="150"/>
      <c r="BC107" s="150"/>
      <c r="BD107" s="150"/>
      <c r="BE107" s="153">
        <f t="shared" si="1"/>
        <v>0</v>
      </c>
      <c r="BF107" s="153">
        <f t="shared" si="2"/>
        <v>0</v>
      </c>
      <c r="BG107" s="153">
        <f t="shared" si="3"/>
        <v>0</v>
      </c>
      <c r="BH107" s="153">
        <f t="shared" si="4"/>
        <v>0</v>
      </c>
      <c r="BI107" s="153">
        <f t="shared" si="5"/>
        <v>0</v>
      </c>
      <c r="BJ107" s="152" t="s">
        <v>23</v>
      </c>
      <c r="BK107" s="150"/>
      <c r="BL107" s="150"/>
      <c r="BM107" s="150"/>
    </row>
    <row r="108" spans="1:65" s="2" customFormat="1" ht="18" customHeight="1" hidden="1">
      <c r="A108" s="28"/>
      <c r="B108" s="146"/>
      <c r="C108" s="98"/>
      <c r="D108" s="260" t="s">
        <v>122</v>
      </c>
      <c r="E108" s="261"/>
      <c r="F108" s="261"/>
      <c r="G108" s="98"/>
      <c r="H108" s="98"/>
      <c r="I108" s="98"/>
      <c r="J108" s="98"/>
      <c r="K108" s="148">
        <v>0</v>
      </c>
      <c r="L108" s="98"/>
      <c r="M108" s="149"/>
      <c r="N108" s="150"/>
      <c r="O108" s="151" t="s">
        <v>44</v>
      </c>
      <c r="P108" s="150"/>
      <c r="Q108" s="150"/>
      <c r="R108" s="150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2" t="s">
        <v>119</v>
      </c>
      <c r="AZ108" s="150"/>
      <c r="BA108" s="150"/>
      <c r="BB108" s="150"/>
      <c r="BC108" s="150"/>
      <c r="BD108" s="150"/>
      <c r="BE108" s="153">
        <f t="shared" si="1"/>
        <v>0</v>
      </c>
      <c r="BF108" s="153">
        <f t="shared" si="2"/>
        <v>0</v>
      </c>
      <c r="BG108" s="153">
        <f t="shared" si="3"/>
        <v>0</v>
      </c>
      <c r="BH108" s="153">
        <f t="shared" si="4"/>
        <v>0</v>
      </c>
      <c r="BI108" s="153">
        <f t="shared" si="5"/>
        <v>0</v>
      </c>
      <c r="BJ108" s="152" t="s">
        <v>23</v>
      </c>
      <c r="BK108" s="150"/>
      <c r="BL108" s="150"/>
      <c r="BM108" s="150"/>
    </row>
    <row r="109" spans="1:65" s="2" customFormat="1" ht="18" customHeight="1" hidden="1">
      <c r="A109" s="28"/>
      <c r="B109" s="146"/>
      <c r="C109" s="98"/>
      <c r="D109" s="260" t="s">
        <v>123</v>
      </c>
      <c r="E109" s="261"/>
      <c r="F109" s="261"/>
      <c r="G109" s="98"/>
      <c r="H109" s="98"/>
      <c r="I109" s="98"/>
      <c r="J109" s="98"/>
      <c r="K109" s="148">
        <v>0</v>
      </c>
      <c r="L109" s="98"/>
      <c r="M109" s="149"/>
      <c r="N109" s="150"/>
      <c r="O109" s="151" t="s">
        <v>44</v>
      </c>
      <c r="P109" s="150"/>
      <c r="Q109" s="150"/>
      <c r="R109" s="150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2" t="s">
        <v>119</v>
      </c>
      <c r="AZ109" s="150"/>
      <c r="BA109" s="150"/>
      <c r="BB109" s="150"/>
      <c r="BC109" s="150"/>
      <c r="BD109" s="150"/>
      <c r="BE109" s="153">
        <f t="shared" si="1"/>
        <v>0</v>
      </c>
      <c r="BF109" s="153">
        <f t="shared" si="2"/>
        <v>0</v>
      </c>
      <c r="BG109" s="153">
        <f t="shared" si="3"/>
        <v>0</v>
      </c>
      <c r="BH109" s="153">
        <f t="shared" si="4"/>
        <v>0</v>
      </c>
      <c r="BI109" s="153">
        <f t="shared" si="5"/>
        <v>0</v>
      </c>
      <c r="BJ109" s="152" t="s">
        <v>23</v>
      </c>
      <c r="BK109" s="150"/>
      <c r="BL109" s="150"/>
      <c r="BM109" s="150"/>
    </row>
    <row r="110" spans="1:65" s="2" customFormat="1" ht="18" customHeight="1" hidden="1">
      <c r="A110" s="28"/>
      <c r="B110" s="146"/>
      <c r="C110" s="98"/>
      <c r="D110" s="147" t="s">
        <v>124</v>
      </c>
      <c r="E110" s="98"/>
      <c r="F110" s="98"/>
      <c r="G110" s="98"/>
      <c r="H110" s="98"/>
      <c r="I110" s="98"/>
      <c r="J110" s="98"/>
      <c r="K110" s="148">
        <f>ROUND(K32*T110,2)</f>
        <v>0</v>
      </c>
      <c r="L110" s="98"/>
      <c r="M110" s="149"/>
      <c r="N110" s="150"/>
      <c r="O110" s="151" t="s">
        <v>44</v>
      </c>
      <c r="P110" s="150"/>
      <c r="Q110" s="150"/>
      <c r="R110" s="150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150"/>
      <c r="AG110" s="150"/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2" t="s">
        <v>125</v>
      </c>
      <c r="AZ110" s="150"/>
      <c r="BA110" s="150"/>
      <c r="BB110" s="150"/>
      <c r="BC110" s="150"/>
      <c r="BD110" s="150"/>
      <c r="BE110" s="153">
        <f t="shared" si="1"/>
        <v>0</v>
      </c>
      <c r="BF110" s="153">
        <f t="shared" si="2"/>
        <v>0</v>
      </c>
      <c r="BG110" s="153">
        <f t="shared" si="3"/>
        <v>0</v>
      </c>
      <c r="BH110" s="153">
        <f t="shared" si="4"/>
        <v>0</v>
      </c>
      <c r="BI110" s="153">
        <f t="shared" si="5"/>
        <v>0</v>
      </c>
      <c r="BJ110" s="152" t="s">
        <v>23</v>
      </c>
      <c r="BK110" s="150"/>
      <c r="BL110" s="150"/>
      <c r="BM110" s="150"/>
    </row>
    <row r="111" spans="1:31" s="2" customFormat="1" ht="12" hidden="1">
      <c r="A111" s="28"/>
      <c r="B111" s="29"/>
      <c r="C111" s="28"/>
      <c r="D111" s="28"/>
      <c r="E111" s="28"/>
      <c r="F111" s="28"/>
      <c r="G111" s="28"/>
      <c r="H111" s="28"/>
      <c r="I111" s="98"/>
      <c r="J111" s="98"/>
      <c r="K111" s="28"/>
      <c r="L111" s="28"/>
      <c r="M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29.25" customHeight="1" hidden="1">
      <c r="A112" s="28"/>
      <c r="B112" s="29"/>
      <c r="C112" s="154" t="s">
        <v>126</v>
      </c>
      <c r="D112" s="114"/>
      <c r="E112" s="114"/>
      <c r="F112" s="114"/>
      <c r="G112" s="114"/>
      <c r="H112" s="114"/>
      <c r="I112" s="155"/>
      <c r="J112" s="155"/>
      <c r="K112" s="156">
        <f>ROUND(K98+K104,2)</f>
        <v>0</v>
      </c>
      <c r="L112" s="114"/>
      <c r="M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2" customFormat="1" ht="6.9" customHeight="1" hidden="1">
      <c r="A113" s="28"/>
      <c r="B113" s="43"/>
      <c r="C113" s="44"/>
      <c r="D113" s="44"/>
      <c r="E113" s="44"/>
      <c r="F113" s="44"/>
      <c r="G113" s="44"/>
      <c r="H113" s="44"/>
      <c r="I113" s="126"/>
      <c r="J113" s="126"/>
      <c r="K113" s="44"/>
      <c r="L113" s="44"/>
      <c r="M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ht="12" hidden="1"/>
    <row r="115" ht="12" hidden="1"/>
    <row r="116" ht="12" hidden="1"/>
    <row r="117" spans="1:31" s="2" customFormat="1" ht="6.9" customHeight="1">
      <c r="A117" s="28"/>
      <c r="B117" s="45"/>
      <c r="C117" s="46"/>
      <c r="D117" s="46"/>
      <c r="E117" s="46"/>
      <c r="F117" s="46"/>
      <c r="G117" s="46"/>
      <c r="H117" s="46"/>
      <c r="I117" s="127"/>
      <c r="J117" s="127"/>
      <c r="K117" s="46"/>
      <c r="L117" s="46"/>
      <c r="M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2" customFormat="1" ht="24.9" customHeight="1">
      <c r="A118" s="28"/>
      <c r="B118" s="29"/>
      <c r="C118" s="18" t="s">
        <v>127</v>
      </c>
      <c r="D118" s="28"/>
      <c r="E118" s="28"/>
      <c r="F118" s="28"/>
      <c r="G118" s="28"/>
      <c r="H118" s="28"/>
      <c r="I118" s="98"/>
      <c r="J118" s="98"/>
      <c r="K118" s="28"/>
      <c r="L118" s="28"/>
      <c r="M118" s="3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2" customFormat="1" ht="6.9" customHeight="1">
      <c r="A119" s="28"/>
      <c r="B119" s="29"/>
      <c r="C119" s="28"/>
      <c r="D119" s="28"/>
      <c r="E119" s="28"/>
      <c r="F119" s="28"/>
      <c r="G119" s="28"/>
      <c r="H119" s="28"/>
      <c r="I119" s="98"/>
      <c r="J119" s="98"/>
      <c r="K119" s="28"/>
      <c r="L119" s="28"/>
      <c r="M119" s="3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s="2" customFormat="1" ht="12" customHeight="1">
      <c r="A120" s="28"/>
      <c r="B120" s="29"/>
      <c r="C120" s="24" t="s">
        <v>17</v>
      </c>
      <c r="D120" s="28"/>
      <c r="E120" s="28"/>
      <c r="F120" s="28"/>
      <c r="G120" s="28"/>
      <c r="H120" s="28"/>
      <c r="I120" s="98"/>
      <c r="J120" s="98"/>
      <c r="K120" s="28"/>
      <c r="L120" s="28"/>
      <c r="M120" s="3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2" customFormat="1" ht="16.5" customHeight="1">
      <c r="A121" s="28"/>
      <c r="B121" s="29"/>
      <c r="C121" s="28"/>
      <c r="D121" s="28"/>
      <c r="E121" s="262" t="str">
        <f>E7</f>
        <v>Jílové u Prahy, přepojení odběru SOŠ Potravinářské</v>
      </c>
      <c r="F121" s="263"/>
      <c r="G121" s="263"/>
      <c r="H121" s="263"/>
      <c r="I121" s="98"/>
      <c r="J121" s="98"/>
      <c r="K121" s="28"/>
      <c r="L121" s="28"/>
      <c r="M121" s="3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2:13" s="1" customFormat="1" ht="12" customHeight="1">
      <c r="B122" s="17"/>
      <c r="C122" s="24" t="s">
        <v>100</v>
      </c>
      <c r="I122" s="95"/>
      <c r="J122" s="95"/>
      <c r="M122" s="17"/>
    </row>
    <row r="123" spans="1:31" s="2" customFormat="1" ht="16.5" customHeight="1">
      <c r="A123" s="28"/>
      <c r="B123" s="29"/>
      <c r="C123" s="28"/>
      <c r="D123" s="28"/>
      <c r="E123" s="262" t="s">
        <v>101</v>
      </c>
      <c r="F123" s="259"/>
      <c r="G123" s="259"/>
      <c r="H123" s="259"/>
      <c r="I123" s="98"/>
      <c r="J123" s="98"/>
      <c r="K123" s="28"/>
      <c r="L123" s="28"/>
      <c r="M123" s="3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31" s="2" customFormat="1" ht="12" customHeight="1">
      <c r="A124" s="28"/>
      <c r="B124" s="29"/>
      <c r="C124" s="24" t="s">
        <v>102</v>
      </c>
      <c r="D124" s="28"/>
      <c r="E124" s="28"/>
      <c r="F124" s="28"/>
      <c r="G124" s="28"/>
      <c r="H124" s="28"/>
      <c r="I124" s="98"/>
      <c r="J124" s="98"/>
      <c r="K124" s="28"/>
      <c r="L124" s="28"/>
      <c r="M124" s="3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31" s="2" customFormat="1" ht="16.5" customHeight="1">
      <c r="A125" s="28"/>
      <c r="B125" s="29"/>
      <c r="C125" s="28"/>
      <c r="D125" s="28"/>
      <c r="E125" s="250" t="str">
        <f>E11</f>
        <v>3 - Ostatní náklady</v>
      </c>
      <c r="F125" s="259"/>
      <c r="G125" s="259"/>
      <c r="H125" s="259"/>
      <c r="I125" s="98"/>
      <c r="J125" s="98"/>
      <c r="K125" s="28"/>
      <c r="L125" s="28"/>
      <c r="M125" s="3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31" s="2" customFormat="1" ht="6.9" customHeight="1">
      <c r="A126" s="28"/>
      <c r="B126" s="29"/>
      <c r="C126" s="28"/>
      <c r="D126" s="28"/>
      <c r="E126" s="28"/>
      <c r="F126" s="28"/>
      <c r="G126" s="28"/>
      <c r="H126" s="28"/>
      <c r="I126" s="98"/>
      <c r="J126" s="98"/>
      <c r="K126" s="28"/>
      <c r="L126" s="28"/>
      <c r="M126" s="3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</row>
    <row r="127" spans="1:31" s="2" customFormat="1" ht="12" customHeight="1">
      <c r="A127" s="28"/>
      <c r="B127" s="29"/>
      <c r="C127" s="24" t="s">
        <v>24</v>
      </c>
      <c r="D127" s="28"/>
      <c r="E127" s="28"/>
      <c r="F127" s="22" t="str">
        <f>F14</f>
        <v xml:space="preserve"> </v>
      </c>
      <c r="G127" s="28"/>
      <c r="H127" s="28"/>
      <c r="I127" s="99" t="s">
        <v>26</v>
      </c>
      <c r="J127" s="101" t="str">
        <f>IF(J14="","",J14)</f>
        <v>8. 11. 2019</v>
      </c>
      <c r="K127" s="28"/>
      <c r="L127" s="28"/>
      <c r="M127" s="3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</row>
    <row r="128" spans="1:31" s="2" customFormat="1" ht="6.9" customHeight="1">
      <c r="A128" s="28"/>
      <c r="B128" s="29"/>
      <c r="C128" s="28"/>
      <c r="D128" s="28"/>
      <c r="E128" s="28"/>
      <c r="F128" s="28"/>
      <c r="G128" s="28"/>
      <c r="H128" s="28"/>
      <c r="I128" s="98"/>
      <c r="J128" s="98"/>
      <c r="K128" s="28"/>
      <c r="L128" s="28"/>
      <c r="M128" s="3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</row>
    <row r="129" spans="1:31" s="2" customFormat="1" ht="25.65" customHeight="1">
      <c r="A129" s="28"/>
      <c r="B129" s="29"/>
      <c r="C129" s="24" t="s">
        <v>30</v>
      </c>
      <c r="D129" s="28"/>
      <c r="E129" s="28"/>
      <c r="F129" s="22" t="str">
        <f>E17</f>
        <v xml:space="preserve"> </v>
      </c>
      <c r="G129" s="28"/>
      <c r="H129" s="28"/>
      <c r="I129" s="99" t="s">
        <v>35</v>
      </c>
      <c r="J129" s="128" t="str">
        <f>E23</f>
        <v>ELEKTROŠTIKA, s.r.o.</v>
      </c>
      <c r="K129" s="28"/>
      <c r="L129" s="28"/>
      <c r="M129" s="3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</row>
    <row r="130" spans="1:31" s="2" customFormat="1" ht="25.65" customHeight="1">
      <c r="A130" s="28"/>
      <c r="B130" s="29"/>
      <c r="C130" s="24" t="s">
        <v>33</v>
      </c>
      <c r="D130" s="28"/>
      <c r="E130" s="28"/>
      <c r="F130" s="22" t="str">
        <f>IF(E20="","",E20)</f>
        <v>Vyplň údaj</v>
      </c>
      <c r="G130" s="28"/>
      <c r="H130" s="28"/>
      <c r="I130" s="99" t="s">
        <v>37</v>
      </c>
      <c r="J130" s="128" t="str">
        <f>E26</f>
        <v>ELEKTROŠTIKA, s.r.o.</v>
      </c>
      <c r="K130" s="28"/>
      <c r="L130" s="28"/>
      <c r="M130" s="3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</row>
    <row r="131" spans="1:31" s="2" customFormat="1" ht="10.35" customHeight="1">
      <c r="A131" s="28"/>
      <c r="B131" s="29"/>
      <c r="C131" s="28"/>
      <c r="D131" s="28"/>
      <c r="E131" s="28"/>
      <c r="F131" s="28"/>
      <c r="G131" s="28"/>
      <c r="H131" s="28"/>
      <c r="I131" s="98"/>
      <c r="J131" s="98"/>
      <c r="K131" s="28"/>
      <c r="L131" s="28"/>
      <c r="M131" s="3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</row>
    <row r="132" spans="1:31" s="11" customFormat="1" ht="29.25" customHeight="1">
      <c r="A132" s="157"/>
      <c r="B132" s="158"/>
      <c r="C132" s="159" t="s">
        <v>128</v>
      </c>
      <c r="D132" s="160" t="s">
        <v>64</v>
      </c>
      <c r="E132" s="160" t="s">
        <v>60</v>
      </c>
      <c r="F132" s="160" t="s">
        <v>61</v>
      </c>
      <c r="G132" s="160" t="s">
        <v>129</v>
      </c>
      <c r="H132" s="160" t="s">
        <v>130</v>
      </c>
      <c r="I132" s="161" t="s">
        <v>131</v>
      </c>
      <c r="J132" s="161" t="s">
        <v>132</v>
      </c>
      <c r="K132" s="162" t="s">
        <v>111</v>
      </c>
      <c r="L132" s="163" t="s">
        <v>133</v>
      </c>
      <c r="M132" s="164"/>
      <c r="N132" s="57" t="s">
        <v>1</v>
      </c>
      <c r="O132" s="58" t="s">
        <v>43</v>
      </c>
      <c r="P132" s="58" t="s">
        <v>134</v>
      </c>
      <c r="Q132" s="58" t="s">
        <v>135</v>
      </c>
      <c r="R132" s="58" t="s">
        <v>136</v>
      </c>
      <c r="S132" s="58" t="s">
        <v>137</v>
      </c>
      <c r="T132" s="58" t="s">
        <v>138</v>
      </c>
      <c r="U132" s="58" t="s">
        <v>139</v>
      </c>
      <c r="V132" s="58" t="s">
        <v>140</v>
      </c>
      <c r="W132" s="58" t="s">
        <v>141</v>
      </c>
      <c r="X132" s="59" t="s">
        <v>142</v>
      </c>
      <c r="Y132" s="157"/>
      <c r="Z132" s="157"/>
      <c r="AA132" s="157"/>
      <c r="AB132" s="157"/>
      <c r="AC132" s="157"/>
      <c r="AD132" s="157"/>
      <c r="AE132" s="157"/>
    </row>
    <row r="133" spans="1:63" s="2" customFormat="1" ht="22.8" customHeight="1">
      <c r="A133" s="28"/>
      <c r="B133" s="29"/>
      <c r="C133" s="64" t="s">
        <v>143</v>
      </c>
      <c r="D133" s="28"/>
      <c r="E133" s="28"/>
      <c r="F133" s="28"/>
      <c r="G133" s="28"/>
      <c r="H133" s="28"/>
      <c r="I133" s="98"/>
      <c r="J133" s="98"/>
      <c r="K133" s="165">
        <f>BK133</f>
        <v>0</v>
      </c>
      <c r="L133" s="28"/>
      <c r="M133" s="29"/>
      <c r="N133" s="60"/>
      <c r="O133" s="51"/>
      <c r="P133" s="61"/>
      <c r="Q133" s="166">
        <f>Q134</f>
        <v>0</v>
      </c>
      <c r="R133" s="166">
        <f>R134</f>
        <v>0</v>
      </c>
      <c r="S133" s="61"/>
      <c r="T133" s="167">
        <f>T134</f>
        <v>0</v>
      </c>
      <c r="U133" s="61"/>
      <c r="V133" s="167">
        <f>V134</f>
        <v>0</v>
      </c>
      <c r="W133" s="61"/>
      <c r="X133" s="168">
        <f>X134</f>
        <v>0</v>
      </c>
      <c r="Y133" s="28"/>
      <c r="Z133" s="28"/>
      <c r="AA133" s="28"/>
      <c r="AB133" s="28"/>
      <c r="AC133" s="28"/>
      <c r="AD133" s="28"/>
      <c r="AE133" s="28"/>
      <c r="AT133" s="14" t="s">
        <v>80</v>
      </c>
      <c r="AU133" s="14" t="s">
        <v>113</v>
      </c>
      <c r="BK133" s="169">
        <f>BK134</f>
        <v>0</v>
      </c>
    </row>
    <row r="134" spans="2:63" s="12" customFormat="1" ht="25.95" customHeight="1">
      <c r="B134" s="170"/>
      <c r="D134" s="171" t="s">
        <v>80</v>
      </c>
      <c r="E134" s="172" t="s">
        <v>119</v>
      </c>
      <c r="F134" s="172" t="s">
        <v>280</v>
      </c>
      <c r="I134" s="173"/>
      <c r="J134" s="173"/>
      <c r="K134" s="174">
        <f>BK134</f>
        <v>0</v>
      </c>
      <c r="M134" s="170"/>
      <c r="N134" s="175"/>
      <c r="O134" s="176"/>
      <c r="P134" s="176"/>
      <c r="Q134" s="177">
        <f>Q135+Q137</f>
        <v>0</v>
      </c>
      <c r="R134" s="177">
        <f>R135+R137</f>
        <v>0</v>
      </c>
      <c r="S134" s="176"/>
      <c r="T134" s="178">
        <f>T135+T137</f>
        <v>0</v>
      </c>
      <c r="U134" s="176"/>
      <c r="V134" s="178">
        <f>V135+V137</f>
        <v>0</v>
      </c>
      <c r="W134" s="176"/>
      <c r="X134" s="179">
        <f>X135+X137</f>
        <v>0</v>
      </c>
      <c r="AR134" s="171" t="s">
        <v>210</v>
      </c>
      <c r="AT134" s="180" t="s">
        <v>80</v>
      </c>
      <c r="AU134" s="180" t="s">
        <v>81</v>
      </c>
      <c r="AY134" s="171" t="s">
        <v>146</v>
      </c>
      <c r="BK134" s="181">
        <f>BK135+BK137</f>
        <v>0</v>
      </c>
    </row>
    <row r="135" spans="2:63" s="12" customFormat="1" ht="22.8" customHeight="1">
      <c r="B135" s="170"/>
      <c r="D135" s="171" t="s">
        <v>80</v>
      </c>
      <c r="E135" s="182" t="s">
        <v>281</v>
      </c>
      <c r="F135" s="182" t="s">
        <v>118</v>
      </c>
      <c r="I135" s="173"/>
      <c r="J135" s="173"/>
      <c r="K135" s="183">
        <f>BK135</f>
        <v>0</v>
      </c>
      <c r="M135" s="170"/>
      <c r="N135" s="175"/>
      <c r="O135" s="176"/>
      <c r="P135" s="176"/>
      <c r="Q135" s="177">
        <f>Q136</f>
        <v>0</v>
      </c>
      <c r="R135" s="177">
        <f>R136</f>
        <v>0</v>
      </c>
      <c r="S135" s="176"/>
      <c r="T135" s="178">
        <f>T136</f>
        <v>0</v>
      </c>
      <c r="U135" s="176"/>
      <c r="V135" s="178">
        <f>V136</f>
        <v>0</v>
      </c>
      <c r="W135" s="176"/>
      <c r="X135" s="179">
        <f>X136</f>
        <v>0</v>
      </c>
      <c r="AR135" s="171" t="s">
        <v>210</v>
      </c>
      <c r="AT135" s="180" t="s">
        <v>80</v>
      </c>
      <c r="AU135" s="180" t="s">
        <v>23</v>
      </c>
      <c r="AY135" s="171" t="s">
        <v>146</v>
      </c>
      <c r="BK135" s="181">
        <f>BK136</f>
        <v>0</v>
      </c>
    </row>
    <row r="136" spans="1:65" s="2" customFormat="1" ht="16.5" customHeight="1">
      <c r="A136" s="28"/>
      <c r="B136" s="146"/>
      <c r="C136" s="184" t="s">
        <v>89</v>
      </c>
      <c r="D136" s="184" t="s">
        <v>150</v>
      </c>
      <c r="E136" s="185" t="s">
        <v>282</v>
      </c>
      <c r="F136" s="186" t="s">
        <v>283</v>
      </c>
      <c r="G136" s="187" t="s">
        <v>284</v>
      </c>
      <c r="H136" s="188">
        <v>1</v>
      </c>
      <c r="I136" s="189"/>
      <c r="J136" s="189"/>
      <c r="K136" s="190">
        <f>ROUND(P136*H136,2)</f>
        <v>0</v>
      </c>
      <c r="L136" s="191"/>
      <c r="M136" s="29"/>
      <c r="N136" s="192" t="s">
        <v>1</v>
      </c>
      <c r="O136" s="193" t="s">
        <v>44</v>
      </c>
      <c r="P136" s="194">
        <f>I136+J136</f>
        <v>0</v>
      </c>
      <c r="Q136" s="194">
        <f>ROUND(I136*H136,2)</f>
        <v>0</v>
      </c>
      <c r="R136" s="194">
        <f>ROUND(J136*H136,2)</f>
        <v>0</v>
      </c>
      <c r="S136" s="53"/>
      <c r="T136" s="195">
        <f>S136*H136</f>
        <v>0</v>
      </c>
      <c r="U136" s="195">
        <v>0</v>
      </c>
      <c r="V136" s="195">
        <f>U136*H136</f>
        <v>0</v>
      </c>
      <c r="W136" s="195">
        <v>0</v>
      </c>
      <c r="X136" s="196">
        <f>W136*H136</f>
        <v>0</v>
      </c>
      <c r="Y136" s="28"/>
      <c r="Z136" s="28"/>
      <c r="AA136" s="28"/>
      <c r="AB136" s="28"/>
      <c r="AC136" s="28"/>
      <c r="AD136" s="28"/>
      <c r="AE136" s="28"/>
      <c r="AR136" s="197" t="s">
        <v>285</v>
      </c>
      <c r="AT136" s="197" t="s">
        <v>150</v>
      </c>
      <c r="AU136" s="197" t="s">
        <v>89</v>
      </c>
      <c r="AY136" s="14" t="s">
        <v>146</v>
      </c>
      <c r="BE136" s="198">
        <f>IF(O136="základní",K136,0)</f>
        <v>0</v>
      </c>
      <c r="BF136" s="198">
        <f>IF(O136="snížená",K136,0)</f>
        <v>0</v>
      </c>
      <c r="BG136" s="198">
        <f>IF(O136="zákl. přenesená",K136,0)</f>
        <v>0</v>
      </c>
      <c r="BH136" s="198">
        <f>IF(O136="sníž. přenesená",K136,0)</f>
        <v>0</v>
      </c>
      <c r="BI136" s="198">
        <f>IF(O136="nulová",K136,0)</f>
        <v>0</v>
      </c>
      <c r="BJ136" s="14" t="s">
        <v>23</v>
      </c>
      <c r="BK136" s="198">
        <f>ROUND(P136*H136,2)</f>
        <v>0</v>
      </c>
      <c r="BL136" s="14" t="s">
        <v>285</v>
      </c>
      <c r="BM136" s="197" t="s">
        <v>286</v>
      </c>
    </row>
    <row r="137" spans="2:63" s="12" customFormat="1" ht="22.8" customHeight="1">
      <c r="B137" s="170"/>
      <c r="D137" s="171" t="s">
        <v>80</v>
      </c>
      <c r="E137" s="182" t="s">
        <v>287</v>
      </c>
      <c r="F137" s="182" t="s">
        <v>288</v>
      </c>
      <c r="I137" s="173"/>
      <c r="J137" s="173"/>
      <c r="K137" s="183">
        <f>BK137</f>
        <v>0</v>
      </c>
      <c r="M137" s="170"/>
      <c r="N137" s="175"/>
      <c r="O137" s="176"/>
      <c r="P137" s="176"/>
      <c r="Q137" s="177">
        <f>SUM(Q138:Q140)</f>
        <v>0</v>
      </c>
      <c r="R137" s="177">
        <f>SUM(R138:R140)</f>
        <v>0</v>
      </c>
      <c r="S137" s="176"/>
      <c r="T137" s="178">
        <f>SUM(T138:T140)</f>
        <v>0</v>
      </c>
      <c r="U137" s="176"/>
      <c r="V137" s="178">
        <f>SUM(V138:V140)</f>
        <v>0</v>
      </c>
      <c r="W137" s="176"/>
      <c r="X137" s="179">
        <f>SUM(X138:X140)</f>
        <v>0</v>
      </c>
      <c r="AR137" s="171" t="s">
        <v>210</v>
      </c>
      <c r="AT137" s="180" t="s">
        <v>80</v>
      </c>
      <c r="AU137" s="180" t="s">
        <v>23</v>
      </c>
      <c r="AY137" s="171" t="s">
        <v>146</v>
      </c>
      <c r="BK137" s="181">
        <f>SUM(BK138:BK140)</f>
        <v>0</v>
      </c>
    </row>
    <row r="138" spans="1:65" s="2" customFormat="1" ht="16.5" customHeight="1">
      <c r="A138" s="28"/>
      <c r="B138" s="146"/>
      <c r="C138" s="184" t="s">
        <v>188</v>
      </c>
      <c r="D138" s="184" t="s">
        <v>150</v>
      </c>
      <c r="E138" s="185" t="s">
        <v>289</v>
      </c>
      <c r="F138" s="186" t="s">
        <v>290</v>
      </c>
      <c r="G138" s="187" t="s">
        <v>291</v>
      </c>
      <c r="H138" s="188">
        <v>1</v>
      </c>
      <c r="I138" s="189"/>
      <c r="J138" s="189"/>
      <c r="K138" s="190">
        <f>ROUND(P138*H138,2)</f>
        <v>0</v>
      </c>
      <c r="L138" s="191"/>
      <c r="M138" s="29"/>
      <c r="N138" s="192" t="s">
        <v>1</v>
      </c>
      <c r="O138" s="193" t="s">
        <v>44</v>
      </c>
      <c r="P138" s="194">
        <f>I138+J138</f>
        <v>0</v>
      </c>
      <c r="Q138" s="194">
        <f>ROUND(I138*H138,2)</f>
        <v>0</v>
      </c>
      <c r="R138" s="194">
        <f>ROUND(J138*H138,2)</f>
        <v>0</v>
      </c>
      <c r="S138" s="53"/>
      <c r="T138" s="195">
        <f>S138*H138</f>
        <v>0</v>
      </c>
      <c r="U138" s="195">
        <v>0</v>
      </c>
      <c r="V138" s="195">
        <f>U138*H138</f>
        <v>0</v>
      </c>
      <c r="W138" s="195">
        <v>0</v>
      </c>
      <c r="X138" s="196">
        <f>W138*H138</f>
        <v>0</v>
      </c>
      <c r="Y138" s="28"/>
      <c r="Z138" s="28"/>
      <c r="AA138" s="28"/>
      <c r="AB138" s="28"/>
      <c r="AC138" s="28"/>
      <c r="AD138" s="28"/>
      <c r="AE138" s="28"/>
      <c r="AR138" s="197" t="s">
        <v>285</v>
      </c>
      <c r="AT138" s="197" t="s">
        <v>150</v>
      </c>
      <c r="AU138" s="197" t="s">
        <v>89</v>
      </c>
      <c r="AY138" s="14" t="s">
        <v>146</v>
      </c>
      <c r="BE138" s="198">
        <f>IF(O138="základní",K138,0)</f>
        <v>0</v>
      </c>
      <c r="BF138" s="198">
        <f>IF(O138="snížená",K138,0)</f>
        <v>0</v>
      </c>
      <c r="BG138" s="198">
        <f>IF(O138="zákl. přenesená",K138,0)</f>
        <v>0</v>
      </c>
      <c r="BH138" s="198">
        <f>IF(O138="sníž. přenesená",K138,0)</f>
        <v>0</v>
      </c>
      <c r="BI138" s="198">
        <f>IF(O138="nulová",K138,0)</f>
        <v>0</v>
      </c>
      <c r="BJ138" s="14" t="s">
        <v>23</v>
      </c>
      <c r="BK138" s="198">
        <f>ROUND(P138*H138,2)</f>
        <v>0</v>
      </c>
      <c r="BL138" s="14" t="s">
        <v>285</v>
      </c>
      <c r="BM138" s="197" t="s">
        <v>292</v>
      </c>
    </row>
    <row r="139" spans="1:65" s="2" customFormat="1" ht="16.5" customHeight="1">
      <c r="A139" s="28"/>
      <c r="B139" s="146"/>
      <c r="C139" s="184" t="s">
        <v>210</v>
      </c>
      <c r="D139" s="184" t="s">
        <v>150</v>
      </c>
      <c r="E139" s="185" t="s">
        <v>293</v>
      </c>
      <c r="F139" s="186" t="s">
        <v>294</v>
      </c>
      <c r="G139" s="187" t="s">
        <v>291</v>
      </c>
      <c r="H139" s="188">
        <v>1</v>
      </c>
      <c r="I139" s="189"/>
      <c r="J139" s="189"/>
      <c r="K139" s="190">
        <f>ROUND(P139*H139,2)</f>
        <v>0</v>
      </c>
      <c r="L139" s="191"/>
      <c r="M139" s="29"/>
      <c r="N139" s="192" t="s">
        <v>1</v>
      </c>
      <c r="O139" s="193" t="s">
        <v>44</v>
      </c>
      <c r="P139" s="194">
        <f>I139+J139</f>
        <v>0</v>
      </c>
      <c r="Q139" s="194">
        <f>ROUND(I139*H139,2)</f>
        <v>0</v>
      </c>
      <c r="R139" s="194">
        <f>ROUND(J139*H139,2)</f>
        <v>0</v>
      </c>
      <c r="S139" s="53"/>
      <c r="T139" s="195">
        <f>S139*H139</f>
        <v>0</v>
      </c>
      <c r="U139" s="195">
        <v>0</v>
      </c>
      <c r="V139" s="195">
        <f>U139*H139</f>
        <v>0</v>
      </c>
      <c r="W139" s="195">
        <v>0</v>
      </c>
      <c r="X139" s="196">
        <f>W139*H139</f>
        <v>0</v>
      </c>
      <c r="Y139" s="28"/>
      <c r="Z139" s="28"/>
      <c r="AA139" s="28"/>
      <c r="AB139" s="28"/>
      <c r="AC139" s="28"/>
      <c r="AD139" s="28"/>
      <c r="AE139" s="28"/>
      <c r="AR139" s="197" t="s">
        <v>285</v>
      </c>
      <c r="AT139" s="197" t="s">
        <v>150</v>
      </c>
      <c r="AU139" s="197" t="s">
        <v>89</v>
      </c>
      <c r="AY139" s="14" t="s">
        <v>146</v>
      </c>
      <c r="BE139" s="198">
        <f>IF(O139="základní",K139,0)</f>
        <v>0</v>
      </c>
      <c r="BF139" s="198">
        <f>IF(O139="snížená",K139,0)</f>
        <v>0</v>
      </c>
      <c r="BG139" s="198">
        <f>IF(O139="zákl. přenesená",K139,0)</f>
        <v>0</v>
      </c>
      <c r="BH139" s="198">
        <f>IF(O139="sníž. přenesená",K139,0)</f>
        <v>0</v>
      </c>
      <c r="BI139" s="198">
        <f>IF(O139="nulová",K139,0)</f>
        <v>0</v>
      </c>
      <c r="BJ139" s="14" t="s">
        <v>23</v>
      </c>
      <c r="BK139" s="198">
        <f>ROUND(P139*H139,2)</f>
        <v>0</v>
      </c>
      <c r="BL139" s="14" t="s">
        <v>285</v>
      </c>
      <c r="BM139" s="197" t="s">
        <v>295</v>
      </c>
    </row>
    <row r="140" spans="1:65" s="2" customFormat="1" ht="16.5" customHeight="1">
      <c r="A140" s="28"/>
      <c r="B140" s="146"/>
      <c r="C140" s="184" t="s">
        <v>296</v>
      </c>
      <c r="D140" s="184" t="s">
        <v>150</v>
      </c>
      <c r="E140" s="185" t="s">
        <v>297</v>
      </c>
      <c r="F140" s="186" t="s">
        <v>298</v>
      </c>
      <c r="G140" s="187" t="s">
        <v>284</v>
      </c>
      <c r="H140" s="188">
        <v>1</v>
      </c>
      <c r="I140" s="189"/>
      <c r="J140" s="189"/>
      <c r="K140" s="190">
        <f>ROUND(P140*H140,2)</f>
        <v>0</v>
      </c>
      <c r="L140" s="191"/>
      <c r="M140" s="29"/>
      <c r="N140" s="215" t="s">
        <v>1</v>
      </c>
      <c r="O140" s="210" t="s">
        <v>44</v>
      </c>
      <c r="P140" s="211">
        <f>I140+J140</f>
        <v>0</v>
      </c>
      <c r="Q140" s="211">
        <f>ROUND(I140*H140,2)</f>
        <v>0</v>
      </c>
      <c r="R140" s="211">
        <f>ROUND(J140*H140,2)</f>
        <v>0</v>
      </c>
      <c r="S140" s="212"/>
      <c r="T140" s="213">
        <f>S140*H140</f>
        <v>0</v>
      </c>
      <c r="U140" s="213">
        <v>0</v>
      </c>
      <c r="V140" s="213">
        <f>U140*H140</f>
        <v>0</v>
      </c>
      <c r="W140" s="213">
        <v>0</v>
      </c>
      <c r="X140" s="214">
        <f>W140*H140</f>
        <v>0</v>
      </c>
      <c r="Y140" s="28"/>
      <c r="Z140" s="28"/>
      <c r="AA140" s="28"/>
      <c r="AB140" s="28"/>
      <c r="AC140" s="28"/>
      <c r="AD140" s="28"/>
      <c r="AE140" s="28"/>
      <c r="AR140" s="197" t="s">
        <v>285</v>
      </c>
      <c r="AT140" s="197" t="s">
        <v>150</v>
      </c>
      <c r="AU140" s="197" t="s">
        <v>89</v>
      </c>
      <c r="AY140" s="14" t="s">
        <v>146</v>
      </c>
      <c r="BE140" s="198">
        <f>IF(O140="základní",K140,0)</f>
        <v>0</v>
      </c>
      <c r="BF140" s="198">
        <f>IF(O140="snížená",K140,0)</f>
        <v>0</v>
      </c>
      <c r="BG140" s="198">
        <f>IF(O140="zákl. přenesená",K140,0)</f>
        <v>0</v>
      </c>
      <c r="BH140" s="198">
        <f>IF(O140="sníž. přenesená",K140,0)</f>
        <v>0</v>
      </c>
      <c r="BI140" s="198">
        <f>IF(O140="nulová",K140,0)</f>
        <v>0</v>
      </c>
      <c r="BJ140" s="14" t="s">
        <v>23</v>
      </c>
      <c r="BK140" s="198">
        <f>ROUND(P140*H140,2)</f>
        <v>0</v>
      </c>
      <c r="BL140" s="14" t="s">
        <v>285</v>
      </c>
      <c r="BM140" s="197" t="s">
        <v>299</v>
      </c>
    </row>
    <row r="141" spans="1:31" s="2" customFormat="1" ht="6.9" customHeight="1">
      <c r="A141" s="28"/>
      <c r="B141" s="43"/>
      <c r="C141" s="44"/>
      <c r="D141" s="44"/>
      <c r="E141" s="44"/>
      <c r="F141" s="44"/>
      <c r="G141" s="44"/>
      <c r="H141" s="44"/>
      <c r="I141" s="126"/>
      <c r="J141" s="126"/>
      <c r="K141" s="44"/>
      <c r="L141" s="44"/>
      <c r="M141" s="29"/>
      <c r="N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</row>
  </sheetData>
  <autoFilter ref="C132:L140"/>
  <mergeCells count="17">
    <mergeCell ref="E29:H29"/>
    <mergeCell ref="E125:H125"/>
    <mergeCell ref="M2:Z2"/>
    <mergeCell ref="D107:F107"/>
    <mergeCell ref="D108:F108"/>
    <mergeCell ref="D109:F109"/>
    <mergeCell ref="E121:H121"/>
    <mergeCell ref="E123:H123"/>
    <mergeCell ref="E85:H85"/>
    <mergeCell ref="E87:H87"/>
    <mergeCell ref="E89:H89"/>
    <mergeCell ref="D105:F105"/>
    <mergeCell ref="D106:F106"/>
    <mergeCell ref="E7:H7"/>
    <mergeCell ref="E9:H9"/>
    <mergeCell ref="E11:H11"/>
    <mergeCell ref="E20:H20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Šolc Jaroslav</dc:creator>
  <cp:keywords/>
  <dc:description/>
  <cp:lastModifiedBy>Coufal</cp:lastModifiedBy>
  <dcterms:created xsi:type="dcterms:W3CDTF">2020-03-13T10:41:01Z</dcterms:created>
  <dcterms:modified xsi:type="dcterms:W3CDTF">2020-03-13T11:29:14Z</dcterms:modified>
  <cp:category/>
  <cp:version/>
  <cp:contentType/>
  <cp:contentStatus/>
</cp:coreProperties>
</file>