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oprava WC,skladu - Oprava..." sheetId="2" r:id="rId2"/>
  </sheets>
  <definedNames>
    <definedName name="_xlnm.Print_Area" localSheetId="0">'Rekapitulace stavby'!$D$4:$AO$76,'Rekapitulace stavby'!$C$82:$AQ$96</definedName>
    <definedName name="_xlnm._FilterDatabase" localSheetId="1" hidden="1">'oprava WC,skladu - Oprava...'!$C$132:$K$234</definedName>
    <definedName name="_xlnm.Print_Area" localSheetId="1">'oprava WC,skladu - Oprava...'!$C$4:$J$39,'oprava WC,skladu - Oprava...'!$C$50:$J$76,'oprava WC,skladu - Oprava...'!$C$82:$J$114,'oprava WC,skladu - Oprava...'!$C$120:$K$234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<sst xmlns="http://schemas.openxmlformats.org/spreadsheetml/2006/main" count="1642" uniqueCount="502">
  <si>
    <t>Export Komplet</t>
  </si>
  <si>
    <t/>
  </si>
  <si>
    <t>2.0</t>
  </si>
  <si>
    <t>ZAMOK</t>
  </si>
  <si>
    <t>False</t>
  </si>
  <si>
    <t>{2a60e519-f9a3-4e32-9c3c-f51dae1cc201}</t>
  </si>
  <si>
    <t>0,1</t>
  </si>
  <si>
    <t>21</t>
  </si>
  <si>
    <t>0,01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</si>
  <si>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</si>
  <si>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</si>
  <si>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</si>
  <si>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</si>
  <si>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</si>
  <si>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</si>
  <si>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NoveStraseci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</si>
  <si>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</si>
  <si>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</si>
  <si>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Domov seniorů Nové Strašecí - OPRAVA ZÁZEMÍ KUCHYNĚ</t>
  </si>
  <si>
    <t>KSO:</t>
  </si>
  <si>
    <t>CC-CZ:</t>
  </si>
  <si>
    <t>Místo:</t>
  </si>
  <si>
    <t xml:space="preserve"> Křivoklátská 417, 271 01 Nové Staršecí</t>
  </si>
  <si>
    <t>Datum:</t>
  </si>
  <si>
    <t>14. 1. 2020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</si>
  <si>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</si>
  <si>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</si>
  <si>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</si>
  <si>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</si>
  <si>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</si>
  <si>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</si>
  <si>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</si>
  <si>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</si>
  <si>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1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</si>
  <si>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</si>
  <si>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</si>
  <si>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</si>
  <si>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</si>
  <si>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</si>
  <si>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</si>
  <si>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</si>
  <si>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</si>
  <si>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</si>
  <si>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</si>
  <si>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</si>
  <si>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</si>
  <si>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</si>
  <si>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</si>
  <si>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</si>
  <si>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</si>
  <si>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</si>
  <si>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</si>
  <si>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</si>
  <si>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</si>
  <si>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</si>
  <si>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</si>
  <si>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</si>
  <si>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</si>
  <si>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</si>
  <si>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</si>
  <si>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</si>
  <si>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</si>
  <si>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</si>
  <si>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</si>
  <si>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</si>
  <si>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</si>
  <si>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</si>
  <si>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</si>
  <si>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</si>
  <si>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</si>
  <si>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</si>
  <si>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</si>
  <si>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</si>
  <si>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</si>
  <si>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</si>
  <si>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</si>
  <si>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</si>
  <si>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</si>
  <si>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</si>
  <si>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</si>
  <si>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</si>
  <si>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</si>
  <si>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oprava WC,skladu</t>
  </si>
  <si>
    <t>Oprava WC a mycího prostoru kuchyně</t>
  </si>
  <si>
    <t>STA</t>
  </si>
  <si>
    <t>{954854bb-0452-4ae3-8f26-922c895e1317}</t>
  </si>
  <si>
    <t>2</t>
  </si>
  <si>
    <t>KRYCÍ LIST SOUPISU PRACÍ</t>
  </si>
  <si>
    <t>Objekt:</t>
  </si>
  <si>
    <t>oprava WC,skladu - Oprava WC a mycího prostoru kuchyně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</si>
  <si>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</si>
  <si>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</si>
  <si>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</si>
  <si>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</si>
  <si>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</si>
  <si>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</si>
  <si>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</si>
  <si>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</si>
  <si>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</si>
  <si>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</si>
  <si>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</si>
  <si>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</si>
  <si>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</si>
  <si>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</si>
  <si>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</si>
  <si>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</si>
  <si>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</si>
  <si>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</si>
  <si>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</si>
  <si>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</si>
  <si>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</si>
  <si>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</si>
  <si>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</si>
  <si>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</si>
  <si>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</si>
  <si>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</si>
  <si>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</si>
  <si>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</si>
  <si>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</si>
  <si>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</si>
  <si>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</si>
  <si>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</si>
  <si>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</si>
  <si>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</si>
  <si>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</si>
  <si>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</si>
  <si>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</si>
  <si>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</si>
  <si>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</si>
  <si>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</si>
  <si>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</si>
  <si>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612135000</t>
  </si>
  <si>
    <t>Vyrovnání podkladu vnitřních stěn maltou vápennou tl do 10 mm</t>
  </si>
  <si>
    <t>m2</t>
  </si>
  <si>
    <t>4</t>
  </si>
  <si>
    <t>920570739</t>
  </si>
  <si>
    <t>612311131</t>
  </si>
  <si>
    <t>Potažení vnitřních stěn vápenným štukem tloušťky do 3 mm</t>
  </si>
  <si>
    <t>349489914</t>
  </si>
  <si>
    <t>3</t>
  </si>
  <si>
    <t>631311124</t>
  </si>
  <si>
    <t>Mazanina tl do 120 mm z betonu prostého bez zvýšených nároků na prostředí tř. C 16/20</t>
  </si>
  <si>
    <t>m3</t>
  </si>
  <si>
    <t>1656823970</t>
  </si>
  <si>
    <t>9</t>
  </si>
  <si>
    <t>Ostatní konstrukce a práce, bourání</t>
  </si>
  <si>
    <t>965042131</t>
  </si>
  <si>
    <t>Bourání podkladů pod dlažby nebo mazanin betonových nebo z litého asfaltu tl do 100 mm pl do 4 m2</t>
  </si>
  <si>
    <t>-1025545966</t>
  </si>
  <si>
    <t>997</t>
  </si>
  <si>
    <t>Přesun sutě</t>
  </si>
  <si>
    <t>5</t>
  </si>
  <si>
    <t>997013211</t>
  </si>
  <si>
    <t>Vnitrostaveništní doprava suti a vybouraných hmot pro budovy v do 6 m ručně</t>
  </si>
  <si>
    <t>t</t>
  </si>
  <si>
    <t>43746305</t>
  </si>
  <si>
    <t>997013501</t>
  </si>
  <si>
    <t>Odvoz suti a vybouraných hmot na skládku nebo meziskládku do 1 km se složením</t>
  </si>
  <si>
    <t>41423697</t>
  </si>
  <si>
    <t>7</t>
  </si>
  <si>
    <t>997013509</t>
  </si>
  <si>
    <t>Příplatek k odvozu suti a vybouraných hmot na skládku ZKD 1 km přes 1 km</t>
  </si>
  <si>
    <t>172083278</t>
  </si>
  <si>
    <t>8</t>
  </si>
  <si>
    <t>997013801</t>
  </si>
  <si>
    <t>Poplatek za uložení na skládce (skládkovné) stavebního odpadu betonového kód odpadu 170 101</t>
  </si>
  <si>
    <t>-1239450164</t>
  </si>
  <si>
    <t>PSV</t>
  </si>
  <si>
    <t>Práce a dodávky PSV</t>
  </si>
  <si>
    <t>721</t>
  </si>
  <si>
    <t>Zdravotechnika - vnitřní kanalizace</t>
  </si>
  <si>
    <t>721160802</t>
  </si>
  <si>
    <t>Demontáž potrubí vláknocementového DN 100</t>
  </si>
  <si>
    <t>m</t>
  </si>
  <si>
    <t>16</t>
  </si>
  <si>
    <t>921084909</t>
  </si>
  <si>
    <t>10</t>
  </si>
  <si>
    <t>721171803</t>
  </si>
  <si>
    <t>Demontáž potrubí z PVC do D 75</t>
  </si>
  <si>
    <t>1423521782</t>
  </si>
  <si>
    <t>11</t>
  </si>
  <si>
    <t>721171915</t>
  </si>
  <si>
    <t>Propojení s dosavadním potrubím DN 110</t>
  </si>
  <si>
    <t>kus</t>
  </si>
  <si>
    <t>-138359368</t>
  </si>
  <si>
    <t>12</t>
  </si>
  <si>
    <t>721173401.OSM</t>
  </si>
  <si>
    <t>Potrubí kanalizační KG-Systém SN 4 svodné DN 110</t>
  </si>
  <si>
    <t>-243023475</t>
  </si>
  <si>
    <t>13</t>
  </si>
  <si>
    <t>721174043.OSM</t>
  </si>
  <si>
    <t>Potrubí kanalizační připojovací Osma HT-Systém DN 50</t>
  </si>
  <si>
    <t>-843958473</t>
  </si>
  <si>
    <t>14</t>
  </si>
  <si>
    <t>721174063.OSM</t>
  </si>
  <si>
    <t>Potrubí kanalizační větrací Osma HT-Systém DN 110</t>
  </si>
  <si>
    <t>-401168646</t>
  </si>
  <si>
    <t>721194105</t>
  </si>
  <si>
    <t>Vyvedení a upevnění odpadních výpustek DN 50</t>
  </si>
  <si>
    <t>1487011252</t>
  </si>
  <si>
    <t>721194109</t>
  </si>
  <si>
    <t>Vyvedení a upevnění odpadních výpustek DN 100</t>
  </si>
  <si>
    <t>988453553</t>
  </si>
  <si>
    <t>17</t>
  </si>
  <si>
    <t>721210812</t>
  </si>
  <si>
    <t>Demontáž vpustí podlahových z kyselinovzdorné kameniny DN 70</t>
  </si>
  <si>
    <t>-1640388298</t>
  </si>
  <si>
    <t>18</t>
  </si>
  <si>
    <t>721274123</t>
  </si>
  <si>
    <t>Přivzdušňovací ventil vnitřní odpadních potrubí DN 100</t>
  </si>
  <si>
    <t>-260656135</t>
  </si>
  <si>
    <t>19</t>
  </si>
  <si>
    <t>721290111</t>
  </si>
  <si>
    <t>Zkouška těsnosti potrubí kanalizace vodou do DN 125</t>
  </si>
  <si>
    <t>-325463302</t>
  </si>
  <si>
    <t>20</t>
  </si>
  <si>
    <t>998721201</t>
  </si>
  <si>
    <t>Přesun hmot procentní pro vnitřní kanalizace v objektech v do 6 m</t>
  </si>
  <si>
    <t>%</t>
  </si>
  <si>
    <t>-1322191413</t>
  </si>
  <si>
    <t>722</t>
  </si>
  <si>
    <t>Zdravotechnika - vnitřní vodovod</t>
  </si>
  <si>
    <t>722170943</t>
  </si>
  <si>
    <t>Oprava potrubí PE - napojení na stávající rozvod</t>
  </si>
  <si>
    <t>-77950184</t>
  </si>
  <si>
    <t>22</t>
  </si>
  <si>
    <t>722171912</t>
  </si>
  <si>
    <t>Potrubí plastové odříznutí trubky D do 20 mm</t>
  </si>
  <si>
    <t>956138796</t>
  </si>
  <si>
    <t>23</t>
  </si>
  <si>
    <t>722174002</t>
  </si>
  <si>
    <t>Potrubí vodovodní plastové PPR svar polyfuze PN 16 D 20 x 2,8 mm</t>
  </si>
  <si>
    <t>-2002540731</t>
  </si>
  <si>
    <t>24</t>
  </si>
  <si>
    <t>722179191</t>
  </si>
  <si>
    <t>Příplatek k rozvodu vody z plastů za malý rozsah prací na zakázce do 20 m</t>
  </si>
  <si>
    <t>soubor</t>
  </si>
  <si>
    <t>1915337248</t>
  </si>
  <si>
    <t>25</t>
  </si>
  <si>
    <t>722181221</t>
  </si>
  <si>
    <t>Ochrana vodovodního potrubí přilepenými termoizolačními trubicemi z PE tl do 9 mm DN do 22 mm</t>
  </si>
  <si>
    <t>-1477662118</t>
  </si>
  <si>
    <t>26</t>
  </si>
  <si>
    <t>722190401</t>
  </si>
  <si>
    <t>Vyvedení a upevnění výpustku do DN 25</t>
  </si>
  <si>
    <t>1313014470</t>
  </si>
  <si>
    <t>27</t>
  </si>
  <si>
    <t>722220111</t>
  </si>
  <si>
    <t>Nástěnka pro výtokový ventil G 1/2 s jedním závitem</t>
  </si>
  <si>
    <t>133787710</t>
  </si>
  <si>
    <t>28</t>
  </si>
  <si>
    <t>722220121</t>
  </si>
  <si>
    <t>Nástěnka pro baterii G 1/2 s jedním závitem</t>
  </si>
  <si>
    <t>pár</t>
  </si>
  <si>
    <t>1648423819</t>
  </si>
  <si>
    <t>29</t>
  </si>
  <si>
    <t>722240101</t>
  </si>
  <si>
    <t>Ventily plastové PPR přímé DN 20</t>
  </si>
  <si>
    <t>-1588420651</t>
  </si>
  <si>
    <t>30</t>
  </si>
  <si>
    <t>722290226</t>
  </si>
  <si>
    <t>Zkouška těsnosti vodovodního potrubí do DN 50</t>
  </si>
  <si>
    <t>-25883475</t>
  </si>
  <si>
    <t>31</t>
  </si>
  <si>
    <t>722290234</t>
  </si>
  <si>
    <t>Proplach a dezinfekce vodovodního potrubí do DN 80</t>
  </si>
  <si>
    <t>-401589293</t>
  </si>
  <si>
    <t>32</t>
  </si>
  <si>
    <t>998722201</t>
  </si>
  <si>
    <t>Přesun hmot procentní pro vnitřní vodovod v objektech v do 6 m</t>
  </si>
  <si>
    <t>1765650111</t>
  </si>
  <si>
    <t>725</t>
  </si>
  <si>
    <t>Zdravotechnika - zařizovací předměty</t>
  </si>
  <si>
    <t>33</t>
  </si>
  <si>
    <t>725110811</t>
  </si>
  <si>
    <t>Demontáž klozetů splachovací s nádrží</t>
  </si>
  <si>
    <t>1321289588</t>
  </si>
  <si>
    <t>34</t>
  </si>
  <si>
    <t>725112022</t>
  </si>
  <si>
    <t>Klozet keramický závěsný na nosné stěny s hlubokým splachováním odpad vodorovný, vč. duroplast sedátka</t>
  </si>
  <si>
    <t>-1260319436</t>
  </si>
  <si>
    <t>35</t>
  </si>
  <si>
    <t>725119101</t>
  </si>
  <si>
    <t>Montáž splachovače nádržkového plastového vysokopoloženého pro výlevku</t>
  </si>
  <si>
    <t>2014054437</t>
  </si>
  <si>
    <t>36</t>
  </si>
  <si>
    <t>725210821</t>
  </si>
  <si>
    <t>Demontáž umyvadel bez výtokových armatur</t>
  </si>
  <si>
    <t>-909655895</t>
  </si>
  <si>
    <t>37</t>
  </si>
  <si>
    <t>725211602</t>
  </si>
  <si>
    <t>Umyvadlo keramické bílé šířky 550 mm bez krytu na sifon připevněné na stěnu šrouby</t>
  </si>
  <si>
    <t>1282102457</t>
  </si>
  <si>
    <t>38</t>
  </si>
  <si>
    <t>725219102</t>
  </si>
  <si>
    <t>Montáž umyvadla připevněného na šrouby do zdiva (stávající v kuchyni), vč. nové zápach.uzávěrky, rohových KK</t>
  </si>
  <si>
    <t>868492669</t>
  </si>
  <si>
    <t>39</t>
  </si>
  <si>
    <t>725319111</t>
  </si>
  <si>
    <t>Opětovná montáž dvoudřezu</t>
  </si>
  <si>
    <t>-1676390844</t>
  </si>
  <si>
    <t>40</t>
  </si>
  <si>
    <t>725320828</t>
  </si>
  <si>
    <t>Demontáž dřez dvojitý velkokuchyně bez výtokových armatur</t>
  </si>
  <si>
    <t>138773399</t>
  </si>
  <si>
    <t>41</t>
  </si>
  <si>
    <t>725330820</t>
  </si>
  <si>
    <t>Demontáž výlevka diturvitová</t>
  </si>
  <si>
    <t>-1099991114</t>
  </si>
  <si>
    <t>42</t>
  </si>
  <si>
    <t>725339111</t>
  </si>
  <si>
    <t>Montáž stávající výlevky</t>
  </si>
  <si>
    <t>1672142420</t>
  </si>
  <si>
    <t>43</t>
  </si>
  <si>
    <t>725530826</t>
  </si>
  <si>
    <t>Demontáž ohřívač elektrický akumulační do 800 litrů</t>
  </si>
  <si>
    <t>-836724085</t>
  </si>
  <si>
    <t>44</t>
  </si>
  <si>
    <t>725539301</t>
  </si>
  <si>
    <t>Montáž ohřívačů zásobníkových, vč. nových ventilů, kohoutů</t>
  </si>
  <si>
    <t>-221414078</t>
  </si>
  <si>
    <t>45</t>
  </si>
  <si>
    <t>725820801</t>
  </si>
  <si>
    <t>Demontáž baterie nástěnné do G 3 / 4</t>
  </si>
  <si>
    <t>-1533075306</t>
  </si>
  <si>
    <t>46</t>
  </si>
  <si>
    <t>725821312</t>
  </si>
  <si>
    <t>Baterie k výlevce nástěnná páková s otáčivým kulatým ústím a délkou ramínka 300 mm</t>
  </si>
  <si>
    <t>-523457839</t>
  </si>
  <si>
    <t>47</t>
  </si>
  <si>
    <t>725822611</t>
  </si>
  <si>
    <t>Baterie umyvadlová stojánková páková bez výpusti</t>
  </si>
  <si>
    <t>-1353786384</t>
  </si>
  <si>
    <t>48</t>
  </si>
  <si>
    <t>725822631</t>
  </si>
  <si>
    <t>Baterie umyvadlová stojánková klasická s otáčivým kulatým ústím a délkou ramínka 150 mm</t>
  </si>
  <si>
    <t>-148813890</t>
  </si>
  <si>
    <t>49</t>
  </si>
  <si>
    <t>998725201</t>
  </si>
  <si>
    <t>Přesun hmot procentní pro zařizovací předměty v objektech v do 6 m</t>
  </si>
  <si>
    <t>1594317545</t>
  </si>
  <si>
    <t>726</t>
  </si>
  <si>
    <t>Zdravotechnika - předstěnové instalace</t>
  </si>
  <si>
    <t>50</t>
  </si>
  <si>
    <t>726131041.GBT</t>
  </si>
  <si>
    <t>Instalační předstěna Geberit Duofix pro klozet závěsný v 1120 mm s ovládáním zepředu do lehkých stěn s kovovou kcí</t>
  </si>
  <si>
    <t>-1018467226</t>
  </si>
  <si>
    <t>51</t>
  </si>
  <si>
    <t>998726211</t>
  </si>
  <si>
    <t>Přesun hmot procentní pro instalační prefabrikáty v objektech v do 6 m</t>
  </si>
  <si>
    <t>981397535</t>
  </si>
  <si>
    <t>741</t>
  </si>
  <si>
    <t>Elektroinstalace - silnoproud</t>
  </si>
  <si>
    <t>52</t>
  </si>
  <si>
    <t>74121001</t>
  </si>
  <si>
    <t>Elektroinstalace soc.zařízení,přípravna jídel,res.vývody pro šatnu dle pož.zadavatele</t>
  </si>
  <si>
    <t>kpl</t>
  </si>
  <si>
    <t>375066582</t>
  </si>
  <si>
    <t>763</t>
  </si>
  <si>
    <t>Konstrukce suché výstavby</t>
  </si>
  <si>
    <t>53</t>
  </si>
  <si>
    <t>763135101</t>
  </si>
  <si>
    <t>Montáž SDK kazetového podhledu z kazet 600x600 mm na zavěšenou viditelnou nosnou konstrukci</t>
  </si>
  <si>
    <t>321455801</t>
  </si>
  <si>
    <t>54</t>
  </si>
  <si>
    <t>M</t>
  </si>
  <si>
    <t>59030570</t>
  </si>
  <si>
    <t>podhled kazetový bez děrování viditelný rastr tl 10mm 600x600mm</t>
  </si>
  <si>
    <t>892633289</t>
  </si>
  <si>
    <t>55</t>
  </si>
  <si>
    <t>763131766</t>
  </si>
  <si>
    <t>Příplatek k SDK podhledu za výšku zavěšení přes 1,0 do 1,5 m</t>
  </si>
  <si>
    <t>-104935622</t>
  </si>
  <si>
    <t>56</t>
  </si>
  <si>
    <t>763164521</t>
  </si>
  <si>
    <t>SDK obklad tvaru L š do 0,4 m desky 1xH2 12,5</t>
  </si>
  <si>
    <t>-1415618114</t>
  </si>
  <si>
    <t>57</t>
  </si>
  <si>
    <t>998763401</t>
  </si>
  <si>
    <t>Přesun hmot procentní pro sádrokartonové konstrukce v objektech v do 6 m</t>
  </si>
  <si>
    <t>-10631015</t>
  </si>
  <si>
    <t>766</t>
  </si>
  <si>
    <t>Konstrukce truhlářské</t>
  </si>
  <si>
    <t>58</t>
  </si>
  <si>
    <t>766691914</t>
  </si>
  <si>
    <t>Vyvěšení nebo zavěšení dřevěných křídel dveří pl do 2 m2</t>
  </si>
  <si>
    <t>247396017</t>
  </si>
  <si>
    <t>771</t>
  </si>
  <si>
    <t>Podlahy z dlaždic</t>
  </si>
  <si>
    <t>59</t>
  </si>
  <si>
    <t>771111011</t>
  </si>
  <si>
    <t>Vysátí podkladu před pokládkou dlažby</t>
  </si>
  <si>
    <t>1569782093</t>
  </si>
  <si>
    <t>60</t>
  </si>
  <si>
    <t>771571810</t>
  </si>
  <si>
    <t>Demontáž podlah z dlaždic keramických kladených do malty</t>
  </si>
  <si>
    <t>-1419131727</t>
  </si>
  <si>
    <t>61</t>
  </si>
  <si>
    <t>771574112</t>
  </si>
  <si>
    <t xml:space="preserve">Montáž podlah keramických hladkých lepených flexibilním lepidlem </t>
  </si>
  <si>
    <t>-175245036</t>
  </si>
  <si>
    <t>62</t>
  </si>
  <si>
    <t>LSS.TAA35069</t>
  </si>
  <si>
    <t>dlaždice slinutá TAURUS 298 x 298 x 9 mm</t>
  </si>
  <si>
    <t>-1282229229</t>
  </si>
  <si>
    <t>63</t>
  </si>
  <si>
    <t>771577111</t>
  </si>
  <si>
    <t>Příplatek k montáž podlah keramických za plochu do 5 m2</t>
  </si>
  <si>
    <t>1475824102</t>
  </si>
  <si>
    <t>64</t>
  </si>
  <si>
    <t>771591112</t>
  </si>
  <si>
    <t>Izolace pod dlažbu nátěrem nebo stěrkou ve dvou vrstvách</t>
  </si>
  <si>
    <t>-1034585278</t>
  </si>
  <si>
    <t>65</t>
  </si>
  <si>
    <t>771591115</t>
  </si>
  <si>
    <t>Podlahy spárování silikonem</t>
  </si>
  <si>
    <t>859676042</t>
  </si>
  <si>
    <t>66</t>
  </si>
  <si>
    <t>998771201</t>
  </si>
  <si>
    <t>Přesun hmot procentní pro podlahy z dlaždic v objektech v do 6 m</t>
  </si>
  <si>
    <t>-1771285189</t>
  </si>
  <si>
    <t>781</t>
  </si>
  <si>
    <t>Dokončovací práce - obklady</t>
  </si>
  <si>
    <t>67</t>
  </si>
  <si>
    <t>781121011</t>
  </si>
  <si>
    <t>Nátěr penetrační na stěnu</t>
  </si>
  <si>
    <t>82620384</t>
  </si>
  <si>
    <t>68</t>
  </si>
  <si>
    <t>781131112</t>
  </si>
  <si>
    <t>Izolace pod obklad nátěrem nebo stěrkou ve dvou vrstvách</t>
  </si>
  <si>
    <t>1019120357</t>
  </si>
  <si>
    <t>69</t>
  </si>
  <si>
    <t>781131264</t>
  </si>
  <si>
    <t>Izolace pod obklad těsnícími pásy mezi podlahou a stěnou</t>
  </si>
  <si>
    <t>-1223595448</t>
  </si>
  <si>
    <t>70</t>
  </si>
  <si>
    <t>781471810</t>
  </si>
  <si>
    <t>Demontáž obkladů z obkladaček keramických kladených do malty</t>
  </si>
  <si>
    <t>-21591339</t>
  </si>
  <si>
    <t>71</t>
  </si>
  <si>
    <t>781474112</t>
  </si>
  <si>
    <t>Montáž obkladů vnitřních keramických hladkých lepených flexibilním lepidlem</t>
  </si>
  <si>
    <t>554071449</t>
  </si>
  <si>
    <t>72</t>
  </si>
  <si>
    <t>59761026</t>
  </si>
  <si>
    <t>obklad keramický hladký do 12ks/m2</t>
  </si>
  <si>
    <t>-74865456</t>
  </si>
  <si>
    <t>73</t>
  </si>
  <si>
    <t>781477111</t>
  </si>
  <si>
    <t>Příplatek k montáži obkladů vnitřních keramických hladkých za plochu do 10 m2</t>
  </si>
  <si>
    <t>-1067086415</t>
  </si>
  <si>
    <t>74</t>
  </si>
  <si>
    <t>781495115</t>
  </si>
  <si>
    <t>Spárování vnitřních obkladů silikonem</t>
  </si>
  <si>
    <t>1257120263</t>
  </si>
  <si>
    <t>75</t>
  </si>
  <si>
    <t>998781201</t>
  </si>
  <si>
    <t>Přesun hmot procentní pro obklady keramické v objektech v do 6 m</t>
  </si>
  <si>
    <t>1831588044</t>
  </si>
  <si>
    <t>783</t>
  </si>
  <si>
    <t>Dokončovací práce - nátěry</t>
  </si>
  <si>
    <t>76</t>
  </si>
  <si>
    <t>783301313</t>
  </si>
  <si>
    <t>Odmaštění zámečnických konstrukcí ředidlovým odmašťovačem</t>
  </si>
  <si>
    <t>1049251818</t>
  </si>
  <si>
    <t>77</t>
  </si>
  <si>
    <t>783322101</t>
  </si>
  <si>
    <t>Tmelení včetně přebroušení zámečnických konstrukcí disperzním tmelem</t>
  </si>
  <si>
    <t>2047597950</t>
  </si>
  <si>
    <t>78</t>
  </si>
  <si>
    <t>783314101</t>
  </si>
  <si>
    <t>Základní jednonásobný syntetický nátěr zámečnických konstrukcí</t>
  </si>
  <si>
    <t>-885630590</t>
  </si>
  <si>
    <t>79</t>
  </si>
  <si>
    <t>783315101</t>
  </si>
  <si>
    <t>Mezinátěr jednonásobný syntetický standardní zámečnických konstrukcí</t>
  </si>
  <si>
    <t>-1224802600</t>
  </si>
  <si>
    <t>80</t>
  </si>
  <si>
    <t>783317101</t>
  </si>
  <si>
    <t>Krycí jednonásobný syntetický standardní nátěr zámečnických konstrukcí</t>
  </si>
  <si>
    <t>-992406350</t>
  </si>
  <si>
    <t>784</t>
  </si>
  <si>
    <t>Dokončovací práce - malby a tapety</t>
  </si>
  <si>
    <t>81</t>
  </si>
  <si>
    <t>784121001</t>
  </si>
  <si>
    <t>Oškrabání malby v mísnostech výšky do 3,80 m</t>
  </si>
  <si>
    <t>-523123392</t>
  </si>
  <si>
    <t>82</t>
  </si>
  <si>
    <t>784221101</t>
  </si>
  <si>
    <t>Dvojnásobné bílé malby ze směsí za sucha dobře otěruvzdorných v místnostech do 3,80 m</t>
  </si>
  <si>
    <t>-262350110</t>
  </si>
  <si>
    <t>OST</t>
  </si>
  <si>
    <t>Ostatní</t>
  </si>
  <si>
    <t>83</t>
  </si>
  <si>
    <t>DO01</t>
  </si>
  <si>
    <t xml:space="preserve">Doprava </t>
  </si>
  <si>
    <t>512</t>
  </si>
  <si>
    <t>1859435445</t>
  </si>
  <si>
    <t>84</t>
  </si>
  <si>
    <t>ZP01</t>
  </si>
  <si>
    <t>Zednické přípomoci pro řemesla</t>
  </si>
  <si>
    <t>75277933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</si>
</sst>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8</v>
      </c>
      <c r="BT3" s="14" t="s">
        <v>9</v>
      </c>
    </row>
    <row r="4" spans="2:71" s="1" customFormat="1" ht="24.95" customHeight="1">
      <c r="B4" s="18"/>
      <c r="C4" s="19"/>
      <c r="D4" s="20" t="s">
        <v>10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11</v>
      </c>
      <c r="BE4" s="22" t="s">
        <v>12</v>
      </c>
      <c r="BS4" s="14" t="s">
        <v>13</v>
      </c>
    </row>
    <row r="5" spans="2:71" s="1" customFormat="1" ht="12" customHeight="1">
      <c r="B5" s="18"/>
      <c r="C5" s="19"/>
      <c r="D5" s="23" t="s">
        <v>14</v>
      </c>
      <c r="E5" s="19"/>
      <c r="F5" s="19"/>
      <c r="G5" s="19"/>
      <c r="H5" s="19"/>
      <c r="I5" s="19"/>
      <c r="J5" s="19"/>
      <c r="K5" s="24" t="s">
        <v>15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16</v>
      </c>
      <c r="BS5" s="14" t="s">
        <v>6</v>
      </c>
    </row>
    <row r="6" spans="2:71" s="1" customFormat="1" ht="36.95" customHeight="1">
      <c r="B6" s="18"/>
      <c r="C6" s="19"/>
      <c r="D6" s="26" t="s">
        <v>17</v>
      </c>
      <c r="E6" s="19"/>
      <c r="F6" s="19"/>
      <c r="G6" s="19"/>
      <c r="H6" s="19"/>
      <c r="I6" s="19"/>
      <c r="J6" s="19"/>
      <c r="K6" s="27" t="s">
        <v>18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19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20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21</v>
      </c>
      <c r="E8" s="19"/>
      <c r="F8" s="19"/>
      <c r="G8" s="19"/>
      <c r="H8" s="19"/>
      <c r="I8" s="19"/>
      <c r="J8" s="19"/>
      <c r="K8" s="24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23</v>
      </c>
      <c r="AL8" s="19"/>
      <c r="AM8" s="19"/>
      <c r="AN8" s="30" t="s">
        <v>24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26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26</v>
      </c>
      <c r="AL13" s="19"/>
      <c r="AM13" s="19"/>
      <c r="AN13" s="31" t="s">
        <v>30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30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26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27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33</v>
      </c>
    </row>
    <row r="19" spans="2:71" s="1" customFormat="1" ht="12" customHeight="1">
      <c r="B19" s="18"/>
      <c r="C19" s="19"/>
      <c r="D19" s="29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26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33</v>
      </c>
    </row>
    <row r="20" spans="2:71" s="1" customFormat="1" ht="18.45" customHeight="1">
      <c r="B20" s="18"/>
      <c r="C20" s="19"/>
      <c r="D20" s="19"/>
      <c r="E20" s="24" t="s">
        <v>35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ROUND(AG94,0)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41</v>
      </c>
      <c r="E29" s="44"/>
      <c r="F29" s="29" t="s">
        <v>42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ROUND(AZ94,0)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ROUND(AV94,0)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43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ROUND(BA94,0)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ROUND(AW94,0)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44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ROUND(BB94,0)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45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ROUND(BC94,0)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46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ROUND(BD94,0)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47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48</v>
      </c>
      <c r="U35" s="51"/>
      <c r="V35" s="51"/>
      <c r="W35" s="51"/>
      <c r="X35" s="53" t="s">
        <v>49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50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51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52</v>
      </c>
      <c r="AI60" s="39"/>
      <c r="AJ60" s="39"/>
      <c r="AK60" s="39"/>
      <c r="AL60" s="39"/>
      <c r="AM60" s="61" t="s">
        <v>53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54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55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52</v>
      </c>
      <c r="AI75" s="39"/>
      <c r="AJ75" s="39"/>
      <c r="AK75" s="39"/>
      <c r="AL75" s="39"/>
      <c r="AM75" s="61" t="s">
        <v>53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14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NoveStraseci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17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Domov seniorů Nové Strašecí - OPRAVA ZÁZEMÍ KUCHYNĚ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21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Křivoklátská 417, 271 01 Nové Staršecí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23</v>
      </c>
      <c r="AJ87" s="37"/>
      <c r="AK87" s="37"/>
      <c r="AL87" s="37"/>
      <c r="AM87" s="76" t="str">
        <f>IF(AN8="","",AN8)</f>
        <v>14. 1. 2020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25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31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57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29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34</v>
      </c>
      <c r="AJ90" s="37"/>
      <c r="AK90" s="37"/>
      <c r="AL90" s="37"/>
      <c r="AM90" s="77" t="str">
        <f>IF(E20="","",E20)</f>
        <v>Lenka Jandová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58</v>
      </c>
      <c r="D92" s="91"/>
      <c r="E92" s="91"/>
      <c r="F92" s="91"/>
      <c r="G92" s="91"/>
      <c r="H92" s="92"/>
      <c r="I92" s="93" t="s">
        <v>59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60</v>
      </c>
      <c r="AH92" s="91"/>
      <c r="AI92" s="91"/>
      <c r="AJ92" s="91"/>
      <c r="AK92" s="91"/>
      <c r="AL92" s="91"/>
      <c r="AM92" s="91"/>
      <c r="AN92" s="93" t="s">
        <v>61</v>
      </c>
      <c r="AO92" s="91"/>
      <c r="AP92" s="95"/>
      <c r="AQ92" s="96" t="s">
        <v>62</v>
      </c>
      <c r="AR92" s="41"/>
      <c r="AS92" s="97" t="s">
        <v>63</v>
      </c>
      <c r="AT92" s="98" t="s">
        <v>64</v>
      </c>
      <c r="AU92" s="98" t="s">
        <v>65</v>
      </c>
      <c r="AV92" s="98" t="s">
        <v>66</v>
      </c>
      <c r="AW92" s="98" t="s">
        <v>67</v>
      </c>
      <c r="AX92" s="98" t="s">
        <v>68</v>
      </c>
      <c r="AY92" s="98" t="s">
        <v>69</v>
      </c>
      <c r="AZ92" s="98" t="s">
        <v>70</v>
      </c>
      <c r="BA92" s="98" t="s">
        <v>71</v>
      </c>
      <c r="BB92" s="98" t="s">
        <v>72</v>
      </c>
      <c r="BC92" s="98" t="s">
        <v>73</v>
      </c>
      <c r="BD92" s="99" t="s">
        <v>74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75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ROUND(AG95,0)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ROUND(AS95,0)</f>
        <v>0</v>
      </c>
      <c r="AT94" s="111">
        <f>ROUND(SUM(AV94:AW94),0)</f>
        <v>0</v>
      </c>
      <c r="AU94" s="112">
        <f>ROUND(AU95,5)</f>
        <v>0</v>
      </c>
      <c r="AV94" s="111">
        <f>ROUND(AZ94*L29,0)</f>
        <v>0</v>
      </c>
      <c r="AW94" s="111">
        <f>ROUND(BA94*L30,0)</f>
        <v>0</v>
      </c>
      <c r="AX94" s="111">
        <f>ROUND(BB94*L29,0)</f>
        <v>0</v>
      </c>
      <c r="AY94" s="111">
        <f>ROUND(BC94*L30,0)</f>
        <v>0</v>
      </c>
      <c r="AZ94" s="111">
        <f>ROUND(AZ95,0)</f>
        <v>0</v>
      </c>
      <c r="BA94" s="111">
        <f>ROUND(BA95,0)</f>
        <v>0</v>
      </c>
      <c r="BB94" s="111">
        <f>ROUND(BB95,0)</f>
        <v>0</v>
      </c>
      <c r="BC94" s="111">
        <f>ROUND(BC95,0)</f>
        <v>0</v>
      </c>
      <c r="BD94" s="113">
        <f>ROUND(BD95,0)</f>
        <v>0</v>
      </c>
      <c r="BE94" s="6"/>
      <c r="BS94" s="114" t="s">
        <v>76</v>
      </c>
      <c r="BT94" s="114" t="s">
        <v>77</v>
      </c>
      <c r="BU94" s="115" t="s">
        <v>78</v>
      </c>
      <c r="BV94" s="114" t="s">
        <v>79</v>
      </c>
      <c r="BW94" s="114" t="s">
        <v>5</v>
      </c>
      <c r="BX94" s="114" t="s">
        <v>80</v>
      </c>
      <c r="CL94" s="114" t="s">
        <v>1</v>
      </c>
    </row>
    <row r="95" spans="1:91" s="7" customFormat="1" ht="37.5" customHeight="1">
      <c r="A95" s="116" t="s">
        <v>81</v>
      </c>
      <c r="B95" s="117"/>
      <c r="C95" s="118"/>
      <c r="D95" s="119" t="s">
        <v>82</v>
      </c>
      <c r="E95" s="119"/>
      <c r="F95" s="119"/>
      <c r="G95" s="119"/>
      <c r="H95" s="119"/>
      <c r="I95" s="120"/>
      <c r="J95" s="119" t="s">
        <v>83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'oprava WC,skladu - Oprava...'!J30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84</v>
      </c>
      <c r="AR95" s="123"/>
      <c r="AS95" s="124">
        <v>0</v>
      </c>
      <c r="AT95" s="125">
        <f>ROUND(SUM(AV95:AW95),0)</f>
        <v>0</v>
      </c>
      <c r="AU95" s="126">
        <f>'oprava WC,skladu - Oprava...'!P133</f>
        <v>0</v>
      </c>
      <c r="AV95" s="125">
        <f>'oprava WC,skladu - Oprava...'!J33</f>
        <v>0</v>
      </c>
      <c r="AW95" s="125">
        <f>'oprava WC,skladu - Oprava...'!J34</f>
        <v>0</v>
      </c>
      <c r="AX95" s="125">
        <f>'oprava WC,skladu - Oprava...'!J35</f>
        <v>0</v>
      </c>
      <c r="AY95" s="125">
        <f>'oprava WC,skladu - Oprava...'!J36</f>
        <v>0</v>
      </c>
      <c r="AZ95" s="125">
        <f>'oprava WC,skladu - Oprava...'!F33</f>
        <v>0</v>
      </c>
      <c r="BA95" s="125">
        <f>'oprava WC,skladu - Oprava...'!F34</f>
        <v>0</v>
      </c>
      <c r="BB95" s="125">
        <f>'oprava WC,skladu - Oprava...'!F35</f>
        <v>0</v>
      </c>
      <c r="BC95" s="125">
        <f>'oprava WC,skladu - Oprava...'!F36</f>
        <v>0</v>
      </c>
      <c r="BD95" s="127">
        <f>'oprava WC,skladu - Oprava...'!F37</f>
        <v>0</v>
      </c>
      <c r="BE95" s="7"/>
      <c r="BT95" s="128" t="s">
        <v>33</v>
      </c>
      <c r="BV95" s="128" t="s">
        <v>79</v>
      </c>
      <c r="BW95" s="128" t="s">
        <v>85</v>
      </c>
      <c r="BX95" s="128" t="s">
        <v>5</v>
      </c>
      <c r="CL95" s="128" t="s">
        <v>1</v>
      </c>
      <c r="CM95" s="128" t="s">
        <v>86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oprava WC,skladu - Oprav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7"/>
      <c r="AT3" s="14" t="s">
        <v>86</v>
      </c>
    </row>
    <row r="4" spans="2:46" s="1" customFormat="1" ht="24.95" customHeight="1">
      <c r="B4" s="17"/>
      <c r="D4" s="133" t="s">
        <v>87</v>
      </c>
      <c r="I4" s="129"/>
      <c r="L4" s="17"/>
      <c r="M4" s="134" t="s">
        <v>11</v>
      </c>
      <c r="AT4" s="14" t="s">
        <v>4</v>
      </c>
    </row>
    <row r="5" spans="2:12" s="1" customFormat="1" ht="6.95" customHeight="1">
      <c r="B5" s="17"/>
      <c r="I5" s="129"/>
      <c r="L5" s="17"/>
    </row>
    <row r="6" spans="2:12" s="1" customFormat="1" ht="12" customHeight="1">
      <c r="B6" s="17"/>
      <c r="D6" s="135" t="s">
        <v>17</v>
      </c>
      <c r="I6" s="129"/>
      <c r="L6" s="17"/>
    </row>
    <row r="7" spans="2:12" s="1" customFormat="1" ht="16.5" customHeight="1">
      <c r="B7" s="17"/>
      <c r="E7" s="136" t="str">
        <f>'Rekapitulace stavby'!K6</f>
        <v>Domov seniorů Nové Strašecí - OPRAVA ZÁZEMÍ KUCHYNĚ</v>
      </c>
      <c r="F7" s="135"/>
      <c r="G7" s="135"/>
      <c r="H7" s="135"/>
      <c r="I7" s="129"/>
      <c r="L7" s="17"/>
    </row>
    <row r="8" spans="1:31" s="2" customFormat="1" ht="12" customHeight="1">
      <c r="A8" s="35"/>
      <c r="B8" s="41"/>
      <c r="C8" s="35"/>
      <c r="D8" s="135" t="s">
        <v>88</v>
      </c>
      <c r="E8" s="35"/>
      <c r="F8" s="35"/>
      <c r="G8" s="35"/>
      <c r="H8" s="35"/>
      <c r="I8" s="137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8" t="s">
        <v>89</v>
      </c>
      <c r="F9" s="35"/>
      <c r="G9" s="35"/>
      <c r="H9" s="35"/>
      <c r="I9" s="137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37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5" t="s">
        <v>19</v>
      </c>
      <c r="E11" s="35"/>
      <c r="F11" s="139" t="s">
        <v>1</v>
      </c>
      <c r="G11" s="35"/>
      <c r="H11" s="35"/>
      <c r="I11" s="140" t="s">
        <v>20</v>
      </c>
      <c r="J11" s="139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5" t="s">
        <v>21</v>
      </c>
      <c r="E12" s="35"/>
      <c r="F12" s="139" t="s">
        <v>22</v>
      </c>
      <c r="G12" s="35"/>
      <c r="H12" s="35"/>
      <c r="I12" s="140" t="s">
        <v>23</v>
      </c>
      <c r="J12" s="141" t="str">
        <f>'Rekapitulace stavby'!AN8</f>
        <v>14. 1. 2020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37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5" t="s">
        <v>25</v>
      </c>
      <c r="E14" s="35"/>
      <c r="F14" s="35"/>
      <c r="G14" s="35"/>
      <c r="H14" s="35"/>
      <c r="I14" s="140" t="s">
        <v>26</v>
      </c>
      <c r="J14" s="139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9" t="s">
        <v>27</v>
      </c>
      <c r="F15" s="35"/>
      <c r="G15" s="35"/>
      <c r="H15" s="35"/>
      <c r="I15" s="140" t="s">
        <v>28</v>
      </c>
      <c r="J15" s="139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37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5" t="s">
        <v>29</v>
      </c>
      <c r="E17" s="35"/>
      <c r="F17" s="35"/>
      <c r="G17" s="35"/>
      <c r="H17" s="35"/>
      <c r="I17" s="140" t="s">
        <v>26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9"/>
      <c r="G18" s="139"/>
      <c r="H18" s="139"/>
      <c r="I18" s="140" t="s">
        <v>28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37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5" t="s">
        <v>31</v>
      </c>
      <c r="E20" s="35"/>
      <c r="F20" s="35"/>
      <c r="G20" s="35"/>
      <c r="H20" s="35"/>
      <c r="I20" s="140" t="s">
        <v>26</v>
      </c>
      <c r="J20" s="139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9" t="s">
        <v>27</v>
      </c>
      <c r="F21" s="35"/>
      <c r="G21" s="35"/>
      <c r="H21" s="35"/>
      <c r="I21" s="140" t="s">
        <v>28</v>
      </c>
      <c r="J21" s="139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37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5" t="s">
        <v>34</v>
      </c>
      <c r="E23" s="35"/>
      <c r="F23" s="35"/>
      <c r="G23" s="35"/>
      <c r="H23" s="35"/>
      <c r="I23" s="140" t="s">
        <v>26</v>
      </c>
      <c r="J23" s="139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9" t="s">
        <v>35</v>
      </c>
      <c r="F24" s="35"/>
      <c r="G24" s="35"/>
      <c r="H24" s="35"/>
      <c r="I24" s="140" t="s">
        <v>28</v>
      </c>
      <c r="J24" s="139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37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5" t="s">
        <v>36</v>
      </c>
      <c r="E26" s="35"/>
      <c r="F26" s="35"/>
      <c r="G26" s="35"/>
      <c r="H26" s="35"/>
      <c r="I26" s="137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37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7"/>
      <c r="E29" s="147"/>
      <c r="F29" s="147"/>
      <c r="G29" s="147"/>
      <c r="H29" s="147"/>
      <c r="I29" s="148"/>
      <c r="J29" s="147"/>
      <c r="K29" s="147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9" t="s">
        <v>37</v>
      </c>
      <c r="E30" s="35"/>
      <c r="F30" s="35"/>
      <c r="G30" s="35"/>
      <c r="H30" s="35"/>
      <c r="I30" s="137"/>
      <c r="J30" s="150">
        <f>ROUND(J133,0)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7"/>
      <c r="E31" s="147"/>
      <c r="F31" s="147"/>
      <c r="G31" s="147"/>
      <c r="H31" s="147"/>
      <c r="I31" s="148"/>
      <c r="J31" s="147"/>
      <c r="K31" s="147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1" t="s">
        <v>39</v>
      </c>
      <c r="G32" s="35"/>
      <c r="H32" s="35"/>
      <c r="I32" s="152" t="s">
        <v>38</v>
      </c>
      <c r="J32" s="151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3" t="s">
        <v>41</v>
      </c>
      <c r="E33" s="135" t="s">
        <v>42</v>
      </c>
      <c r="F33" s="154">
        <f>ROUND((SUM(BE133:BE234)),0)</f>
        <v>0</v>
      </c>
      <c r="G33" s="35"/>
      <c r="H33" s="35"/>
      <c r="I33" s="155">
        <v>0.21</v>
      </c>
      <c r="J33" s="154">
        <f>ROUND(((SUM(BE133:BE234))*I33),0)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5" t="s">
        <v>43</v>
      </c>
      <c r="F34" s="154">
        <f>ROUND((SUM(BF133:BF234)),0)</f>
        <v>0</v>
      </c>
      <c r="G34" s="35"/>
      <c r="H34" s="35"/>
      <c r="I34" s="155">
        <v>0.15</v>
      </c>
      <c r="J34" s="154">
        <f>ROUND(((SUM(BF133:BF234))*I34),0)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5" t="s">
        <v>44</v>
      </c>
      <c r="F35" s="154">
        <f>ROUND((SUM(BG133:BG234)),0)</f>
        <v>0</v>
      </c>
      <c r="G35" s="35"/>
      <c r="H35" s="35"/>
      <c r="I35" s="155">
        <v>0.21</v>
      </c>
      <c r="J35" s="154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5" t="s">
        <v>45</v>
      </c>
      <c r="F36" s="154">
        <f>ROUND((SUM(BH133:BH234)),0)</f>
        <v>0</v>
      </c>
      <c r="G36" s="35"/>
      <c r="H36" s="35"/>
      <c r="I36" s="155">
        <v>0.15</v>
      </c>
      <c r="J36" s="154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5" t="s">
        <v>46</v>
      </c>
      <c r="F37" s="154">
        <f>ROUND((SUM(BI133:BI234)),0)</f>
        <v>0</v>
      </c>
      <c r="G37" s="35"/>
      <c r="H37" s="35"/>
      <c r="I37" s="155">
        <v>0</v>
      </c>
      <c r="J37" s="154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37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61"/>
      <c r="J39" s="162">
        <f>SUM(J30:J37)</f>
        <v>0</v>
      </c>
      <c r="K39" s="163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37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29"/>
      <c r="L41" s="17"/>
    </row>
    <row r="42" spans="2:12" s="1" customFormat="1" ht="14.4" customHeight="1">
      <c r="B42" s="17"/>
      <c r="I42" s="129"/>
      <c r="L42" s="17"/>
    </row>
    <row r="43" spans="2:12" s="1" customFormat="1" ht="14.4" customHeight="1">
      <c r="B43" s="17"/>
      <c r="I43" s="129"/>
      <c r="L43" s="17"/>
    </row>
    <row r="44" spans="2:12" s="1" customFormat="1" ht="14.4" customHeight="1">
      <c r="B44" s="17"/>
      <c r="I44" s="129"/>
      <c r="L44" s="17"/>
    </row>
    <row r="45" spans="2:12" s="1" customFormat="1" ht="14.4" customHeight="1">
      <c r="B45" s="17"/>
      <c r="I45" s="129"/>
      <c r="L45" s="17"/>
    </row>
    <row r="46" spans="2:12" s="1" customFormat="1" ht="14.4" customHeight="1">
      <c r="B46" s="17"/>
      <c r="I46" s="129"/>
      <c r="L46" s="17"/>
    </row>
    <row r="47" spans="2:12" s="1" customFormat="1" ht="14.4" customHeight="1">
      <c r="B47" s="17"/>
      <c r="I47" s="129"/>
      <c r="L47" s="17"/>
    </row>
    <row r="48" spans="2:12" s="1" customFormat="1" ht="14.4" customHeight="1">
      <c r="B48" s="17"/>
      <c r="I48" s="129"/>
      <c r="L48" s="17"/>
    </row>
    <row r="49" spans="2:12" s="1" customFormat="1" ht="14.4" customHeight="1">
      <c r="B49" s="17"/>
      <c r="I49" s="129"/>
      <c r="L49" s="17"/>
    </row>
    <row r="50" spans="2:12" s="2" customFormat="1" ht="14.4" customHeight="1">
      <c r="B50" s="60"/>
      <c r="D50" s="164" t="s">
        <v>50</v>
      </c>
      <c r="E50" s="165"/>
      <c r="F50" s="165"/>
      <c r="G50" s="164" t="s">
        <v>51</v>
      </c>
      <c r="H50" s="165"/>
      <c r="I50" s="166"/>
      <c r="J50" s="165"/>
      <c r="K50" s="165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7" t="s">
        <v>52</v>
      </c>
      <c r="E61" s="168"/>
      <c r="F61" s="169" t="s">
        <v>53</v>
      </c>
      <c r="G61" s="167" t="s">
        <v>52</v>
      </c>
      <c r="H61" s="168"/>
      <c r="I61" s="170"/>
      <c r="J61" s="171" t="s">
        <v>53</v>
      </c>
      <c r="K61" s="168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4" t="s">
        <v>54</v>
      </c>
      <c r="E65" s="172"/>
      <c r="F65" s="172"/>
      <c r="G65" s="164" t="s">
        <v>55</v>
      </c>
      <c r="H65" s="172"/>
      <c r="I65" s="173"/>
      <c r="J65" s="172"/>
      <c r="K65" s="172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7" t="s">
        <v>52</v>
      </c>
      <c r="E76" s="168"/>
      <c r="F76" s="169" t="s">
        <v>53</v>
      </c>
      <c r="G76" s="167" t="s">
        <v>52</v>
      </c>
      <c r="H76" s="168"/>
      <c r="I76" s="170"/>
      <c r="J76" s="171" t="s">
        <v>53</v>
      </c>
      <c r="K76" s="168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4"/>
      <c r="C77" s="175"/>
      <c r="D77" s="175"/>
      <c r="E77" s="175"/>
      <c r="F77" s="175"/>
      <c r="G77" s="175"/>
      <c r="H77" s="175"/>
      <c r="I77" s="176"/>
      <c r="J77" s="175"/>
      <c r="K77" s="175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7"/>
      <c r="C81" s="178"/>
      <c r="D81" s="178"/>
      <c r="E81" s="178"/>
      <c r="F81" s="178"/>
      <c r="G81" s="178"/>
      <c r="H81" s="178"/>
      <c r="I81" s="179"/>
      <c r="J81" s="178"/>
      <c r="K81" s="178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90</v>
      </c>
      <c r="D82" s="37"/>
      <c r="E82" s="37"/>
      <c r="F82" s="37"/>
      <c r="G82" s="37"/>
      <c r="H82" s="37"/>
      <c r="I82" s="1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17</v>
      </c>
      <c r="D84" s="37"/>
      <c r="E84" s="37"/>
      <c r="F84" s="37"/>
      <c r="G84" s="37"/>
      <c r="H84" s="37"/>
      <c r="I84" s="1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0" t="str">
        <f>E7</f>
        <v>Domov seniorů Nové Strašecí - OPRAVA ZÁZEMÍ KUCHYNĚ</v>
      </c>
      <c r="F85" s="29"/>
      <c r="G85" s="29"/>
      <c r="H85" s="29"/>
      <c r="I85" s="1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88</v>
      </c>
      <c r="D86" s="37"/>
      <c r="E86" s="37"/>
      <c r="F86" s="37"/>
      <c r="G86" s="37"/>
      <c r="H86" s="37"/>
      <c r="I86" s="1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oprava WC,skladu - Oprava WC a mycího prostoru kuchyně</v>
      </c>
      <c r="F87" s="37"/>
      <c r="G87" s="37"/>
      <c r="H87" s="37"/>
      <c r="I87" s="1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21</v>
      </c>
      <c r="D89" s="37"/>
      <c r="E89" s="37"/>
      <c r="F89" s="24" t="str">
        <f>F12</f>
        <v xml:space="preserve"> Křivoklátská 417, 271 01 Nové Staršecí</v>
      </c>
      <c r="G89" s="37"/>
      <c r="H89" s="37"/>
      <c r="I89" s="140" t="s">
        <v>23</v>
      </c>
      <c r="J89" s="76" t="str">
        <f>IF(J12="","",J12)</f>
        <v>14. 1. 2020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25</v>
      </c>
      <c r="D91" s="37"/>
      <c r="E91" s="37"/>
      <c r="F91" s="24" t="str">
        <f>E15</f>
        <v xml:space="preserve"> </v>
      </c>
      <c r="G91" s="37"/>
      <c r="H91" s="37"/>
      <c r="I91" s="140" t="s">
        <v>31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29</v>
      </c>
      <c r="D92" s="37"/>
      <c r="E92" s="37"/>
      <c r="F92" s="24" t="str">
        <f>IF(E18="","",E18)</f>
        <v>Vyplň údaj</v>
      </c>
      <c r="G92" s="37"/>
      <c r="H92" s="37"/>
      <c r="I92" s="140" t="s">
        <v>34</v>
      </c>
      <c r="J92" s="33" t="str">
        <f>E24</f>
        <v>Lenka Jandová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1" t="s">
        <v>91</v>
      </c>
      <c r="D94" s="182"/>
      <c r="E94" s="182"/>
      <c r="F94" s="182"/>
      <c r="G94" s="182"/>
      <c r="H94" s="182"/>
      <c r="I94" s="183"/>
      <c r="J94" s="184" t="s">
        <v>92</v>
      </c>
      <c r="K94" s="182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5" t="s">
        <v>93</v>
      </c>
      <c r="D96" s="37"/>
      <c r="E96" s="37"/>
      <c r="F96" s="37"/>
      <c r="G96" s="37"/>
      <c r="H96" s="37"/>
      <c r="I96" s="137"/>
      <c r="J96" s="107">
        <f>J133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94</v>
      </c>
    </row>
    <row r="97" spans="1:31" s="9" customFormat="1" ht="24.95" customHeight="1">
      <c r="A97" s="9"/>
      <c r="B97" s="186"/>
      <c r="C97" s="187"/>
      <c r="D97" s="188" t="s">
        <v>95</v>
      </c>
      <c r="E97" s="189"/>
      <c r="F97" s="189"/>
      <c r="G97" s="189"/>
      <c r="H97" s="189"/>
      <c r="I97" s="190"/>
      <c r="J97" s="191">
        <f>J134</f>
        <v>0</v>
      </c>
      <c r="K97" s="187"/>
      <c r="L97" s="19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3"/>
      <c r="C98" s="194"/>
      <c r="D98" s="195" t="s">
        <v>96</v>
      </c>
      <c r="E98" s="196"/>
      <c r="F98" s="196"/>
      <c r="G98" s="196"/>
      <c r="H98" s="196"/>
      <c r="I98" s="197"/>
      <c r="J98" s="198">
        <f>J135</f>
        <v>0</v>
      </c>
      <c r="K98" s="19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3"/>
      <c r="C99" s="194"/>
      <c r="D99" s="195" t="s">
        <v>97</v>
      </c>
      <c r="E99" s="196"/>
      <c r="F99" s="196"/>
      <c r="G99" s="196"/>
      <c r="H99" s="196"/>
      <c r="I99" s="197"/>
      <c r="J99" s="198">
        <f>J139</f>
        <v>0</v>
      </c>
      <c r="K99" s="19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3"/>
      <c r="C100" s="194"/>
      <c r="D100" s="195" t="s">
        <v>98</v>
      </c>
      <c r="E100" s="196"/>
      <c r="F100" s="196"/>
      <c r="G100" s="196"/>
      <c r="H100" s="196"/>
      <c r="I100" s="197"/>
      <c r="J100" s="198">
        <f>J141</f>
        <v>0</v>
      </c>
      <c r="K100" s="19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6"/>
      <c r="C101" s="187"/>
      <c r="D101" s="188" t="s">
        <v>99</v>
      </c>
      <c r="E101" s="189"/>
      <c r="F101" s="189"/>
      <c r="G101" s="189"/>
      <c r="H101" s="189"/>
      <c r="I101" s="190"/>
      <c r="J101" s="191">
        <f>J146</f>
        <v>0</v>
      </c>
      <c r="K101" s="187"/>
      <c r="L101" s="19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3"/>
      <c r="C102" s="194"/>
      <c r="D102" s="195" t="s">
        <v>100</v>
      </c>
      <c r="E102" s="196"/>
      <c r="F102" s="196"/>
      <c r="G102" s="196"/>
      <c r="H102" s="196"/>
      <c r="I102" s="197"/>
      <c r="J102" s="198">
        <f>J147</f>
        <v>0</v>
      </c>
      <c r="K102" s="19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3"/>
      <c r="C103" s="194"/>
      <c r="D103" s="195" t="s">
        <v>101</v>
      </c>
      <c r="E103" s="196"/>
      <c r="F103" s="196"/>
      <c r="G103" s="196"/>
      <c r="H103" s="196"/>
      <c r="I103" s="197"/>
      <c r="J103" s="198">
        <f>J160</f>
        <v>0</v>
      </c>
      <c r="K103" s="19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3"/>
      <c r="C104" s="194"/>
      <c r="D104" s="195" t="s">
        <v>102</v>
      </c>
      <c r="E104" s="196"/>
      <c r="F104" s="196"/>
      <c r="G104" s="196"/>
      <c r="H104" s="196"/>
      <c r="I104" s="197"/>
      <c r="J104" s="198">
        <f>J173</f>
        <v>0</v>
      </c>
      <c r="K104" s="19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3"/>
      <c r="C105" s="194"/>
      <c r="D105" s="195" t="s">
        <v>103</v>
      </c>
      <c r="E105" s="196"/>
      <c r="F105" s="196"/>
      <c r="G105" s="196"/>
      <c r="H105" s="196"/>
      <c r="I105" s="197"/>
      <c r="J105" s="198">
        <f>J191</f>
        <v>0</v>
      </c>
      <c r="K105" s="19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3"/>
      <c r="C106" s="194"/>
      <c r="D106" s="195" t="s">
        <v>104</v>
      </c>
      <c r="E106" s="196"/>
      <c r="F106" s="196"/>
      <c r="G106" s="196"/>
      <c r="H106" s="196"/>
      <c r="I106" s="197"/>
      <c r="J106" s="198">
        <f>J194</f>
        <v>0</v>
      </c>
      <c r="K106" s="19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3"/>
      <c r="C107" s="194"/>
      <c r="D107" s="195" t="s">
        <v>105</v>
      </c>
      <c r="E107" s="196"/>
      <c r="F107" s="196"/>
      <c r="G107" s="196"/>
      <c r="H107" s="196"/>
      <c r="I107" s="197"/>
      <c r="J107" s="198">
        <f>J196</f>
        <v>0</v>
      </c>
      <c r="K107" s="19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3"/>
      <c r="C108" s="194"/>
      <c r="D108" s="195" t="s">
        <v>106</v>
      </c>
      <c r="E108" s="196"/>
      <c r="F108" s="196"/>
      <c r="G108" s="196"/>
      <c r="H108" s="196"/>
      <c r="I108" s="197"/>
      <c r="J108" s="198">
        <f>J202</f>
        <v>0</v>
      </c>
      <c r="K108" s="19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3"/>
      <c r="C109" s="194"/>
      <c r="D109" s="195" t="s">
        <v>107</v>
      </c>
      <c r="E109" s="196"/>
      <c r="F109" s="196"/>
      <c r="G109" s="196"/>
      <c r="H109" s="196"/>
      <c r="I109" s="197"/>
      <c r="J109" s="198">
        <f>J204</f>
        <v>0</v>
      </c>
      <c r="K109" s="19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3"/>
      <c r="C110" s="194"/>
      <c r="D110" s="195" t="s">
        <v>108</v>
      </c>
      <c r="E110" s="196"/>
      <c r="F110" s="196"/>
      <c r="G110" s="196"/>
      <c r="H110" s="196"/>
      <c r="I110" s="197"/>
      <c r="J110" s="198">
        <f>J213</f>
        <v>0</v>
      </c>
      <c r="K110" s="19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3"/>
      <c r="C111" s="194"/>
      <c r="D111" s="195" t="s">
        <v>109</v>
      </c>
      <c r="E111" s="196"/>
      <c r="F111" s="196"/>
      <c r="G111" s="196"/>
      <c r="H111" s="196"/>
      <c r="I111" s="197"/>
      <c r="J111" s="198">
        <f>J223</f>
        <v>0</v>
      </c>
      <c r="K111" s="19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3"/>
      <c r="C112" s="194"/>
      <c r="D112" s="195" t="s">
        <v>110</v>
      </c>
      <c r="E112" s="196"/>
      <c r="F112" s="196"/>
      <c r="G112" s="196"/>
      <c r="H112" s="196"/>
      <c r="I112" s="197"/>
      <c r="J112" s="198">
        <f>J229</f>
        <v>0</v>
      </c>
      <c r="K112" s="194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>
      <c r="A113" s="9"/>
      <c r="B113" s="186"/>
      <c r="C113" s="187"/>
      <c r="D113" s="188" t="s">
        <v>111</v>
      </c>
      <c r="E113" s="189"/>
      <c r="F113" s="189"/>
      <c r="G113" s="189"/>
      <c r="H113" s="189"/>
      <c r="I113" s="190"/>
      <c r="J113" s="191">
        <f>J232</f>
        <v>0</v>
      </c>
      <c r="K113" s="187"/>
      <c r="L113" s="192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2" customFormat="1" ht="21.8" customHeight="1">
      <c r="A114" s="35"/>
      <c r="B114" s="36"/>
      <c r="C114" s="37"/>
      <c r="D114" s="37"/>
      <c r="E114" s="37"/>
      <c r="F114" s="37"/>
      <c r="G114" s="37"/>
      <c r="H114" s="37"/>
      <c r="I114" s="1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63"/>
      <c r="C115" s="64"/>
      <c r="D115" s="64"/>
      <c r="E115" s="64"/>
      <c r="F115" s="64"/>
      <c r="G115" s="64"/>
      <c r="H115" s="64"/>
      <c r="I115" s="176"/>
      <c r="J115" s="64"/>
      <c r="K115" s="64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9" spans="1:31" s="2" customFormat="1" ht="6.95" customHeight="1">
      <c r="A119" s="35"/>
      <c r="B119" s="65"/>
      <c r="C119" s="66"/>
      <c r="D119" s="66"/>
      <c r="E119" s="66"/>
      <c r="F119" s="66"/>
      <c r="G119" s="66"/>
      <c r="H119" s="66"/>
      <c r="I119" s="179"/>
      <c r="J119" s="66"/>
      <c r="K119" s="66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4.95" customHeight="1">
      <c r="A120" s="35"/>
      <c r="B120" s="36"/>
      <c r="C120" s="20" t="s">
        <v>112</v>
      </c>
      <c r="D120" s="37"/>
      <c r="E120" s="37"/>
      <c r="F120" s="37"/>
      <c r="G120" s="37"/>
      <c r="H120" s="37"/>
      <c r="I120" s="1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1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17</v>
      </c>
      <c r="D122" s="37"/>
      <c r="E122" s="37"/>
      <c r="F122" s="37"/>
      <c r="G122" s="37"/>
      <c r="H122" s="37"/>
      <c r="I122" s="1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180" t="str">
        <f>E7</f>
        <v>Domov seniorů Nové Strašecí - OPRAVA ZÁZEMÍ KUCHYNĚ</v>
      </c>
      <c r="F123" s="29"/>
      <c r="G123" s="29"/>
      <c r="H123" s="29"/>
      <c r="I123" s="1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9" t="s">
        <v>88</v>
      </c>
      <c r="D124" s="37"/>
      <c r="E124" s="37"/>
      <c r="F124" s="37"/>
      <c r="G124" s="37"/>
      <c r="H124" s="37"/>
      <c r="I124" s="1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7"/>
      <c r="D125" s="37"/>
      <c r="E125" s="73" t="str">
        <f>E9</f>
        <v>oprava WC,skladu - Oprava WC a mycího prostoru kuchyně</v>
      </c>
      <c r="F125" s="37"/>
      <c r="G125" s="37"/>
      <c r="H125" s="37"/>
      <c r="I125" s="1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1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29" t="s">
        <v>21</v>
      </c>
      <c r="D127" s="37"/>
      <c r="E127" s="37"/>
      <c r="F127" s="24" t="str">
        <f>F12</f>
        <v xml:space="preserve"> Křivoklátská 417, 271 01 Nové Staršecí</v>
      </c>
      <c r="G127" s="37"/>
      <c r="H127" s="37"/>
      <c r="I127" s="140" t="s">
        <v>23</v>
      </c>
      <c r="J127" s="76" t="str">
        <f>IF(J12="","",J12)</f>
        <v>14. 1. 2020</v>
      </c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7"/>
      <c r="D128" s="37"/>
      <c r="E128" s="37"/>
      <c r="F128" s="37"/>
      <c r="G128" s="37"/>
      <c r="H128" s="37"/>
      <c r="I128" s="137"/>
      <c r="J128" s="37"/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5.15" customHeight="1">
      <c r="A129" s="35"/>
      <c r="B129" s="36"/>
      <c r="C129" s="29" t="s">
        <v>25</v>
      </c>
      <c r="D129" s="37"/>
      <c r="E129" s="37"/>
      <c r="F129" s="24" t="str">
        <f>E15</f>
        <v xml:space="preserve"> </v>
      </c>
      <c r="G129" s="37"/>
      <c r="H129" s="37"/>
      <c r="I129" s="140" t="s">
        <v>31</v>
      </c>
      <c r="J129" s="33" t="str">
        <f>E21</f>
        <v xml:space="preserve"> </v>
      </c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5.15" customHeight="1">
      <c r="A130" s="35"/>
      <c r="B130" s="36"/>
      <c r="C130" s="29" t="s">
        <v>29</v>
      </c>
      <c r="D130" s="37"/>
      <c r="E130" s="37"/>
      <c r="F130" s="24" t="str">
        <f>IF(E18="","",E18)</f>
        <v>Vyplň údaj</v>
      </c>
      <c r="G130" s="37"/>
      <c r="H130" s="37"/>
      <c r="I130" s="140" t="s">
        <v>34</v>
      </c>
      <c r="J130" s="33" t="str">
        <f>E24</f>
        <v>Lenka Jandová</v>
      </c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0.3" customHeight="1">
      <c r="A131" s="35"/>
      <c r="B131" s="36"/>
      <c r="C131" s="37"/>
      <c r="D131" s="37"/>
      <c r="E131" s="37"/>
      <c r="F131" s="37"/>
      <c r="G131" s="37"/>
      <c r="H131" s="37"/>
      <c r="I131" s="137"/>
      <c r="J131" s="37"/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11" customFormat="1" ht="29.25" customHeight="1">
      <c r="A132" s="200"/>
      <c r="B132" s="201"/>
      <c r="C132" s="202" t="s">
        <v>113</v>
      </c>
      <c r="D132" s="203" t="s">
        <v>62</v>
      </c>
      <c r="E132" s="203" t="s">
        <v>58</v>
      </c>
      <c r="F132" s="203" t="s">
        <v>59</v>
      </c>
      <c r="G132" s="203" t="s">
        <v>114</v>
      </c>
      <c r="H132" s="203" t="s">
        <v>115</v>
      </c>
      <c r="I132" s="204" t="s">
        <v>116</v>
      </c>
      <c r="J132" s="203" t="s">
        <v>92</v>
      </c>
      <c r="K132" s="205" t="s">
        <v>117</v>
      </c>
      <c r="L132" s="206"/>
      <c r="M132" s="97" t="s">
        <v>1</v>
      </c>
      <c r="N132" s="98" t="s">
        <v>41</v>
      </c>
      <c r="O132" s="98" t="s">
        <v>118</v>
      </c>
      <c r="P132" s="98" t="s">
        <v>119</v>
      </c>
      <c r="Q132" s="98" t="s">
        <v>120</v>
      </c>
      <c r="R132" s="98" t="s">
        <v>121</v>
      </c>
      <c r="S132" s="98" t="s">
        <v>122</v>
      </c>
      <c r="T132" s="99" t="s">
        <v>123</v>
      </c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</row>
    <row r="133" spans="1:63" s="2" customFormat="1" ht="22.8" customHeight="1">
      <c r="A133" s="35"/>
      <c r="B133" s="36"/>
      <c r="C133" s="104" t="s">
        <v>124</v>
      </c>
      <c r="D133" s="37"/>
      <c r="E133" s="37"/>
      <c r="F133" s="37"/>
      <c r="G133" s="37"/>
      <c r="H133" s="37"/>
      <c r="I133" s="137"/>
      <c r="J133" s="207">
        <f>BK133</f>
        <v>0</v>
      </c>
      <c r="K133" s="37"/>
      <c r="L133" s="41"/>
      <c r="M133" s="100"/>
      <c r="N133" s="208"/>
      <c r="O133" s="101"/>
      <c r="P133" s="209">
        <f>P134+P146+P232</f>
        <v>0</v>
      </c>
      <c r="Q133" s="101"/>
      <c r="R133" s="209">
        <f>R134+R146+R232</f>
        <v>4.03957343922</v>
      </c>
      <c r="S133" s="101"/>
      <c r="T133" s="210">
        <f>T134+T146+T232</f>
        <v>6.0370548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76</v>
      </c>
      <c r="AU133" s="14" t="s">
        <v>94</v>
      </c>
      <c r="BK133" s="211">
        <f>BK134+BK146+BK232</f>
        <v>0</v>
      </c>
    </row>
    <row r="134" spans="1:63" s="12" customFormat="1" ht="25.9" customHeight="1">
      <c r="A134" s="12"/>
      <c r="B134" s="212"/>
      <c r="C134" s="213"/>
      <c r="D134" s="214" t="s">
        <v>76</v>
      </c>
      <c r="E134" s="215" t="s">
        <v>125</v>
      </c>
      <c r="F134" s="215" t="s">
        <v>126</v>
      </c>
      <c r="G134" s="213"/>
      <c r="H134" s="213"/>
      <c r="I134" s="216"/>
      <c r="J134" s="217">
        <f>BK134</f>
        <v>0</v>
      </c>
      <c r="K134" s="213"/>
      <c r="L134" s="218"/>
      <c r="M134" s="219"/>
      <c r="N134" s="220"/>
      <c r="O134" s="220"/>
      <c r="P134" s="221">
        <f>P135+P139+P141</f>
        <v>0</v>
      </c>
      <c r="Q134" s="220"/>
      <c r="R134" s="221">
        <f>R135+R139+R141</f>
        <v>2.88449668</v>
      </c>
      <c r="S134" s="220"/>
      <c r="T134" s="222">
        <f>T135+T139+T141</f>
        <v>2.4244000000000003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33</v>
      </c>
      <c r="AT134" s="224" t="s">
        <v>76</v>
      </c>
      <c r="AU134" s="224" t="s">
        <v>77</v>
      </c>
      <c r="AY134" s="223" t="s">
        <v>127</v>
      </c>
      <c r="BK134" s="225">
        <f>BK135+BK139+BK141</f>
        <v>0</v>
      </c>
    </row>
    <row r="135" spans="1:63" s="12" customFormat="1" ht="22.8" customHeight="1">
      <c r="A135" s="12"/>
      <c r="B135" s="212"/>
      <c r="C135" s="213"/>
      <c r="D135" s="214" t="s">
        <v>76</v>
      </c>
      <c r="E135" s="226" t="s">
        <v>128</v>
      </c>
      <c r="F135" s="226" t="s">
        <v>129</v>
      </c>
      <c r="G135" s="213"/>
      <c r="H135" s="213"/>
      <c r="I135" s="216"/>
      <c r="J135" s="227">
        <f>BK135</f>
        <v>0</v>
      </c>
      <c r="K135" s="213"/>
      <c r="L135" s="218"/>
      <c r="M135" s="219"/>
      <c r="N135" s="220"/>
      <c r="O135" s="220"/>
      <c r="P135" s="221">
        <f>SUM(P136:P138)</f>
        <v>0</v>
      </c>
      <c r="Q135" s="220"/>
      <c r="R135" s="221">
        <f>SUM(R136:R138)</f>
        <v>2.88449668</v>
      </c>
      <c r="S135" s="220"/>
      <c r="T135" s="222">
        <f>SUM(T136:T138)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3" t="s">
        <v>33</v>
      </c>
      <c r="AT135" s="224" t="s">
        <v>76</v>
      </c>
      <c r="AU135" s="224" t="s">
        <v>33</v>
      </c>
      <c r="AY135" s="223" t="s">
        <v>127</v>
      </c>
      <c r="BK135" s="225">
        <f>SUM(BK136:BK138)</f>
        <v>0</v>
      </c>
    </row>
    <row r="136" spans="1:65" s="2" customFormat="1" ht="16.5" customHeight="1">
      <c r="A136" s="35"/>
      <c r="B136" s="36"/>
      <c r="C136" s="228" t="s">
        <v>33</v>
      </c>
      <c r="D136" s="228" t="s">
        <v>130</v>
      </c>
      <c r="E136" s="229" t="s">
        <v>131</v>
      </c>
      <c r="F136" s="230" t="s">
        <v>132</v>
      </c>
      <c r="G136" s="231" t="s">
        <v>133</v>
      </c>
      <c r="H136" s="232">
        <v>20.7</v>
      </c>
      <c r="I136" s="233"/>
      <c r="J136" s="234">
        <f>ROUND(I136*H136,2)</f>
        <v>0</v>
      </c>
      <c r="K136" s="230" t="s">
        <v>1</v>
      </c>
      <c r="L136" s="41"/>
      <c r="M136" s="235" t="s">
        <v>1</v>
      </c>
      <c r="N136" s="236" t="s">
        <v>43</v>
      </c>
      <c r="O136" s="88"/>
      <c r="P136" s="237">
        <f>O136*H136</f>
        <v>0</v>
      </c>
      <c r="Q136" s="237">
        <v>0.0167</v>
      </c>
      <c r="R136" s="237">
        <f>Q136*H136</f>
        <v>0.34569</v>
      </c>
      <c r="S136" s="237">
        <v>0</v>
      </c>
      <c r="T136" s="238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9" t="s">
        <v>134</v>
      </c>
      <c r="AT136" s="239" t="s">
        <v>130</v>
      </c>
      <c r="AU136" s="239" t="s">
        <v>86</v>
      </c>
      <c r="AY136" s="14" t="s">
        <v>127</v>
      </c>
      <c r="BE136" s="240">
        <f>IF(N136="základní",J136,0)</f>
        <v>0</v>
      </c>
      <c r="BF136" s="240">
        <f>IF(N136="snížená",J136,0)</f>
        <v>0</v>
      </c>
      <c r="BG136" s="240">
        <f>IF(N136="zákl. přenesená",J136,0)</f>
        <v>0</v>
      </c>
      <c r="BH136" s="240">
        <f>IF(N136="sníž. přenesená",J136,0)</f>
        <v>0</v>
      </c>
      <c r="BI136" s="240">
        <f>IF(N136="nulová",J136,0)</f>
        <v>0</v>
      </c>
      <c r="BJ136" s="14" t="s">
        <v>86</v>
      </c>
      <c r="BK136" s="240">
        <f>ROUND(I136*H136,2)</f>
        <v>0</v>
      </c>
      <c r="BL136" s="14" t="s">
        <v>134</v>
      </c>
      <c r="BM136" s="239" t="s">
        <v>135</v>
      </c>
    </row>
    <row r="137" spans="1:65" s="2" customFormat="1" ht="16.5" customHeight="1">
      <c r="A137" s="35"/>
      <c r="B137" s="36"/>
      <c r="C137" s="228" t="s">
        <v>86</v>
      </c>
      <c r="D137" s="228" t="s">
        <v>130</v>
      </c>
      <c r="E137" s="229" t="s">
        <v>136</v>
      </c>
      <c r="F137" s="230" t="s">
        <v>137</v>
      </c>
      <c r="G137" s="231" t="s">
        <v>133</v>
      </c>
      <c r="H137" s="232">
        <v>17.44</v>
      </c>
      <c r="I137" s="233"/>
      <c r="J137" s="234">
        <f>ROUND(I137*H137,2)</f>
        <v>0</v>
      </c>
      <c r="K137" s="230" t="s">
        <v>1</v>
      </c>
      <c r="L137" s="41"/>
      <c r="M137" s="235" t="s">
        <v>1</v>
      </c>
      <c r="N137" s="236" t="s">
        <v>43</v>
      </c>
      <c r="O137" s="88"/>
      <c r="P137" s="237">
        <f>O137*H137</f>
        <v>0</v>
      </c>
      <c r="Q137" s="237">
        <v>0.003</v>
      </c>
      <c r="R137" s="237">
        <f>Q137*H137</f>
        <v>0.052320000000000005</v>
      </c>
      <c r="S137" s="237">
        <v>0</v>
      </c>
      <c r="T137" s="238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9" t="s">
        <v>134</v>
      </c>
      <c r="AT137" s="239" t="s">
        <v>130</v>
      </c>
      <c r="AU137" s="239" t="s">
        <v>86</v>
      </c>
      <c r="AY137" s="14" t="s">
        <v>127</v>
      </c>
      <c r="BE137" s="240">
        <f>IF(N137="základní",J137,0)</f>
        <v>0</v>
      </c>
      <c r="BF137" s="240">
        <f>IF(N137="snížená",J137,0)</f>
        <v>0</v>
      </c>
      <c r="BG137" s="240">
        <f>IF(N137="zákl. přenesená",J137,0)</f>
        <v>0</v>
      </c>
      <c r="BH137" s="240">
        <f>IF(N137="sníž. přenesená",J137,0)</f>
        <v>0</v>
      </c>
      <c r="BI137" s="240">
        <f>IF(N137="nulová",J137,0)</f>
        <v>0</v>
      </c>
      <c r="BJ137" s="14" t="s">
        <v>86</v>
      </c>
      <c r="BK137" s="240">
        <f>ROUND(I137*H137,2)</f>
        <v>0</v>
      </c>
      <c r="BL137" s="14" t="s">
        <v>134</v>
      </c>
      <c r="BM137" s="239" t="s">
        <v>138</v>
      </c>
    </row>
    <row r="138" spans="1:65" s="2" customFormat="1" ht="16.5" customHeight="1">
      <c r="A138" s="35"/>
      <c r="B138" s="36"/>
      <c r="C138" s="228" t="s">
        <v>139</v>
      </c>
      <c r="D138" s="228" t="s">
        <v>130</v>
      </c>
      <c r="E138" s="229" t="s">
        <v>140</v>
      </c>
      <c r="F138" s="230" t="s">
        <v>141</v>
      </c>
      <c r="G138" s="231" t="s">
        <v>142</v>
      </c>
      <c r="H138" s="232">
        <v>1.102</v>
      </c>
      <c r="I138" s="233"/>
      <c r="J138" s="234">
        <f>ROUND(I138*H138,2)</f>
        <v>0</v>
      </c>
      <c r="K138" s="230" t="s">
        <v>1</v>
      </c>
      <c r="L138" s="41"/>
      <c r="M138" s="235" t="s">
        <v>1</v>
      </c>
      <c r="N138" s="236" t="s">
        <v>43</v>
      </c>
      <c r="O138" s="88"/>
      <c r="P138" s="237">
        <f>O138*H138</f>
        <v>0</v>
      </c>
      <c r="Q138" s="237">
        <v>2.25634</v>
      </c>
      <c r="R138" s="237">
        <f>Q138*H138</f>
        <v>2.48648668</v>
      </c>
      <c r="S138" s="237">
        <v>0</v>
      </c>
      <c r="T138" s="238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9" t="s">
        <v>134</v>
      </c>
      <c r="AT138" s="239" t="s">
        <v>130</v>
      </c>
      <c r="AU138" s="239" t="s">
        <v>86</v>
      </c>
      <c r="AY138" s="14" t="s">
        <v>127</v>
      </c>
      <c r="BE138" s="240">
        <f>IF(N138="základní",J138,0)</f>
        <v>0</v>
      </c>
      <c r="BF138" s="240">
        <f>IF(N138="snížená",J138,0)</f>
        <v>0</v>
      </c>
      <c r="BG138" s="240">
        <f>IF(N138="zákl. přenesená",J138,0)</f>
        <v>0</v>
      </c>
      <c r="BH138" s="240">
        <f>IF(N138="sníž. přenesená",J138,0)</f>
        <v>0</v>
      </c>
      <c r="BI138" s="240">
        <f>IF(N138="nulová",J138,0)</f>
        <v>0</v>
      </c>
      <c r="BJ138" s="14" t="s">
        <v>86</v>
      </c>
      <c r="BK138" s="240">
        <f>ROUND(I138*H138,2)</f>
        <v>0</v>
      </c>
      <c r="BL138" s="14" t="s">
        <v>134</v>
      </c>
      <c r="BM138" s="239" t="s">
        <v>143</v>
      </c>
    </row>
    <row r="139" spans="1:63" s="12" customFormat="1" ht="22.8" customHeight="1">
      <c r="A139" s="12"/>
      <c r="B139" s="212"/>
      <c r="C139" s="213"/>
      <c r="D139" s="214" t="s">
        <v>76</v>
      </c>
      <c r="E139" s="226" t="s">
        <v>144</v>
      </c>
      <c r="F139" s="226" t="s">
        <v>145</v>
      </c>
      <c r="G139" s="213"/>
      <c r="H139" s="213"/>
      <c r="I139" s="216"/>
      <c r="J139" s="227">
        <f>BK139</f>
        <v>0</v>
      </c>
      <c r="K139" s="213"/>
      <c r="L139" s="218"/>
      <c r="M139" s="219"/>
      <c r="N139" s="220"/>
      <c r="O139" s="220"/>
      <c r="P139" s="221">
        <f>P140</f>
        <v>0</v>
      </c>
      <c r="Q139" s="220"/>
      <c r="R139" s="221">
        <f>R140</f>
        <v>0</v>
      </c>
      <c r="S139" s="220"/>
      <c r="T139" s="222">
        <f>T140</f>
        <v>2.4244000000000003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33</v>
      </c>
      <c r="AT139" s="224" t="s">
        <v>76</v>
      </c>
      <c r="AU139" s="224" t="s">
        <v>33</v>
      </c>
      <c r="AY139" s="223" t="s">
        <v>127</v>
      </c>
      <c r="BK139" s="225">
        <f>BK140</f>
        <v>0</v>
      </c>
    </row>
    <row r="140" spans="1:65" s="2" customFormat="1" ht="16.5" customHeight="1">
      <c r="A140" s="35"/>
      <c r="B140" s="36"/>
      <c r="C140" s="228" t="s">
        <v>134</v>
      </c>
      <c r="D140" s="228" t="s">
        <v>130</v>
      </c>
      <c r="E140" s="229" t="s">
        <v>146</v>
      </c>
      <c r="F140" s="230" t="s">
        <v>147</v>
      </c>
      <c r="G140" s="231" t="s">
        <v>142</v>
      </c>
      <c r="H140" s="232">
        <v>1.102</v>
      </c>
      <c r="I140" s="233"/>
      <c r="J140" s="234">
        <f>ROUND(I140*H140,2)</f>
        <v>0</v>
      </c>
      <c r="K140" s="230" t="s">
        <v>1</v>
      </c>
      <c r="L140" s="41"/>
      <c r="M140" s="235" t="s">
        <v>1</v>
      </c>
      <c r="N140" s="236" t="s">
        <v>43</v>
      </c>
      <c r="O140" s="88"/>
      <c r="P140" s="237">
        <f>O140*H140</f>
        <v>0</v>
      </c>
      <c r="Q140" s="237">
        <v>0</v>
      </c>
      <c r="R140" s="237">
        <f>Q140*H140</f>
        <v>0</v>
      </c>
      <c r="S140" s="237">
        <v>2.2</v>
      </c>
      <c r="T140" s="238">
        <f>S140*H140</f>
        <v>2.4244000000000003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9" t="s">
        <v>134</v>
      </c>
      <c r="AT140" s="239" t="s">
        <v>130</v>
      </c>
      <c r="AU140" s="239" t="s">
        <v>86</v>
      </c>
      <c r="AY140" s="14" t="s">
        <v>127</v>
      </c>
      <c r="BE140" s="240">
        <f>IF(N140="základní",J140,0)</f>
        <v>0</v>
      </c>
      <c r="BF140" s="240">
        <f>IF(N140="snížená",J140,0)</f>
        <v>0</v>
      </c>
      <c r="BG140" s="240">
        <f>IF(N140="zákl. přenesená",J140,0)</f>
        <v>0</v>
      </c>
      <c r="BH140" s="240">
        <f>IF(N140="sníž. přenesená",J140,0)</f>
        <v>0</v>
      </c>
      <c r="BI140" s="240">
        <f>IF(N140="nulová",J140,0)</f>
        <v>0</v>
      </c>
      <c r="BJ140" s="14" t="s">
        <v>86</v>
      </c>
      <c r="BK140" s="240">
        <f>ROUND(I140*H140,2)</f>
        <v>0</v>
      </c>
      <c r="BL140" s="14" t="s">
        <v>134</v>
      </c>
      <c r="BM140" s="239" t="s">
        <v>148</v>
      </c>
    </row>
    <row r="141" spans="1:63" s="12" customFormat="1" ht="22.8" customHeight="1">
      <c r="A141" s="12"/>
      <c r="B141" s="212"/>
      <c r="C141" s="213"/>
      <c r="D141" s="214" t="s">
        <v>76</v>
      </c>
      <c r="E141" s="226" t="s">
        <v>149</v>
      </c>
      <c r="F141" s="226" t="s">
        <v>150</v>
      </c>
      <c r="G141" s="213"/>
      <c r="H141" s="213"/>
      <c r="I141" s="216"/>
      <c r="J141" s="227">
        <f>BK141</f>
        <v>0</v>
      </c>
      <c r="K141" s="213"/>
      <c r="L141" s="218"/>
      <c r="M141" s="219"/>
      <c r="N141" s="220"/>
      <c r="O141" s="220"/>
      <c r="P141" s="221">
        <f>SUM(P142:P145)</f>
        <v>0</v>
      </c>
      <c r="Q141" s="220"/>
      <c r="R141" s="221">
        <f>SUM(R142:R145)</f>
        <v>0</v>
      </c>
      <c r="S141" s="220"/>
      <c r="T141" s="222">
        <f>SUM(T142:T145)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3" t="s">
        <v>33</v>
      </c>
      <c r="AT141" s="224" t="s">
        <v>76</v>
      </c>
      <c r="AU141" s="224" t="s">
        <v>33</v>
      </c>
      <c r="AY141" s="223" t="s">
        <v>127</v>
      </c>
      <c r="BK141" s="225">
        <f>SUM(BK142:BK145)</f>
        <v>0</v>
      </c>
    </row>
    <row r="142" spans="1:65" s="2" customFormat="1" ht="16.5" customHeight="1">
      <c r="A142" s="35"/>
      <c r="B142" s="36"/>
      <c r="C142" s="228" t="s">
        <v>151</v>
      </c>
      <c r="D142" s="228" t="s">
        <v>130</v>
      </c>
      <c r="E142" s="229" t="s">
        <v>152</v>
      </c>
      <c r="F142" s="230" t="s">
        <v>153</v>
      </c>
      <c r="G142" s="231" t="s">
        <v>154</v>
      </c>
      <c r="H142" s="232">
        <v>6.037</v>
      </c>
      <c r="I142" s="233"/>
      <c r="J142" s="234">
        <f>ROUND(I142*H142,2)</f>
        <v>0</v>
      </c>
      <c r="K142" s="230" t="s">
        <v>1</v>
      </c>
      <c r="L142" s="41"/>
      <c r="M142" s="235" t="s">
        <v>1</v>
      </c>
      <c r="N142" s="236" t="s">
        <v>43</v>
      </c>
      <c r="O142" s="88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9" t="s">
        <v>134</v>
      </c>
      <c r="AT142" s="239" t="s">
        <v>130</v>
      </c>
      <c r="AU142" s="239" t="s">
        <v>86</v>
      </c>
      <c r="AY142" s="14" t="s">
        <v>127</v>
      </c>
      <c r="BE142" s="240">
        <f>IF(N142="základní",J142,0)</f>
        <v>0</v>
      </c>
      <c r="BF142" s="240">
        <f>IF(N142="snížená",J142,0)</f>
        <v>0</v>
      </c>
      <c r="BG142" s="240">
        <f>IF(N142="zákl. přenesená",J142,0)</f>
        <v>0</v>
      </c>
      <c r="BH142" s="240">
        <f>IF(N142="sníž. přenesená",J142,0)</f>
        <v>0</v>
      </c>
      <c r="BI142" s="240">
        <f>IF(N142="nulová",J142,0)</f>
        <v>0</v>
      </c>
      <c r="BJ142" s="14" t="s">
        <v>86</v>
      </c>
      <c r="BK142" s="240">
        <f>ROUND(I142*H142,2)</f>
        <v>0</v>
      </c>
      <c r="BL142" s="14" t="s">
        <v>134</v>
      </c>
      <c r="BM142" s="239" t="s">
        <v>155</v>
      </c>
    </row>
    <row r="143" spans="1:65" s="2" customFormat="1" ht="16.5" customHeight="1">
      <c r="A143" s="35"/>
      <c r="B143" s="36"/>
      <c r="C143" s="228" t="s">
        <v>128</v>
      </c>
      <c r="D143" s="228" t="s">
        <v>130</v>
      </c>
      <c r="E143" s="229" t="s">
        <v>156</v>
      </c>
      <c r="F143" s="230" t="s">
        <v>157</v>
      </c>
      <c r="G143" s="231" t="s">
        <v>154</v>
      </c>
      <c r="H143" s="232">
        <v>6.037</v>
      </c>
      <c r="I143" s="233"/>
      <c r="J143" s="234">
        <f>ROUND(I143*H143,2)</f>
        <v>0</v>
      </c>
      <c r="K143" s="230" t="s">
        <v>1</v>
      </c>
      <c r="L143" s="41"/>
      <c r="M143" s="235" t="s">
        <v>1</v>
      </c>
      <c r="N143" s="236" t="s">
        <v>43</v>
      </c>
      <c r="O143" s="88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9" t="s">
        <v>134</v>
      </c>
      <c r="AT143" s="239" t="s">
        <v>130</v>
      </c>
      <c r="AU143" s="239" t="s">
        <v>86</v>
      </c>
      <c r="AY143" s="14" t="s">
        <v>127</v>
      </c>
      <c r="BE143" s="240">
        <f>IF(N143="základní",J143,0)</f>
        <v>0</v>
      </c>
      <c r="BF143" s="240">
        <f>IF(N143="snížená",J143,0)</f>
        <v>0</v>
      </c>
      <c r="BG143" s="240">
        <f>IF(N143="zákl. přenesená",J143,0)</f>
        <v>0</v>
      </c>
      <c r="BH143" s="240">
        <f>IF(N143="sníž. přenesená",J143,0)</f>
        <v>0</v>
      </c>
      <c r="BI143" s="240">
        <f>IF(N143="nulová",J143,0)</f>
        <v>0</v>
      </c>
      <c r="BJ143" s="14" t="s">
        <v>86</v>
      </c>
      <c r="BK143" s="240">
        <f>ROUND(I143*H143,2)</f>
        <v>0</v>
      </c>
      <c r="BL143" s="14" t="s">
        <v>134</v>
      </c>
      <c r="BM143" s="239" t="s">
        <v>158</v>
      </c>
    </row>
    <row r="144" spans="1:65" s="2" customFormat="1" ht="16.5" customHeight="1">
      <c r="A144" s="35"/>
      <c r="B144" s="36"/>
      <c r="C144" s="228" t="s">
        <v>159</v>
      </c>
      <c r="D144" s="228" t="s">
        <v>130</v>
      </c>
      <c r="E144" s="229" t="s">
        <v>160</v>
      </c>
      <c r="F144" s="230" t="s">
        <v>161</v>
      </c>
      <c r="G144" s="231" t="s">
        <v>154</v>
      </c>
      <c r="H144" s="232">
        <v>24.148</v>
      </c>
      <c r="I144" s="233"/>
      <c r="J144" s="234">
        <f>ROUND(I144*H144,2)</f>
        <v>0</v>
      </c>
      <c r="K144" s="230" t="s">
        <v>1</v>
      </c>
      <c r="L144" s="41"/>
      <c r="M144" s="235" t="s">
        <v>1</v>
      </c>
      <c r="N144" s="236" t="s">
        <v>43</v>
      </c>
      <c r="O144" s="88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9" t="s">
        <v>134</v>
      </c>
      <c r="AT144" s="239" t="s">
        <v>130</v>
      </c>
      <c r="AU144" s="239" t="s">
        <v>86</v>
      </c>
      <c r="AY144" s="14" t="s">
        <v>127</v>
      </c>
      <c r="BE144" s="240">
        <f>IF(N144="základní",J144,0)</f>
        <v>0</v>
      </c>
      <c r="BF144" s="240">
        <f>IF(N144="snížená",J144,0)</f>
        <v>0</v>
      </c>
      <c r="BG144" s="240">
        <f>IF(N144="zákl. přenesená",J144,0)</f>
        <v>0</v>
      </c>
      <c r="BH144" s="240">
        <f>IF(N144="sníž. přenesená",J144,0)</f>
        <v>0</v>
      </c>
      <c r="BI144" s="240">
        <f>IF(N144="nulová",J144,0)</f>
        <v>0</v>
      </c>
      <c r="BJ144" s="14" t="s">
        <v>86</v>
      </c>
      <c r="BK144" s="240">
        <f>ROUND(I144*H144,2)</f>
        <v>0</v>
      </c>
      <c r="BL144" s="14" t="s">
        <v>134</v>
      </c>
      <c r="BM144" s="239" t="s">
        <v>162</v>
      </c>
    </row>
    <row r="145" spans="1:65" s="2" customFormat="1" ht="16.5" customHeight="1">
      <c r="A145" s="35"/>
      <c r="B145" s="36"/>
      <c r="C145" s="228" t="s">
        <v>163</v>
      </c>
      <c r="D145" s="228" t="s">
        <v>130</v>
      </c>
      <c r="E145" s="229" t="s">
        <v>164</v>
      </c>
      <c r="F145" s="230" t="s">
        <v>165</v>
      </c>
      <c r="G145" s="231" t="s">
        <v>154</v>
      </c>
      <c r="H145" s="232">
        <v>6.037</v>
      </c>
      <c r="I145" s="233"/>
      <c r="J145" s="234">
        <f>ROUND(I145*H145,2)</f>
        <v>0</v>
      </c>
      <c r="K145" s="230" t="s">
        <v>1</v>
      </c>
      <c r="L145" s="41"/>
      <c r="M145" s="235" t="s">
        <v>1</v>
      </c>
      <c r="N145" s="236" t="s">
        <v>43</v>
      </c>
      <c r="O145" s="88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9" t="s">
        <v>134</v>
      </c>
      <c r="AT145" s="239" t="s">
        <v>130</v>
      </c>
      <c r="AU145" s="239" t="s">
        <v>86</v>
      </c>
      <c r="AY145" s="14" t="s">
        <v>127</v>
      </c>
      <c r="BE145" s="240">
        <f>IF(N145="základní",J145,0)</f>
        <v>0</v>
      </c>
      <c r="BF145" s="240">
        <f>IF(N145="snížená",J145,0)</f>
        <v>0</v>
      </c>
      <c r="BG145" s="240">
        <f>IF(N145="zákl. přenesená",J145,0)</f>
        <v>0</v>
      </c>
      <c r="BH145" s="240">
        <f>IF(N145="sníž. přenesená",J145,0)</f>
        <v>0</v>
      </c>
      <c r="BI145" s="240">
        <f>IF(N145="nulová",J145,0)</f>
        <v>0</v>
      </c>
      <c r="BJ145" s="14" t="s">
        <v>86</v>
      </c>
      <c r="BK145" s="240">
        <f>ROUND(I145*H145,2)</f>
        <v>0</v>
      </c>
      <c r="BL145" s="14" t="s">
        <v>134</v>
      </c>
      <c r="BM145" s="239" t="s">
        <v>166</v>
      </c>
    </row>
    <row r="146" spans="1:63" s="12" customFormat="1" ht="25.9" customHeight="1">
      <c r="A146" s="12"/>
      <c r="B146" s="212"/>
      <c r="C146" s="213"/>
      <c r="D146" s="214" t="s">
        <v>76</v>
      </c>
      <c r="E146" s="215" t="s">
        <v>167</v>
      </c>
      <c r="F146" s="215" t="s">
        <v>168</v>
      </c>
      <c r="G146" s="213"/>
      <c r="H146" s="213"/>
      <c r="I146" s="216"/>
      <c r="J146" s="217">
        <f>BK146</f>
        <v>0</v>
      </c>
      <c r="K146" s="213"/>
      <c r="L146" s="218"/>
      <c r="M146" s="219"/>
      <c r="N146" s="220"/>
      <c r="O146" s="220"/>
      <c r="P146" s="221">
        <f>P147+P160+P173+P191+P194+P196+P202+P204+P213+P223+P229</f>
        <v>0</v>
      </c>
      <c r="Q146" s="220"/>
      <c r="R146" s="221">
        <f>R147+R160+R173+R191+R194+R196+R202+R204+R213+R223+R229</f>
        <v>1.15507675922</v>
      </c>
      <c r="S146" s="220"/>
      <c r="T146" s="222">
        <f>T147+T160+T173+T191+T194+T196+T202+T204+T213+T223+T229</f>
        <v>3.6126547999999996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3" t="s">
        <v>86</v>
      </c>
      <c r="AT146" s="224" t="s">
        <v>76</v>
      </c>
      <c r="AU146" s="224" t="s">
        <v>77</v>
      </c>
      <c r="AY146" s="223" t="s">
        <v>127</v>
      </c>
      <c r="BK146" s="225">
        <f>BK147+BK160+BK173+BK191+BK194+BK196+BK202+BK204+BK213+BK223+BK229</f>
        <v>0</v>
      </c>
    </row>
    <row r="147" spans="1:63" s="12" customFormat="1" ht="22.8" customHeight="1">
      <c r="A147" s="12"/>
      <c r="B147" s="212"/>
      <c r="C147" s="213"/>
      <c r="D147" s="214" t="s">
        <v>76</v>
      </c>
      <c r="E147" s="226" t="s">
        <v>169</v>
      </c>
      <c r="F147" s="226" t="s">
        <v>170</v>
      </c>
      <c r="G147" s="213"/>
      <c r="H147" s="213"/>
      <c r="I147" s="216"/>
      <c r="J147" s="227">
        <f>BK147</f>
        <v>0</v>
      </c>
      <c r="K147" s="213"/>
      <c r="L147" s="218"/>
      <c r="M147" s="219"/>
      <c r="N147" s="220"/>
      <c r="O147" s="220"/>
      <c r="P147" s="221">
        <f>SUM(P148:P159)</f>
        <v>0</v>
      </c>
      <c r="Q147" s="220"/>
      <c r="R147" s="221">
        <f>SUM(R148:R159)</f>
        <v>0.0115942</v>
      </c>
      <c r="S147" s="220"/>
      <c r="T147" s="222">
        <f>SUM(T148:T159)</f>
        <v>0.06750500000000001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3" t="s">
        <v>86</v>
      </c>
      <c r="AT147" s="224" t="s">
        <v>76</v>
      </c>
      <c r="AU147" s="224" t="s">
        <v>33</v>
      </c>
      <c r="AY147" s="223" t="s">
        <v>127</v>
      </c>
      <c r="BK147" s="225">
        <f>SUM(BK148:BK159)</f>
        <v>0</v>
      </c>
    </row>
    <row r="148" spans="1:65" s="2" customFormat="1" ht="16.5" customHeight="1">
      <c r="A148" s="35"/>
      <c r="B148" s="36"/>
      <c r="C148" s="228" t="s">
        <v>144</v>
      </c>
      <c r="D148" s="228" t="s">
        <v>130</v>
      </c>
      <c r="E148" s="229" t="s">
        <v>171</v>
      </c>
      <c r="F148" s="230" t="s">
        <v>172</v>
      </c>
      <c r="G148" s="231" t="s">
        <v>173</v>
      </c>
      <c r="H148" s="232">
        <v>5.5</v>
      </c>
      <c r="I148" s="233"/>
      <c r="J148" s="234">
        <f>ROUND(I148*H148,2)</f>
        <v>0</v>
      </c>
      <c r="K148" s="230" t="s">
        <v>1</v>
      </c>
      <c r="L148" s="41"/>
      <c r="M148" s="235" t="s">
        <v>1</v>
      </c>
      <c r="N148" s="236" t="s">
        <v>43</v>
      </c>
      <c r="O148" s="88"/>
      <c r="P148" s="237">
        <f>O148*H148</f>
        <v>0</v>
      </c>
      <c r="Q148" s="237">
        <v>0</v>
      </c>
      <c r="R148" s="237">
        <f>Q148*H148</f>
        <v>0</v>
      </c>
      <c r="S148" s="237">
        <v>0.00669</v>
      </c>
      <c r="T148" s="238">
        <f>S148*H148</f>
        <v>0.036795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9" t="s">
        <v>174</v>
      </c>
      <c r="AT148" s="239" t="s">
        <v>130</v>
      </c>
      <c r="AU148" s="239" t="s">
        <v>86</v>
      </c>
      <c r="AY148" s="14" t="s">
        <v>127</v>
      </c>
      <c r="BE148" s="240">
        <f>IF(N148="základní",J148,0)</f>
        <v>0</v>
      </c>
      <c r="BF148" s="240">
        <f>IF(N148="snížená",J148,0)</f>
        <v>0</v>
      </c>
      <c r="BG148" s="240">
        <f>IF(N148="zákl. přenesená",J148,0)</f>
        <v>0</v>
      </c>
      <c r="BH148" s="240">
        <f>IF(N148="sníž. přenesená",J148,0)</f>
        <v>0</v>
      </c>
      <c r="BI148" s="240">
        <f>IF(N148="nulová",J148,0)</f>
        <v>0</v>
      </c>
      <c r="BJ148" s="14" t="s">
        <v>86</v>
      </c>
      <c r="BK148" s="240">
        <f>ROUND(I148*H148,2)</f>
        <v>0</v>
      </c>
      <c r="BL148" s="14" t="s">
        <v>174</v>
      </c>
      <c r="BM148" s="239" t="s">
        <v>175</v>
      </c>
    </row>
    <row r="149" spans="1:65" s="2" customFormat="1" ht="16.5" customHeight="1">
      <c r="A149" s="35"/>
      <c r="B149" s="36"/>
      <c r="C149" s="228" t="s">
        <v>176</v>
      </c>
      <c r="D149" s="228" t="s">
        <v>130</v>
      </c>
      <c r="E149" s="229" t="s">
        <v>177</v>
      </c>
      <c r="F149" s="230" t="s">
        <v>178</v>
      </c>
      <c r="G149" s="231" t="s">
        <v>173</v>
      </c>
      <c r="H149" s="232">
        <v>1.5</v>
      </c>
      <c r="I149" s="233"/>
      <c r="J149" s="234">
        <f>ROUND(I149*H149,2)</f>
        <v>0</v>
      </c>
      <c r="K149" s="230" t="s">
        <v>1</v>
      </c>
      <c r="L149" s="41"/>
      <c r="M149" s="235" t="s">
        <v>1</v>
      </c>
      <c r="N149" s="236" t="s">
        <v>43</v>
      </c>
      <c r="O149" s="88"/>
      <c r="P149" s="237">
        <f>O149*H149</f>
        <v>0</v>
      </c>
      <c r="Q149" s="237">
        <v>0</v>
      </c>
      <c r="R149" s="237">
        <f>Q149*H149</f>
        <v>0</v>
      </c>
      <c r="S149" s="237">
        <v>0.0021</v>
      </c>
      <c r="T149" s="238">
        <f>S149*H149</f>
        <v>0.00315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9" t="s">
        <v>174</v>
      </c>
      <c r="AT149" s="239" t="s">
        <v>130</v>
      </c>
      <c r="AU149" s="239" t="s">
        <v>86</v>
      </c>
      <c r="AY149" s="14" t="s">
        <v>127</v>
      </c>
      <c r="BE149" s="240">
        <f>IF(N149="základní",J149,0)</f>
        <v>0</v>
      </c>
      <c r="BF149" s="240">
        <f>IF(N149="snížená",J149,0)</f>
        <v>0</v>
      </c>
      <c r="BG149" s="240">
        <f>IF(N149="zákl. přenesená",J149,0)</f>
        <v>0</v>
      </c>
      <c r="BH149" s="240">
        <f>IF(N149="sníž. přenesená",J149,0)</f>
        <v>0</v>
      </c>
      <c r="BI149" s="240">
        <f>IF(N149="nulová",J149,0)</f>
        <v>0</v>
      </c>
      <c r="BJ149" s="14" t="s">
        <v>86</v>
      </c>
      <c r="BK149" s="240">
        <f>ROUND(I149*H149,2)</f>
        <v>0</v>
      </c>
      <c r="BL149" s="14" t="s">
        <v>174</v>
      </c>
      <c r="BM149" s="239" t="s">
        <v>179</v>
      </c>
    </row>
    <row r="150" spans="1:65" s="2" customFormat="1" ht="16.5" customHeight="1">
      <c r="A150" s="35"/>
      <c r="B150" s="36"/>
      <c r="C150" s="228" t="s">
        <v>180</v>
      </c>
      <c r="D150" s="228" t="s">
        <v>130</v>
      </c>
      <c r="E150" s="229" t="s">
        <v>181</v>
      </c>
      <c r="F150" s="230" t="s">
        <v>182</v>
      </c>
      <c r="G150" s="231" t="s">
        <v>183</v>
      </c>
      <c r="H150" s="232">
        <v>1</v>
      </c>
      <c r="I150" s="233"/>
      <c r="J150" s="234">
        <f>ROUND(I150*H150,2)</f>
        <v>0</v>
      </c>
      <c r="K150" s="230" t="s">
        <v>1</v>
      </c>
      <c r="L150" s="41"/>
      <c r="M150" s="235" t="s">
        <v>1</v>
      </c>
      <c r="N150" s="236" t="s">
        <v>43</v>
      </c>
      <c r="O150" s="88"/>
      <c r="P150" s="237">
        <f>O150*H150</f>
        <v>0</v>
      </c>
      <c r="Q150" s="237">
        <v>0.00101</v>
      </c>
      <c r="R150" s="237">
        <f>Q150*H150</f>
        <v>0.00101</v>
      </c>
      <c r="S150" s="237">
        <v>0</v>
      </c>
      <c r="T150" s="238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9" t="s">
        <v>174</v>
      </c>
      <c r="AT150" s="239" t="s">
        <v>130</v>
      </c>
      <c r="AU150" s="239" t="s">
        <v>86</v>
      </c>
      <c r="AY150" s="14" t="s">
        <v>127</v>
      </c>
      <c r="BE150" s="240">
        <f>IF(N150="základní",J150,0)</f>
        <v>0</v>
      </c>
      <c r="BF150" s="240">
        <f>IF(N150="snížená",J150,0)</f>
        <v>0</v>
      </c>
      <c r="BG150" s="240">
        <f>IF(N150="zákl. přenesená",J150,0)</f>
        <v>0</v>
      </c>
      <c r="BH150" s="240">
        <f>IF(N150="sníž. přenesená",J150,0)</f>
        <v>0</v>
      </c>
      <c r="BI150" s="240">
        <f>IF(N150="nulová",J150,0)</f>
        <v>0</v>
      </c>
      <c r="BJ150" s="14" t="s">
        <v>86</v>
      </c>
      <c r="BK150" s="240">
        <f>ROUND(I150*H150,2)</f>
        <v>0</v>
      </c>
      <c r="BL150" s="14" t="s">
        <v>174</v>
      </c>
      <c r="BM150" s="239" t="s">
        <v>184</v>
      </c>
    </row>
    <row r="151" spans="1:65" s="2" customFormat="1" ht="16.5" customHeight="1">
      <c r="A151" s="35"/>
      <c r="B151" s="36"/>
      <c r="C151" s="228" t="s">
        <v>185</v>
      </c>
      <c r="D151" s="228" t="s">
        <v>130</v>
      </c>
      <c r="E151" s="229" t="s">
        <v>186</v>
      </c>
      <c r="F151" s="230" t="s">
        <v>187</v>
      </c>
      <c r="G151" s="231" t="s">
        <v>173</v>
      </c>
      <c r="H151" s="232">
        <v>2</v>
      </c>
      <c r="I151" s="233"/>
      <c r="J151" s="234">
        <f>ROUND(I151*H151,2)</f>
        <v>0</v>
      </c>
      <c r="K151" s="230" t="s">
        <v>1</v>
      </c>
      <c r="L151" s="41"/>
      <c r="M151" s="235" t="s">
        <v>1</v>
      </c>
      <c r="N151" s="236" t="s">
        <v>43</v>
      </c>
      <c r="O151" s="88"/>
      <c r="P151" s="237">
        <f>O151*H151</f>
        <v>0</v>
      </c>
      <c r="Q151" s="237">
        <v>0.0012751</v>
      </c>
      <c r="R151" s="237">
        <f>Q151*H151</f>
        <v>0.0025502</v>
      </c>
      <c r="S151" s="237">
        <v>0</v>
      </c>
      <c r="T151" s="238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9" t="s">
        <v>174</v>
      </c>
      <c r="AT151" s="239" t="s">
        <v>130</v>
      </c>
      <c r="AU151" s="239" t="s">
        <v>86</v>
      </c>
      <c r="AY151" s="14" t="s">
        <v>127</v>
      </c>
      <c r="BE151" s="240">
        <f>IF(N151="základní",J151,0)</f>
        <v>0</v>
      </c>
      <c r="BF151" s="240">
        <f>IF(N151="snížená",J151,0)</f>
        <v>0</v>
      </c>
      <c r="BG151" s="240">
        <f>IF(N151="zákl. přenesená",J151,0)</f>
        <v>0</v>
      </c>
      <c r="BH151" s="240">
        <f>IF(N151="sníž. přenesená",J151,0)</f>
        <v>0</v>
      </c>
      <c r="BI151" s="240">
        <f>IF(N151="nulová",J151,0)</f>
        <v>0</v>
      </c>
      <c r="BJ151" s="14" t="s">
        <v>86</v>
      </c>
      <c r="BK151" s="240">
        <f>ROUND(I151*H151,2)</f>
        <v>0</v>
      </c>
      <c r="BL151" s="14" t="s">
        <v>174</v>
      </c>
      <c r="BM151" s="239" t="s">
        <v>188</v>
      </c>
    </row>
    <row r="152" spans="1:65" s="2" customFormat="1" ht="16.5" customHeight="1">
      <c r="A152" s="35"/>
      <c r="B152" s="36"/>
      <c r="C152" s="228" t="s">
        <v>189</v>
      </c>
      <c r="D152" s="228" t="s">
        <v>130</v>
      </c>
      <c r="E152" s="229" t="s">
        <v>190</v>
      </c>
      <c r="F152" s="230" t="s">
        <v>191</v>
      </c>
      <c r="G152" s="231" t="s">
        <v>173</v>
      </c>
      <c r="H152" s="232">
        <v>5</v>
      </c>
      <c r="I152" s="233"/>
      <c r="J152" s="234">
        <f>ROUND(I152*H152,2)</f>
        <v>0</v>
      </c>
      <c r="K152" s="230" t="s">
        <v>1</v>
      </c>
      <c r="L152" s="41"/>
      <c r="M152" s="235" t="s">
        <v>1</v>
      </c>
      <c r="N152" s="236" t="s">
        <v>43</v>
      </c>
      <c r="O152" s="88"/>
      <c r="P152" s="237">
        <f>O152*H152</f>
        <v>0</v>
      </c>
      <c r="Q152" s="237">
        <v>0.000366</v>
      </c>
      <c r="R152" s="237">
        <f>Q152*H152</f>
        <v>0.00183</v>
      </c>
      <c r="S152" s="237">
        <v>0</v>
      </c>
      <c r="T152" s="238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9" t="s">
        <v>174</v>
      </c>
      <c r="AT152" s="239" t="s">
        <v>130</v>
      </c>
      <c r="AU152" s="239" t="s">
        <v>86</v>
      </c>
      <c r="AY152" s="14" t="s">
        <v>127</v>
      </c>
      <c r="BE152" s="240">
        <f>IF(N152="základní",J152,0)</f>
        <v>0</v>
      </c>
      <c r="BF152" s="240">
        <f>IF(N152="snížená",J152,0)</f>
        <v>0</v>
      </c>
      <c r="BG152" s="240">
        <f>IF(N152="zákl. přenesená",J152,0)</f>
        <v>0</v>
      </c>
      <c r="BH152" s="240">
        <f>IF(N152="sníž. přenesená",J152,0)</f>
        <v>0</v>
      </c>
      <c r="BI152" s="240">
        <f>IF(N152="nulová",J152,0)</f>
        <v>0</v>
      </c>
      <c r="BJ152" s="14" t="s">
        <v>86</v>
      </c>
      <c r="BK152" s="240">
        <f>ROUND(I152*H152,2)</f>
        <v>0</v>
      </c>
      <c r="BL152" s="14" t="s">
        <v>174</v>
      </c>
      <c r="BM152" s="239" t="s">
        <v>192</v>
      </c>
    </row>
    <row r="153" spans="1:65" s="2" customFormat="1" ht="16.5" customHeight="1">
      <c r="A153" s="35"/>
      <c r="B153" s="36"/>
      <c r="C153" s="228" t="s">
        <v>193</v>
      </c>
      <c r="D153" s="228" t="s">
        <v>130</v>
      </c>
      <c r="E153" s="229" t="s">
        <v>194</v>
      </c>
      <c r="F153" s="230" t="s">
        <v>195</v>
      </c>
      <c r="G153" s="231" t="s">
        <v>173</v>
      </c>
      <c r="H153" s="232">
        <v>5.5</v>
      </c>
      <c r="I153" s="233"/>
      <c r="J153" s="234">
        <f>ROUND(I153*H153,2)</f>
        <v>0</v>
      </c>
      <c r="K153" s="230" t="s">
        <v>1</v>
      </c>
      <c r="L153" s="41"/>
      <c r="M153" s="235" t="s">
        <v>1</v>
      </c>
      <c r="N153" s="236" t="s">
        <v>43</v>
      </c>
      <c r="O153" s="88"/>
      <c r="P153" s="237">
        <f>O153*H153</f>
        <v>0</v>
      </c>
      <c r="Q153" s="237">
        <v>0.001098</v>
      </c>
      <c r="R153" s="237">
        <f>Q153*H153</f>
        <v>0.006039</v>
      </c>
      <c r="S153" s="237">
        <v>0</v>
      </c>
      <c r="T153" s="238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9" t="s">
        <v>174</v>
      </c>
      <c r="AT153" s="239" t="s">
        <v>130</v>
      </c>
      <c r="AU153" s="239" t="s">
        <v>86</v>
      </c>
      <c r="AY153" s="14" t="s">
        <v>127</v>
      </c>
      <c r="BE153" s="240">
        <f>IF(N153="základní",J153,0)</f>
        <v>0</v>
      </c>
      <c r="BF153" s="240">
        <f>IF(N153="snížená",J153,0)</f>
        <v>0</v>
      </c>
      <c r="BG153" s="240">
        <f>IF(N153="zákl. přenesená",J153,0)</f>
        <v>0</v>
      </c>
      <c r="BH153" s="240">
        <f>IF(N153="sníž. přenesená",J153,0)</f>
        <v>0</v>
      </c>
      <c r="BI153" s="240">
        <f>IF(N153="nulová",J153,0)</f>
        <v>0</v>
      </c>
      <c r="BJ153" s="14" t="s">
        <v>86</v>
      </c>
      <c r="BK153" s="240">
        <f>ROUND(I153*H153,2)</f>
        <v>0</v>
      </c>
      <c r="BL153" s="14" t="s">
        <v>174</v>
      </c>
      <c r="BM153" s="239" t="s">
        <v>196</v>
      </c>
    </row>
    <row r="154" spans="1:65" s="2" customFormat="1" ht="16.5" customHeight="1">
      <c r="A154" s="35"/>
      <c r="B154" s="36"/>
      <c r="C154" s="228" t="s">
        <v>9</v>
      </c>
      <c r="D154" s="228" t="s">
        <v>130</v>
      </c>
      <c r="E154" s="229" t="s">
        <v>197</v>
      </c>
      <c r="F154" s="230" t="s">
        <v>198</v>
      </c>
      <c r="G154" s="231" t="s">
        <v>183</v>
      </c>
      <c r="H154" s="232">
        <v>3</v>
      </c>
      <c r="I154" s="233"/>
      <c r="J154" s="234">
        <f>ROUND(I154*H154,2)</f>
        <v>0</v>
      </c>
      <c r="K154" s="230" t="s">
        <v>1</v>
      </c>
      <c r="L154" s="41"/>
      <c r="M154" s="235" t="s">
        <v>1</v>
      </c>
      <c r="N154" s="236" t="s">
        <v>43</v>
      </c>
      <c r="O154" s="88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9" t="s">
        <v>174</v>
      </c>
      <c r="AT154" s="239" t="s">
        <v>130</v>
      </c>
      <c r="AU154" s="239" t="s">
        <v>86</v>
      </c>
      <c r="AY154" s="14" t="s">
        <v>127</v>
      </c>
      <c r="BE154" s="240">
        <f>IF(N154="základní",J154,0)</f>
        <v>0</v>
      </c>
      <c r="BF154" s="240">
        <f>IF(N154="snížená",J154,0)</f>
        <v>0</v>
      </c>
      <c r="BG154" s="240">
        <f>IF(N154="zákl. přenesená",J154,0)</f>
        <v>0</v>
      </c>
      <c r="BH154" s="240">
        <f>IF(N154="sníž. přenesená",J154,0)</f>
        <v>0</v>
      </c>
      <c r="BI154" s="240">
        <f>IF(N154="nulová",J154,0)</f>
        <v>0</v>
      </c>
      <c r="BJ154" s="14" t="s">
        <v>86</v>
      </c>
      <c r="BK154" s="240">
        <f>ROUND(I154*H154,2)</f>
        <v>0</v>
      </c>
      <c r="BL154" s="14" t="s">
        <v>174</v>
      </c>
      <c r="BM154" s="239" t="s">
        <v>199</v>
      </c>
    </row>
    <row r="155" spans="1:65" s="2" customFormat="1" ht="16.5" customHeight="1">
      <c r="A155" s="35"/>
      <c r="B155" s="36"/>
      <c r="C155" s="228" t="s">
        <v>174</v>
      </c>
      <c r="D155" s="228" t="s">
        <v>130</v>
      </c>
      <c r="E155" s="229" t="s">
        <v>200</v>
      </c>
      <c r="F155" s="230" t="s">
        <v>201</v>
      </c>
      <c r="G155" s="231" t="s">
        <v>183</v>
      </c>
      <c r="H155" s="232">
        <v>1</v>
      </c>
      <c r="I155" s="233"/>
      <c r="J155" s="234">
        <f>ROUND(I155*H155,2)</f>
        <v>0</v>
      </c>
      <c r="K155" s="230" t="s">
        <v>1</v>
      </c>
      <c r="L155" s="41"/>
      <c r="M155" s="235" t="s">
        <v>1</v>
      </c>
      <c r="N155" s="236" t="s">
        <v>43</v>
      </c>
      <c r="O155" s="88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9" t="s">
        <v>174</v>
      </c>
      <c r="AT155" s="239" t="s">
        <v>130</v>
      </c>
      <c r="AU155" s="239" t="s">
        <v>86</v>
      </c>
      <c r="AY155" s="14" t="s">
        <v>127</v>
      </c>
      <c r="BE155" s="240">
        <f>IF(N155="základní",J155,0)</f>
        <v>0</v>
      </c>
      <c r="BF155" s="240">
        <f>IF(N155="snížená",J155,0)</f>
        <v>0</v>
      </c>
      <c r="BG155" s="240">
        <f>IF(N155="zákl. přenesená",J155,0)</f>
        <v>0</v>
      </c>
      <c r="BH155" s="240">
        <f>IF(N155="sníž. přenesená",J155,0)</f>
        <v>0</v>
      </c>
      <c r="BI155" s="240">
        <f>IF(N155="nulová",J155,0)</f>
        <v>0</v>
      </c>
      <c r="BJ155" s="14" t="s">
        <v>86</v>
      </c>
      <c r="BK155" s="240">
        <f>ROUND(I155*H155,2)</f>
        <v>0</v>
      </c>
      <c r="BL155" s="14" t="s">
        <v>174</v>
      </c>
      <c r="BM155" s="239" t="s">
        <v>202</v>
      </c>
    </row>
    <row r="156" spans="1:65" s="2" customFormat="1" ht="16.5" customHeight="1">
      <c r="A156" s="35"/>
      <c r="B156" s="36"/>
      <c r="C156" s="228" t="s">
        <v>203</v>
      </c>
      <c r="D156" s="228" t="s">
        <v>130</v>
      </c>
      <c r="E156" s="229" t="s">
        <v>204</v>
      </c>
      <c r="F156" s="230" t="s">
        <v>205</v>
      </c>
      <c r="G156" s="231" t="s">
        <v>183</v>
      </c>
      <c r="H156" s="232">
        <v>1</v>
      </c>
      <c r="I156" s="233"/>
      <c r="J156" s="234">
        <f>ROUND(I156*H156,2)</f>
        <v>0</v>
      </c>
      <c r="K156" s="230" t="s">
        <v>1</v>
      </c>
      <c r="L156" s="41"/>
      <c r="M156" s="235" t="s">
        <v>1</v>
      </c>
      <c r="N156" s="236" t="s">
        <v>43</v>
      </c>
      <c r="O156" s="88"/>
      <c r="P156" s="237">
        <f>O156*H156</f>
        <v>0</v>
      </c>
      <c r="Q156" s="237">
        <v>0</v>
      </c>
      <c r="R156" s="237">
        <f>Q156*H156</f>
        <v>0</v>
      </c>
      <c r="S156" s="237">
        <v>0.02756</v>
      </c>
      <c r="T156" s="238">
        <f>S156*H156</f>
        <v>0.02756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9" t="s">
        <v>174</v>
      </c>
      <c r="AT156" s="239" t="s">
        <v>130</v>
      </c>
      <c r="AU156" s="239" t="s">
        <v>86</v>
      </c>
      <c r="AY156" s="14" t="s">
        <v>127</v>
      </c>
      <c r="BE156" s="240">
        <f>IF(N156="základní",J156,0)</f>
        <v>0</v>
      </c>
      <c r="BF156" s="240">
        <f>IF(N156="snížená",J156,0)</f>
        <v>0</v>
      </c>
      <c r="BG156" s="240">
        <f>IF(N156="zákl. přenesená",J156,0)</f>
        <v>0</v>
      </c>
      <c r="BH156" s="240">
        <f>IF(N156="sníž. přenesená",J156,0)</f>
        <v>0</v>
      </c>
      <c r="BI156" s="240">
        <f>IF(N156="nulová",J156,0)</f>
        <v>0</v>
      </c>
      <c r="BJ156" s="14" t="s">
        <v>86</v>
      </c>
      <c r="BK156" s="240">
        <f>ROUND(I156*H156,2)</f>
        <v>0</v>
      </c>
      <c r="BL156" s="14" t="s">
        <v>174</v>
      </c>
      <c r="BM156" s="239" t="s">
        <v>206</v>
      </c>
    </row>
    <row r="157" spans="1:65" s="2" customFormat="1" ht="16.5" customHeight="1">
      <c r="A157" s="35"/>
      <c r="B157" s="36"/>
      <c r="C157" s="228" t="s">
        <v>207</v>
      </c>
      <c r="D157" s="228" t="s">
        <v>130</v>
      </c>
      <c r="E157" s="229" t="s">
        <v>208</v>
      </c>
      <c r="F157" s="230" t="s">
        <v>209</v>
      </c>
      <c r="G157" s="231" t="s">
        <v>183</v>
      </c>
      <c r="H157" s="232">
        <v>1</v>
      </c>
      <c r="I157" s="233"/>
      <c r="J157" s="234">
        <f>ROUND(I157*H157,2)</f>
        <v>0</v>
      </c>
      <c r="K157" s="230" t="s">
        <v>1</v>
      </c>
      <c r="L157" s="41"/>
      <c r="M157" s="235" t="s">
        <v>1</v>
      </c>
      <c r="N157" s="236" t="s">
        <v>43</v>
      </c>
      <c r="O157" s="88"/>
      <c r="P157" s="237">
        <f>O157*H157</f>
        <v>0</v>
      </c>
      <c r="Q157" s="237">
        <v>0.000165</v>
      </c>
      <c r="R157" s="237">
        <f>Q157*H157</f>
        <v>0.000165</v>
      </c>
      <c r="S157" s="237">
        <v>0</v>
      </c>
      <c r="T157" s="238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9" t="s">
        <v>174</v>
      </c>
      <c r="AT157" s="239" t="s">
        <v>130</v>
      </c>
      <c r="AU157" s="239" t="s">
        <v>86</v>
      </c>
      <c r="AY157" s="14" t="s">
        <v>127</v>
      </c>
      <c r="BE157" s="240">
        <f>IF(N157="základní",J157,0)</f>
        <v>0</v>
      </c>
      <c r="BF157" s="240">
        <f>IF(N157="snížená",J157,0)</f>
        <v>0</v>
      </c>
      <c r="BG157" s="240">
        <f>IF(N157="zákl. přenesená",J157,0)</f>
        <v>0</v>
      </c>
      <c r="BH157" s="240">
        <f>IF(N157="sníž. přenesená",J157,0)</f>
        <v>0</v>
      </c>
      <c r="BI157" s="240">
        <f>IF(N157="nulová",J157,0)</f>
        <v>0</v>
      </c>
      <c r="BJ157" s="14" t="s">
        <v>86</v>
      </c>
      <c r="BK157" s="240">
        <f>ROUND(I157*H157,2)</f>
        <v>0</v>
      </c>
      <c r="BL157" s="14" t="s">
        <v>174</v>
      </c>
      <c r="BM157" s="239" t="s">
        <v>210</v>
      </c>
    </row>
    <row r="158" spans="1:65" s="2" customFormat="1" ht="16.5" customHeight="1">
      <c r="A158" s="35"/>
      <c r="B158" s="36"/>
      <c r="C158" s="228" t="s">
        <v>211</v>
      </c>
      <c r="D158" s="228" t="s">
        <v>130</v>
      </c>
      <c r="E158" s="229" t="s">
        <v>212</v>
      </c>
      <c r="F158" s="230" t="s">
        <v>213</v>
      </c>
      <c r="G158" s="231" t="s">
        <v>173</v>
      </c>
      <c r="H158" s="232">
        <v>12.5</v>
      </c>
      <c r="I158" s="233"/>
      <c r="J158" s="234">
        <f>ROUND(I158*H158,2)</f>
        <v>0</v>
      </c>
      <c r="K158" s="230" t="s">
        <v>1</v>
      </c>
      <c r="L158" s="41"/>
      <c r="M158" s="235" t="s">
        <v>1</v>
      </c>
      <c r="N158" s="236" t="s">
        <v>43</v>
      </c>
      <c r="O158" s="88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9" t="s">
        <v>174</v>
      </c>
      <c r="AT158" s="239" t="s">
        <v>130</v>
      </c>
      <c r="AU158" s="239" t="s">
        <v>86</v>
      </c>
      <c r="AY158" s="14" t="s">
        <v>127</v>
      </c>
      <c r="BE158" s="240">
        <f>IF(N158="základní",J158,0)</f>
        <v>0</v>
      </c>
      <c r="BF158" s="240">
        <f>IF(N158="snížená",J158,0)</f>
        <v>0</v>
      </c>
      <c r="BG158" s="240">
        <f>IF(N158="zákl. přenesená",J158,0)</f>
        <v>0</v>
      </c>
      <c r="BH158" s="240">
        <f>IF(N158="sníž. přenesená",J158,0)</f>
        <v>0</v>
      </c>
      <c r="BI158" s="240">
        <f>IF(N158="nulová",J158,0)</f>
        <v>0</v>
      </c>
      <c r="BJ158" s="14" t="s">
        <v>86</v>
      </c>
      <c r="BK158" s="240">
        <f>ROUND(I158*H158,2)</f>
        <v>0</v>
      </c>
      <c r="BL158" s="14" t="s">
        <v>174</v>
      </c>
      <c r="BM158" s="239" t="s">
        <v>214</v>
      </c>
    </row>
    <row r="159" spans="1:65" s="2" customFormat="1" ht="16.5" customHeight="1">
      <c r="A159" s="35"/>
      <c r="B159" s="36"/>
      <c r="C159" s="228" t="s">
        <v>215</v>
      </c>
      <c r="D159" s="228" t="s">
        <v>130</v>
      </c>
      <c r="E159" s="229" t="s">
        <v>216</v>
      </c>
      <c r="F159" s="230" t="s">
        <v>217</v>
      </c>
      <c r="G159" s="231" t="s">
        <v>218</v>
      </c>
      <c r="H159" s="241"/>
      <c r="I159" s="233"/>
      <c r="J159" s="234">
        <f>ROUND(I159*H159,2)</f>
        <v>0</v>
      </c>
      <c r="K159" s="230" t="s">
        <v>1</v>
      </c>
      <c r="L159" s="41"/>
      <c r="M159" s="235" t="s">
        <v>1</v>
      </c>
      <c r="N159" s="236" t="s">
        <v>43</v>
      </c>
      <c r="O159" s="88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9" t="s">
        <v>174</v>
      </c>
      <c r="AT159" s="239" t="s">
        <v>130</v>
      </c>
      <c r="AU159" s="239" t="s">
        <v>86</v>
      </c>
      <c r="AY159" s="14" t="s">
        <v>127</v>
      </c>
      <c r="BE159" s="240">
        <f>IF(N159="základní",J159,0)</f>
        <v>0</v>
      </c>
      <c r="BF159" s="240">
        <f>IF(N159="snížená",J159,0)</f>
        <v>0</v>
      </c>
      <c r="BG159" s="240">
        <f>IF(N159="zákl. přenesená",J159,0)</f>
        <v>0</v>
      </c>
      <c r="BH159" s="240">
        <f>IF(N159="sníž. přenesená",J159,0)</f>
        <v>0</v>
      </c>
      <c r="BI159" s="240">
        <f>IF(N159="nulová",J159,0)</f>
        <v>0</v>
      </c>
      <c r="BJ159" s="14" t="s">
        <v>86</v>
      </c>
      <c r="BK159" s="240">
        <f>ROUND(I159*H159,2)</f>
        <v>0</v>
      </c>
      <c r="BL159" s="14" t="s">
        <v>174</v>
      </c>
      <c r="BM159" s="239" t="s">
        <v>219</v>
      </c>
    </row>
    <row r="160" spans="1:63" s="12" customFormat="1" ht="22.8" customHeight="1">
      <c r="A160" s="12"/>
      <c r="B160" s="212"/>
      <c r="C160" s="213"/>
      <c r="D160" s="214" t="s">
        <v>76</v>
      </c>
      <c r="E160" s="226" t="s">
        <v>220</v>
      </c>
      <c r="F160" s="226" t="s">
        <v>221</v>
      </c>
      <c r="G160" s="213"/>
      <c r="H160" s="213"/>
      <c r="I160" s="216"/>
      <c r="J160" s="227">
        <f>BK160</f>
        <v>0</v>
      </c>
      <c r="K160" s="213"/>
      <c r="L160" s="218"/>
      <c r="M160" s="219"/>
      <c r="N160" s="220"/>
      <c r="O160" s="220"/>
      <c r="P160" s="221">
        <f>SUM(P161:P172)</f>
        <v>0</v>
      </c>
      <c r="Q160" s="220"/>
      <c r="R160" s="221">
        <f>SUM(R161:R172)</f>
        <v>0.0166480053</v>
      </c>
      <c r="S160" s="220"/>
      <c r="T160" s="222">
        <f>SUM(T161:T172)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3" t="s">
        <v>86</v>
      </c>
      <c r="AT160" s="224" t="s">
        <v>76</v>
      </c>
      <c r="AU160" s="224" t="s">
        <v>33</v>
      </c>
      <c r="AY160" s="223" t="s">
        <v>127</v>
      </c>
      <c r="BK160" s="225">
        <f>SUM(BK161:BK172)</f>
        <v>0</v>
      </c>
    </row>
    <row r="161" spans="1:65" s="2" customFormat="1" ht="16.5" customHeight="1">
      <c r="A161" s="35"/>
      <c r="B161" s="36"/>
      <c r="C161" s="228" t="s">
        <v>7</v>
      </c>
      <c r="D161" s="228" t="s">
        <v>130</v>
      </c>
      <c r="E161" s="229" t="s">
        <v>222</v>
      </c>
      <c r="F161" s="230" t="s">
        <v>223</v>
      </c>
      <c r="G161" s="231" t="s">
        <v>183</v>
      </c>
      <c r="H161" s="232">
        <v>2</v>
      </c>
      <c r="I161" s="233"/>
      <c r="J161" s="234">
        <f>ROUND(I161*H161,2)</f>
        <v>0</v>
      </c>
      <c r="K161" s="230" t="s">
        <v>1</v>
      </c>
      <c r="L161" s="41"/>
      <c r="M161" s="235" t="s">
        <v>1</v>
      </c>
      <c r="N161" s="236" t="s">
        <v>43</v>
      </c>
      <c r="O161" s="88"/>
      <c r="P161" s="237">
        <f>O161*H161</f>
        <v>0</v>
      </c>
      <c r="Q161" s="237">
        <v>0.0002999704</v>
      </c>
      <c r="R161" s="237">
        <f>Q161*H161</f>
        <v>0.0005999408</v>
      </c>
      <c r="S161" s="237">
        <v>0</v>
      </c>
      <c r="T161" s="238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9" t="s">
        <v>174</v>
      </c>
      <c r="AT161" s="239" t="s">
        <v>130</v>
      </c>
      <c r="AU161" s="239" t="s">
        <v>86</v>
      </c>
      <c r="AY161" s="14" t="s">
        <v>127</v>
      </c>
      <c r="BE161" s="240">
        <f>IF(N161="základní",J161,0)</f>
        <v>0</v>
      </c>
      <c r="BF161" s="240">
        <f>IF(N161="snížená",J161,0)</f>
        <v>0</v>
      </c>
      <c r="BG161" s="240">
        <f>IF(N161="zákl. přenesená",J161,0)</f>
        <v>0</v>
      </c>
      <c r="BH161" s="240">
        <f>IF(N161="sníž. přenesená",J161,0)</f>
        <v>0</v>
      </c>
      <c r="BI161" s="240">
        <f>IF(N161="nulová",J161,0)</f>
        <v>0</v>
      </c>
      <c r="BJ161" s="14" t="s">
        <v>86</v>
      </c>
      <c r="BK161" s="240">
        <f>ROUND(I161*H161,2)</f>
        <v>0</v>
      </c>
      <c r="BL161" s="14" t="s">
        <v>174</v>
      </c>
      <c r="BM161" s="239" t="s">
        <v>224</v>
      </c>
    </row>
    <row r="162" spans="1:65" s="2" customFormat="1" ht="16.5" customHeight="1">
      <c r="A162" s="35"/>
      <c r="B162" s="36"/>
      <c r="C162" s="228" t="s">
        <v>225</v>
      </c>
      <c r="D162" s="228" t="s">
        <v>130</v>
      </c>
      <c r="E162" s="229" t="s">
        <v>226</v>
      </c>
      <c r="F162" s="230" t="s">
        <v>227</v>
      </c>
      <c r="G162" s="231" t="s">
        <v>183</v>
      </c>
      <c r="H162" s="232">
        <v>2</v>
      </c>
      <c r="I162" s="233"/>
      <c r="J162" s="234">
        <f>ROUND(I162*H162,2)</f>
        <v>0</v>
      </c>
      <c r="K162" s="230" t="s">
        <v>1</v>
      </c>
      <c r="L162" s="41"/>
      <c r="M162" s="235" t="s">
        <v>1</v>
      </c>
      <c r="N162" s="236" t="s">
        <v>43</v>
      </c>
      <c r="O162" s="88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9" t="s">
        <v>174</v>
      </c>
      <c r="AT162" s="239" t="s">
        <v>130</v>
      </c>
      <c r="AU162" s="239" t="s">
        <v>86</v>
      </c>
      <c r="AY162" s="14" t="s">
        <v>127</v>
      </c>
      <c r="BE162" s="240">
        <f>IF(N162="základní",J162,0)</f>
        <v>0</v>
      </c>
      <c r="BF162" s="240">
        <f>IF(N162="snížená",J162,0)</f>
        <v>0</v>
      </c>
      <c r="BG162" s="240">
        <f>IF(N162="zákl. přenesená",J162,0)</f>
        <v>0</v>
      </c>
      <c r="BH162" s="240">
        <f>IF(N162="sníž. přenesená",J162,0)</f>
        <v>0</v>
      </c>
      <c r="BI162" s="240">
        <f>IF(N162="nulová",J162,0)</f>
        <v>0</v>
      </c>
      <c r="BJ162" s="14" t="s">
        <v>86</v>
      </c>
      <c r="BK162" s="240">
        <f>ROUND(I162*H162,2)</f>
        <v>0</v>
      </c>
      <c r="BL162" s="14" t="s">
        <v>174</v>
      </c>
      <c r="BM162" s="239" t="s">
        <v>228</v>
      </c>
    </row>
    <row r="163" spans="1:65" s="2" customFormat="1" ht="16.5" customHeight="1">
      <c r="A163" s="35"/>
      <c r="B163" s="36"/>
      <c r="C163" s="228" t="s">
        <v>229</v>
      </c>
      <c r="D163" s="228" t="s">
        <v>130</v>
      </c>
      <c r="E163" s="229" t="s">
        <v>230</v>
      </c>
      <c r="F163" s="230" t="s">
        <v>231</v>
      </c>
      <c r="G163" s="231" t="s">
        <v>173</v>
      </c>
      <c r="H163" s="232">
        <v>15</v>
      </c>
      <c r="I163" s="233"/>
      <c r="J163" s="234">
        <f>ROUND(I163*H163,2)</f>
        <v>0</v>
      </c>
      <c r="K163" s="230" t="s">
        <v>1</v>
      </c>
      <c r="L163" s="41"/>
      <c r="M163" s="235" t="s">
        <v>1</v>
      </c>
      <c r="N163" s="236" t="s">
        <v>43</v>
      </c>
      <c r="O163" s="88"/>
      <c r="P163" s="237">
        <f>O163*H163</f>
        <v>0</v>
      </c>
      <c r="Q163" s="237">
        <v>0.0006633</v>
      </c>
      <c r="R163" s="237">
        <f>Q163*H163</f>
        <v>0.0099495</v>
      </c>
      <c r="S163" s="237">
        <v>0</v>
      </c>
      <c r="T163" s="238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9" t="s">
        <v>174</v>
      </c>
      <c r="AT163" s="239" t="s">
        <v>130</v>
      </c>
      <c r="AU163" s="239" t="s">
        <v>86</v>
      </c>
      <c r="AY163" s="14" t="s">
        <v>127</v>
      </c>
      <c r="BE163" s="240">
        <f>IF(N163="základní",J163,0)</f>
        <v>0</v>
      </c>
      <c r="BF163" s="240">
        <f>IF(N163="snížená",J163,0)</f>
        <v>0</v>
      </c>
      <c r="BG163" s="240">
        <f>IF(N163="zákl. přenesená",J163,0)</f>
        <v>0</v>
      </c>
      <c r="BH163" s="240">
        <f>IF(N163="sníž. přenesená",J163,0)</f>
        <v>0</v>
      </c>
      <c r="BI163" s="240">
        <f>IF(N163="nulová",J163,0)</f>
        <v>0</v>
      </c>
      <c r="BJ163" s="14" t="s">
        <v>86</v>
      </c>
      <c r="BK163" s="240">
        <f>ROUND(I163*H163,2)</f>
        <v>0</v>
      </c>
      <c r="BL163" s="14" t="s">
        <v>174</v>
      </c>
      <c r="BM163" s="239" t="s">
        <v>232</v>
      </c>
    </row>
    <row r="164" spans="1:65" s="2" customFormat="1" ht="16.5" customHeight="1">
      <c r="A164" s="35"/>
      <c r="B164" s="36"/>
      <c r="C164" s="228" t="s">
        <v>233</v>
      </c>
      <c r="D164" s="228" t="s">
        <v>130</v>
      </c>
      <c r="E164" s="229" t="s">
        <v>234</v>
      </c>
      <c r="F164" s="230" t="s">
        <v>235</v>
      </c>
      <c r="G164" s="231" t="s">
        <v>236</v>
      </c>
      <c r="H164" s="232">
        <v>1</v>
      </c>
      <c r="I164" s="233"/>
      <c r="J164" s="234">
        <f>ROUND(I164*H164,2)</f>
        <v>0</v>
      </c>
      <c r="K164" s="230" t="s">
        <v>1</v>
      </c>
      <c r="L164" s="41"/>
      <c r="M164" s="235" t="s">
        <v>1</v>
      </c>
      <c r="N164" s="236" t="s">
        <v>43</v>
      </c>
      <c r="O164" s="88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9" t="s">
        <v>174</v>
      </c>
      <c r="AT164" s="239" t="s">
        <v>130</v>
      </c>
      <c r="AU164" s="239" t="s">
        <v>86</v>
      </c>
      <c r="AY164" s="14" t="s">
        <v>127</v>
      </c>
      <c r="BE164" s="240">
        <f>IF(N164="základní",J164,0)</f>
        <v>0</v>
      </c>
      <c r="BF164" s="240">
        <f>IF(N164="snížená",J164,0)</f>
        <v>0</v>
      </c>
      <c r="BG164" s="240">
        <f>IF(N164="zákl. přenesená",J164,0)</f>
        <v>0</v>
      </c>
      <c r="BH164" s="240">
        <f>IF(N164="sníž. přenesená",J164,0)</f>
        <v>0</v>
      </c>
      <c r="BI164" s="240">
        <f>IF(N164="nulová",J164,0)</f>
        <v>0</v>
      </c>
      <c r="BJ164" s="14" t="s">
        <v>86</v>
      </c>
      <c r="BK164" s="240">
        <f>ROUND(I164*H164,2)</f>
        <v>0</v>
      </c>
      <c r="BL164" s="14" t="s">
        <v>174</v>
      </c>
      <c r="BM164" s="239" t="s">
        <v>237</v>
      </c>
    </row>
    <row r="165" spans="1:65" s="2" customFormat="1" ht="16.5" customHeight="1">
      <c r="A165" s="35"/>
      <c r="B165" s="36"/>
      <c r="C165" s="228" t="s">
        <v>238</v>
      </c>
      <c r="D165" s="228" t="s">
        <v>130</v>
      </c>
      <c r="E165" s="229" t="s">
        <v>239</v>
      </c>
      <c r="F165" s="230" t="s">
        <v>240</v>
      </c>
      <c r="G165" s="231" t="s">
        <v>173</v>
      </c>
      <c r="H165" s="232">
        <v>15</v>
      </c>
      <c r="I165" s="233"/>
      <c r="J165" s="234">
        <f>ROUND(I165*H165,2)</f>
        <v>0</v>
      </c>
      <c r="K165" s="230" t="s">
        <v>1</v>
      </c>
      <c r="L165" s="41"/>
      <c r="M165" s="235" t="s">
        <v>1</v>
      </c>
      <c r="N165" s="236" t="s">
        <v>43</v>
      </c>
      <c r="O165" s="88"/>
      <c r="P165" s="237">
        <f>O165*H165</f>
        <v>0</v>
      </c>
      <c r="Q165" s="237">
        <v>4.662E-05</v>
      </c>
      <c r="R165" s="237">
        <f>Q165*H165</f>
        <v>0.0006992999999999999</v>
      </c>
      <c r="S165" s="237">
        <v>0</v>
      </c>
      <c r="T165" s="238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9" t="s">
        <v>174</v>
      </c>
      <c r="AT165" s="239" t="s">
        <v>130</v>
      </c>
      <c r="AU165" s="239" t="s">
        <v>86</v>
      </c>
      <c r="AY165" s="14" t="s">
        <v>127</v>
      </c>
      <c r="BE165" s="240">
        <f>IF(N165="základní",J165,0)</f>
        <v>0</v>
      </c>
      <c r="BF165" s="240">
        <f>IF(N165="snížená",J165,0)</f>
        <v>0</v>
      </c>
      <c r="BG165" s="240">
        <f>IF(N165="zákl. přenesená",J165,0)</f>
        <v>0</v>
      </c>
      <c r="BH165" s="240">
        <f>IF(N165="sníž. přenesená",J165,0)</f>
        <v>0</v>
      </c>
      <c r="BI165" s="240">
        <f>IF(N165="nulová",J165,0)</f>
        <v>0</v>
      </c>
      <c r="BJ165" s="14" t="s">
        <v>86</v>
      </c>
      <c r="BK165" s="240">
        <f>ROUND(I165*H165,2)</f>
        <v>0</v>
      </c>
      <c r="BL165" s="14" t="s">
        <v>174</v>
      </c>
      <c r="BM165" s="239" t="s">
        <v>241</v>
      </c>
    </row>
    <row r="166" spans="1:65" s="2" customFormat="1" ht="16.5" customHeight="1">
      <c r="A166" s="35"/>
      <c r="B166" s="36"/>
      <c r="C166" s="228" t="s">
        <v>242</v>
      </c>
      <c r="D166" s="228" t="s">
        <v>130</v>
      </c>
      <c r="E166" s="229" t="s">
        <v>243</v>
      </c>
      <c r="F166" s="230" t="s">
        <v>244</v>
      </c>
      <c r="G166" s="231" t="s">
        <v>183</v>
      </c>
      <c r="H166" s="232">
        <v>8</v>
      </c>
      <c r="I166" s="233"/>
      <c r="J166" s="234">
        <f>ROUND(I166*H166,2)</f>
        <v>0</v>
      </c>
      <c r="K166" s="230" t="s">
        <v>1</v>
      </c>
      <c r="L166" s="41"/>
      <c r="M166" s="235" t="s">
        <v>1</v>
      </c>
      <c r="N166" s="236" t="s">
        <v>43</v>
      </c>
      <c r="O166" s="88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9" t="s">
        <v>174</v>
      </c>
      <c r="AT166" s="239" t="s">
        <v>130</v>
      </c>
      <c r="AU166" s="239" t="s">
        <v>86</v>
      </c>
      <c r="AY166" s="14" t="s">
        <v>127</v>
      </c>
      <c r="BE166" s="240">
        <f>IF(N166="základní",J166,0)</f>
        <v>0</v>
      </c>
      <c r="BF166" s="240">
        <f>IF(N166="snížená",J166,0)</f>
        <v>0</v>
      </c>
      <c r="BG166" s="240">
        <f>IF(N166="zákl. přenesená",J166,0)</f>
        <v>0</v>
      </c>
      <c r="BH166" s="240">
        <f>IF(N166="sníž. přenesená",J166,0)</f>
        <v>0</v>
      </c>
      <c r="BI166" s="240">
        <f>IF(N166="nulová",J166,0)</f>
        <v>0</v>
      </c>
      <c r="BJ166" s="14" t="s">
        <v>86</v>
      </c>
      <c r="BK166" s="240">
        <f>ROUND(I166*H166,2)</f>
        <v>0</v>
      </c>
      <c r="BL166" s="14" t="s">
        <v>174</v>
      </c>
      <c r="BM166" s="239" t="s">
        <v>245</v>
      </c>
    </row>
    <row r="167" spans="1:65" s="2" customFormat="1" ht="16.5" customHeight="1">
      <c r="A167" s="35"/>
      <c r="B167" s="36"/>
      <c r="C167" s="228" t="s">
        <v>246</v>
      </c>
      <c r="D167" s="228" t="s">
        <v>130</v>
      </c>
      <c r="E167" s="229" t="s">
        <v>247</v>
      </c>
      <c r="F167" s="230" t="s">
        <v>248</v>
      </c>
      <c r="G167" s="231" t="s">
        <v>183</v>
      </c>
      <c r="H167" s="232">
        <v>1</v>
      </c>
      <c r="I167" s="233"/>
      <c r="J167" s="234">
        <f>ROUND(I167*H167,2)</f>
        <v>0</v>
      </c>
      <c r="K167" s="230" t="s">
        <v>1</v>
      </c>
      <c r="L167" s="41"/>
      <c r="M167" s="235" t="s">
        <v>1</v>
      </c>
      <c r="N167" s="236" t="s">
        <v>43</v>
      </c>
      <c r="O167" s="88"/>
      <c r="P167" s="237">
        <f>O167*H167</f>
        <v>0</v>
      </c>
      <c r="Q167" s="237">
        <v>0.0001260485</v>
      </c>
      <c r="R167" s="237">
        <f>Q167*H167</f>
        <v>0.0001260485</v>
      </c>
      <c r="S167" s="237">
        <v>0</v>
      </c>
      <c r="T167" s="238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9" t="s">
        <v>174</v>
      </c>
      <c r="AT167" s="239" t="s">
        <v>130</v>
      </c>
      <c r="AU167" s="239" t="s">
        <v>86</v>
      </c>
      <c r="AY167" s="14" t="s">
        <v>127</v>
      </c>
      <c r="BE167" s="240">
        <f>IF(N167="základní",J167,0)</f>
        <v>0</v>
      </c>
      <c r="BF167" s="240">
        <f>IF(N167="snížená",J167,0)</f>
        <v>0</v>
      </c>
      <c r="BG167" s="240">
        <f>IF(N167="zákl. přenesená",J167,0)</f>
        <v>0</v>
      </c>
      <c r="BH167" s="240">
        <f>IF(N167="sníž. přenesená",J167,0)</f>
        <v>0</v>
      </c>
      <c r="BI167" s="240">
        <f>IF(N167="nulová",J167,0)</f>
        <v>0</v>
      </c>
      <c r="BJ167" s="14" t="s">
        <v>86</v>
      </c>
      <c r="BK167" s="240">
        <f>ROUND(I167*H167,2)</f>
        <v>0</v>
      </c>
      <c r="BL167" s="14" t="s">
        <v>174</v>
      </c>
      <c r="BM167" s="239" t="s">
        <v>249</v>
      </c>
    </row>
    <row r="168" spans="1:65" s="2" customFormat="1" ht="16.5" customHeight="1">
      <c r="A168" s="35"/>
      <c r="B168" s="36"/>
      <c r="C168" s="228" t="s">
        <v>250</v>
      </c>
      <c r="D168" s="228" t="s">
        <v>130</v>
      </c>
      <c r="E168" s="229" t="s">
        <v>251</v>
      </c>
      <c r="F168" s="230" t="s">
        <v>252</v>
      </c>
      <c r="G168" s="231" t="s">
        <v>253</v>
      </c>
      <c r="H168" s="232">
        <v>3</v>
      </c>
      <c r="I168" s="233"/>
      <c r="J168" s="234">
        <f>ROUND(I168*H168,2)</f>
        <v>0</v>
      </c>
      <c r="K168" s="230" t="s">
        <v>1</v>
      </c>
      <c r="L168" s="41"/>
      <c r="M168" s="235" t="s">
        <v>1</v>
      </c>
      <c r="N168" s="236" t="s">
        <v>43</v>
      </c>
      <c r="O168" s="88"/>
      <c r="P168" s="237">
        <f>O168*H168</f>
        <v>0</v>
      </c>
      <c r="Q168" s="237">
        <v>0.000252097</v>
      </c>
      <c r="R168" s="237">
        <f>Q168*H168</f>
        <v>0.0007562910000000001</v>
      </c>
      <c r="S168" s="237">
        <v>0</v>
      </c>
      <c r="T168" s="238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9" t="s">
        <v>174</v>
      </c>
      <c r="AT168" s="239" t="s">
        <v>130</v>
      </c>
      <c r="AU168" s="239" t="s">
        <v>86</v>
      </c>
      <c r="AY168" s="14" t="s">
        <v>127</v>
      </c>
      <c r="BE168" s="240">
        <f>IF(N168="základní",J168,0)</f>
        <v>0</v>
      </c>
      <c r="BF168" s="240">
        <f>IF(N168="snížená",J168,0)</f>
        <v>0</v>
      </c>
      <c r="BG168" s="240">
        <f>IF(N168="zákl. přenesená",J168,0)</f>
        <v>0</v>
      </c>
      <c r="BH168" s="240">
        <f>IF(N168="sníž. přenesená",J168,0)</f>
        <v>0</v>
      </c>
      <c r="BI168" s="240">
        <f>IF(N168="nulová",J168,0)</f>
        <v>0</v>
      </c>
      <c r="BJ168" s="14" t="s">
        <v>86</v>
      </c>
      <c r="BK168" s="240">
        <f>ROUND(I168*H168,2)</f>
        <v>0</v>
      </c>
      <c r="BL168" s="14" t="s">
        <v>174</v>
      </c>
      <c r="BM168" s="239" t="s">
        <v>254</v>
      </c>
    </row>
    <row r="169" spans="1:65" s="2" customFormat="1" ht="16.5" customHeight="1">
      <c r="A169" s="35"/>
      <c r="B169" s="36"/>
      <c r="C169" s="228" t="s">
        <v>255</v>
      </c>
      <c r="D169" s="228" t="s">
        <v>130</v>
      </c>
      <c r="E169" s="229" t="s">
        <v>256</v>
      </c>
      <c r="F169" s="230" t="s">
        <v>257</v>
      </c>
      <c r="G169" s="231" t="s">
        <v>183</v>
      </c>
      <c r="H169" s="232">
        <v>2</v>
      </c>
      <c r="I169" s="233"/>
      <c r="J169" s="234">
        <f>ROUND(I169*H169,2)</f>
        <v>0</v>
      </c>
      <c r="K169" s="230" t="s">
        <v>1</v>
      </c>
      <c r="L169" s="41"/>
      <c r="M169" s="235" t="s">
        <v>1</v>
      </c>
      <c r="N169" s="236" t="s">
        <v>43</v>
      </c>
      <c r="O169" s="88"/>
      <c r="P169" s="237">
        <f>O169*H169</f>
        <v>0</v>
      </c>
      <c r="Q169" s="237">
        <v>0.00076</v>
      </c>
      <c r="R169" s="237">
        <f>Q169*H169</f>
        <v>0.00152</v>
      </c>
      <c r="S169" s="237">
        <v>0</v>
      </c>
      <c r="T169" s="238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9" t="s">
        <v>174</v>
      </c>
      <c r="AT169" s="239" t="s">
        <v>130</v>
      </c>
      <c r="AU169" s="239" t="s">
        <v>86</v>
      </c>
      <c r="AY169" s="14" t="s">
        <v>127</v>
      </c>
      <c r="BE169" s="240">
        <f>IF(N169="základní",J169,0)</f>
        <v>0</v>
      </c>
      <c r="BF169" s="240">
        <f>IF(N169="snížená",J169,0)</f>
        <v>0</v>
      </c>
      <c r="BG169" s="240">
        <f>IF(N169="zákl. přenesená",J169,0)</f>
        <v>0</v>
      </c>
      <c r="BH169" s="240">
        <f>IF(N169="sníž. přenesená",J169,0)</f>
        <v>0</v>
      </c>
      <c r="BI169" s="240">
        <f>IF(N169="nulová",J169,0)</f>
        <v>0</v>
      </c>
      <c r="BJ169" s="14" t="s">
        <v>86</v>
      </c>
      <c r="BK169" s="240">
        <f>ROUND(I169*H169,2)</f>
        <v>0</v>
      </c>
      <c r="BL169" s="14" t="s">
        <v>174</v>
      </c>
      <c r="BM169" s="239" t="s">
        <v>258</v>
      </c>
    </row>
    <row r="170" spans="1:65" s="2" customFormat="1" ht="16.5" customHeight="1">
      <c r="A170" s="35"/>
      <c r="B170" s="36"/>
      <c r="C170" s="228" t="s">
        <v>259</v>
      </c>
      <c r="D170" s="228" t="s">
        <v>130</v>
      </c>
      <c r="E170" s="229" t="s">
        <v>260</v>
      </c>
      <c r="F170" s="230" t="s">
        <v>261</v>
      </c>
      <c r="G170" s="231" t="s">
        <v>173</v>
      </c>
      <c r="H170" s="232">
        <v>15</v>
      </c>
      <c r="I170" s="233"/>
      <c r="J170" s="234">
        <f>ROUND(I170*H170,2)</f>
        <v>0</v>
      </c>
      <c r="K170" s="230" t="s">
        <v>1</v>
      </c>
      <c r="L170" s="41"/>
      <c r="M170" s="235" t="s">
        <v>1</v>
      </c>
      <c r="N170" s="236" t="s">
        <v>43</v>
      </c>
      <c r="O170" s="88"/>
      <c r="P170" s="237">
        <f>O170*H170</f>
        <v>0</v>
      </c>
      <c r="Q170" s="237">
        <v>0.000189795</v>
      </c>
      <c r="R170" s="237">
        <f>Q170*H170</f>
        <v>0.002846925</v>
      </c>
      <c r="S170" s="237">
        <v>0</v>
      </c>
      <c r="T170" s="238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9" t="s">
        <v>174</v>
      </c>
      <c r="AT170" s="239" t="s">
        <v>130</v>
      </c>
      <c r="AU170" s="239" t="s">
        <v>86</v>
      </c>
      <c r="AY170" s="14" t="s">
        <v>127</v>
      </c>
      <c r="BE170" s="240">
        <f>IF(N170="základní",J170,0)</f>
        <v>0</v>
      </c>
      <c r="BF170" s="240">
        <f>IF(N170="snížená",J170,0)</f>
        <v>0</v>
      </c>
      <c r="BG170" s="240">
        <f>IF(N170="zákl. přenesená",J170,0)</f>
        <v>0</v>
      </c>
      <c r="BH170" s="240">
        <f>IF(N170="sníž. přenesená",J170,0)</f>
        <v>0</v>
      </c>
      <c r="BI170" s="240">
        <f>IF(N170="nulová",J170,0)</f>
        <v>0</v>
      </c>
      <c r="BJ170" s="14" t="s">
        <v>86</v>
      </c>
      <c r="BK170" s="240">
        <f>ROUND(I170*H170,2)</f>
        <v>0</v>
      </c>
      <c r="BL170" s="14" t="s">
        <v>174</v>
      </c>
      <c r="BM170" s="239" t="s">
        <v>262</v>
      </c>
    </row>
    <row r="171" spans="1:65" s="2" customFormat="1" ht="16.5" customHeight="1">
      <c r="A171" s="35"/>
      <c r="B171" s="36"/>
      <c r="C171" s="228" t="s">
        <v>263</v>
      </c>
      <c r="D171" s="228" t="s">
        <v>130</v>
      </c>
      <c r="E171" s="229" t="s">
        <v>264</v>
      </c>
      <c r="F171" s="230" t="s">
        <v>265</v>
      </c>
      <c r="G171" s="231" t="s">
        <v>173</v>
      </c>
      <c r="H171" s="232">
        <v>15</v>
      </c>
      <c r="I171" s="233"/>
      <c r="J171" s="234">
        <f>ROUND(I171*H171,2)</f>
        <v>0</v>
      </c>
      <c r="K171" s="230" t="s">
        <v>1</v>
      </c>
      <c r="L171" s="41"/>
      <c r="M171" s="235" t="s">
        <v>1</v>
      </c>
      <c r="N171" s="236" t="s">
        <v>43</v>
      </c>
      <c r="O171" s="88"/>
      <c r="P171" s="237">
        <f>O171*H171</f>
        <v>0</v>
      </c>
      <c r="Q171" s="237">
        <v>1E-05</v>
      </c>
      <c r="R171" s="237">
        <f>Q171*H171</f>
        <v>0.00015000000000000001</v>
      </c>
      <c r="S171" s="237">
        <v>0</v>
      </c>
      <c r="T171" s="238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9" t="s">
        <v>174</v>
      </c>
      <c r="AT171" s="239" t="s">
        <v>130</v>
      </c>
      <c r="AU171" s="239" t="s">
        <v>86</v>
      </c>
      <c r="AY171" s="14" t="s">
        <v>127</v>
      </c>
      <c r="BE171" s="240">
        <f>IF(N171="základní",J171,0)</f>
        <v>0</v>
      </c>
      <c r="BF171" s="240">
        <f>IF(N171="snížená",J171,0)</f>
        <v>0</v>
      </c>
      <c r="BG171" s="240">
        <f>IF(N171="zákl. přenesená",J171,0)</f>
        <v>0</v>
      </c>
      <c r="BH171" s="240">
        <f>IF(N171="sníž. přenesená",J171,0)</f>
        <v>0</v>
      </c>
      <c r="BI171" s="240">
        <f>IF(N171="nulová",J171,0)</f>
        <v>0</v>
      </c>
      <c r="BJ171" s="14" t="s">
        <v>86</v>
      </c>
      <c r="BK171" s="240">
        <f>ROUND(I171*H171,2)</f>
        <v>0</v>
      </c>
      <c r="BL171" s="14" t="s">
        <v>174</v>
      </c>
      <c r="BM171" s="239" t="s">
        <v>266</v>
      </c>
    </row>
    <row r="172" spans="1:65" s="2" customFormat="1" ht="16.5" customHeight="1">
      <c r="A172" s="35"/>
      <c r="B172" s="36"/>
      <c r="C172" s="228" t="s">
        <v>267</v>
      </c>
      <c r="D172" s="228" t="s">
        <v>130</v>
      </c>
      <c r="E172" s="229" t="s">
        <v>268</v>
      </c>
      <c r="F172" s="230" t="s">
        <v>269</v>
      </c>
      <c r="G172" s="231" t="s">
        <v>218</v>
      </c>
      <c r="H172" s="241"/>
      <c r="I172" s="233"/>
      <c r="J172" s="234">
        <f>ROUND(I172*H172,2)</f>
        <v>0</v>
      </c>
      <c r="K172" s="230" t="s">
        <v>1</v>
      </c>
      <c r="L172" s="41"/>
      <c r="M172" s="235" t="s">
        <v>1</v>
      </c>
      <c r="N172" s="236" t="s">
        <v>43</v>
      </c>
      <c r="O172" s="88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9" t="s">
        <v>174</v>
      </c>
      <c r="AT172" s="239" t="s">
        <v>130</v>
      </c>
      <c r="AU172" s="239" t="s">
        <v>86</v>
      </c>
      <c r="AY172" s="14" t="s">
        <v>127</v>
      </c>
      <c r="BE172" s="240">
        <f>IF(N172="základní",J172,0)</f>
        <v>0</v>
      </c>
      <c r="BF172" s="240">
        <f>IF(N172="snížená",J172,0)</f>
        <v>0</v>
      </c>
      <c r="BG172" s="240">
        <f>IF(N172="zákl. přenesená",J172,0)</f>
        <v>0</v>
      </c>
      <c r="BH172" s="240">
        <f>IF(N172="sníž. přenesená",J172,0)</f>
        <v>0</v>
      </c>
      <c r="BI172" s="240">
        <f>IF(N172="nulová",J172,0)</f>
        <v>0</v>
      </c>
      <c r="BJ172" s="14" t="s">
        <v>86</v>
      </c>
      <c r="BK172" s="240">
        <f>ROUND(I172*H172,2)</f>
        <v>0</v>
      </c>
      <c r="BL172" s="14" t="s">
        <v>174</v>
      </c>
      <c r="BM172" s="239" t="s">
        <v>270</v>
      </c>
    </row>
    <row r="173" spans="1:63" s="12" customFormat="1" ht="22.8" customHeight="1">
      <c r="A173" s="12"/>
      <c r="B173" s="212"/>
      <c r="C173" s="213"/>
      <c r="D173" s="214" t="s">
        <v>76</v>
      </c>
      <c r="E173" s="226" t="s">
        <v>271</v>
      </c>
      <c r="F173" s="226" t="s">
        <v>272</v>
      </c>
      <c r="G173" s="213"/>
      <c r="H173" s="213"/>
      <c r="I173" s="216"/>
      <c r="J173" s="227">
        <f>BK173</f>
        <v>0</v>
      </c>
      <c r="K173" s="213"/>
      <c r="L173" s="218"/>
      <c r="M173" s="219"/>
      <c r="N173" s="220"/>
      <c r="O173" s="220"/>
      <c r="P173" s="221">
        <f>SUM(P174:P190)</f>
        <v>0</v>
      </c>
      <c r="Q173" s="220"/>
      <c r="R173" s="221">
        <f>SUM(R174:R190)</f>
        <v>0.04602</v>
      </c>
      <c r="S173" s="220"/>
      <c r="T173" s="222">
        <f>SUM(T174:T190)</f>
        <v>0.86416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3" t="s">
        <v>86</v>
      </c>
      <c r="AT173" s="224" t="s">
        <v>76</v>
      </c>
      <c r="AU173" s="224" t="s">
        <v>33</v>
      </c>
      <c r="AY173" s="223" t="s">
        <v>127</v>
      </c>
      <c r="BK173" s="225">
        <f>SUM(BK174:BK190)</f>
        <v>0</v>
      </c>
    </row>
    <row r="174" spans="1:65" s="2" customFormat="1" ht="16.5" customHeight="1">
      <c r="A174" s="35"/>
      <c r="B174" s="36"/>
      <c r="C174" s="228" t="s">
        <v>273</v>
      </c>
      <c r="D174" s="228" t="s">
        <v>130</v>
      </c>
      <c r="E174" s="229" t="s">
        <v>274</v>
      </c>
      <c r="F174" s="230" t="s">
        <v>275</v>
      </c>
      <c r="G174" s="231" t="s">
        <v>236</v>
      </c>
      <c r="H174" s="232">
        <v>1</v>
      </c>
      <c r="I174" s="233"/>
      <c r="J174" s="234">
        <f>ROUND(I174*H174,2)</f>
        <v>0</v>
      </c>
      <c r="K174" s="230" t="s">
        <v>1</v>
      </c>
      <c r="L174" s="41"/>
      <c r="M174" s="235" t="s">
        <v>1</v>
      </c>
      <c r="N174" s="236" t="s">
        <v>43</v>
      </c>
      <c r="O174" s="88"/>
      <c r="P174" s="237">
        <f>O174*H174</f>
        <v>0</v>
      </c>
      <c r="Q174" s="237">
        <v>0</v>
      </c>
      <c r="R174" s="237">
        <f>Q174*H174</f>
        <v>0</v>
      </c>
      <c r="S174" s="237">
        <v>0.01933</v>
      </c>
      <c r="T174" s="238">
        <f>S174*H174</f>
        <v>0.01933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9" t="s">
        <v>174</v>
      </c>
      <c r="AT174" s="239" t="s">
        <v>130</v>
      </c>
      <c r="AU174" s="239" t="s">
        <v>86</v>
      </c>
      <c r="AY174" s="14" t="s">
        <v>127</v>
      </c>
      <c r="BE174" s="240">
        <f>IF(N174="základní",J174,0)</f>
        <v>0</v>
      </c>
      <c r="BF174" s="240">
        <f>IF(N174="snížená",J174,0)</f>
        <v>0</v>
      </c>
      <c r="BG174" s="240">
        <f>IF(N174="zákl. přenesená",J174,0)</f>
        <v>0</v>
      </c>
      <c r="BH174" s="240">
        <f>IF(N174="sníž. přenesená",J174,0)</f>
        <v>0</v>
      </c>
      <c r="BI174" s="240">
        <f>IF(N174="nulová",J174,0)</f>
        <v>0</v>
      </c>
      <c r="BJ174" s="14" t="s">
        <v>86</v>
      </c>
      <c r="BK174" s="240">
        <f>ROUND(I174*H174,2)</f>
        <v>0</v>
      </c>
      <c r="BL174" s="14" t="s">
        <v>174</v>
      </c>
      <c r="BM174" s="239" t="s">
        <v>276</v>
      </c>
    </row>
    <row r="175" spans="1:65" s="2" customFormat="1" ht="16.5" customHeight="1">
      <c r="A175" s="35"/>
      <c r="B175" s="36"/>
      <c r="C175" s="228" t="s">
        <v>277</v>
      </c>
      <c r="D175" s="228" t="s">
        <v>130</v>
      </c>
      <c r="E175" s="229" t="s">
        <v>278</v>
      </c>
      <c r="F175" s="230" t="s">
        <v>279</v>
      </c>
      <c r="G175" s="231" t="s">
        <v>236</v>
      </c>
      <c r="H175" s="232">
        <v>1</v>
      </c>
      <c r="I175" s="233"/>
      <c r="J175" s="234">
        <f>ROUND(I175*H175,2)</f>
        <v>0</v>
      </c>
      <c r="K175" s="230" t="s">
        <v>1</v>
      </c>
      <c r="L175" s="41"/>
      <c r="M175" s="235" t="s">
        <v>1</v>
      </c>
      <c r="N175" s="236" t="s">
        <v>43</v>
      </c>
      <c r="O175" s="88"/>
      <c r="P175" s="237">
        <f>O175*H175</f>
        <v>0</v>
      </c>
      <c r="Q175" s="237">
        <v>0.01692</v>
      </c>
      <c r="R175" s="237">
        <f>Q175*H175</f>
        <v>0.01692</v>
      </c>
      <c r="S175" s="237">
        <v>0</v>
      </c>
      <c r="T175" s="238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9" t="s">
        <v>174</v>
      </c>
      <c r="AT175" s="239" t="s">
        <v>130</v>
      </c>
      <c r="AU175" s="239" t="s">
        <v>86</v>
      </c>
      <c r="AY175" s="14" t="s">
        <v>127</v>
      </c>
      <c r="BE175" s="240">
        <f>IF(N175="základní",J175,0)</f>
        <v>0</v>
      </c>
      <c r="BF175" s="240">
        <f>IF(N175="snížená",J175,0)</f>
        <v>0</v>
      </c>
      <c r="BG175" s="240">
        <f>IF(N175="zákl. přenesená",J175,0)</f>
        <v>0</v>
      </c>
      <c r="BH175" s="240">
        <f>IF(N175="sníž. přenesená",J175,0)</f>
        <v>0</v>
      </c>
      <c r="BI175" s="240">
        <f>IF(N175="nulová",J175,0)</f>
        <v>0</v>
      </c>
      <c r="BJ175" s="14" t="s">
        <v>86</v>
      </c>
      <c r="BK175" s="240">
        <f>ROUND(I175*H175,2)</f>
        <v>0</v>
      </c>
      <c r="BL175" s="14" t="s">
        <v>174</v>
      </c>
      <c r="BM175" s="239" t="s">
        <v>280</v>
      </c>
    </row>
    <row r="176" spans="1:65" s="2" customFormat="1" ht="16.5" customHeight="1">
      <c r="A176" s="35"/>
      <c r="B176" s="36"/>
      <c r="C176" s="228" t="s">
        <v>281</v>
      </c>
      <c r="D176" s="228" t="s">
        <v>130</v>
      </c>
      <c r="E176" s="229" t="s">
        <v>282</v>
      </c>
      <c r="F176" s="230" t="s">
        <v>283</v>
      </c>
      <c r="G176" s="231" t="s">
        <v>183</v>
      </c>
      <c r="H176" s="232">
        <v>1</v>
      </c>
      <c r="I176" s="233"/>
      <c r="J176" s="234">
        <f>ROUND(I176*H176,2)</f>
        <v>0</v>
      </c>
      <c r="K176" s="230" t="s">
        <v>1</v>
      </c>
      <c r="L176" s="41"/>
      <c r="M176" s="235" t="s">
        <v>1</v>
      </c>
      <c r="N176" s="236" t="s">
        <v>43</v>
      </c>
      <c r="O176" s="88"/>
      <c r="P176" s="237">
        <f>O176*H176</f>
        <v>0</v>
      </c>
      <c r="Q176" s="237">
        <v>0.00093</v>
      </c>
      <c r="R176" s="237">
        <f>Q176*H176</f>
        <v>0.00093</v>
      </c>
      <c r="S176" s="237">
        <v>0</v>
      </c>
      <c r="T176" s="238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9" t="s">
        <v>174</v>
      </c>
      <c r="AT176" s="239" t="s">
        <v>130</v>
      </c>
      <c r="AU176" s="239" t="s">
        <v>86</v>
      </c>
      <c r="AY176" s="14" t="s">
        <v>127</v>
      </c>
      <c r="BE176" s="240">
        <f>IF(N176="základní",J176,0)</f>
        <v>0</v>
      </c>
      <c r="BF176" s="240">
        <f>IF(N176="snížená",J176,0)</f>
        <v>0</v>
      </c>
      <c r="BG176" s="240">
        <f>IF(N176="zákl. přenesená",J176,0)</f>
        <v>0</v>
      </c>
      <c r="BH176" s="240">
        <f>IF(N176="sníž. přenesená",J176,0)</f>
        <v>0</v>
      </c>
      <c r="BI176" s="240">
        <f>IF(N176="nulová",J176,0)</f>
        <v>0</v>
      </c>
      <c r="BJ176" s="14" t="s">
        <v>86</v>
      </c>
      <c r="BK176" s="240">
        <f>ROUND(I176*H176,2)</f>
        <v>0</v>
      </c>
      <c r="BL176" s="14" t="s">
        <v>174</v>
      </c>
      <c r="BM176" s="239" t="s">
        <v>284</v>
      </c>
    </row>
    <row r="177" spans="1:65" s="2" customFormat="1" ht="16.5" customHeight="1">
      <c r="A177" s="35"/>
      <c r="B177" s="36"/>
      <c r="C177" s="228" t="s">
        <v>285</v>
      </c>
      <c r="D177" s="228" t="s">
        <v>130</v>
      </c>
      <c r="E177" s="229" t="s">
        <v>286</v>
      </c>
      <c r="F177" s="230" t="s">
        <v>287</v>
      </c>
      <c r="G177" s="231" t="s">
        <v>236</v>
      </c>
      <c r="H177" s="232">
        <v>2</v>
      </c>
      <c r="I177" s="233"/>
      <c r="J177" s="234">
        <f>ROUND(I177*H177,2)</f>
        <v>0</v>
      </c>
      <c r="K177" s="230" t="s">
        <v>1</v>
      </c>
      <c r="L177" s="41"/>
      <c r="M177" s="235" t="s">
        <v>1</v>
      </c>
      <c r="N177" s="236" t="s">
        <v>43</v>
      </c>
      <c r="O177" s="88"/>
      <c r="P177" s="237">
        <f>O177*H177</f>
        <v>0</v>
      </c>
      <c r="Q177" s="237">
        <v>0</v>
      </c>
      <c r="R177" s="237">
        <f>Q177*H177</f>
        <v>0</v>
      </c>
      <c r="S177" s="237">
        <v>0.01946</v>
      </c>
      <c r="T177" s="238">
        <f>S177*H177</f>
        <v>0.03892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9" t="s">
        <v>174</v>
      </c>
      <c r="AT177" s="239" t="s">
        <v>130</v>
      </c>
      <c r="AU177" s="239" t="s">
        <v>86</v>
      </c>
      <c r="AY177" s="14" t="s">
        <v>127</v>
      </c>
      <c r="BE177" s="240">
        <f>IF(N177="základní",J177,0)</f>
        <v>0</v>
      </c>
      <c r="BF177" s="240">
        <f>IF(N177="snížená",J177,0)</f>
        <v>0</v>
      </c>
      <c r="BG177" s="240">
        <f>IF(N177="zákl. přenesená",J177,0)</f>
        <v>0</v>
      </c>
      <c r="BH177" s="240">
        <f>IF(N177="sníž. přenesená",J177,0)</f>
        <v>0</v>
      </c>
      <c r="BI177" s="240">
        <f>IF(N177="nulová",J177,0)</f>
        <v>0</v>
      </c>
      <c r="BJ177" s="14" t="s">
        <v>86</v>
      </c>
      <c r="BK177" s="240">
        <f>ROUND(I177*H177,2)</f>
        <v>0</v>
      </c>
      <c r="BL177" s="14" t="s">
        <v>174</v>
      </c>
      <c r="BM177" s="239" t="s">
        <v>288</v>
      </c>
    </row>
    <row r="178" spans="1:65" s="2" customFormat="1" ht="16.5" customHeight="1">
      <c r="A178" s="35"/>
      <c r="B178" s="36"/>
      <c r="C178" s="228" t="s">
        <v>289</v>
      </c>
      <c r="D178" s="228" t="s">
        <v>130</v>
      </c>
      <c r="E178" s="229" t="s">
        <v>290</v>
      </c>
      <c r="F178" s="230" t="s">
        <v>291</v>
      </c>
      <c r="G178" s="231" t="s">
        <v>236</v>
      </c>
      <c r="H178" s="232">
        <v>1</v>
      </c>
      <c r="I178" s="233"/>
      <c r="J178" s="234">
        <f>ROUND(I178*H178,2)</f>
        <v>0</v>
      </c>
      <c r="K178" s="230" t="s">
        <v>1</v>
      </c>
      <c r="L178" s="41"/>
      <c r="M178" s="235" t="s">
        <v>1</v>
      </c>
      <c r="N178" s="236" t="s">
        <v>43</v>
      </c>
      <c r="O178" s="88"/>
      <c r="P178" s="237">
        <f>O178*H178</f>
        <v>0</v>
      </c>
      <c r="Q178" s="237">
        <v>0.01497</v>
      </c>
      <c r="R178" s="237">
        <f>Q178*H178</f>
        <v>0.01497</v>
      </c>
      <c r="S178" s="237">
        <v>0</v>
      </c>
      <c r="T178" s="238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9" t="s">
        <v>174</v>
      </c>
      <c r="AT178" s="239" t="s">
        <v>130</v>
      </c>
      <c r="AU178" s="239" t="s">
        <v>86</v>
      </c>
      <c r="AY178" s="14" t="s">
        <v>127</v>
      </c>
      <c r="BE178" s="240">
        <f>IF(N178="základní",J178,0)</f>
        <v>0</v>
      </c>
      <c r="BF178" s="240">
        <f>IF(N178="snížená",J178,0)</f>
        <v>0</v>
      </c>
      <c r="BG178" s="240">
        <f>IF(N178="zákl. přenesená",J178,0)</f>
        <v>0</v>
      </c>
      <c r="BH178" s="240">
        <f>IF(N178="sníž. přenesená",J178,0)</f>
        <v>0</v>
      </c>
      <c r="BI178" s="240">
        <f>IF(N178="nulová",J178,0)</f>
        <v>0</v>
      </c>
      <c r="BJ178" s="14" t="s">
        <v>86</v>
      </c>
      <c r="BK178" s="240">
        <f>ROUND(I178*H178,2)</f>
        <v>0</v>
      </c>
      <c r="BL178" s="14" t="s">
        <v>174</v>
      </c>
      <c r="BM178" s="239" t="s">
        <v>292</v>
      </c>
    </row>
    <row r="179" spans="1:65" s="2" customFormat="1" ht="16.5" customHeight="1">
      <c r="A179" s="35"/>
      <c r="B179" s="36"/>
      <c r="C179" s="228" t="s">
        <v>293</v>
      </c>
      <c r="D179" s="228" t="s">
        <v>130</v>
      </c>
      <c r="E179" s="229" t="s">
        <v>294</v>
      </c>
      <c r="F179" s="230" t="s">
        <v>295</v>
      </c>
      <c r="G179" s="231" t="s">
        <v>236</v>
      </c>
      <c r="H179" s="232">
        <v>1</v>
      </c>
      <c r="I179" s="233"/>
      <c r="J179" s="234">
        <f>ROUND(I179*H179,2)</f>
        <v>0</v>
      </c>
      <c r="K179" s="230" t="s">
        <v>1</v>
      </c>
      <c r="L179" s="41"/>
      <c r="M179" s="235" t="s">
        <v>1</v>
      </c>
      <c r="N179" s="236" t="s">
        <v>43</v>
      </c>
      <c r="O179" s="88"/>
      <c r="P179" s="237">
        <f>O179*H179</f>
        <v>0</v>
      </c>
      <c r="Q179" s="237">
        <v>0.00185</v>
      </c>
      <c r="R179" s="237">
        <f>Q179*H179</f>
        <v>0.00185</v>
      </c>
      <c r="S179" s="237">
        <v>0</v>
      </c>
      <c r="T179" s="238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9" t="s">
        <v>174</v>
      </c>
      <c r="AT179" s="239" t="s">
        <v>130</v>
      </c>
      <c r="AU179" s="239" t="s">
        <v>86</v>
      </c>
      <c r="AY179" s="14" t="s">
        <v>127</v>
      </c>
      <c r="BE179" s="240">
        <f>IF(N179="základní",J179,0)</f>
        <v>0</v>
      </c>
      <c r="BF179" s="240">
        <f>IF(N179="snížená",J179,0)</f>
        <v>0</v>
      </c>
      <c r="BG179" s="240">
        <f>IF(N179="zákl. přenesená",J179,0)</f>
        <v>0</v>
      </c>
      <c r="BH179" s="240">
        <f>IF(N179="sníž. přenesená",J179,0)</f>
        <v>0</v>
      </c>
      <c r="BI179" s="240">
        <f>IF(N179="nulová",J179,0)</f>
        <v>0</v>
      </c>
      <c r="BJ179" s="14" t="s">
        <v>86</v>
      </c>
      <c r="BK179" s="240">
        <f>ROUND(I179*H179,2)</f>
        <v>0</v>
      </c>
      <c r="BL179" s="14" t="s">
        <v>174</v>
      </c>
      <c r="BM179" s="239" t="s">
        <v>296</v>
      </c>
    </row>
    <row r="180" spans="1:65" s="2" customFormat="1" ht="16.5" customHeight="1">
      <c r="A180" s="35"/>
      <c r="B180" s="36"/>
      <c r="C180" s="228" t="s">
        <v>297</v>
      </c>
      <c r="D180" s="228" t="s">
        <v>130</v>
      </c>
      <c r="E180" s="229" t="s">
        <v>298</v>
      </c>
      <c r="F180" s="230" t="s">
        <v>299</v>
      </c>
      <c r="G180" s="231" t="s">
        <v>236</v>
      </c>
      <c r="H180" s="232">
        <v>1</v>
      </c>
      <c r="I180" s="233"/>
      <c r="J180" s="234">
        <f>ROUND(I180*H180,2)</f>
        <v>0</v>
      </c>
      <c r="K180" s="230" t="s">
        <v>1</v>
      </c>
      <c r="L180" s="41"/>
      <c r="M180" s="235" t="s">
        <v>1</v>
      </c>
      <c r="N180" s="236" t="s">
        <v>43</v>
      </c>
      <c r="O180" s="88"/>
      <c r="P180" s="237">
        <f>O180*H180</f>
        <v>0</v>
      </c>
      <c r="Q180" s="237">
        <v>0.00043</v>
      </c>
      <c r="R180" s="237">
        <f>Q180*H180</f>
        <v>0.00043</v>
      </c>
      <c r="S180" s="237">
        <v>0</v>
      </c>
      <c r="T180" s="238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9" t="s">
        <v>174</v>
      </c>
      <c r="AT180" s="239" t="s">
        <v>130</v>
      </c>
      <c r="AU180" s="239" t="s">
        <v>86</v>
      </c>
      <c r="AY180" s="14" t="s">
        <v>127</v>
      </c>
      <c r="BE180" s="240">
        <f>IF(N180="základní",J180,0)</f>
        <v>0</v>
      </c>
      <c r="BF180" s="240">
        <f>IF(N180="snížená",J180,0)</f>
        <v>0</v>
      </c>
      <c r="BG180" s="240">
        <f>IF(N180="zákl. přenesená",J180,0)</f>
        <v>0</v>
      </c>
      <c r="BH180" s="240">
        <f>IF(N180="sníž. přenesená",J180,0)</f>
        <v>0</v>
      </c>
      <c r="BI180" s="240">
        <f>IF(N180="nulová",J180,0)</f>
        <v>0</v>
      </c>
      <c r="BJ180" s="14" t="s">
        <v>86</v>
      </c>
      <c r="BK180" s="240">
        <f>ROUND(I180*H180,2)</f>
        <v>0</v>
      </c>
      <c r="BL180" s="14" t="s">
        <v>174</v>
      </c>
      <c r="BM180" s="239" t="s">
        <v>300</v>
      </c>
    </row>
    <row r="181" spans="1:65" s="2" customFormat="1" ht="16.5" customHeight="1">
      <c r="A181" s="35"/>
      <c r="B181" s="36"/>
      <c r="C181" s="228" t="s">
        <v>301</v>
      </c>
      <c r="D181" s="228" t="s">
        <v>130</v>
      </c>
      <c r="E181" s="229" t="s">
        <v>302</v>
      </c>
      <c r="F181" s="230" t="s">
        <v>303</v>
      </c>
      <c r="G181" s="231" t="s">
        <v>236</v>
      </c>
      <c r="H181" s="232">
        <v>1</v>
      </c>
      <c r="I181" s="233"/>
      <c r="J181" s="234">
        <f>ROUND(I181*H181,2)</f>
        <v>0</v>
      </c>
      <c r="K181" s="230" t="s">
        <v>1</v>
      </c>
      <c r="L181" s="41"/>
      <c r="M181" s="235" t="s">
        <v>1</v>
      </c>
      <c r="N181" s="236" t="s">
        <v>43</v>
      </c>
      <c r="O181" s="88"/>
      <c r="P181" s="237">
        <f>O181*H181</f>
        <v>0</v>
      </c>
      <c r="Q181" s="237">
        <v>0</v>
      </c>
      <c r="R181" s="237">
        <f>Q181*H181</f>
        <v>0</v>
      </c>
      <c r="S181" s="237">
        <v>0.0715</v>
      </c>
      <c r="T181" s="238">
        <f>S181*H181</f>
        <v>0.0715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9" t="s">
        <v>174</v>
      </c>
      <c r="AT181" s="239" t="s">
        <v>130</v>
      </c>
      <c r="AU181" s="239" t="s">
        <v>86</v>
      </c>
      <c r="AY181" s="14" t="s">
        <v>127</v>
      </c>
      <c r="BE181" s="240">
        <f>IF(N181="základní",J181,0)</f>
        <v>0</v>
      </c>
      <c r="BF181" s="240">
        <f>IF(N181="snížená",J181,0)</f>
        <v>0</v>
      </c>
      <c r="BG181" s="240">
        <f>IF(N181="zákl. přenesená",J181,0)</f>
        <v>0</v>
      </c>
      <c r="BH181" s="240">
        <f>IF(N181="sníž. přenesená",J181,0)</f>
        <v>0</v>
      </c>
      <c r="BI181" s="240">
        <f>IF(N181="nulová",J181,0)</f>
        <v>0</v>
      </c>
      <c r="BJ181" s="14" t="s">
        <v>86</v>
      </c>
      <c r="BK181" s="240">
        <f>ROUND(I181*H181,2)</f>
        <v>0</v>
      </c>
      <c r="BL181" s="14" t="s">
        <v>174</v>
      </c>
      <c r="BM181" s="239" t="s">
        <v>304</v>
      </c>
    </row>
    <row r="182" spans="1:65" s="2" customFormat="1" ht="16.5" customHeight="1">
      <c r="A182" s="35"/>
      <c r="B182" s="36"/>
      <c r="C182" s="228" t="s">
        <v>305</v>
      </c>
      <c r="D182" s="228" t="s">
        <v>130</v>
      </c>
      <c r="E182" s="229" t="s">
        <v>306</v>
      </c>
      <c r="F182" s="230" t="s">
        <v>307</v>
      </c>
      <c r="G182" s="231" t="s">
        <v>236</v>
      </c>
      <c r="H182" s="232">
        <v>1</v>
      </c>
      <c r="I182" s="233"/>
      <c r="J182" s="234">
        <f>ROUND(I182*H182,2)</f>
        <v>0</v>
      </c>
      <c r="K182" s="230" t="s">
        <v>1</v>
      </c>
      <c r="L182" s="41"/>
      <c r="M182" s="235" t="s">
        <v>1</v>
      </c>
      <c r="N182" s="236" t="s">
        <v>43</v>
      </c>
      <c r="O182" s="88"/>
      <c r="P182" s="237">
        <f>O182*H182</f>
        <v>0</v>
      </c>
      <c r="Q182" s="237">
        <v>0</v>
      </c>
      <c r="R182" s="237">
        <f>Q182*H182</f>
        <v>0</v>
      </c>
      <c r="S182" s="237">
        <v>0.0347</v>
      </c>
      <c r="T182" s="238">
        <f>S182*H182</f>
        <v>0.0347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9" t="s">
        <v>174</v>
      </c>
      <c r="AT182" s="239" t="s">
        <v>130</v>
      </c>
      <c r="AU182" s="239" t="s">
        <v>86</v>
      </c>
      <c r="AY182" s="14" t="s">
        <v>127</v>
      </c>
      <c r="BE182" s="240">
        <f>IF(N182="základní",J182,0)</f>
        <v>0</v>
      </c>
      <c r="BF182" s="240">
        <f>IF(N182="snížená",J182,0)</f>
        <v>0</v>
      </c>
      <c r="BG182" s="240">
        <f>IF(N182="zákl. přenesená",J182,0)</f>
        <v>0</v>
      </c>
      <c r="BH182" s="240">
        <f>IF(N182="sníž. přenesená",J182,0)</f>
        <v>0</v>
      </c>
      <c r="BI182" s="240">
        <f>IF(N182="nulová",J182,0)</f>
        <v>0</v>
      </c>
      <c r="BJ182" s="14" t="s">
        <v>86</v>
      </c>
      <c r="BK182" s="240">
        <f>ROUND(I182*H182,2)</f>
        <v>0</v>
      </c>
      <c r="BL182" s="14" t="s">
        <v>174</v>
      </c>
      <c r="BM182" s="239" t="s">
        <v>308</v>
      </c>
    </row>
    <row r="183" spans="1:65" s="2" customFormat="1" ht="16.5" customHeight="1">
      <c r="A183" s="35"/>
      <c r="B183" s="36"/>
      <c r="C183" s="228" t="s">
        <v>309</v>
      </c>
      <c r="D183" s="228" t="s">
        <v>130</v>
      </c>
      <c r="E183" s="229" t="s">
        <v>310</v>
      </c>
      <c r="F183" s="230" t="s">
        <v>311</v>
      </c>
      <c r="G183" s="231" t="s">
        <v>236</v>
      </c>
      <c r="H183" s="232">
        <v>1</v>
      </c>
      <c r="I183" s="233"/>
      <c r="J183" s="234">
        <f>ROUND(I183*H183,2)</f>
        <v>0</v>
      </c>
      <c r="K183" s="230" t="s">
        <v>1</v>
      </c>
      <c r="L183" s="41"/>
      <c r="M183" s="235" t="s">
        <v>1</v>
      </c>
      <c r="N183" s="236" t="s">
        <v>43</v>
      </c>
      <c r="O183" s="88"/>
      <c r="P183" s="237">
        <f>O183*H183</f>
        <v>0</v>
      </c>
      <c r="Q183" s="237">
        <v>0.00059</v>
      </c>
      <c r="R183" s="237">
        <f>Q183*H183</f>
        <v>0.00059</v>
      </c>
      <c r="S183" s="237">
        <v>0</v>
      </c>
      <c r="T183" s="238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9" t="s">
        <v>174</v>
      </c>
      <c r="AT183" s="239" t="s">
        <v>130</v>
      </c>
      <c r="AU183" s="239" t="s">
        <v>86</v>
      </c>
      <c r="AY183" s="14" t="s">
        <v>127</v>
      </c>
      <c r="BE183" s="240">
        <f>IF(N183="základní",J183,0)</f>
        <v>0</v>
      </c>
      <c r="BF183" s="240">
        <f>IF(N183="snížená",J183,0)</f>
        <v>0</v>
      </c>
      <c r="BG183" s="240">
        <f>IF(N183="zákl. přenesená",J183,0)</f>
        <v>0</v>
      </c>
      <c r="BH183" s="240">
        <f>IF(N183="sníž. přenesená",J183,0)</f>
        <v>0</v>
      </c>
      <c r="BI183" s="240">
        <f>IF(N183="nulová",J183,0)</f>
        <v>0</v>
      </c>
      <c r="BJ183" s="14" t="s">
        <v>86</v>
      </c>
      <c r="BK183" s="240">
        <f>ROUND(I183*H183,2)</f>
        <v>0</v>
      </c>
      <c r="BL183" s="14" t="s">
        <v>174</v>
      </c>
      <c r="BM183" s="239" t="s">
        <v>312</v>
      </c>
    </row>
    <row r="184" spans="1:65" s="2" customFormat="1" ht="16.5" customHeight="1">
      <c r="A184" s="35"/>
      <c r="B184" s="36"/>
      <c r="C184" s="228" t="s">
        <v>313</v>
      </c>
      <c r="D184" s="228" t="s">
        <v>130</v>
      </c>
      <c r="E184" s="229" t="s">
        <v>314</v>
      </c>
      <c r="F184" s="230" t="s">
        <v>315</v>
      </c>
      <c r="G184" s="231" t="s">
        <v>236</v>
      </c>
      <c r="H184" s="232">
        <v>1</v>
      </c>
      <c r="I184" s="233"/>
      <c r="J184" s="234">
        <f>ROUND(I184*H184,2)</f>
        <v>0</v>
      </c>
      <c r="K184" s="230" t="s">
        <v>1</v>
      </c>
      <c r="L184" s="41"/>
      <c r="M184" s="235" t="s">
        <v>1</v>
      </c>
      <c r="N184" s="236" t="s">
        <v>43</v>
      </c>
      <c r="O184" s="88"/>
      <c r="P184" s="237">
        <f>O184*H184</f>
        <v>0</v>
      </c>
      <c r="Q184" s="237">
        <v>0</v>
      </c>
      <c r="R184" s="237">
        <f>Q184*H184</f>
        <v>0</v>
      </c>
      <c r="S184" s="237">
        <v>0.69347</v>
      </c>
      <c r="T184" s="238">
        <f>S184*H184</f>
        <v>0.69347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9" t="s">
        <v>174</v>
      </c>
      <c r="AT184" s="239" t="s">
        <v>130</v>
      </c>
      <c r="AU184" s="239" t="s">
        <v>86</v>
      </c>
      <c r="AY184" s="14" t="s">
        <v>127</v>
      </c>
      <c r="BE184" s="240">
        <f>IF(N184="základní",J184,0)</f>
        <v>0</v>
      </c>
      <c r="BF184" s="240">
        <f>IF(N184="snížená",J184,0)</f>
        <v>0</v>
      </c>
      <c r="BG184" s="240">
        <f>IF(N184="zákl. přenesená",J184,0)</f>
        <v>0</v>
      </c>
      <c r="BH184" s="240">
        <f>IF(N184="sníž. přenesená",J184,0)</f>
        <v>0</v>
      </c>
      <c r="BI184" s="240">
        <f>IF(N184="nulová",J184,0)</f>
        <v>0</v>
      </c>
      <c r="BJ184" s="14" t="s">
        <v>86</v>
      </c>
      <c r="BK184" s="240">
        <f>ROUND(I184*H184,2)</f>
        <v>0</v>
      </c>
      <c r="BL184" s="14" t="s">
        <v>174</v>
      </c>
      <c r="BM184" s="239" t="s">
        <v>316</v>
      </c>
    </row>
    <row r="185" spans="1:65" s="2" customFormat="1" ht="16.5" customHeight="1">
      <c r="A185" s="35"/>
      <c r="B185" s="36"/>
      <c r="C185" s="228" t="s">
        <v>317</v>
      </c>
      <c r="D185" s="228" t="s">
        <v>130</v>
      </c>
      <c r="E185" s="229" t="s">
        <v>318</v>
      </c>
      <c r="F185" s="230" t="s">
        <v>319</v>
      </c>
      <c r="G185" s="231" t="s">
        <v>236</v>
      </c>
      <c r="H185" s="232">
        <v>1</v>
      </c>
      <c r="I185" s="233"/>
      <c r="J185" s="234">
        <f>ROUND(I185*H185,2)</f>
        <v>0</v>
      </c>
      <c r="K185" s="230" t="s">
        <v>1</v>
      </c>
      <c r="L185" s="41"/>
      <c r="M185" s="235" t="s">
        <v>1</v>
      </c>
      <c r="N185" s="236" t="s">
        <v>43</v>
      </c>
      <c r="O185" s="88"/>
      <c r="P185" s="237">
        <f>O185*H185</f>
        <v>0</v>
      </c>
      <c r="Q185" s="237">
        <v>0.00503</v>
      </c>
      <c r="R185" s="237">
        <f>Q185*H185</f>
        <v>0.00503</v>
      </c>
      <c r="S185" s="237">
        <v>0</v>
      </c>
      <c r="T185" s="238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9" t="s">
        <v>174</v>
      </c>
      <c r="AT185" s="239" t="s">
        <v>130</v>
      </c>
      <c r="AU185" s="239" t="s">
        <v>86</v>
      </c>
      <c r="AY185" s="14" t="s">
        <v>127</v>
      </c>
      <c r="BE185" s="240">
        <f>IF(N185="základní",J185,0)</f>
        <v>0</v>
      </c>
      <c r="BF185" s="240">
        <f>IF(N185="snížená",J185,0)</f>
        <v>0</v>
      </c>
      <c r="BG185" s="240">
        <f>IF(N185="zákl. přenesená",J185,0)</f>
        <v>0</v>
      </c>
      <c r="BH185" s="240">
        <f>IF(N185="sníž. přenesená",J185,0)</f>
        <v>0</v>
      </c>
      <c r="BI185" s="240">
        <f>IF(N185="nulová",J185,0)</f>
        <v>0</v>
      </c>
      <c r="BJ185" s="14" t="s">
        <v>86</v>
      </c>
      <c r="BK185" s="240">
        <f>ROUND(I185*H185,2)</f>
        <v>0</v>
      </c>
      <c r="BL185" s="14" t="s">
        <v>174</v>
      </c>
      <c r="BM185" s="239" t="s">
        <v>320</v>
      </c>
    </row>
    <row r="186" spans="1:65" s="2" customFormat="1" ht="16.5" customHeight="1">
      <c r="A186" s="35"/>
      <c r="B186" s="36"/>
      <c r="C186" s="228" t="s">
        <v>321</v>
      </c>
      <c r="D186" s="228" t="s">
        <v>130</v>
      </c>
      <c r="E186" s="229" t="s">
        <v>322</v>
      </c>
      <c r="F186" s="230" t="s">
        <v>323</v>
      </c>
      <c r="G186" s="231" t="s">
        <v>236</v>
      </c>
      <c r="H186" s="232">
        <v>4</v>
      </c>
      <c r="I186" s="233"/>
      <c r="J186" s="234">
        <f>ROUND(I186*H186,2)</f>
        <v>0</v>
      </c>
      <c r="K186" s="230" t="s">
        <v>1</v>
      </c>
      <c r="L186" s="41"/>
      <c r="M186" s="235" t="s">
        <v>1</v>
      </c>
      <c r="N186" s="236" t="s">
        <v>43</v>
      </c>
      <c r="O186" s="88"/>
      <c r="P186" s="237">
        <f>O186*H186</f>
        <v>0</v>
      </c>
      <c r="Q186" s="237">
        <v>0</v>
      </c>
      <c r="R186" s="237">
        <f>Q186*H186</f>
        <v>0</v>
      </c>
      <c r="S186" s="237">
        <v>0.00156</v>
      </c>
      <c r="T186" s="238">
        <f>S186*H186</f>
        <v>0.00624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9" t="s">
        <v>174</v>
      </c>
      <c r="AT186" s="239" t="s">
        <v>130</v>
      </c>
      <c r="AU186" s="239" t="s">
        <v>86</v>
      </c>
      <c r="AY186" s="14" t="s">
        <v>127</v>
      </c>
      <c r="BE186" s="240">
        <f>IF(N186="základní",J186,0)</f>
        <v>0</v>
      </c>
      <c r="BF186" s="240">
        <f>IF(N186="snížená",J186,0)</f>
        <v>0</v>
      </c>
      <c r="BG186" s="240">
        <f>IF(N186="zákl. přenesená",J186,0)</f>
        <v>0</v>
      </c>
      <c r="BH186" s="240">
        <f>IF(N186="sníž. přenesená",J186,0)</f>
        <v>0</v>
      </c>
      <c r="BI186" s="240">
        <f>IF(N186="nulová",J186,0)</f>
        <v>0</v>
      </c>
      <c r="BJ186" s="14" t="s">
        <v>86</v>
      </c>
      <c r="BK186" s="240">
        <f>ROUND(I186*H186,2)</f>
        <v>0</v>
      </c>
      <c r="BL186" s="14" t="s">
        <v>174</v>
      </c>
      <c r="BM186" s="239" t="s">
        <v>324</v>
      </c>
    </row>
    <row r="187" spans="1:65" s="2" customFormat="1" ht="16.5" customHeight="1">
      <c r="A187" s="35"/>
      <c r="B187" s="36"/>
      <c r="C187" s="228" t="s">
        <v>325</v>
      </c>
      <c r="D187" s="228" t="s">
        <v>130</v>
      </c>
      <c r="E187" s="229" t="s">
        <v>326</v>
      </c>
      <c r="F187" s="230" t="s">
        <v>327</v>
      </c>
      <c r="G187" s="231" t="s">
        <v>236</v>
      </c>
      <c r="H187" s="232">
        <v>1</v>
      </c>
      <c r="I187" s="233"/>
      <c r="J187" s="234">
        <f>ROUND(I187*H187,2)</f>
        <v>0</v>
      </c>
      <c r="K187" s="230" t="s">
        <v>1</v>
      </c>
      <c r="L187" s="41"/>
      <c r="M187" s="235" t="s">
        <v>1</v>
      </c>
      <c r="N187" s="236" t="s">
        <v>43</v>
      </c>
      <c r="O187" s="88"/>
      <c r="P187" s="237">
        <f>O187*H187</f>
        <v>0</v>
      </c>
      <c r="Q187" s="237">
        <v>0.00196</v>
      </c>
      <c r="R187" s="237">
        <f>Q187*H187</f>
        <v>0.00196</v>
      </c>
      <c r="S187" s="237">
        <v>0</v>
      </c>
      <c r="T187" s="238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9" t="s">
        <v>174</v>
      </c>
      <c r="AT187" s="239" t="s">
        <v>130</v>
      </c>
      <c r="AU187" s="239" t="s">
        <v>86</v>
      </c>
      <c r="AY187" s="14" t="s">
        <v>127</v>
      </c>
      <c r="BE187" s="240">
        <f>IF(N187="základní",J187,0)</f>
        <v>0</v>
      </c>
      <c r="BF187" s="240">
        <f>IF(N187="snížená",J187,0)</f>
        <v>0</v>
      </c>
      <c r="BG187" s="240">
        <f>IF(N187="zákl. přenesená",J187,0)</f>
        <v>0</v>
      </c>
      <c r="BH187" s="240">
        <f>IF(N187="sníž. přenesená",J187,0)</f>
        <v>0</v>
      </c>
      <c r="BI187" s="240">
        <f>IF(N187="nulová",J187,0)</f>
        <v>0</v>
      </c>
      <c r="BJ187" s="14" t="s">
        <v>86</v>
      </c>
      <c r="BK187" s="240">
        <f>ROUND(I187*H187,2)</f>
        <v>0</v>
      </c>
      <c r="BL187" s="14" t="s">
        <v>174</v>
      </c>
      <c r="BM187" s="239" t="s">
        <v>328</v>
      </c>
    </row>
    <row r="188" spans="1:65" s="2" customFormat="1" ht="16.5" customHeight="1">
      <c r="A188" s="35"/>
      <c r="B188" s="36"/>
      <c r="C188" s="228" t="s">
        <v>329</v>
      </c>
      <c r="D188" s="228" t="s">
        <v>130</v>
      </c>
      <c r="E188" s="229" t="s">
        <v>330</v>
      </c>
      <c r="F188" s="230" t="s">
        <v>331</v>
      </c>
      <c r="G188" s="231" t="s">
        <v>236</v>
      </c>
      <c r="H188" s="232">
        <v>1</v>
      </c>
      <c r="I188" s="233"/>
      <c r="J188" s="234">
        <f>ROUND(I188*H188,2)</f>
        <v>0</v>
      </c>
      <c r="K188" s="230" t="s">
        <v>1</v>
      </c>
      <c r="L188" s="41"/>
      <c r="M188" s="235" t="s">
        <v>1</v>
      </c>
      <c r="N188" s="236" t="s">
        <v>43</v>
      </c>
      <c r="O188" s="88"/>
      <c r="P188" s="237">
        <f>O188*H188</f>
        <v>0</v>
      </c>
      <c r="Q188" s="237">
        <v>0.0018</v>
      </c>
      <c r="R188" s="237">
        <f>Q188*H188</f>
        <v>0.0018</v>
      </c>
      <c r="S188" s="237">
        <v>0</v>
      </c>
      <c r="T188" s="238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9" t="s">
        <v>174</v>
      </c>
      <c r="AT188" s="239" t="s">
        <v>130</v>
      </c>
      <c r="AU188" s="239" t="s">
        <v>86</v>
      </c>
      <c r="AY188" s="14" t="s">
        <v>127</v>
      </c>
      <c r="BE188" s="240">
        <f>IF(N188="základní",J188,0)</f>
        <v>0</v>
      </c>
      <c r="BF188" s="240">
        <f>IF(N188="snížená",J188,0)</f>
        <v>0</v>
      </c>
      <c r="BG188" s="240">
        <f>IF(N188="zákl. přenesená",J188,0)</f>
        <v>0</v>
      </c>
      <c r="BH188" s="240">
        <f>IF(N188="sníž. přenesená",J188,0)</f>
        <v>0</v>
      </c>
      <c r="BI188" s="240">
        <f>IF(N188="nulová",J188,0)</f>
        <v>0</v>
      </c>
      <c r="BJ188" s="14" t="s">
        <v>86</v>
      </c>
      <c r="BK188" s="240">
        <f>ROUND(I188*H188,2)</f>
        <v>0</v>
      </c>
      <c r="BL188" s="14" t="s">
        <v>174</v>
      </c>
      <c r="BM188" s="239" t="s">
        <v>332</v>
      </c>
    </row>
    <row r="189" spans="1:65" s="2" customFormat="1" ht="16.5" customHeight="1">
      <c r="A189" s="35"/>
      <c r="B189" s="36"/>
      <c r="C189" s="228" t="s">
        <v>333</v>
      </c>
      <c r="D189" s="228" t="s">
        <v>130</v>
      </c>
      <c r="E189" s="229" t="s">
        <v>334</v>
      </c>
      <c r="F189" s="230" t="s">
        <v>335</v>
      </c>
      <c r="G189" s="231" t="s">
        <v>236</v>
      </c>
      <c r="H189" s="232">
        <v>1</v>
      </c>
      <c r="I189" s="233"/>
      <c r="J189" s="234">
        <f>ROUND(I189*H189,2)</f>
        <v>0</v>
      </c>
      <c r="K189" s="230" t="s">
        <v>1</v>
      </c>
      <c r="L189" s="41"/>
      <c r="M189" s="235" t="s">
        <v>1</v>
      </c>
      <c r="N189" s="236" t="s">
        <v>43</v>
      </c>
      <c r="O189" s="88"/>
      <c r="P189" s="237">
        <f>O189*H189</f>
        <v>0</v>
      </c>
      <c r="Q189" s="237">
        <v>0.00154</v>
      </c>
      <c r="R189" s="237">
        <f>Q189*H189</f>
        <v>0.00154</v>
      </c>
      <c r="S189" s="237">
        <v>0</v>
      </c>
      <c r="T189" s="238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9" t="s">
        <v>174</v>
      </c>
      <c r="AT189" s="239" t="s">
        <v>130</v>
      </c>
      <c r="AU189" s="239" t="s">
        <v>86</v>
      </c>
      <c r="AY189" s="14" t="s">
        <v>127</v>
      </c>
      <c r="BE189" s="240">
        <f>IF(N189="základní",J189,0)</f>
        <v>0</v>
      </c>
      <c r="BF189" s="240">
        <f>IF(N189="snížená",J189,0)</f>
        <v>0</v>
      </c>
      <c r="BG189" s="240">
        <f>IF(N189="zákl. přenesená",J189,0)</f>
        <v>0</v>
      </c>
      <c r="BH189" s="240">
        <f>IF(N189="sníž. přenesená",J189,0)</f>
        <v>0</v>
      </c>
      <c r="BI189" s="240">
        <f>IF(N189="nulová",J189,0)</f>
        <v>0</v>
      </c>
      <c r="BJ189" s="14" t="s">
        <v>86</v>
      </c>
      <c r="BK189" s="240">
        <f>ROUND(I189*H189,2)</f>
        <v>0</v>
      </c>
      <c r="BL189" s="14" t="s">
        <v>174</v>
      </c>
      <c r="BM189" s="239" t="s">
        <v>336</v>
      </c>
    </row>
    <row r="190" spans="1:65" s="2" customFormat="1" ht="16.5" customHeight="1">
      <c r="A190" s="35"/>
      <c r="B190" s="36"/>
      <c r="C190" s="228" t="s">
        <v>337</v>
      </c>
      <c r="D190" s="228" t="s">
        <v>130</v>
      </c>
      <c r="E190" s="229" t="s">
        <v>338</v>
      </c>
      <c r="F190" s="230" t="s">
        <v>339</v>
      </c>
      <c r="G190" s="231" t="s">
        <v>218</v>
      </c>
      <c r="H190" s="241"/>
      <c r="I190" s="233"/>
      <c r="J190" s="234">
        <f>ROUND(I190*H190,2)</f>
        <v>0</v>
      </c>
      <c r="K190" s="230" t="s">
        <v>1</v>
      </c>
      <c r="L190" s="41"/>
      <c r="M190" s="235" t="s">
        <v>1</v>
      </c>
      <c r="N190" s="236" t="s">
        <v>43</v>
      </c>
      <c r="O190" s="88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9" t="s">
        <v>174</v>
      </c>
      <c r="AT190" s="239" t="s">
        <v>130</v>
      </c>
      <c r="AU190" s="239" t="s">
        <v>86</v>
      </c>
      <c r="AY190" s="14" t="s">
        <v>127</v>
      </c>
      <c r="BE190" s="240">
        <f>IF(N190="základní",J190,0)</f>
        <v>0</v>
      </c>
      <c r="BF190" s="240">
        <f>IF(N190="snížená",J190,0)</f>
        <v>0</v>
      </c>
      <c r="BG190" s="240">
        <f>IF(N190="zákl. přenesená",J190,0)</f>
        <v>0</v>
      </c>
      <c r="BH190" s="240">
        <f>IF(N190="sníž. přenesená",J190,0)</f>
        <v>0</v>
      </c>
      <c r="BI190" s="240">
        <f>IF(N190="nulová",J190,0)</f>
        <v>0</v>
      </c>
      <c r="BJ190" s="14" t="s">
        <v>86</v>
      </c>
      <c r="BK190" s="240">
        <f>ROUND(I190*H190,2)</f>
        <v>0</v>
      </c>
      <c r="BL190" s="14" t="s">
        <v>174</v>
      </c>
      <c r="BM190" s="239" t="s">
        <v>340</v>
      </c>
    </row>
    <row r="191" spans="1:63" s="12" customFormat="1" ht="22.8" customHeight="1">
      <c r="A191" s="12"/>
      <c r="B191" s="212"/>
      <c r="C191" s="213"/>
      <c r="D191" s="214" t="s">
        <v>76</v>
      </c>
      <c r="E191" s="226" t="s">
        <v>341</v>
      </c>
      <c r="F191" s="226" t="s">
        <v>342</v>
      </c>
      <c r="G191" s="213"/>
      <c r="H191" s="213"/>
      <c r="I191" s="216"/>
      <c r="J191" s="227">
        <f>BK191</f>
        <v>0</v>
      </c>
      <c r="K191" s="213"/>
      <c r="L191" s="218"/>
      <c r="M191" s="219"/>
      <c r="N191" s="220"/>
      <c r="O191" s="220"/>
      <c r="P191" s="221">
        <f>SUM(P192:P193)</f>
        <v>0</v>
      </c>
      <c r="Q191" s="220"/>
      <c r="R191" s="221">
        <f>SUM(R192:R193)</f>
        <v>0.01865</v>
      </c>
      <c r="S191" s="220"/>
      <c r="T191" s="222">
        <f>SUM(T192:T193)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3" t="s">
        <v>86</v>
      </c>
      <c r="AT191" s="224" t="s">
        <v>76</v>
      </c>
      <c r="AU191" s="224" t="s">
        <v>33</v>
      </c>
      <c r="AY191" s="223" t="s">
        <v>127</v>
      </c>
      <c r="BK191" s="225">
        <f>SUM(BK192:BK193)</f>
        <v>0</v>
      </c>
    </row>
    <row r="192" spans="1:65" s="2" customFormat="1" ht="21.75" customHeight="1">
      <c r="A192" s="35"/>
      <c r="B192" s="36"/>
      <c r="C192" s="228" t="s">
        <v>343</v>
      </c>
      <c r="D192" s="228" t="s">
        <v>130</v>
      </c>
      <c r="E192" s="229" t="s">
        <v>344</v>
      </c>
      <c r="F192" s="230" t="s">
        <v>345</v>
      </c>
      <c r="G192" s="231" t="s">
        <v>236</v>
      </c>
      <c r="H192" s="232">
        <v>1</v>
      </c>
      <c r="I192" s="233"/>
      <c r="J192" s="234">
        <f>ROUND(I192*H192,2)</f>
        <v>0</v>
      </c>
      <c r="K192" s="230" t="s">
        <v>1</v>
      </c>
      <c r="L192" s="41"/>
      <c r="M192" s="235" t="s">
        <v>1</v>
      </c>
      <c r="N192" s="236" t="s">
        <v>43</v>
      </c>
      <c r="O192" s="88"/>
      <c r="P192" s="237">
        <f>O192*H192</f>
        <v>0</v>
      </c>
      <c r="Q192" s="237">
        <v>0.01865</v>
      </c>
      <c r="R192" s="237">
        <f>Q192*H192</f>
        <v>0.01865</v>
      </c>
      <c r="S192" s="237">
        <v>0</v>
      </c>
      <c r="T192" s="238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9" t="s">
        <v>174</v>
      </c>
      <c r="AT192" s="239" t="s">
        <v>130</v>
      </c>
      <c r="AU192" s="239" t="s">
        <v>86</v>
      </c>
      <c r="AY192" s="14" t="s">
        <v>127</v>
      </c>
      <c r="BE192" s="240">
        <f>IF(N192="základní",J192,0)</f>
        <v>0</v>
      </c>
      <c r="BF192" s="240">
        <f>IF(N192="snížená",J192,0)</f>
        <v>0</v>
      </c>
      <c r="BG192" s="240">
        <f>IF(N192="zákl. přenesená",J192,0)</f>
        <v>0</v>
      </c>
      <c r="BH192" s="240">
        <f>IF(N192="sníž. přenesená",J192,0)</f>
        <v>0</v>
      </c>
      <c r="BI192" s="240">
        <f>IF(N192="nulová",J192,0)</f>
        <v>0</v>
      </c>
      <c r="BJ192" s="14" t="s">
        <v>86</v>
      </c>
      <c r="BK192" s="240">
        <f>ROUND(I192*H192,2)</f>
        <v>0</v>
      </c>
      <c r="BL192" s="14" t="s">
        <v>174</v>
      </c>
      <c r="BM192" s="239" t="s">
        <v>346</v>
      </c>
    </row>
    <row r="193" spans="1:65" s="2" customFormat="1" ht="16.5" customHeight="1">
      <c r="A193" s="35"/>
      <c r="B193" s="36"/>
      <c r="C193" s="228" t="s">
        <v>347</v>
      </c>
      <c r="D193" s="228" t="s">
        <v>130</v>
      </c>
      <c r="E193" s="229" t="s">
        <v>348</v>
      </c>
      <c r="F193" s="230" t="s">
        <v>349</v>
      </c>
      <c r="G193" s="231" t="s">
        <v>218</v>
      </c>
      <c r="H193" s="241"/>
      <c r="I193" s="233"/>
      <c r="J193" s="234">
        <f>ROUND(I193*H193,2)</f>
        <v>0</v>
      </c>
      <c r="K193" s="230" t="s">
        <v>1</v>
      </c>
      <c r="L193" s="41"/>
      <c r="M193" s="235" t="s">
        <v>1</v>
      </c>
      <c r="N193" s="236" t="s">
        <v>43</v>
      </c>
      <c r="O193" s="88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9" t="s">
        <v>174</v>
      </c>
      <c r="AT193" s="239" t="s">
        <v>130</v>
      </c>
      <c r="AU193" s="239" t="s">
        <v>86</v>
      </c>
      <c r="AY193" s="14" t="s">
        <v>127</v>
      </c>
      <c r="BE193" s="240">
        <f>IF(N193="základní",J193,0)</f>
        <v>0</v>
      </c>
      <c r="BF193" s="240">
        <f>IF(N193="snížená",J193,0)</f>
        <v>0</v>
      </c>
      <c r="BG193" s="240">
        <f>IF(N193="zákl. přenesená",J193,0)</f>
        <v>0</v>
      </c>
      <c r="BH193" s="240">
        <f>IF(N193="sníž. přenesená",J193,0)</f>
        <v>0</v>
      </c>
      <c r="BI193" s="240">
        <f>IF(N193="nulová",J193,0)</f>
        <v>0</v>
      </c>
      <c r="BJ193" s="14" t="s">
        <v>86</v>
      </c>
      <c r="BK193" s="240">
        <f>ROUND(I193*H193,2)</f>
        <v>0</v>
      </c>
      <c r="BL193" s="14" t="s">
        <v>174</v>
      </c>
      <c r="BM193" s="239" t="s">
        <v>350</v>
      </c>
    </row>
    <row r="194" spans="1:63" s="12" customFormat="1" ht="22.8" customHeight="1">
      <c r="A194" s="12"/>
      <c r="B194" s="212"/>
      <c r="C194" s="213"/>
      <c r="D194" s="214" t="s">
        <v>76</v>
      </c>
      <c r="E194" s="226" t="s">
        <v>351</v>
      </c>
      <c r="F194" s="226" t="s">
        <v>352</v>
      </c>
      <c r="G194" s="213"/>
      <c r="H194" s="213"/>
      <c r="I194" s="216"/>
      <c r="J194" s="227">
        <f>BK194</f>
        <v>0</v>
      </c>
      <c r="K194" s="213"/>
      <c r="L194" s="218"/>
      <c r="M194" s="219"/>
      <c r="N194" s="220"/>
      <c r="O194" s="220"/>
      <c r="P194" s="221">
        <f>P195</f>
        <v>0</v>
      </c>
      <c r="Q194" s="220"/>
      <c r="R194" s="221">
        <f>R195</f>
        <v>0</v>
      </c>
      <c r="S194" s="220"/>
      <c r="T194" s="222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3" t="s">
        <v>86</v>
      </c>
      <c r="AT194" s="224" t="s">
        <v>76</v>
      </c>
      <c r="AU194" s="224" t="s">
        <v>33</v>
      </c>
      <c r="AY194" s="223" t="s">
        <v>127</v>
      </c>
      <c r="BK194" s="225">
        <f>BK195</f>
        <v>0</v>
      </c>
    </row>
    <row r="195" spans="1:65" s="2" customFormat="1" ht="16.5" customHeight="1">
      <c r="A195" s="35"/>
      <c r="B195" s="36"/>
      <c r="C195" s="228" t="s">
        <v>353</v>
      </c>
      <c r="D195" s="228" t="s">
        <v>130</v>
      </c>
      <c r="E195" s="229" t="s">
        <v>354</v>
      </c>
      <c r="F195" s="230" t="s">
        <v>355</v>
      </c>
      <c r="G195" s="231" t="s">
        <v>356</v>
      </c>
      <c r="H195" s="232">
        <v>1</v>
      </c>
      <c r="I195" s="233"/>
      <c r="J195" s="234">
        <f>ROUND(I195*H195,2)</f>
        <v>0</v>
      </c>
      <c r="K195" s="230" t="s">
        <v>1</v>
      </c>
      <c r="L195" s="41"/>
      <c r="M195" s="235" t="s">
        <v>1</v>
      </c>
      <c r="N195" s="236" t="s">
        <v>43</v>
      </c>
      <c r="O195" s="88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38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9" t="s">
        <v>174</v>
      </c>
      <c r="AT195" s="239" t="s">
        <v>130</v>
      </c>
      <c r="AU195" s="239" t="s">
        <v>86</v>
      </c>
      <c r="AY195" s="14" t="s">
        <v>127</v>
      </c>
      <c r="BE195" s="240">
        <f>IF(N195="základní",J195,0)</f>
        <v>0</v>
      </c>
      <c r="BF195" s="240">
        <f>IF(N195="snížená",J195,0)</f>
        <v>0</v>
      </c>
      <c r="BG195" s="240">
        <f>IF(N195="zákl. přenesená",J195,0)</f>
        <v>0</v>
      </c>
      <c r="BH195" s="240">
        <f>IF(N195="sníž. přenesená",J195,0)</f>
        <v>0</v>
      </c>
      <c r="BI195" s="240">
        <f>IF(N195="nulová",J195,0)</f>
        <v>0</v>
      </c>
      <c r="BJ195" s="14" t="s">
        <v>86</v>
      </c>
      <c r="BK195" s="240">
        <f>ROUND(I195*H195,2)</f>
        <v>0</v>
      </c>
      <c r="BL195" s="14" t="s">
        <v>174</v>
      </c>
      <c r="BM195" s="239" t="s">
        <v>357</v>
      </c>
    </row>
    <row r="196" spans="1:63" s="12" customFormat="1" ht="22.8" customHeight="1">
      <c r="A196" s="12"/>
      <c r="B196" s="212"/>
      <c r="C196" s="213"/>
      <c r="D196" s="214" t="s">
        <v>76</v>
      </c>
      <c r="E196" s="226" t="s">
        <v>358</v>
      </c>
      <c r="F196" s="226" t="s">
        <v>359</v>
      </c>
      <c r="G196" s="213"/>
      <c r="H196" s="213"/>
      <c r="I196" s="216"/>
      <c r="J196" s="227">
        <f>BK196</f>
        <v>0</v>
      </c>
      <c r="K196" s="213"/>
      <c r="L196" s="218"/>
      <c r="M196" s="219"/>
      <c r="N196" s="220"/>
      <c r="O196" s="220"/>
      <c r="P196" s="221">
        <f>SUM(P197:P201)</f>
        <v>0</v>
      </c>
      <c r="Q196" s="220"/>
      <c r="R196" s="221">
        <f>SUM(R197:R201)</f>
        <v>0.12002786000000001</v>
      </c>
      <c r="S196" s="220"/>
      <c r="T196" s="222">
        <f>SUM(T197:T201)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23" t="s">
        <v>86</v>
      </c>
      <c r="AT196" s="224" t="s">
        <v>76</v>
      </c>
      <c r="AU196" s="224" t="s">
        <v>33</v>
      </c>
      <c r="AY196" s="223" t="s">
        <v>127</v>
      </c>
      <c r="BK196" s="225">
        <f>SUM(BK197:BK201)</f>
        <v>0</v>
      </c>
    </row>
    <row r="197" spans="1:65" s="2" customFormat="1" ht="16.5" customHeight="1">
      <c r="A197" s="35"/>
      <c r="B197" s="36"/>
      <c r="C197" s="228" t="s">
        <v>360</v>
      </c>
      <c r="D197" s="228" t="s">
        <v>130</v>
      </c>
      <c r="E197" s="229" t="s">
        <v>361</v>
      </c>
      <c r="F197" s="230" t="s">
        <v>362</v>
      </c>
      <c r="G197" s="231" t="s">
        <v>133</v>
      </c>
      <c r="H197" s="232">
        <v>11</v>
      </c>
      <c r="I197" s="233"/>
      <c r="J197" s="234">
        <f>ROUND(I197*H197,2)</f>
        <v>0</v>
      </c>
      <c r="K197" s="230" t="s">
        <v>1</v>
      </c>
      <c r="L197" s="41"/>
      <c r="M197" s="235" t="s">
        <v>1</v>
      </c>
      <c r="N197" s="236" t="s">
        <v>43</v>
      </c>
      <c r="O197" s="88"/>
      <c r="P197" s="237">
        <f>O197*H197</f>
        <v>0</v>
      </c>
      <c r="Q197" s="237">
        <v>0.00138556</v>
      </c>
      <c r="R197" s="237">
        <f>Q197*H197</f>
        <v>0.01524116</v>
      </c>
      <c r="S197" s="237">
        <v>0</v>
      </c>
      <c r="T197" s="238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9" t="s">
        <v>174</v>
      </c>
      <c r="AT197" s="239" t="s">
        <v>130</v>
      </c>
      <c r="AU197" s="239" t="s">
        <v>86</v>
      </c>
      <c r="AY197" s="14" t="s">
        <v>127</v>
      </c>
      <c r="BE197" s="240">
        <f>IF(N197="základní",J197,0)</f>
        <v>0</v>
      </c>
      <c r="BF197" s="240">
        <f>IF(N197="snížená",J197,0)</f>
        <v>0</v>
      </c>
      <c r="BG197" s="240">
        <f>IF(N197="zákl. přenesená",J197,0)</f>
        <v>0</v>
      </c>
      <c r="BH197" s="240">
        <f>IF(N197="sníž. přenesená",J197,0)</f>
        <v>0</v>
      </c>
      <c r="BI197" s="240">
        <f>IF(N197="nulová",J197,0)</f>
        <v>0</v>
      </c>
      <c r="BJ197" s="14" t="s">
        <v>86</v>
      </c>
      <c r="BK197" s="240">
        <f>ROUND(I197*H197,2)</f>
        <v>0</v>
      </c>
      <c r="BL197" s="14" t="s">
        <v>174</v>
      </c>
      <c r="BM197" s="239" t="s">
        <v>363</v>
      </c>
    </row>
    <row r="198" spans="1:65" s="2" customFormat="1" ht="16.5" customHeight="1">
      <c r="A198" s="35"/>
      <c r="B198" s="36"/>
      <c r="C198" s="242" t="s">
        <v>364</v>
      </c>
      <c r="D198" s="242" t="s">
        <v>365</v>
      </c>
      <c r="E198" s="243" t="s">
        <v>366</v>
      </c>
      <c r="F198" s="244" t="s">
        <v>367</v>
      </c>
      <c r="G198" s="245" t="s">
        <v>133</v>
      </c>
      <c r="H198" s="246">
        <v>11.55</v>
      </c>
      <c r="I198" s="247"/>
      <c r="J198" s="248">
        <f>ROUND(I198*H198,2)</f>
        <v>0</v>
      </c>
      <c r="K198" s="244" t="s">
        <v>1</v>
      </c>
      <c r="L198" s="249"/>
      <c r="M198" s="250" t="s">
        <v>1</v>
      </c>
      <c r="N198" s="251" t="s">
        <v>43</v>
      </c>
      <c r="O198" s="88"/>
      <c r="P198" s="237">
        <f>O198*H198</f>
        <v>0</v>
      </c>
      <c r="Q198" s="237">
        <v>0.008</v>
      </c>
      <c r="R198" s="237">
        <f>Q198*H198</f>
        <v>0.09240000000000001</v>
      </c>
      <c r="S198" s="237">
        <v>0</v>
      </c>
      <c r="T198" s="238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9" t="s">
        <v>267</v>
      </c>
      <c r="AT198" s="239" t="s">
        <v>365</v>
      </c>
      <c r="AU198" s="239" t="s">
        <v>86</v>
      </c>
      <c r="AY198" s="14" t="s">
        <v>127</v>
      </c>
      <c r="BE198" s="240">
        <f>IF(N198="základní",J198,0)</f>
        <v>0</v>
      </c>
      <c r="BF198" s="240">
        <f>IF(N198="snížená",J198,0)</f>
        <v>0</v>
      </c>
      <c r="BG198" s="240">
        <f>IF(N198="zákl. přenesená",J198,0)</f>
        <v>0</v>
      </c>
      <c r="BH198" s="240">
        <f>IF(N198="sníž. přenesená",J198,0)</f>
        <v>0</v>
      </c>
      <c r="BI198" s="240">
        <f>IF(N198="nulová",J198,0)</f>
        <v>0</v>
      </c>
      <c r="BJ198" s="14" t="s">
        <v>86</v>
      </c>
      <c r="BK198" s="240">
        <f>ROUND(I198*H198,2)</f>
        <v>0</v>
      </c>
      <c r="BL198" s="14" t="s">
        <v>174</v>
      </c>
      <c r="BM198" s="239" t="s">
        <v>368</v>
      </c>
    </row>
    <row r="199" spans="1:65" s="2" customFormat="1" ht="16.5" customHeight="1">
      <c r="A199" s="35"/>
      <c r="B199" s="36"/>
      <c r="C199" s="228" t="s">
        <v>369</v>
      </c>
      <c r="D199" s="228" t="s">
        <v>130</v>
      </c>
      <c r="E199" s="229" t="s">
        <v>370</v>
      </c>
      <c r="F199" s="230" t="s">
        <v>371</v>
      </c>
      <c r="G199" s="231" t="s">
        <v>133</v>
      </c>
      <c r="H199" s="232">
        <v>11</v>
      </c>
      <c r="I199" s="233"/>
      <c r="J199" s="234">
        <f>ROUND(I199*H199,2)</f>
        <v>0</v>
      </c>
      <c r="K199" s="230" t="s">
        <v>1</v>
      </c>
      <c r="L199" s="41"/>
      <c r="M199" s="235" t="s">
        <v>1</v>
      </c>
      <c r="N199" s="236" t="s">
        <v>43</v>
      </c>
      <c r="O199" s="88"/>
      <c r="P199" s="237">
        <f>O199*H199</f>
        <v>0</v>
      </c>
      <c r="Q199" s="237">
        <v>0.000154</v>
      </c>
      <c r="R199" s="237">
        <f>Q199*H199</f>
        <v>0.001694</v>
      </c>
      <c r="S199" s="237">
        <v>0</v>
      </c>
      <c r="T199" s="238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9" t="s">
        <v>174</v>
      </c>
      <c r="AT199" s="239" t="s">
        <v>130</v>
      </c>
      <c r="AU199" s="239" t="s">
        <v>86</v>
      </c>
      <c r="AY199" s="14" t="s">
        <v>127</v>
      </c>
      <c r="BE199" s="240">
        <f>IF(N199="základní",J199,0)</f>
        <v>0</v>
      </c>
      <c r="BF199" s="240">
        <f>IF(N199="snížená",J199,0)</f>
        <v>0</v>
      </c>
      <c r="BG199" s="240">
        <f>IF(N199="zákl. přenesená",J199,0)</f>
        <v>0</v>
      </c>
      <c r="BH199" s="240">
        <f>IF(N199="sníž. přenesená",J199,0)</f>
        <v>0</v>
      </c>
      <c r="BI199" s="240">
        <f>IF(N199="nulová",J199,0)</f>
        <v>0</v>
      </c>
      <c r="BJ199" s="14" t="s">
        <v>86</v>
      </c>
      <c r="BK199" s="240">
        <f>ROUND(I199*H199,2)</f>
        <v>0</v>
      </c>
      <c r="BL199" s="14" t="s">
        <v>174</v>
      </c>
      <c r="BM199" s="239" t="s">
        <v>372</v>
      </c>
    </row>
    <row r="200" spans="1:65" s="2" customFormat="1" ht="16.5" customHeight="1">
      <c r="A200" s="35"/>
      <c r="B200" s="36"/>
      <c r="C200" s="228" t="s">
        <v>373</v>
      </c>
      <c r="D200" s="228" t="s">
        <v>130</v>
      </c>
      <c r="E200" s="229" t="s">
        <v>374</v>
      </c>
      <c r="F200" s="230" t="s">
        <v>375</v>
      </c>
      <c r="G200" s="231" t="s">
        <v>173</v>
      </c>
      <c r="H200" s="232">
        <v>2.3</v>
      </c>
      <c r="I200" s="233"/>
      <c r="J200" s="234">
        <f>ROUND(I200*H200,2)</f>
        <v>0</v>
      </c>
      <c r="K200" s="230" t="s">
        <v>1</v>
      </c>
      <c r="L200" s="41"/>
      <c r="M200" s="235" t="s">
        <v>1</v>
      </c>
      <c r="N200" s="236" t="s">
        <v>43</v>
      </c>
      <c r="O200" s="88"/>
      <c r="P200" s="237">
        <f>O200*H200</f>
        <v>0</v>
      </c>
      <c r="Q200" s="237">
        <v>0.004649</v>
      </c>
      <c r="R200" s="237">
        <f>Q200*H200</f>
        <v>0.0106927</v>
      </c>
      <c r="S200" s="237">
        <v>0</v>
      </c>
      <c r="T200" s="238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9" t="s">
        <v>174</v>
      </c>
      <c r="AT200" s="239" t="s">
        <v>130</v>
      </c>
      <c r="AU200" s="239" t="s">
        <v>86</v>
      </c>
      <c r="AY200" s="14" t="s">
        <v>127</v>
      </c>
      <c r="BE200" s="240">
        <f>IF(N200="základní",J200,0)</f>
        <v>0</v>
      </c>
      <c r="BF200" s="240">
        <f>IF(N200="snížená",J200,0)</f>
        <v>0</v>
      </c>
      <c r="BG200" s="240">
        <f>IF(N200="zákl. přenesená",J200,0)</f>
        <v>0</v>
      </c>
      <c r="BH200" s="240">
        <f>IF(N200="sníž. přenesená",J200,0)</f>
        <v>0</v>
      </c>
      <c r="BI200" s="240">
        <f>IF(N200="nulová",J200,0)</f>
        <v>0</v>
      </c>
      <c r="BJ200" s="14" t="s">
        <v>86</v>
      </c>
      <c r="BK200" s="240">
        <f>ROUND(I200*H200,2)</f>
        <v>0</v>
      </c>
      <c r="BL200" s="14" t="s">
        <v>174</v>
      </c>
      <c r="BM200" s="239" t="s">
        <v>376</v>
      </c>
    </row>
    <row r="201" spans="1:65" s="2" customFormat="1" ht="16.5" customHeight="1">
      <c r="A201" s="35"/>
      <c r="B201" s="36"/>
      <c r="C201" s="228" t="s">
        <v>377</v>
      </c>
      <c r="D201" s="228" t="s">
        <v>130</v>
      </c>
      <c r="E201" s="229" t="s">
        <v>378</v>
      </c>
      <c r="F201" s="230" t="s">
        <v>379</v>
      </c>
      <c r="G201" s="231" t="s">
        <v>218</v>
      </c>
      <c r="H201" s="241"/>
      <c r="I201" s="233"/>
      <c r="J201" s="234">
        <f>ROUND(I201*H201,2)</f>
        <v>0</v>
      </c>
      <c r="K201" s="230" t="s">
        <v>1</v>
      </c>
      <c r="L201" s="41"/>
      <c r="M201" s="235" t="s">
        <v>1</v>
      </c>
      <c r="N201" s="236" t="s">
        <v>43</v>
      </c>
      <c r="O201" s="88"/>
      <c r="P201" s="237">
        <f>O201*H201</f>
        <v>0</v>
      </c>
      <c r="Q201" s="237">
        <v>0</v>
      </c>
      <c r="R201" s="237">
        <f>Q201*H201</f>
        <v>0</v>
      </c>
      <c r="S201" s="237">
        <v>0</v>
      </c>
      <c r="T201" s="238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9" t="s">
        <v>174</v>
      </c>
      <c r="AT201" s="239" t="s">
        <v>130</v>
      </c>
      <c r="AU201" s="239" t="s">
        <v>86</v>
      </c>
      <c r="AY201" s="14" t="s">
        <v>127</v>
      </c>
      <c r="BE201" s="240">
        <f>IF(N201="základní",J201,0)</f>
        <v>0</v>
      </c>
      <c r="BF201" s="240">
        <f>IF(N201="snížená",J201,0)</f>
        <v>0</v>
      </c>
      <c r="BG201" s="240">
        <f>IF(N201="zákl. přenesená",J201,0)</f>
        <v>0</v>
      </c>
      <c r="BH201" s="240">
        <f>IF(N201="sníž. přenesená",J201,0)</f>
        <v>0</v>
      </c>
      <c r="BI201" s="240">
        <f>IF(N201="nulová",J201,0)</f>
        <v>0</v>
      </c>
      <c r="BJ201" s="14" t="s">
        <v>86</v>
      </c>
      <c r="BK201" s="240">
        <f>ROUND(I201*H201,2)</f>
        <v>0</v>
      </c>
      <c r="BL201" s="14" t="s">
        <v>174</v>
      </c>
      <c r="BM201" s="239" t="s">
        <v>380</v>
      </c>
    </row>
    <row r="202" spans="1:63" s="12" customFormat="1" ht="22.8" customHeight="1">
      <c r="A202" s="12"/>
      <c r="B202" s="212"/>
      <c r="C202" s="213"/>
      <c r="D202" s="214" t="s">
        <v>76</v>
      </c>
      <c r="E202" s="226" t="s">
        <v>381</v>
      </c>
      <c r="F202" s="226" t="s">
        <v>382</v>
      </c>
      <c r="G202" s="213"/>
      <c r="H202" s="213"/>
      <c r="I202" s="216"/>
      <c r="J202" s="227">
        <f>BK202</f>
        <v>0</v>
      </c>
      <c r="K202" s="213"/>
      <c r="L202" s="218"/>
      <c r="M202" s="219"/>
      <c r="N202" s="220"/>
      <c r="O202" s="220"/>
      <c r="P202" s="221">
        <f>P203</f>
        <v>0</v>
      </c>
      <c r="Q202" s="220"/>
      <c r="R202" s="221">
        <f>R203</f>
        <v>0</v>
      </c>
      <c r="S202" s="220"/>
      <c r="T202" s="222">
        <f>T203</f>
        <v>0.07200000000000001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3" t="s">
        <v>86</v>
      </c>
      <c r="AT202" s="224" t="s">
        <v>76</v>
      </c>
      <c r="AU202" s="224" t="s">
        <v>33</v>
      </c>
      <c r="AY202" s="223" t="s">
        <v>127</v>
      </c>
      <c r="BK202" s="225">
        <f>BK203</f>
        <v>0</v>
      </c>
    </row>
    <row r="203" spans="1:65" s="2" customFormat="1" ht="16.5" customHeight="1">
      <c r="A203" s="35"/>
      <c r="B203" s="36"/>
      <c r="C203" s="228" t="s">
        <v>383</v>
      </c>
      <c r="D203" s="228" t="s">
        <v>130</v>
      </c>
      <c r="E203" s="229" t="s">
        <v>384</v>
      </c>
      <c r="F203" s="230" t="s">
        <v>385</v>
      </c>
      <c r="G203" s="231" t="s">
        <v>183</v>
      </c>
      <c r="H203" s="232">
        <v>3</v>
      </c>
      <c r="I203" s="233"/>
      <c r="J203" s="234">
        <f>ROUND(I203*H203,2)</f>
        <v>0</v>
      </c>
      <c r="K203" s="230" t="s">
        <v>1</v>
      </c>
      <c r="L203" s="41"/>
      <c r="M203" s="235" t="s">
        <v>1</v>
      </c>
      <c r="N203" s="236" t="s">
        <v>43</v>
      </c>
      <c r="O203" s="88"/>
      <c r="P203" s="237">
        <f>O203*H203</f>
        <v>0</v>
      </c>
      <c r="Q203" s="237">
        <v>0</v>
      </c>
      <c r="R203" s="237">
        <f>Q203*H203</f>
        <v>0</v>
      </c>
      <c r="S203" s="237">
        <v>0.024</v>
      </c>
      <c r="T203" s="238">
        <f>S203*H203</f>
        <v>0.07200000000000001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9" t="s">
        <v>174</v>
      </c>
      <c r="AT203" s="239" t="s">
        <v>130</v>
      </c>
      <c r="AU203" s="239" t="s">
        <v>86</v>
      </c>
      <c r="AY203" s="14" t="s">
        <v>127</v>
      </c>
      <c r="BE203" s="240">
        <f>IF(N203="základní",J203,0)</f>
        <v>0</v>
      </c>
      <c r="BF203" s="240">
        <f>IF(N203="snížená",J203,0)</f>
        <v>0</v>
      </c>
      <c r="BG203" s="240">
        <f>IF(N203="zákl. přenesená",J203,0)</f>
        <v>0</v>
      </c>
      <c r="BH203" s="240">
        <f>IF(N203="sníž. přenesená",J203,0)</f>
        <v>0</v>
      </c>
      <c r="BI203" s="240">
        <f>IF(N203="nulová",J203,0)</f>
        <v>0</v>
      </c>
      <c r="BJ203" s="14" t="s">
        <v>86</v>
      </c>
      <c r="BK203" s="240">
        <f>ROUND(I203*H203,2)</f>
        <v>0</v>
      </c>
      <c r="BL203" s="14" t="s">
        <v>174</v>
      </c>
      <c r="BM203" s="239" t="s">
        <v>386</v>
      </c>
    </row>
    <row r="204" spans="1:63" s="12" customFormat="1" ht="22.8" customHeight="1">
      <c r="A204" s="12"/>
      <c r="B204" s="212"/>
      <c r="C204" s="213"/>
      <c r="D204" s="214" t="s">
        <v>76</v>
      </c>
      <c r="E204" s="226" t="s">
        <v>387</v>
      </c>
      <c r="F204" s="226" t="s">
        <v>388</v>
      </c>
      <c r="G204" s="213"/>
      <c r="H204" s="213"/>
      <c r="I204" s="216"/>
      <c r="J204" s="227">
        <f>BK204</f>
        <v>0</v>
      </c>
      <c r="K204" s="213"/>
      <c r="L204" s="218"/>
      <c r="M204" s="219"/>
      <c r="N204" s="220"/>
      <c r="O204" s="220"/>
      <c r="P204" s="221">
        <f>SUM(P205:P212)</f>
        <v>0</v>
      </c>
      <c r="Q204" s="220"/>
      <c r="R204" s="221">
        <f>SUM(R205:R212)</f>
        <v>0.3193536</v>
      </c>
      <c r="S204" s="220"/>
      <c r="T204" s="222">
        <f>SUM(T205:T212)</f>
        <v>0.9165333999999999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3" t="s">
        <v>86</v>
      </c>
      <c r="AT204" s="224" t="s">
        <v>76</v>
      </c>
      <c r="AU204" s="224" t="s">
        <v>33</v>
      </c>
      <c r="AY204" s="223" t="s">
        <v>127</v>
      </c>
      <c r="BK204" s="225">
        <f>SUM(BK205:BK212)</f>
        <v>0</v>
      </c>
    </row>
    <row r="205" spans="1:65" s="2" customFormat="1" ht="16.5" customHeight="1">
      <c r="A205" s="35"/>
      <c r="B205" s="36"/>
      <c r="C205" s="228" t="s">
        <v>389</v>
      </c>
      <c r="D205" s="228" t="s">
        <v>130</v>
      </c>
      <c r="E205" s="229" t="s">
        <v>390</v>
      </c>
      <c r="F205" s="230" t="s">
        <v>391</v>
      </c>
      <c r="G205" s="231" t="s">
        <v>133</v>
      </c>
      <c r="H205" s="232">
        <v>11.02</v>
      </c>
      <c r="I205" s="233"/>
      <c r="J205" s="234">
        <f>ROUND(I205*H205,2)</f>
        <v>0</v>
      </c>
      <c r="K205" s="230" t="s">
        <v>1</v>
      </c>
      <c r="L205" s="41"/>
      <c r="M205" s="235" t="s">
        <v>1</v>
      </c>
      <c r="N205" s="236" t="s">
        <v>43</v>
      </c>
      <c r="O205" s="88"/>
      <c r="P205" s="237">
        <f>O205*H205</f>
        <v>0</v>
      </c>
      <c r="Q205" s="237">
        <v>0</v>
      </c>
      <c r="R205" s="237">
        <f>Q205*H205</f>
        <v>0</v>
      </c>
      <c r="S205" s="237">
        <v>0</v>
      </c>
      <c r="T205" s="238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9" t="s">
        <v>174</v>
      </c>
      <c r="AT205" s="239" t="s">
        <v>130</v>
      </c>
      <c r="AU205" s="239" t="s">
        <v>86</v>
      </c>
      <c r="AY205" s="14" t="s">
        <v>127</v>
      </c>
      <c r="BE205" s="240">
        <f>IF(N205="základní",J205,0)</f>
        <v>0</v>
      </c>
      <c r="BF205" s="240">
        <f>IF(N205="snížená",J205,0)</f>
        <v>0</v>
      </c>
      <c r="BG205" s="240">
        <f>IF(N205="zákl. přenesená",J205,0)</f>
        <v>0</v>
      </c>
      <c r="BH205" s="240">
        <f>IF(N205="sníž. přenesená",J205,0)</f>
        <v>0</v>
      </c>
      <c r="BI205" s="240">
        <f>IF(N205="nulová",J205,0)</f>
        <v>0</v>
      </c>
      <c r="BJ205" s="14" t="s">
        <v>86</v>
      </c>
      <c r="BK205" s="240">
        <f>ROUND(I205*H205,2)</f>
        <v>0</v>
      </c>
      <c r="BL205" s="14" t="s">
        <v>174</v>
      </c>
      <c r="BM205" s="239" t="s">
        <v>392</v>
      </c>
    </row>
    <row r="206" spans="1:65" s="2" customFormat="1" ht="16.5" customHeight="1">
      <c r="A206" s="35"/>
      <c r="B206" s="36"/>
      <c r="C206" s="228" t="s">
        <v>393</v>
      </c>
      <c r="D206" s="228" t="s">
        <v>130</v>
      </c>
      <c r="E206" s="229" t="s">
        <v>394</v>
      </c>
      <c r="F206" s="230" t="s">
        <v>395</v>
      </c>
      <c r="G206" s="231" t="s">
        <v>133</v>
      </c>
      <c r="H206" s="232">
        <v>11.02</v>
      </c>
      <c r="I206" s="233"/>
      <c r="J206" s="234">
        <f>ROUND(I206*H206,2)</f>
        <v>0</v>
      </c>
      <c r="K206" s="230" t="s">
        <v>1</v>
      </c>
      <c r="L206" s="41"/>
      <c r="M206" s="235" t="s">
        <v>1</v>
      </c>
      <c r="N206" s="236" t="s">
        <v>43</v>
      </c>
      <c r="O206" s="88"/>
      <c r="P206" s="237">
        <f>O206*H206</f>
        <v>0</v>
      </c>
      <c r="Q206" s="237">
        <v>0</v>
      </c>
      <c r="R206" s="237">
        <f>Q206*H206</f>
        <v>0</v>
      </c>
      <c r="S206" s="237">
        <v>0.08317</v>
      </c>
      <c r="T206" s="238">
        <f>S206*H206</f>
        <v>0.9165333999999999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9" t="s">
        <v>174</v>
      </c>
      <c r="AT206" s="239" t="s">
        <v>130</v>
      </c>
      <c r="AU206" s="239" t="s">
        <v>86</v>
      </c>
      <c r="AY206" s="14" t="s">
        <v>127</v>
      </c>
      <c r="BE206" s="240">
        <f>IF(N206="základní",J206,0)</f>
        <v>0</v>
      </c>
      <c r="BF206" s="240">
        <f>IF(N206="snížená",J206,0)</f>
        <v>0</v>
      </c>
      <c r="BG206" s="240">
        <f>IF(N206="zákl. přenesená",J206,0)</f>
        <v>0</v>
      </c>
      <c r="BH206" s="240">
        <f>IF(N206="sníž. přenesená",J206,0)</f>
        <v>0</v>
      </c>
      <c r="BI206" s="240">
        <f>IF(N206="nulová",J206,0)</f>
        <v>0</v>
      </c>
      <c r="BJ206" s="14" t="s">
        <v>86</v>
      </c>
      <c r="BK206" s="240">
        <f>ROUND(I206*H206,2)</f>
        <v>0</v>
      </c>
      <c r="BL206" s="14" t="s">
        <v>174</v>
      </c>
      <c r="BM206" s="239" t="s">
        <v>396</v>
      </c>
    </row>
    <row r="207" spans="1:65" s="2" customFormat="1" ht="16.5" customHeight="1">
      <c r="A207" s="35"/>
      <c r="B207" s="36"/>
      <c r="C207" s="228" t="s">
        <v>397</v>
      </c>
      <c r="D207" s="228" t="s">
        <v>130</v>
      </c>
      <c r="E207" s="229" t="s">
        <v>398</v>
      </c>
      <c r="F207" s="230" t="s">
        <v>399</v>
      </c>
      <c r="G207" s="231" t="s">
        <v>133</v>
      </c>
      <c r="H207" s="232">
        <v>11.02</v>
      </c>
      <c r="I207" s="233"/>
      <c r="J207" s="234">
        <f>ROUND(I207*H207,2)</f>
        <v>0</v>
      </c>
      <c r="K207" s="230" t="s">
        <v>1</v>
      </c>
      <c r="L207" s="41"/>
      <c r="M207" s="235" t="s">
        <v>1</v>
      </c>
      <c r="N207" s="236" t="s">
        <v>43</v>
      </c>
      <c r="O207" s="88"/>
      <c r="P207" s="237">
        <f>O207*H207</f>
        <v>0</v>
      </c>
      <c r="Q207" s="237">
        <v>0.0063</v>
      </c>
      <c r="R207" s="237">
        <f>Q207*H207</f>
        <v>0.069426</v>
      </c>
      <c r="S207" s="237">
        <v>0</v>
      </c>
      <c r="T207" s="238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9" t="s">
        <v>174</v>
      </c>
      <c r="AT207" s="239" t="s">
        <v>130</v>
      </c>
      <c r="AU207" s="239" t="s">
        <v>86</v>
      </c>
      <c r="AY207" s="14" t="s">
        <v>127</v>
      </c>
      <c r="BE207" s="240">
        <f>IF(N207="základní",J207,0)</f>
        <v>0</v>
      </c>
      <c r="BF207" s="240">
        <f>IF(N207="snížená",J207,0)</f>
        <v>0</v>
      </c>
      <c r="BG207" s="240">
        <f>IF(N207="zákl. přenesená",J207,0)</f>
        <v>0</v>
      </c>
      <c r="BH207" s="240">
        <f>IF(N207="sníž. přenesená",J207,0)</f>
        <v>0</v>
      </c>
      <c r="BI207" s="240">
        <f>IF(N207="nulová",J207,0)</f>
        <v>0</v>
      </c>
      <c r="BJ207" s="14" t="s">
        <v>86</v>
      </c>
      <c r="BK207" s="240">
        <f>ROUND(I207*H207,2)</f>
        <v>0</v>
      </c>
      <c r="BL207" s="14" t="s">
        <v>174</v>
      </c>
      <c r="BM207" s="239" t="s">
        <v>400</v>
      </c>
    </row>
    <row r="208" spans="1:65" s="2" customFormat="1" ht="16.5" customHeight="1">
      <c r="A208" s="35"/>
      <c r="B208" s="36"/>
      <c r="C208" s="242" t="s">
        <v>401</v>
      </c>
      <c r="D208" s="242" t="s">
        <v>365</v>
      </c>
      <c r="E208" s="243" t="s">
        <v>402</v>
      </c>
      <c r="F208" s="244" t="s">
        <v>403</v>
      </c>
      <c r="G208" s="245" t="s">
        <v>133</v>
      </c>
      <c r="H208" s="246">
        <v>12.122</v>
      </c>
      <c r="I208" s="247"/>
      <c r="J208" s="248">
        <f>ROUND(I208*H208,2)</f>
        <v>0</v>
      </c>
      <c r="K208" s="244" t="s">
        <v>1</v>
      </c>
      <c r="L208" s="249"/>
      <c r="M208" s="250" t="s">
        <v>1</v>
      </c>
      <c r="N208" s="251" t="s">
        <v>43</v>
      </c>
      <c r="O208" s="88"/>
      <c r="P208" s="237">
        <f>O208*H208</f>
        <v>0</v>
      </c>
      <c r="Q208" s="237">
        <v>0.0192</v>
      </c>
      <c r="R208" s="237">
        <f>Q208*H208</f>
        <v>0.2327424</v>
      </c>
      <c r="S208" s="237">
        <v>0</v>
      </c>
      <c r="T208" s="238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9" t="s">
        <v>267</v>
      </c>
      <c r="AT208" s="239" t="s">
        <v>365</v>
      </c>
      <c r="AU208" s="239" t="s">
        <v>86</v>
      </c>
      <c r="AY208" s="14" t="s">
        <v>127</v>
      </c>
      <c r="BE208" s="240">
        <f>IF(N208="základní",J208,0)</f>
        <v>0</v>
      </c>
      <c r="BF208" s="240">
        <f>IF(N208="snížená",J208,0)</f>
        <v>0</v>
      </c>
      <c r="BG208" s="240">
        <f>IF(N208="zákl. přenesená",J208,0)</f>
        <v>0</v>
      </c>
      <c r="BH208" s="240">
        <f>IF(N208="sníž. přenesená",J208,0)</f>
        <v>0</v>
      </c>
      <c r="BI208" s="240">
        <f>IF(N208="nulová",J208,0)</f>
        <v>0</v>
      </c>
      <c r="BJ208" s="14" t="s">
        <v>86</v>
      </c>
      <c r="BK208" s="240">
        <f>ROUND(I208*H208,2)</f>
        <v>0</v>
      </c>
      <c r="BL208" s="14" t="s">
        <v>174</v>
      </c>
      <c r="BM208" s="239" t="s">
        <v>404</v>
      </c>
    </row>
    <row r="209" spans="1:65" s="2" customFormat="1" ht="16.5" customHeight="1">
      <c r="A209" s="35"/>
      <c r="B209" s="36"/>
      <c r="C209" s="228" t="s">
        <v>405</v>
      </c>
      <c r="D209" s="228" t="s">
        <v>130</v>
      </c>
      <c r="E209" s="229" t="s">
        <v>406</v>
      </c>
      <c r="F209" s="230" t="s">
        <v>407</v>
      </c>
      <c r="G209" s="231" t="s">
        <v>133</v>
      </c>
      <c r="H209" s="232">
        <v>3.2</v>
      </c>
      <c r="I209" s="233"/>
      <c r="J209" s="234">
        <f>ROUND(I209*H209,2)</f>
        <v>0</v>
      </c>
      <c r="K209" s="230" t="s">
        <v>1</v>
      </c>
      <c r="L209" s="41"/>
      <c r="M209" s="235" t="s">
        <v>1</v>
      </c>
      <c r="N209" s="236" t="s">
        <v>43</v>
      </c>
      <c r="O209" s="88"/>
      <c r="P209" s="237">
        <f>O209*H209</f>
        <v>0</v>
      </c>
      <c r="Q209" s="237">
        <v>0</v>
      </c>
      <c r="R209" s="237">
        <f>Q209*H209</f>
        <v>0</v>
      </c>
      <c r="S209" s="237">
        <v>0</v>
      </c>
      <c r="T209" s="238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9" t="s">
        <v>174</v>
      </c>
      <c r="AT209" s="239" t="s">
        <v>130</v>
      </c>
      <c r="AU209" s="239" t="s">
        <v>86</v>
      </c>
      <c r="AY209" s="14" t="s">
        <v>127</v>
      </c>
      <c r="BE209" s="240">
        <f>IF(N209="základní",J209,0)</f>
        <v>0</v>
      </c>
      <c r="BF209" s="240">
        <f>IF(N209="snížená",J209,0)</f>
        <v>0</v>
      </c>
      <c r="BG209" s="240">
        <f>IF(N209="zákl. přenesená",J209,0)</f>
        <v>0</v>
      </c>
      <c r="BH209" s="240">
        <f>IF(N209="sníž. přenesená",J209,0)</f>
        <v>0</v>
      </c>
      <c r="BI209" s="240">
        <f>IF(N209="nulová",J209,0)</f>
        <v>0</v>
      </c>
      <c r="BJ209" s="14" t="s">
        <v>86</v>
      </c>
      <c r="BK209" s="240">
        <f>ROUND(I209*H209,2)</f>
        <v>0</v>
      </c>
      <c r="BL209" s="14" t="s">
        <v>174</v>
      </c>
      <c r="BM209" s="239" t="s">
        <v>408</v>
      </c>
    </row>
    <row r="210" spans="1:65" s="2" customFormat="1" ht="16.5" customHeight="1">
      <c r="A210" s="35"/>
      <c r="B210" s="36"/>
      <c r="C210" s="228" t="s">
        <v>409</v>
      </c>
      <c r="D210" s="228" t="s">
        <v>130</v>
      </c>
      <c r="E210" s="229" t="s">
        <v>410</v>
      </c>
      <c r="F210" s="230" t="s">
        <v>411</v>
      </c>
      <c r="G210" s="231" t="s">
        <v>133</v>
      </c>
      <c r="H210" s="232">
        <v>11.02</v>
      </c>
      <c r="I210" s="233"/>
      <c r="J210" s="234">
        <f>ROUND(I210*H210,2)</f>
        <v>0</v>
      </c>
      <c r="K210" s="230" t="s">
        <v>1</v>
      </c>
      <c r="L210" s="41"/>
      <c r="M210" s="235" t="s">
        <v>1</v>
      </c>
      <c r="N210" s="236" t="s">
        <v>43</v>
      </c>
      <c r="O210" s="88"/>
      <c r="P210" s="237">
        <f>O210*H210</f>
        <v>0</v>
      </c>
      <c r="Q210" s="237">
        <v>0.0015</v>
      </c>
      <c r="R210" s="237">
        <f>Q210*H210</f>
        <v>0.01653</v>
      </c>
      <c r="S210" s="237">
        <v>0</v>
      </c>
      <c r="T210" s="238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9" t="s">
        <v>174</v>
      </c>
      <c r="AT210" s="239" t="s">
        <v>130</v>
      </c>
      <c r="AU210" s="239" t="s">
        <v>86</v>
      </c>
      <c r="AY210" s="14" t="s">
        <v>127</v>
      </c>
      <c r="BE210" s="240">
        <f>IF(N210="základní",J210,0)</f>
        <v>0</v>
      </c>
      <c r="BF210" s="240">
        <f>IF(N210="snížená",J210,0)</f>
        <v>0</v>
      </c>
      <c r="BG210" s="240">
        <f>IF(N210="zákl. přenesená",J210,0)</f>
        <v>0</v>
      </c>
      <c r="BH210" s="240">
        <f>IF(N210="sníž. přenesená",J210,0)</f>
        <v>0</v>
      </c>
      <c r="BI210" s="240">
        <f>IF(N210="nulová",J210,0)</f>
        <v>0</v>
      </c>
      <c r="BJ210" s="14" t="s">
        <v>86</v>
      </c>
      <c r="BK210" s="240">
        <f>ROUND(I210*H210,2)</f>
        <v>0</v>
      </c>
      <c r="BL210" s="14" t="s">
        <v>174</v>
      </c>
      <c r="BM210" s="239" t="s">
        <v>412</v>
      </c>
    </row>
    <row r="211" spans="1:65" s="2" customFormat="1" ht="16.5" customHeight="1">
      <c r="A211" s="35"/>
      <c r="B211" s="36"/>
      <c r="C211" s="228" t="s">
        <v>413</v>
      </c>
      <c r="D211" s="228" t="s">
        <v>130</v>
      </c>
      <c r="E211" s="229" t="s">
        <v>414</v>
      </c>
      <c r="F211" s="230" t="s">
        <v>415</v>
      </c>
      <c r="G211" s="231" t="s">
        <v>173</v>
      </c>
      <c r="H211" s="232">
        <v>21.84</v>
      </c>
      <c r="I211" s="233"/>
      <c r="J211" s="234">
        <f>ROUND(I211*H211,2)</f>
        <v>0</v>
      </c>
      <c r="K211" s="230" t="s">
        <v>1</v>
      </c>
      <c r="L211" s="41"/>
      <c r="M211" s="235" t="s">
        <v>1</v>
      </c>
      <c r="N211" s="236" t="s">
        <v>43</v>
      </c>
      <c r="O211" s="88"/>
      <c r="P211" s="237">
        <f>O211*H211</f>
        <v>0</v>
      </c>
      <c r="Q211" s="237">
        <v>3E-05</v>
      </c>
      <c r="R211" s="237">
        <f>Q211*H211</f>
        <v>0.0006552</v>
      </c>
      <c r="S211" s="237">
        <v>0</v>
      </c>
      <c r="T211" s="238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9" t="s">
        <v>174</v>
      </c>
      <c r="AT211" s="239" t="s">
        <v>130</v>
      </c>
      <c r="AU211" s="239" t="s">
        <v>86</v>
      </c>
      <c r="AY211" s="14" t="s">
        <v>127</v>
      </c>
      <c r="BE211" s="240">
        <f>IF(N211="základní",J211,0)</f>
        <v>0</v>
      </c>
      <c r="BF211" s="240">
        <f>IF(N211="snížená",J211,0)</f>
        <v>0</v>
      </c>
      <c r="BG211" s="240">
        <f>IF(N211="zákl. přenesená",J211,0)</f>
        <v>0</v>
      </c>
      <c r="BH211" s="240">
        <f>IF(N211="sníž. přenesená",J211,0)</f>
        <v>0</v>
      </c>
      <c r="BI211" s="240">
        <f>IF(N211="nulová",J211,0)</f>
        <v>0</v>
      </c>
      <c r="BJ211" s="14" t="s">
        <v>86</v>
      </c>
      <c r="BK211" s="240">
        <f>ROUND(I211*H211,2)</f>
        <v>0</v>
      </c>
      <c r="BL211" s="14" t="s">
        <v>174</v>
      </c>
      <c r="BM211" s="239" t="s">
        <v>416</v>
      </c>
    </row>
    <row r="212" spans="1:65" s="2" customFormat="1" ht="16.5" customHeight="1">
      <c r="A212" s="35"/>
      <c r="B212" s="36"/>
      <c r="C212" s="228" t="s">
        <v>417</v>
      </c>
      <c r="D212" s="228" t="s">
        <v>130</v>
      </c>
      <c r="E212" s="229" t="s">
        <v>418</v>
      </c>
      <c r="F212" s="230" t="s">
        <v>419</v>
      </c>
      <c r="G212" s="231" t="s">
        <v>218</v>
      </c>
      <c r="H212" s="241"/>
      <c r="I212" s="233"/>
      <c r="J212" s="234">
        <f>ROUND(I212*H212,2)</f>
        <v>0</v>
      </c>
      <c r="K212" s="230" t="s">
        <v>1</v>
      </c>
      <c r="L212" s="41"/>
      <c r="M212" s="235" t="s">
        <v>1</v>
      </c>
      <c r="N212" s="236" t="s">
        <v>43</v>
      </c>
      <c r="O212" s="88"/>
      <c r="P212" s="237">
        <f>O212*H212</f>
        <v>0</v>
      </c>
      <c r="Q212" s="237">
        <v>0</v>
      </c>
      <c r="R212" s="237">
        <f>Q212*H212</f>
        <v>0</v>
      </c>
      <c r="S212" s="237">
        <v>0</v>
      </c>
      <c r="T212" s="238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9" t="s">
        <v>174</v>
      </c>
      <c r="AT212" s="239" t="s">
        <v>130</v>
      </c>
      <c r="AU212" s="239" t="s">
        <v>86</v>
      </c>
      <c r="AY212" s="14" t="s">
        <v>127</v>
      </c>
      <c r="BE212" s="240">
        <f>IF(N212="základní",J212,0)</f>
        <v>0</v>
      </c>
      <c r="BF212" s="240">
        <f>IF(N212="snížená",J212,0)</f>
        <v>0</v>
      </c>
      <c r="BG212" s="240">
        <f>IF(N212="zákl. přenesená",J212,0)</f>
        <v>0</v>
      </c>
      <c r="BH212" s="240">
        <f>IF(N212="sníž. přenesená",J212,0)</f>
        <v>0</v>
      </c>
      <c r="BI212" s="240">
        <f>IF(N212="nulová",J212,0)</f>
        <v>0</v>
      </c>
      <c r="BJ212" s="14" t="s">
        <v>86</v>
      </c>
      <c r="BK212" s="240">
        <f>ROUND(I212*H212,2)</f>
        <v>0</v>
      </c>
      <c r="BL212" s="14" t="s">
        <v>174</v>
      </c>
      <c r="BM212" s="239" t="s">
        <v>420</v>
      </c>
    </row>
    <row r="213" spans="1:63" s="12" customFormat="1" ht="22.8" customHeight="1">
      <c r="A213" s="12"/>
      <c r="B213" s="212"/>
      <c r="C213" s="213"/>
      <c r="D213" s="214" t="s">
        <v>76</v>
      </c>
      <c r="E213" s="226" t="s">
        <v>421</v>
      </c>
      <c r="F213" s="226" t="s">
        <v>422</v>
      </c>
      <c r="G213" s="213"/>
      <c r="H213" s="213"/>
      <c r="I213" s="216"/>
      <c r="J213" s="227">
        <f>BK213</f>
        <v>0</v>
      </c>
      <c r="K213" s="213"/>
      <c r="L213" s="218"/>
      <c r="M213" s="219"/>
      <c r="N213" s="220"/>
      <c r="O213" s="220"/>
      <c r="P213" s="221">
        <f>SUM(P214:P222)</f>
        <v>0</v>
      </c>
      <c r="Q213" s="220"/>
      <c r="R213" s="221">
        <f>SUM(R214:R222)</f>
        <v>0.59892</v>
      </c>
      <c r="S213" s="220"/>
      <c r="T213" s="222">
        <f>SUM(T214:T222)</f>
        <v>1.68705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3" t="s">
        <v>86</v>
      </c>
      <c r="AT213" s="224" t="s">
        <v>76</v>
      </c>
      <c r="AU213" s="224" t="s">
        <v>33</v>
      </c>
      <c r="AY213" s="223" t="s">
        <v>127</v>
      </c>
      <c r="BK213" s="225">
        <f>SUM(BK214:BK222)</f>
        <v>0</v>
      </c>
    </row>
    <row r="214" spans="1:65" s="2" customFormat="1" ht="16.5" customHeight="1">
      <c r="A214" s="35"/>
      <c r="B214" s="36"/>
      <c r="C214" s="228" t="s">
        <v>423</v>
      </c>
      <c r="D214" s="228" t="s">
        <v>130</v>
      </c>
      <c r="E214" s="229" t="s">
        <v>424</v>
      </c>
      <c r="F214" s="230" t="s">
        <v>425</v>
      </c>
      <c r="G214" s="231" t="s">
        <v>133</v>
      </c>
      <c r="H214" s="232">
        <v>28.8</v>
      </c>
      <c r="I214" s="233"/>
      <c r="J214" s="234">
        <f>ROUND(I214*H214,2)</f>
        <v>0</v>
      </c>
      <c r="K214" s="230" t="s">
        <v>1</v>
      </c>
      <c r="L214" s="41"/>
      <c r="M214" s="235" t="s">
        <v>1</v>
      </c>
      <c r="N214" s="236" t="s">
        <v>43</v>
      </c>
      <c r="O214" s="88"/>
      <c r="P214" s="237">
        <f>O214*H214</f>
        <v>0</v>
      </c>
      <c r="Q214" s="237">
        <v>0.0003</v>
      </c>
      <c r="R214" s="237">
        <f>Q214*H214</f>
        <v>0.00864</v>
      </c>
      <c r="S214" s="237">
        <v>0</v>
      </c>
      <c r="T214" s="238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9" t="s">
        <v>174</v>
      </c>
      <c r="AT214" s="239" t="s">
        <v>130</v>
      </c>
      <c r="AU214" s="239" t="s">
        <v>86</v>
      </c>
      <c r="AY214" s="14" t="s">
        <v>127</v>
      </c>
      <c r="BE214" s="240">
        <f>IF(N214="základní",J214,0)</f>
        <v>0</v>
      </c>
      <c r="BF214" s="240">
        <f>IF(N214="snížená",J214,0)</f>
        <v>0</v>
      </c>
      <c r="BG214" s="240">
        <f>IF(N214="zákl. přenesená",J214,0)</f>
        <v>0</v>
      </c>
      <c r="BH214" s="240">
        <f>IF(N214="sníž. přenesená",J214,0)</f>
        <v>0</v>
      </c>
      <c r="BI214" s="240">
        <f>IF(N214="nulová",J214,0)</f>
        <v>0</v>
      </c>
      <c r="BJ214" s="14" t="s">
        <v>86</v>
      </c>
      <c r="BK214" s="240">
        <f>ROUND(I214*H214,2)</f>
        <v>0</v>
      </c>
      <c r="BL214" s="14" t="s">
        <v>174</v>
      </c>
      <c r="BM214" s="239" t="s">
        <v>426</v>
      </c>
    </row>
    <row r="215" spans="1:65" s="2" customFormat="1" ht="16.5" customHeight="1">
      <c r="A215" s="35"/>
      <c r="B215" s="36"/>
      <c r="C215" s="228" t="s">
        <v>427</v>
      </c>
      <c r="D215" s="228" t="s">
        <v>130</v>
      </c>
      <c r="E215" s="229" t="s">
        <v>428</v>
      </c>
      <c r="F215" s="230" t="s">
        <v>429</v>
      </c>
      <c r="G215" s="231" t="s">
        <v>133</v>
      </c>
      <c r="H215" s="232">
        <v>22.92</v>
      </c>
      <c r="I215" s="233"/>
      <c r="J215" s="234">
        <f>ROUND(I215*H215,2)</f>
        <v>0</v>
      </c>
      <c r="K215" s="230" t="s">
        <v>1</v>
      </c>
      <c r="L215" s="41"/>
      <c r="M215" s="235" t="s">
        <v>1</v>
      </c>
      <c r="N215" s="236" t="s">
        <v>43</v>
      </c>
      <c r="O215" s="88"/>
      <c r="P215" s="237">
        <f>O215*H215</f>
        <v>0</v>
      </c>
      <c r="Q215" s="237">
        <v>0.0015</v>
      </c>
      <c r="R215" s="237">
        <f>Q215*H215</f>
        <v>0.03438</v>
      </c>
      <c r="S215" s="237">
        <v>0</v>
      </c>
      <c r="T215" s="238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9" t="s">
        <v>174</v>
      </c>
      <c r="AT215" s="239" t="s">
        <v>130</v>
      </c>
      <c r="AU215" s="239" t="s">
        <v>86</v>
      </c>
      <c r="AY215" s="14" t="s">
        <v>127</v>
      </c>
      <c r="BE215" s="240">
        <f>IF(N215="základní",J215,0)</f>
        <v>0</v>
      </c>
      <c r="BF215" s="240">
        <f>IF(N215="snížená",J215,0)</f>
        <v>0</v>
      </c>
      <c r="BG215" s="240">
        <f>IF(N215="zákl. přenesená",J215,0)</f>
        <v>0</v>
      </c>
      <c r="BH215" s="240">
        <f>IF(N215="sníž. přenesená",J215,0)</f>
        <v>0</v>
      </c>
      <c r="BI215" s="240">
        <f>IF(N215="nulová",J215,0)</f>
        <v>0</v>
      </c>
      <c r="BJ215" s="14" t="s">
        <v>86</v>
      </c>
      <c r="BK215" s="240">
        <f>ROUND(I215*H215,2)</f>
        <v>0</v>
      </c>
      <c r="BL215" s="14" t="s">
        <v>174</v>
      </c>
      <c r="BM215" s="239" t="s">
        <v>430</v>
      </c>
    </row>
    <row r="216" spans="1:65" s="2" customFormat="1" ht="16.5" customHeight="1">
      <c r="A216" s="35"/>
      <c r="B216" s="36"/>
      <c r="C216" s="228" t="s">
        <v>431</v>
      </c>
      <c r="D216" s="228" t="s">
        <v>130</v>
      </c>
      <c r="E216" s="229" t="s">
        <v>432</v>
      </c>
      <c r="F216" s="230" t="s">
        <v>433</v>
      </c>
      <c r="G216" s="231" t="s">
        <v>173</v>
      </c>
      <c r="H216" s="232">
        <v>21.84</v>
      </c>
      <c r="I216" s="233"/>
      <c r="J216" s="234">
        <f>ROUND(I216*H216,2)</f>
        <v>0</v>
      </c>
      <c r="K216" s="230" t="s">
        <v>1</v>
      </c>
      <c r="L216" s="41"/>
      <c r="M216" s="235" t="s">
        <v>1</v>
      </c>
      <c r="N216" s="236" t="s">
        <v>43</v>
      </c>
      <c r="O216" s="88"/>
      <c r="P216" s="237">
        <f>O216*H216</f>
        <v>0</v>
      </c>
      <c r="Q216" s="237">
        <v>0.0004</v>
      </c>
      <c r="R216" s="237">
        <f>Q216*H216</f>
        <v>0.008736</v>
      </c>
      <c r="S216" s="237">
        <v>0</v>
      </c>
      <c r="T216" s="238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9" t="s">
        <v>174</v>
      </c>
      <c r="AT216" s="239" t="s">
        <v>130</v>
      </c>
      <c r="AU216" s="239" t="s">
        <v>86</v>
      </c>
      <c r="AY216" s="14" t="s">
        <v>127</v>
      </c>
      <c r="BE216" s="240">
        <f>IF(N216="základní",J216,0)</f>
        <v>0</v>
      </c>
      <c r="BF216" s="240">
        <f>IF(N216="snížená",J216,0)</f>
        <v>0</v>
      </c>
      <c r="BG216" s="240">
        <f>IF(N216="zákl. přenesená",J216,0)</f>
        <v>0</v>
      </c>
      <c r="BH216" s="240">
        <f>IF(N216="sníž. přenesená",J216,0)</f>
        <v>0</v>
      </c>
      <c r="BI216" s="240">
        <f>IF(N216="nulová",J216,0)</f>
        <v>0</v>
      </c>
      <c r="BJ216" s="14" t="s">
        <v>86</v>
      </c>
      <c r="BK216" s="240">
        <f>ROUND(I216*H216,2)</f>
        <v>0</v>
      </c>
      <c r="BL216" s="14" t="s">
        <v>174</v>
      </c>
      <c r="BM216" s="239" t="s">
        <v>434</v>
      </c>
    </row>
    <row r="217" spans="1:65" s="2" customFormat="1" ht="16.5" customHeight="1">
      <c r="A217" s="35"/>
      <c r="B217" s="36"/>
      <c r="C217" s="228" t="s">
        <v>435</v>
      </c>
      <c r="D217" s="228" t="s">
        <v>130</v>
      </c>
      <c r="E217" s="229" t="s">
        <v>436</v>
      </c>
      <c r="F217" s="230" t="s">
        <v>437</v>
      </c>
      <c r="G217" s="231" t="s">
        <v>133</v>
      </c>
      <c r="H217" s="232">
        <v>20.7</v>
      </c>
      <c r="I217" s="233"/>
      <c r="J217" s="234">
        <f>ROUND(I217*H217,2)</f>
        <v>0</v>
      </c>
      <c r="K217" s="230" t="s">
        <v>1</v>
      </c>
      <c r="L217" s="41"/>
      <c r="M217" s="235" t="s">
        <v>1</v>
      </c>
      <c r="N217" s="236" t="s">
        <v>43</v>
      </c>
      <c r="O217" s="88"/>
      <c r="P217" s="237">
        <f>O217*H217</f>
        <v>0</v>
      </c>
      <c r="Q217" s="237">
        <v>0</v>
      </c>
      <c r="R217" s="237">
        <f>Q217*H217</f>
        <v>0</v>
      </c>
      <c r="S217" s="237">
        <v>0.0815</v>
      </c>
      <c r="T217" s="238">
        <f>S217*H217</f>
        <v>1.68705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9" t="s">
        <v>174</v>
      </c>
      <c r="AT217" s="239" t="s">
        <v>130</v>
      </c>
      <c r="AU217" s="239" t="s">
        <v>86</v>
      </c>
      <c r="AY217" s="14" t="s">
        <v>127</v>
      </c>
      <c r="BE217" s="240">
        <f>IF(N217="základní",J217,0)</f>
        <v>0</v>
      </c>
      <c r="BF217" s="240">
        <f>IF(N217="snížená",J217,0)</f>
        <v>0</v>
      </c>
      <c r="BG217" s="240">
        <f>IF(N217="zákl. přenesená",J217,0)</f>
        <v>0</v>
      </c>
      <c r="BH217" s="240">
        <f>IF(N217="sníž. přenesená",J217,0)</f>
        <v>0</v>
      </c>
      <c r="BI217" s="240">
        <f>IF(N217="nulová",J217,0)</f>
        <v>0</v>
      </c>
      <c r="BJ217" s="14" t="s">
        <v>86</v>
      </c>
      <c r="BK217" s="240">
        <f>ROUND(I217*H217,2)</f>
        <v>0</v>
      </c>
      <c r="BL217" s="14" t="s">
        <v>174</v>
      </c>
      <c r="BM217" s="239" t="s">
        <v>438</v>
      </c>
    </row>
    <row r="218" spans="1:65" s="2" customFormat="1" ht="16.5" customHeight="1">
      <c r="A218" s="35"/>
      <c r="B218" s="36"/>
      <c r="C218" s="228" t="s">
        <v>439</v>
      </c>
      <c r="D218" s="228" t="s">
        <v>130</v>
      </c>
      <c r="E218" s="229" t="s">
        <v>440</v>
      </c>
      <c r="F218" s="230" t="s">
        <v>441</v>
      </c>
      <c r="G218" s="231" t="s">
        <v>133</v>
      </c>
      <c r="H218" s="232">
        <v>28.8</v>
      </c>
      <c r="I218" s="233"/>
      <c r="J218" s="234">
        <f>ROUND(I218*H218,2)</f>
        <v>0</v>
      </c>
      <c r="K218" s="230" t="s">
        <v>1</v>
      </c>
      <c r="L218" s="41"/>
      <c r="M218" s="235" t="s">
        <v>1</v>
      </c>
      <c r="N218" s="236" t="s">
        <v>43</v>
      </c>
      <c r="O218" s="88"/>
      <c r="P218" s="237">
        <f>O218*H218</f>
        <v>0</v>
      </c>
      <c r="Q218" s="237">
        <v>0.006</v>
      </c>
      <c r="R218" s="237">
        <f>Q218*H218</f>
        <v>0.1728</v>
      </c>
      <c r="S218" s="237">
        <v>0</v>
      </c>
      <c r="T218" s="238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9" t="s">
        <v>174</v>
      </c>
      <c r="AT218" s="239" t="s">
        <v>130</v>
      </c>
      <c r="AU218" s="239" t="s">
        <v>86</v>
      </c>
      <c r="AY218" s="14" t="s">
        <v>127</v>
      </c>
      <c r="BE218" s="240">
        <f>IF(N218="základní",J218,0)</f>
        <v>0</v>
      </c>
      <c r="BF218" s="240">
        <f>IF(N218="snížená",J218,0)</f>
        <v>0</v>
      </c>
      <c r="BG218" s="240">
        <f>IF(N218="zákl. přenesená",J218,0)</f>
        <v>0</v>
      </c>
      <c r="BH218" s="240">
        <f>IF(N218="sníž. přenesená",J218,0)</f>
        <v>0</v>
      </c>
      <c r="BI218" s="240">
        <f>IF(N218="nulová",J218,0)</f>
        <v>0</v>
      </c>
      <c r="BJ218" s="14" t="s">
        <v>86</v>
      </c>
      <c r="BK218" s="240">
        <f>ROUND(I218*H218,2)</f>
        <v>0</v>
      </c>
      <c r="BL218" s="14" t="s">
        <v>174</v>
      </c>
      <c r="BM218" s="239" t="s">
        <v>442</v>
      </c>
    </row>
    <row r="219" spans="1:65" s="2" customFormat="1" ht="16.5" customHeight="1">
      <c r="A219" s="35"/>
      <c r="B219" s="36"/>
      <c r="C219" s="242" t="s">
        <v>443</v>
      </c>
      <c r="D219" s="242" t="s">
        <v>365</v>
      </c>
      <c r="E219" s="243" t="s">
        <v>444</v>
      </c>
      <c r="F219" s="244" t="s">
        <v>445</v>
      </c>
      <c r="G219" s="245" t="s">
        <v>133</v>
      </c>
      <c r="H219" s="246">
        <v>31.68</v>
      </c>
      <c r="I219" s="247"/>
      <c r="J219" s="248">
        <f>ROUND(I219*H219,2)</f>
        <v>0</v>
      </c>
      <c r="K219" s="244" t="s">
        <v>1</v>
      </c>
      <c r="L219" s="249"/>
      <c r="M219" s="250" t="s">
        <v>1</v>
      </c>
      <c r="N219" s="251" t="s">
        <v>43</v>
      </c>
      <c r="O219" s="88"/>
      <c r="P219" s="237">
        <f>O219*H219</f>
        <v>0</v>
      </c>
      <c r="Q219" s="237">
        <v>0.0118</v>
      </c>
      <c r="R219" s="237">
        <f>Q219*H219</f>
        <v>0.373824</v>
      </c>
      <c r="S219" s="237">
        <v>0</v>
      </c>
      <c r="T219" s="238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9" t="s">
        <v>267</v>
      </c>
      <c r="AT219" s="239" t="s">
        <v>365</v>
      </c>
      <c r="AU219" s="239" t="s">
        <v>86</v>
      </c>
      <c r="AY219" s="14" t="s">
        <v>127</v>
      </c>
      <c r="BE219" s="240">
        <f>IF(N219="základní",J219,0)</f>
        <v>0</v>
      </c>
      <c r="BF219" s="240">
        <f>IF(N219="snížená",J219,0)</f>
        <v>0</v>
      </c>
      <c r="BG219" s="240">
        <f>IF(N219="zákl. přenesená",J219,0)</f>
        <v>0</v>
      </c>
      <c r="BH219" s="240">
        <f>IF(N219="sníž. přenesená",J219,0)</f>
        <v>0</v>
      </c>
      <c r="BI219" s="240">
        <f>IF(N219="nulová",J219,0)</f>
        <v>0</v>
      </c>
      <c r="BJ219" s="14" t="s">
        <v>86</v>
      </c>
      <c r="BK219" s="240">
        <f>ROUND(I219*H219,2)</f>
        <v>0</v>
      </c>
      <c r="BL219" s="14" t="s">
        <v>174</v>
      </c>
      <c r="BM219" s="239" t="s">
        <v>446</v>
      </c>
    </row>
    <row r="220" spans="1:65" s="2" customFormat="1" ht="16.5" customHeight="1">
      <c r="A220" s="35"/>
      <c r="B220" s="36"/>
      <c r="C220" s="228" t="s">
        <v>447</v>
      </c>
      <c r="D220" s="228" t="s">
        <v>130</v>
      </c>
      <c r="E220" s="229" t="s">
        <v>448</v>
      </c>
      <c r="F220" s="230" t="s">
        <v>449</v>
      </c>
      <c r="G220" s="231" t="s">
        <v>133</v>
      </c>
      <c r="H220" s="232">
        <v>12.9</v>
      </c>
      <c r="I220" s="233"/>
      <c r="J220" s="234">
        <f>ROUND(I220*H220,2)</f>
        <v>0</v>
      </c>
      <c r="K220" s="230" t="s">
        <v>1</v>
      </c>
      <c r="L220" s="41"/>
      <c r="M220" s="235" t="s">
        <v>1</v>
      </c>
      <c r="N220" s="236" t="s">
        <v>43</v>
      </c>
      <c r="O220" s="88"/>
      <c r="P220" s="237">
        <f>O220*H220</f>
        <v>0</v>
      </c>
      <c r="Q220" s="237">
        <v>0</v>
      </c>
      <c r="R220" s="237">
        <f>Q220*H220</f>
        <v>0</v>
      </c>
      <c r="S220" s="237">
        <v>0</v>
      </c>
      <c r="T220" s="238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9" t="s">
        <v>174</v>
      </c>
      <c r="AT220" s="239" t="s">
        <v>130</v>
      </c>
      <c r="AU220" s="239" t="s">
        <v>86</v>
      </c>
      <c r="AY220" s="14" t="s">
        <v>127</v>
      </c>
      <c r="BE220" s="240">
        <f>IF(N220="základní",J220,0)</f>
        <v>0</v>
      </c>
      <c r="BF220" s="240">
        <f>IF(N220="snížená",J220,0)</f>
        <v>0</v>
      </c>
      <c r="BG220" s="240">
        <f>IF(N220="zákl. přenesená",J220,0)</f>
        <v>0</v>
      </c>
      <c r="BH220" s="240">
        <f>IF(N220="sníž. přenesená",J220,0)</f>
        <v>0</v>
      </c>
      <c r="BI220" s="240">
        <f>IF(N220="nulová",J220,0)</f>
        <v>0</v>
      </c>
      <c r="BJ220" s="14" t="s">
        <v>86</v>
      </c>
      <c r="BK220" s="240">
        <f>ROUND(I220*H220,2)</f>
        <v>0</v>
      </c>
      <c r="BL220" s="14" t="s">
        <v>174</v>
      </c>
      <c r="BM220" s="239" t="s">
        <v>450</v>
      </c>
    </row>
    <row r="221" spans="1:65" s="2" customFormat="1" ht="16.5" customHeight="1">
      <c r="A221" s="35"/>
      <c r="B221" s="36"/>
      <c r="C221" s="228" t="s">
        <v>451</v>
      </c>
      <c r="D221" s="228" t="s">
        <v>130</v>
      </c>
      <c r="E221" s="229" t="s">
        <v>452</v>
      </c>
      <c r="F221" s="230" t="s">
        <v>453</v>
      </c>
      <c r="G221" s="231" t="s">
        <v>173</v>
      </c>
      <c r="H221" s="232">
        <v>18</v>
      </c>
      <c r="I221" s="233"/>
      <c r="J221" s="234">
        <f>ROUND(I221*H221,2)</f>
        <v>0</v>
      </c>
      <c r="K221" s="230" t="s">
        <v>1</v>
      </c>
      <c r="L221" s="41"/>
      <c r="M221" s="235" t="s">
        <v>1</v>
      </c>
      <c r="N221" s="236" t="s">
        <v>43</v>
      </c>
      <c r="O221" s="88"/>
      <c r="P221" s="237">
        <f>O221*H221</f>
        <v>0</v>
      </c>
      <c r="Q221" s="237">
        <v>3E-05</v>
      </c>
      <c r="R221" s="237">
        <f>Q221*H221</f>
        <v>0.00054</v>
      </c>
      <c r="S221" s="237">
        <v>0</v>
      </c>
      <c r="T221" s="238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9" t="s">
        <v>174</v>
      </c>
      <c r="AT221" s="239" t="s">
        <v>130</v>
      </c>
      <c r="AU221" s="239" t="s">
        <v>86</v>
      </c>
      <c r="AY221" s="14" t="s">
        <v>127</v>
      </c>
      <c r="BE221" s="240">
        <f>IF(N221="základní",J221,0)</f>
        <v>0</v>
      </c>
      <c r="BF221" s="240">
        <f>IF(N221="snížená",J221,0)</f>
        <v>0</v>
      </c>
      <c r="BG221" s="240">
        <f>IF(N221="zákl. přenesená",J221,0)</f>
        <v>0</v>
      </c>
      <c r="BH221" s="240">
        <f>IF(N221="sníž. přenesená",J221,0)</f>
        <v>0</v>
      </c>
      <c r="BI221" s="240">
        <f>IF(N221="nulová",J221,0)</f>
        <v>0</v>
      </c>
      <c r="BJ221" s="14" t="s">
        <v>86</v>
      </c>
      <c r="BK221" s="240">
        <f>ROUND(I221*H221,2)</f>
        <v>0</v>
      </c>
      <c r="BL221" s="14" t="s">
        <v>174</v>
      </c>
      <c r="BM221" s="239" t="s">
        <v>454</v>
      </c>
    </row>
    <row r="222" spans="1:65" s="2" customFormat="1" ht="16.5" customHeight="1">
      <c r="A222" s="35"/>
      <c r="B222" s="36"/>
      <c r="C222" s="228" t="s">
        <v>455</v>
      </c>
      <c r="D222" s="228" t="s">
        <v>130</v>
      </c>
      <c r="E222" s="229" t="s">
        <v>456</v>
      </c>
      <c r="F222" s="230" t="s">
        <v>457</v>
      </c>
      <c r="G222" s="231" t="s">
        <v>218</v>
      </c>
      <c r="H222" s="241"/>
      <c r="I222" s="233"/>
      <c r="J222" s="234">
        <f>ROUND(I222*H222,2)</f>
        <v>0</v>
      </c>
      <c r="K222" s="230" t="s">
        <v>1</v>
      </c>
      <c r="L222" s="41"/>
      <c r="M222" s="235" t="s">
        <v>1</v>
      </c>
      <c r="N222" s="236" t="s">
        <v>43</v>
      </c>
      <c r="O222" s="88"/>
      <c r="P222" s="237">
        <f>O222*H222</f>
        <v>0</v>
      </c>
      <c r="Q222" s="237">
        <v>0</v>
      </c>
      <c r="R222" s="237">
        <f>Q222*H222</f>
        <v>0</v>
      </c>
      <c r="S222" s="237">
        <v>0</v>
      </c>
      <c r="T222" s="238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9" t="s">
        <v>174</v>
      </c>
      <c r="AT222" s="239" t="s">
        <v>130</v>
      </c>
      <c r="AU222" s="239" t="s">
        <v>86</v>
      </c>
      <c r="AY222" s="14" t="s">
        <v>127</v>
      </c>
      <c r="BE222" s="240">
        <f>IF(N222="základní",J222,0)</f>
        <v>0</v>
      </c>
      <c r="BF222" s="240">
        <f>IF(N222="snížená",J222,0)</f>
        <v>0</v>
      </c>
      <c r="BG222" s="240">
        <f>IF(N222="zákl. přenesená",J222,0)</f>
        <v>0</v>
      </c>
      <c r="BH222" s="240">
        <f>IF(N222="sníž. přenesená",J222,0)</f>
        <v>0</v>
      </c>
      <c r="BI222" s="240">
        <f>IF(N222="nulová",J222,0)</f>
        <v>0</v>
      </c>
      <c r="BJ222" s="14" t="s">
        <v>86</v>
      </c>
      <c r="BK222" s="240">
        <f>ROUND(I222*H222,2)</f>
        <v>0</v>
      </c>
      <c r="BL222" s="14" t="s">
        <v>174</v>
      </c>
      <c r="BM222" s="239" t="s">
        <v>458</v>
      </c>
    </row>
    <row r="223" spans="1:63" s="12" customFormat="1" ht="22.8" customHeight="1">
      <c r="A223" s="12"/>
      <c r="B223" s="212"/>
      <c r="C223" s="213"/>
      <c r="D223" s="214" t="s">
        <v>76</v>
      </c>
      <c r="E223" s="226" t="s">
        <v>459</v>
      </c>
      <c r="F223" s="226" t="s">
        <v>460</v>
      </c>
      <c r="G223" s="213"/>
      <c r="H223" s="213"/>
      <c r="I223" s="216"/>
      <c r="J223" s="227">
        <f>BK223</f>
        <v>0</v>
      </c>
      <c r="K223" s="213"/>
      <c r="L223" s="218"/>
      <c r="M223" s="219"/>
      <c r="N223" s="220"/>
      <c r="O223" s="220"/>
      <c r="P223" s="221">
        <f>SUM(P224:P228)</f>
        <v>0</v>
      </c>
      <c r="Q223" s="220"/>
      <c r="R223" s="221">
        <f>SUM(R224:R228)</f>
        <v>0.00136549392</v>
      </c>
      <c r="S223" s="220"/>
      <c r="T223" s="222">
        <f>SUM(T224:T228)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23" t="s">
        <v>86</v>
      </c>
      <c r="AT223" s="224" t="s">
        <v>76</v>
      </c>
      <c r="AU223" s="224" t="s">
        <v>33</v>
      </c>
      <c r="AY223" s="223" t="s">
        <v>127</v>
      </c>
      <c r="BK223" s="225">
        <f>SUM(BK224:BK228)</f>
        <v>0</v>
      </c>
    </row>
    <row r="224" spans="1:65" s="2" customFormat="1" ht="16.5" customHeight="1">
      <c r="A224" s="35"/>
      <c r="B224" s="36"/>
      <c r="C224" s="228" t="s">
        <v>461</v>
      </c>
      <c r="D224" s="228" t="s">
        <v>130</v>
      </c>
      <c r="E224" s="229" t="s">
        <v>462</v>
      </c>
      <c r="F224" s="230" t="s">
        <v>463</v>
      </c>
      <c r="G224" s="231" t="s">
        <v>133</v>
      </c>
      <c r="H224" s="232">
        <v>2.8</v>
      </c>
      <c r="I224" s="233"/>
      <c r="J224" s="234">
        <f>ROUND(I224*H224,2)</f>
        <v>0</v>
      </c>
      <c r="K224" s="230" t="s">
        <v>1</v>
      </c>
      <c r="L224" s="41"/>
      <c r="M224" s="235" t="s">
        <v>1</v>
      </c>
      <c r="N224" s="236" t="s">
        <v>43</v>
      </c>
      <c r="O224" s="88"/>
      <c r="P224" s="237">
        <f>O224*H224</f>
        <v>0</v>
      </c>
      <c r="Q224" s="237">
        <v>6.7E-05</v>
      </c>
      <c r="R224" s="237">
        <f>Q224*H224</f>
        <v>0.0001876</v>
      </c>
      <c r="S224" s="237">
        <v>0</v>
      </c>
      <c r="T224" s="238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9" t="s">
        <v>174</v>
      </c>
      <c r="AT224" s="239" t="s">
        <v>130</v>
      </c>
      <c r="AU224" s="239" t="s">
        <v>86</v>
      </c>
      <c r="AY224" s="14" t="s">
        <v>127</v>
      </c>
      <c r="BE224" s="240">
        <f>IF(N224="základní",J224,0)</f>
        <v>0</v>
      </c>
      <c r="BF224" s="240">
        <f>IF(N224="snížená",J224,0)</f>
        <v>0</v>
      </c>
      <c r="BG224" s="240">
        <f>IF(N224="zákl. přenesená",J224,0)</f>
        <v>0</v>
      </c>
      <c r="BH224" s="240">
        <f>IF(N224="sníž. přenesená",J224,0)</f>
        <v>0</v>
      </c>
      <c r="BI224" s="240">
        <f>IF(N224="nulová",J224,0)</f>
        <v>0</v>
      </c>
      <c r="BJ224" s="14" t="s">
        <v>86</v>
      </c>
      <c r="BK224" s="240">
        <f>ROUND(I224*H224,2)</f>
        <v>0</v>
      </c>
      <c r="BL224" s="14" t="s">
        <v>174</v>
      </c>
      <c r="BM224" s="239" t="s">
        <v>464</v>
      </c>
    </row>
    <row r="225" spans="1:65" s="2" customFormat="1" ht="16.5" customHeight="1">
      <c r="A225" s="35"/>
      <c r="B225" s="36"/>
      <c r="C225" s="228" t="s">
        <v>465</v>
      </c>
      <c r="D225" s="228" t="s">
        <v>130</v>
      </c>
      <c r="E225" s="229" t="s">
        <v>466</v>
      </c>
      <c r="F225" s="230" t="s">
        <v>467</v>
      </c>
      <c r="G225" s="231" t="s">
        <v>133</v>
      </c>
      <c r="H225" s="232">
        <v>2.8</v>
      </c>
      <c r="I225" s="233"/>
      <c r="J225" s="234">
        <f>ROUND(I225*H225,2)</f>
        <v>0</v>
      </c>
      <c r="K225" s="230" t="s">
        <v>1</v>
      </c>
      <c r="L225" s="41"/>
      <c r="M225" s="235" t="s">
        <v>1</v>
      </c>
      <c r="N225" s="236" t="s">
        <v>43</v>
      </c>
      <c r="O225" s="88"/>
      <c r="P225" s="237">
        <f>O225*H225</f>
        <v>0</v>
      </c>
      <c r="Q225" s="237">
        <v>3.08264E-05</v>
      </c>
      <c r="R225" s="237">
        <f>Q225*H225</f>
        <v>8.631392E-05</v>
      </c>
      <c r="S225" s="237">
        <v>0</v>
      </c>
      <c r="T225" s="238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9" t="s">
        <v>174</v>
      </c>
      <c r="AT225" s="239" t="s">
        <v>130</v>
      </c>
      <c r="AU225" s="239" t="s">
        <v>86</v>
      </c>
      <c r="AY225" s="14" t="s">
        <v>127</v>
      </c>
      <c r="BE225" s="240">
        <f>IF(N225="základní",J225,0)</f>
        <v>0</v>
      </c>
      <c r="BF225" s="240">
        <f>IF(N225="snížená",J225,0)</f>
        <v>0</v>
      </c>
      <c r="BG225" s="240">
        <f>IF(N225="zákl. přenesená",J225,0)</f>
        <v>0</v>
      </c>
      <c r="BH225" s="240">
        <f>IF(N225="sníž. přenesená",J225,0)</f>
        <v>0</v>
      </c>
      <c r="BI225" s="240">
        <f>IF(N225="nulová",J225,0)</f>
        <v>0</v>
      </c>
      <c r="BJ225" s="14" t="s">
        <v>86</v>
      </c>
      <c r="BK225" s="240">
        <f>ROUND(I225*H225,2)</f>
        <v>0</v>
      </c>
      <c r="BL225" s="14" t="s">
        <v>174</v>
      </c>
      <c r="BM225" s="239" t="s">
        <v>468</v>
      </c>
    </row>
    <row r="226" spans="1:65" s="2" customFormat="1" ht="16.5" customHeight="1">
      <c r="A226" s="35"/>
      <c r="B226" s="36"/>
      <c r="C226" s="228" t="s">
        <v>469</v>
      </c>
      <c r="D226" s="228" t="s">
        <v>130</v>
      </c>
      <c r="E226" s="229" t="s">
        <v>470</v>
      </c>
      <c r="F226" s="230" t="s">
        <v>471</v>
      </c>
      <c r="G226" s="231" t="s">
        <v>133</v>
      </c>
      <c r="H226" s="232">
        <v>2.8</v>
      </c>
      <c r="I226" s="233"/>
      <c r="J226" s="234">
        <f>ROUND(I226*H226,2)</f>
        <v>0</v>
      </c>
      <c r="K226" s="230" t="s">
        <v>1</v>
      </c>
      <c r="L226" s="41"/>
      <c r="M226" s="235" t="s">
        <v>1</v>
      </c>
      <c r="N226" s="236" t="s">
        <v>43</v>
      </c>
      <c r="O226" s="88"/>
      <c r="P226" s="237">
        <f>O226*H226</f>
        <v>0</v>
      </c>
      <c r="Q226" s="237">
        <v>0.00014375</v>
      </c>
      <c r="R226" s="237">
        <f>Q226*H226</f>
        <v>0.00040249999999999997</v>
      </c>
      <c r="S226" s="237">
        <v>0</v>
      </c>
      <c r="T226" s="238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9" t="s">
        <v>174</v>
      </c>
      <c r="AT226" s="239" t="s">
        <v>130</v>
      </c>
      <c r="AU226" s="239" t="s">
        <v>86</v>
      </c>
      <c r="AY226" s="14" t="s">
        <v>127</v>
      </c>
      <c r="BE226" s="240">
        <f>IF(N226="základní",J226,0)</f>
        <v>0</v>
      </c>
      <c r="BF226" s="240">
        <f>IF(N226="snížená",J226,0)</f>
        <v>0</v>
      </c>
      <c r="BG226" s="240">
        <f>IF(N226="zákl. přenesená",J226,0)</f>
        <v>0</v>
      </c>
      <c r="BH226" s="240">
        <f>IF(N226="sníž. přenesená",J226,0)</f>
        <v>0</v>
      </c>
      <c r="BI226" s="240">
        <f>IF(N226="nulová",J226,0)</f>
        <v>0</v>
      </c>
      <c r="BJ226" s="14" t="s">
        <v>86</v>
      </c>
      <c r="BK226" s="240">
        <f>ROUND(I226*H226,2)</f>
        <v>0</v>
      </c>
      <c r="BL226" s="14" t="s">
        <v>174</v>
      </c>
      <c r="BM226" s="239" t="s">
        <v>472</v>
      </c>
    </row>
    <row r="227" spans="1:65" s="2" customFormat="1" ht="16.5" customHeight="1">
      <c r="A227" s="35"/>
      <c r="B227" s="36"/>
      <c r="C227" s="228" t="s">
        <v>473</v>
      </c>
      <c r="D227" s="228" t="s">
        <v>130</v>
      </c>
      <c r="E227" s="229" t="s">
        <v>474</v>
      </c>
      <c r="F227" s="230" t="s">
        <v>475</v>
      </c>
      <c r="G227" s="231" t="s">
        <v>133</v>
      </c>
      <c r="H227" s="232">
        <v>2.8</v>
      </c>
      <c r="I227" s="233"/>
      <c r="J227" s="234">
        <f>ROUND(I227*H227,2)</f>
        <v>0</v>
      </c>
      <c r="K227" s="230" t="s">
        <v>1</v>
      </c>
      <c r="L227" s="41"/>
      <c r="M227" s="235" t="s">
        <v>1</v>
      </c>
      <c r="N227" s="236" t="s">
        <v>43</v>
      </c>
      <c r="O227" s="88"/>
      <c r="P227" s="237">
        <f>O227*H227</f>
        <v>0</v>
      </c>
      <c r="Q227" s="237">
        <v>0.00012305</v>
      </c>
      <c r="R227" s="237">
        <f>Q227*H227</f>
        <v>0.00034454</v>
      </c>
      <c r="S227" s="237">
        <v>0</v>
      </c>
      <c r="T227" s="238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9" t="s">
        <v>174</v>
      </c>
      <c r="AT227" s="239" t="s">
        <v>130</v>
      </c>
      <c r="AU227" s="239" t="s">
        <v>86</v>
      </c>
      <c r="AY227" s="14" t="s">
        <v>127</v>
      </c>
      <c r="BE227" s="240">
        <f>IF(N227="základní",J227,0)</f>
        <v>0</v>
      </c>
      <c r="BF227" s="240">
        <f>IF(N227="snížená",J227,0)</f>
        <v>0</v>
      </c>
      <c r="BG227" s="240">
        <f>IF(N227="zákl. přenesená",J227,0)</f>
        <v>0</v>
      </c>
      <c r="BH227" s="240">
        <f>IF(N227="sníž. přenesená",J227,0)</f>
        <v>0</v>
      </c>
      <c r="BI227" s="240">
        <f>IF(N227="nulová",J227,0)</f>
        <v>0</v>
      </c>
      <c r="BJ227" s="14" t="s">
        <v>86</v>
      </c>
      <c r="BK227" s="240">
        <f>ROUND(I227*H227,2)</f>
        <v>0</v>
      </c>
      <c r="BL227" s="14" t="s">
        <v>174</v>
      </c>
      <c r="BM227" s="239" t="s">
        <v>476</v>
      </c>
    </row>
    <row r="228" spans="1:65" s="2" customFormat="1" ht="16.5" customHeight="1">
      <c r="A228" s="35"/>
      <c r="B228" s="36"/>
      <c r="C228" s="228" t="s">
        <v>477</v>
      </c>
      <c r="D228" s="228" t="s">
        <v>130</v>
      </c>
      <c r="E228" s="229" t="s">
        <v>478</v>
      </c>
      <c r="F228" s="230" t="s">
        <v>479</v>
      </c>
      <c r="G228" s="231" t="s">
        <v>133</v>
      </c>
      <c r="H228" s="232">
        <v>2.8</v>
      </c>
      <c r="I228" s="233"/>
      <c r="J228" s="234">
        <f>ROUND(I228*H228,2)</f>
        <v>0</v>
      </c>
      <c r="K228" s="230" t="s">
        <v>1</v>
      </c>
      <c r="L228" s="41"/>
      <c r="M228" s="235" t="s">
        <v>1</v>
      </c>
      <c r="N228" s="236" t="s">
        <v>43</v>
      </c>
      <c r="O228" s="88"/>
      <c r="P228" s="237">
        <f>O228*H228</f>
        <v>0</v>
      </c>
      <c r="Q228" s="237">
        <v>0.00012305</v>
      </c>
      <c r="R228" s="237">
        <f>Q228*H228</f>
        <v>0.00034454</v>
      </c>
      <c r="S228" s="237">
        <v>0</v>
      </c>
      <c r="T228" s="238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9" t="s">
        <v>174</v>
      </c>
      <c r="AT228" s="239" t="s">
        <v>130</v>
      </c>
      <c r="AU228" s="239" t="s">
        <v>86</v>
      </c>
      <c r="AY228" s="14" t="s">
        <v>127</v>
      </c>
      <c r="BE228" s="240">
        <f>IF(N228="základní",J228,0)</f>
        <v>0</v>
      </c>
      <c r="BF228" s="240">
        <f>IF(N228="snížená",J228,0)</f>
        <v>0</v>
      </c>
      <c r="BG228" s="240">
        <f>IF(N228="zákl. přenesená",J228,0)</f>
        <v>0</v>
      </c>
      <c r="BH228" s="240">
        <f>IF(N228="sníž. přenesená",J228,0)</f>
        <v>0</v>
      </c>
      <c r="BI228" s="240">
        <f>IF(N228="nulová",J228,0)</f>
        <v>0</v>
      </c>
      <c r="BJ228" s="14" t="s">
        <v>86</v>
      </c>
      <c r="BK228" s="240">
        <f>ROUND(I228*H228,2)</f>
        <v>0</v>
      </c>
      <c r="BL228" s="14" t="s">
        <v>174</v>
      </c>
      <c r="BM228" s="239" t="s">
        <v>480</v>
      </c>
    </row>
    <row r="229" spans="1:63" s="12" customFormat="1" ht="22.8" customHeight="1">
      <c r="A229" s="12"/>
      <c r="B229" s="212"/>
      <c r="C229" s="213"/>
      <c r="D229" s="214" t="s">
        <v>76</v>
      </c>
      <c r="E229" s="226" t="s">
        <v>481</v>
      </c>
      <c r="F229" s="226" t="s">
        <v>482</v>
      </c>
      <c r="G229" s="213"/>
      <c r="H229" s="213"/>
      <c r="I229" s="216"/>
      <c r="J229" s="227">
        <f>BK229</f>
        <v>0</v>
      </c>
      <c r="K229" s="213"/>
      <c r="L229" s="218"/>
      <c r="M229" s="219"/>
      <c r="N229" s="220"/>
      <c r="O229" s="220"/>
      <c r="P229" s="221">
        <f>SUM(P230:P231)</f>
        <v>0</v>
      </c>
      <c r="Q229" s="220"/>
      <c r="R229" s="221">
        <f>SUM(R230:R231)</f>
        <v>0.0224976</v>
      </c>
      <c r="S229" s="220"/>
      <c r="T229" s="222">
        <f>SUM(T230:T231)</f>
        <v>0.0054064000000000004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23" t="s">
        <v>86</v>
      </c>
      <c r="AT229" s="224" t="s">
        <v>76</v>
      </c>
      <c r="AU229" s="224" t="s">
        <v>33</v>
      </c>
      <c r="AY229" s="223" t="s">
        <v>127</v>
      </c>
      <c r="BK229" s="225">
        <f>SUM(BK230:BK231)</f>
        <v>0</v>
      </c>
    </row>
    <row r="230" spans="1:65" s="2" customFormat="1" ht="16.5" customHeight="1">
      <c r="A230" s="35"/>
      <c r="B230" s="36"/>
      <c r="C230" s="228" t="s">
        <v>483</v>
      </c>
      <c r="D230" s="228" t="s">
        <v>130</v>
      </c>
      <c r="E230" s="229" t="s">
        <v>484</v>
      </c>
      <c r="F230" s="230" t="s">
        <v>485</v>
      </c>
      <c r="G230" s="231" t="s">
        <v>133</v>
      </c>
      <c r="H230" s="232">
        <v>17.44</v>
      </c>
      <c r="I230" s="233"/>
      <c r="J230" s="234">
        <f>ROUND(I230*H230,2)</f>
        <v>0</v>
      </c>
      <c r="K230" s="230" t="s">
        <v>1</v>
      </c>
      <c r="L230" s="41"/>
      <c r="M230" s="235" t="s">
        <v>1</v>
      </c>
      <c r="N230" s="236" t="s">
        <v>43</v>
      </c>
      <c r="O230" s="88"/>
      <c r="P230" s="237">
        <f>O230*H230</f>
        <v>0</v>
      </c>
      <c r="Q230" s="237">
        <v>0.001</v>
      </c>
      <c r="R230" s="237">
        <f>Q230*H230</f>
        <v>0.01744</v>
      </c>
      <c r="S230" s="237">
        <v>0.00031</v>
      </c>
      <c r="T230" s="238">
        <f>S230*H230</f>
        <v>0.0054064000000000004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9" t="s">
        <v>174</v>
      </c>
      <c r="AT230" s="239" t="s">
        <v>130</v>
      </c>
      <c r="AU230" s="239" t="s">
        <v>86</v>
      </c>
      <c r="AY230" s="14" t="s">
        <v>127</v>
      </c>
      <c r="BE230" s="240">
        <f>IF(N230="základní",J230,0)</f>
        <v>0</v>
      </c>
      <c r="BF230" s="240">
        <f>IF(N230="snížená",J230,0)</f>
        <v>0</v>
      </c>
      <c r="BG230" s="240">
        <f>IF(N230="zákl. přenesená",J230,0)</f>
        <v>0</v>
      </c>
      <c r="BH230" s="240">
        <f>IF(N230="sníž. přenesená",J230,0)</f>
        <v>0</v>
      </c>
      <c r="BI230" s="240">
        <f>IF(N230="nulová",J230,0)</f>
        <v>0</v>
      </c>
      <c r="BJ230" s="14" t="s">
        <v>86</v>
      </c>
      <c r="BK230" s="240">
        <f>ROUND(I230*H230,2)</f>
        <v>0</v>
      </c>
      <c r="BL230" s="14" t="s">
        <v>174</v>
      </c>
      <c r="BM230" s="239" t="s">
        <v>486</v>
      </c>
    </row>
    <row r="231" spans="1:65" s="2" customFormat="1" ht="16.5" customHeight="1">
      <c r="A231" s="35"/>
      <c r="B231" s="36"/>
      <c r="C231" s="228" t="s">
        <v>487</v>
      </c>
      <c r="D231" s="228" t="s">
        <v>130</v>
      </c>
      <c r="E231" s="229" t="s">
        <v>488</v>
      </c>
      <c r="F231" s="230" t="s">
        <v>489</v>
      </c>
      <c r="G231" s="231" t="s">
        <v>133</v>
      </c>
      <c r="H231" s="232">
        <v>17.44</v>
      </c>
      <c r="I231" s="233"/>
      <c r="J231" s="234">
        <f>ROUND(I231*H231,2)</f>
        <v>0</v>
      </c>
      <c r="K231" s="230" t="s">
        <v>1</v>
      </c>
      <c r="L231" s="41"/>
      <c r="M231" s="235" t="s">
        <v>1</v>
      </c>
      <c r="N231" s="236" t="s">
        <v>43</v>
      </c>
      <c r="O231" s="88"/>
      <c r="P231" s="237">
        <f>O231*H231</f>
        <v>0</v>
      </c>
      <c r="Q231" s="237">
        <v>0.00029</v>
      </c>
      <c r="R231" s="237">
        <f>Q231*H231</f>
        <v>0.005057600000000001</v>
      </c>
      <c r="S231" s="237">
        <v>0</v>
      </c>
      <c r="T231" s="238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39" t="s">
        <v>174</v>
      </c>
      <c r="AT231" s="239" t="s">
        <v>130</v>
      </c>
      <c r="AU231" s="239" t="s">
        <v>86</v>
      </c>
      <c r="AY231" s="14" t="s">
        <v>127</v>
      </c>
      <c r="BE231" s="240">
        <f>IF(N231="základní",J231,0)</f>
        <v>0</v>
      </c>
      <c r="BF231" s="240">
        <f>IF(N231="snížená",J231,0)</f>
        <v>0</v>
      </c>
      <c r="BG231" s="240">
        <f>IF(N231="zákl. přenesená",J231,0)</f>
        <v>0</v>
      </c>
      <c r="BH231" s="240">
        <f>IF(N231="sníž. přenesená",J231,0)</f>
        <v>0</v>
      </c>
      <c r="BI231" s="240">
        <f>IF(N231="nulová",J231,0)</f>
        <v>0</v>
      </c>
      <c r="BJ231" s="14" t="s">
        <v>86</v>
      </c>
      <c r="BK231" s="240">
        <f>ROUND(I231*H231,2)</f>
        <v>0</v>
      </c>
      <c r="BL231" s="14" t="s">
        <v>174</v>
      </c>
      <c r="BM231" s="239" t="s">
        <v>490</v>
      </c>
    </row>
    <row r="232" spans="1:63" s="12" customFormat="1" ht="25.9" customHeight="1">
      <c r="A232" s="12"/>
      <c r="B232" s="212"/>
      <c r="C232" s="213"/>
      <c r="D232" s="214" t="s">
        <v>76</v>
      </c>
      <c r="E232" s="215" t="s">
        <v>491</v>
      </c>
      <c r="F232" s="215" t="s">
        <v>492</v>
      </c>
      <c r="G232" s="213"/>
      <c r="H232" s="213"/>
      <c r="I232" s="216"/>
      <c r="J232" s="217">
        <f>BK232</f>
        <v>0</v>
      </c>
      <c r="K232" s="213"/>
      <c r="L232" s="218"/>
      <c r="M232" s="219"/>
      <c r="N232" s="220"/>
      <c r="O232" s="220"/>
      <c r="P232" s="221">
        <f>SUM(P233:P234)</f>
        <v>0</v>
      </c>
      <c r="Q232" s="220"/>
      <c r="R232" s="221">
        <f>SUM(R233:R234)</f>
        <v>0</v>
      </c>
      <c r="S232" s="220"/>
      <c r="T232" s="222">
        <f>SUM(T233:T234)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23" t="s">
        <v>134</v>
      </c>
      <c r="AT232" s="224" t="s">
        <v>76</v>
      </c>
      <c r="AU232" s="224" t="s">
        <v>77</v>
      </c>
      <c r="AY232" s="223" t="s">
        <v>127</v>
      </c>
      <c r="BK232" s="225">
        <f>SUM(BK233:BK234)</f>
        <v>0</v>
      </c>
    </row>
    <row r="233" spans="1:65" s="2" customFormat="1" ht="16.5" customHeight="1">
      <c r="A233" s="35"/>
      <c r="B233" s="36"/>
      <c r="C233" s="228" t="s">
        <v>493</v>
      </c>
      <c r="D233" s="228" t="s">
        <v>130</v>
      </c>
      <c r="E233" s="229" t="s">
        <v>494</v>
      </c>
      <c r="F233" s="230" t="s">
        <v>495</v>
      </c>
      <c r="G233" s="231" t="s">
        <v>356</v>
      </c>
      <c r="H233" s="232">
        <v>1</v>
      </c>
      <c r="I233" s="233"/>
      <c r="J233" s="234">
        <f>ROUND(I233*H233,2)</f>
        <v>0</v>
      </c>
      <c r="K233" s="230" t="s">
        <v>1</v>
      </c>
      <c r="L233" s="41"/>
      <c r="M233" s="235" t="s">
        <v>1</v>
      </c>
      <c r="N233" s="236" t="s">
        <v>43</v>
      </c>
      <c r="O233" s="88"/>
      <c r="P233" s="237">
        <f>O233*H233</f>
        <v>0</v>
      </c>
      <c r="Q233" s="237">
        <v>0</v>
      </c>
      <c r="R233" s="237">
        <f>Q233*H233</f>
        <v>0</v>
      </c>
      <c r="S233" s="237">
        <v>0</v>
      </c>
      <c r="T233" s="238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39" t="s">
        <v>496</v>
      </c>
      <c r="AT233" s="239" t="s">
        <v>130</v>
      </c>
      <c r="AU233" s="239" t="s">
        <v>33</v>
      </c>
      <c r="AY233" s="14" t="s">
        <v>127</v>
      </c>
      <c r="BE233" s="240">
        <f>IF(N233="základní",J233,0)</f>
        <v>0</v>
      </c>
      <c r="BF233" s="240">
        <f>IF(N233="snížená",J233,0)</f>
        <v>0</v>
      </c>
      <c r="BG233" s="240">
        <f>IF(N233="zákl. přenesená",J233,0)</f>
        <v>0</v>
      </c>
      <c r="BH233" s="240">
        <f>IF(N233="sníž. přenesená",J233,0)</f>
        <v>0</v>
      </c>
      <c r="BI233" s="240">
        <f>IF(N233="nulová",J233,0)</f>
        <v>0</v>
      </c>
      <c r="BJ233" s="14" t="s">
        <v>86</v>
      </c>
      <c r="BK233" s="240">
        <f>ROUND(I233*H233,2)</f>
        <v>0</v>
      </c>
      <c r="BL233" s="14" t="s">
        <v>496</v>
      </c>
      <c r="BM233" s="239" t="s">
        <v>497</v>
      </c>
    </row>
    <row r="234" spans="1:65" s="2" customFormat="1" ht="16.5" customHeight="1">
      <c r="A234" s="35"/>
      <c r="B234" s="36"/>
      <c r="C234" s="228" t="s">
        <v>498</v>
      </c>
      <c r="D234" s="228" t="s">
        <v>130</v>
      </c>
      <c r="E234" s="229" t="s">
        <v>499</v>
      </c>
      <c r="F234" s="230" t="s">
        <v>500</v>
      </c>
      <c r="G234" s="231" t="s">
        <v>356</v>
      </c>
      <c r="H234" s="232">
        <v>1</v>
      </c>
      <c r="I234" s="233"/>
      <c r="J234" s="234">
        <f>ROUND(I234*H234,2)</f>
        <v>0</v>
      </c>
      <c r="K234" s="230" t="s">
        <v>1</v>
      </c>
      <c r="L234" s="41"/>
      <c r="M234" s="252" t="s">
        <v>1</v>
      </c>
      <c r="N234" s="253" t="s">
        <v>43</v>
      </c>
      <c r="O234" s="254"/>
      <c r="P234" s="255">
        <f>O234*H234</f>
        <v>0</v>
      </c>
      <c r="Q234" s="255">
        <v>0</v>
      </c>
      <c r="R234" s="255">
        <f>Q234*H234</f>
        <v>0</v>
      </c>
      <c r="S234" s="255">
        <v>0</v>
      </c>
      <c r="T234" s="256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9" t="s">
        <v>496</v>
      </c>
      <c r="AT234" s="239" t="s">
        <v>130</v>
      </c>
      <c r="AU234" s="239" t="s">
        <v>33</v>
      </c>
      <c r="AY234" s="14" t="s">
        <v>127</v>
      </c>
      <c r="BE234" s="240">
        <f>IF(N234="základní",J234,0)</f>
        <v>0</v>
      </c>
      <c r="BF234" s="240">
        <f>IF(N234="snížená",J234,0)</f>
        <v>0</v>
      </c>
      <c r="BG234" s="240">
        <f>IF(N234="zákl. přenesená",J234,0)</f>
        <v>0</v>
      </c>
      <c r="BH234" s="240">
        <f>IF(N234="sníž. přenesená",J234,0)</f>
        <v>0</v>
      </c>
      <c r="BI234" s="240">
        <f>IF(N234="nulová",J234,0)</f>
        <v>0</v>
      </c>
      <c r="BJ234" s="14" t="s">
        <v>86</v>
      </c>
      <c r="BK234" s="240">
        <f>ROUND(I234*H234,2)</f>
        <v>0</v>
      </c>
      <c r="BL234" s="14" t="s">
        <v>496</v>
      </c>
      <c r="BM234" s="239" t="s">
        <v>501</v>
      </c>
    </row>
    <row r="235" spans="1:31" s="2" customFormat="1" ht="6.95" customHeight="1">
      <c r="A235" s="35"/>
      <c r="B235" s="63"/>
      <c r="C235" s="64"/>
      <c r="D235" s="64"/>
      <c r="E235" s="64"/>
      <c r="F235" s="64"/>
      <c r="G235" s="64"/>
      <c r="H235" s="64"/>
      <c r="I235" s="176"/>
      <c r="J235" s="64"/>
      <c r="K235" s="64"/>
      <c r="L235" s="41"/>
      <c r="M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</row>
  </sheetData>
  <sheetProtection password="CC35" sheet="1" objects="1" scenarios="1" formatColumns="0" formatRows="0" autoFilter="0"/>
  <autoFilter ref="C132:K234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2020-02-03T07:12:33Z</dcterms:created>
  <dcterms:modified xsi:type="dcterms:W3CDTF">2020-02-03T07:12:37Z</dcterms:modified>
  <cp:category/>
  <cp:version/>
  <cp:contentType/>
  <cp:contentStatus/>
</cp:coreProperties>
</file>