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3"/>
  </bookViews>
  <sheets>
    <sheet name="Rekapitulace" sheetId="1" r:id="rId1"/>
    <sheet name="SO 000_000" sheetId="2" r:id="rId2"/>
    <sheet name="SO 181_181" sheetId="3" r:id="rId3"/>
    <sheet name="SO 201_201" sheetId="4" r:id="rId4"/>
  </sheets>
  <definedNames>
    <definedName name="_xlnm.Print_Titles" localSheetId="1">'SO 000_000'!$1:$8</definedName>
    <definedName name="_xlnm.Print_Titles" localSheetId="3">'SO 201_201'!$1:$8</definedName>
  </definedNames>
  <calcPr fullCalcOnLoad="1"/>
</workbook>
</file>

<file path=xl/sharedStrings.xml><?xml version="1.0" encoding="utf-8"?>
<sst xmlns="http://schemas.openxmlformats.org/spreadsheetml/2006/main" count="1142" uniqueCount="343">
  <si>
    <t>Soupis objektů s DPH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</si>
  <si>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</si>
  <si>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</si>
  <si>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</si>
  <si>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</si>
  <si>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</si>
  <si>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</si>
  <si>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</si>
  <si>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</si>
  <si>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</si>
  <si>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</si>
  <si>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</si>
  <si>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</si>
  <si>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</si>
  <si>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</si>
  <si>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</si>
  <si>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</si>
  <si>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</si>
  <si>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</si>
  <si>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</si>
  <si>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</si>
  <si>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</si>
  <si>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</si>
  <si>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</si>
  <si>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000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</si>
  <si>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</si>
  <si>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</si>
  <si>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</si>
  <si>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</si>
  <si>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</si>
  <si>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</si>
  <si>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</si>
  <si>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</si>
  <si>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</si>
  <si>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</si>
  <si>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</si>
  <si>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</si>
  <si>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</si>
  <si>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</si>
  <si>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</si>
  <si>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</si>
  <si>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</si>
  <si>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</si>
  <si>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</si>
  <si>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</si>
  <si>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</si>
  <si>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</si>
  <si>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</si>
  <si>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</si>
  <si>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</si>
  <si>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VV</t>
  </si>
  <si>
    <t>02620</t>
  </si>
  <si>
    <t>ZKOUŠENÍ KONSTRUKCÍ A PRACÍ NEZÁVISLOU ZKUŠEBNOU</t>
  </si>
  <si>
    <t>02910</t>
  </si>
  <si>
    <t>OSTATNÍ POŽADAVKY - ZEMĚMĚŘIČSKÁ MĚŘENÍ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</si>
  <si>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</si>
  <si>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</si>
  <si>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</si>
  <si>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</si>
  <si>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02943</t>
  </si>
  <si>
    <t>OSTATNÍ POŽADAVKY - VYPRACOVÁNÍ RDS</t>
  </si>
  <si>
    <t>Pro celou stavbu</t>
  </si>
  <si>
    <t>7</t>
  </si>
  <si>
    <t>02944</t>
  </si>
  <si>
    <t>OSTAT POŽADAVKY - DOKUMENTACE SKUTEČ PROVEDENÍ V DIGIT FORMĚ</t>
  </si>
  <si>
    <t>8</t>
  </si>
  <si>
    <t>02946</t>
  </si>
  <si>
    <t>OSTAT POŽADAVKY - FOTODOKUMENTACE</t>
  </si>
  <si>
    <t>02960</t>
  </si>
  <si>
    <t>OSTATNÍ POŽADAVKY - ODBORNÝ DOZOR</t>
  </si>
  <si>
    <t>Technicko inženýrská činnost projektanta</t>
  </si>
  <si>
    <t>02991</t>
  </si>
  <si>
    <t>OSTATNÍ POŽADAVKY - INFORMAČNÍ TABULE</t>
  </si>
  <si>
    <t>014102</t>
  </si>
  <si>
    <t>a</t>
  </si>
  <si>
    <t>POPLATKY ZA SKLÁDKU</t>
  </si>
  <si>
    <t>T</t>
  </si>
  <si>
    <t>zemina a kamenivo, kameny</t>
  </si>
  <si>
    <t>03100</t>
  </si>
  <si>
    <t>ZAŘÍZENÍ STAVENIŠTĚ - ZŘÍZENÍ, PROVOZ, DEMONTÁŽ</t>
  </si>
  <si>
    <t>Zemní práce</t>
  </si>
  <si>
    <t>M2</t>
  </si>
  <si>
    <t>vč.odvozu na skládku a uložení</t>
  </si>
  <si>
    <t>SO 181</t>
  </si>
  <si>
    <t>Dopravně inženýrská opatření</t>
  </si>
  <si>
    <t>181</t>
  </si>
  <si>
    <t>Komunikace</t>
  </si>
  <si>
    <t>Ostatní konstrukce a práce</t>
  </si>
  <si>
    <t>SO 201</t>
  </si>
  <si>
    <t>201</t>
  </si>
  <si>
    <t>b</t>
  </si>
  <si>
    <t>beton</t>
  </si>
  <si>
    <t>c</t>
  </si>
  <si>
    <t>železobeton a předpj.beton</t>
  </si>
  <si>
    <t>d</t>
  </si>
  <si>
    <t>asfalt</t>
  </si>
  <si>
    <t>014132</t>
  </si>
  <si>
    <t>POPLATKY ZA SKLÁDKU TYP S-NO (NEBEZPEČNÝ ODPAD)</t>
  </si>
  <si>
    <t>029412</t>
  </si>
  <si>
    <t>OSTATNÍ POŽADAVKY - VYPRACOVÁNÍ MOSTNÍHO LISTU</t>
  </si>
  <si>
    <t>02953</t>
  </si>
  <si>
    <t>OSTATNÍ POŽADAVKY - HLAVNÍ MOSTNÍ PROHLÍDKA</t>
  </si>
  <si>
    <t>1=1,000 [A]</t>
  </si>
  <si>
    <t>03999R</t>
  </si>
  <si>
    <t>PŘÍPLATEK ZA PRÁCE MALÉHO ROZSAHU</t>
  </si>
  <si>
    <t>Odhad</t>
  </si>
  <si>
    <t>113138</t>
  </si>
  <si>
    <t>ODSTRANĚNÍ KRYTU VOZOVEK A CHODNÍKŮ S ASFALT POJIVEM, ODVOZ DO 20KM</t>
  </si>
  <si>
    <t>M3</t>
  </si>
  <si>
    <t>vč.odvozu na skládku a uložení na skládku</t>
  </si>
  <si>
    <t>113328</t>
  </si>
  <si>
    <t>ODSTRAN PODKL VOZOVEK A CHODNÍKŮ Z KAMENIVA NESTMEL, ODVOZ DO 20KM</t>
  </si>
  <si>
    <t>113348</t>
  </si>
  <si>
    <t>ODSTRAN PODKL VOZOVEK A CHOD S CEM POJIVEM, ODVOZ DO 20KM</t>
  </si>
  <si>
    <t>113728</t>
  </si>
  <si>
    <t>FRÉZOVÁNÍ VOZOVEK ASFALTOVÝCH, ODVOZ DO 20KM</t>
  </si>
  <si>
    <t>113765</t>
  </si>
  <si>
    <t>FRÉZOVÁNÍ DRÁŽKY PRŮŘEZU DO 600MM2 V ASFALTOVÉ VOZOVCE</t>
  </si>
  <si>
    <t>M</t>
  </si>
  <si>
    <t>131738</t>
  </si>
  <si>
    <t>HLOUBENÍ JAM ZAPAŽ I NEPAŽ TŘ. I, ODVOZ DO 20KM</t>
  </si>
  <si>
    <t>vč.čerpání vody a čerpacích jímek, vč.odvozu na skládku</t>
  </si>
  <si>
    <t>17180</t>
  </si>
  <si>
    <t>ULOŽENÍ SYPANINY DO NÁSYPŮ Z NAKUPOVANÝCH MATERIÁLŮ</t>
  </si>
  <si>
    <t>vč.dodání zeminy</t>
  </si>
  <si>
    <t>Základy</t>
  </si>
  <si>
    <t>Svislé konstrukce</t>
  </si>
  <si>
    <t>31717</t>
  </si>
  <si>
    <t>KOVOVÉ KONSTRUKCE PRO KOTVENÍ ŘÍMSY</t>
  </si>
  <si>
    <t>KG</t>
  </si>
  <si>
    <t>po 1m na NK</t>
  </si>
  <si>
    <t>317365</t>
  </si>
  <si>
    <t>VÝZTUŽ ŘÍMS Z OCELI 10505</t>
  </si>
  <si>
    <t>Vodorovné konstrukce</t>
  </si>
  <si>
    <t>56333</t>
  </si>
  <si>
    <t>VOZOVKOVÉ VRSTVY ZE ŠTĚRKODRTI TL. DO 150MM</t>
  </si>
  <si>
    <t>572213</t>
  </si>
  <si>
    <t>SPOJOVACÍ POSTŘIK Z EMULZE DO 0,5KG/M2</t>
  </si>
  <si>
    <t>574B34</t>
  </si>
  <si>
    <t>ASFALTOVÝ BETON PRO OBRUSNÉ VRSTVY MODIFIK ACO 11+, 11S TL. 40MM</t>
  </si>
  <si>
    <t>ACO 11+ modif.</t>
  </si>
  <si>
    <t>574D46</t>
  </si>
  <si>
    <t>ASFALTOVÝ BETON PRO LOŽNÍ VRSTVY MODIFIK ACL 16+, 16S TL. 50MM</t>
  </si>
  <si>
    <t>ACL 16+ modif.</t>
  </si>
  <si>
    <t>574D56</t>
  </si>
  <si>
    <t>ASFALTOVÝ BETON PRO LOŽNÍ VRSTVY MODIFIK ACL 16+, 16S TL. 60MM</t>
  </si>
  <si>
    <t>574E46</t>
  </si>
  <si>
    <t>ASFALTOVÝ BETON PRO PODKLADNÍ VRSTVY ACP 16+, 16S TL. 50MM</t>
  </si>
  <si>
    <t>ACP 16+</t>
  </si>
  <si>
    <t>575C53</t>
  </si>
  <si>
    <t>LITÝ ASFALT MA IV (OCHRANA MOSTNÍ IZOLACE) 11 TL. 40MM</t>
  </si>
  <si>
    <t>57641</t>
  </si>
  <si>
    <t>POSYP KAMENIVEM OBALOVANÝM 5KG/M2</t>
  </si>
  <si>
    <t>Přidružená stavební výroba</t>
  </si>
  <si>
    <t>711442</t>
  </si>
  <si>
    <t>IZOLACE MOSTOVEK CELOPLOŠNÁ ASFALTOVÝMI PÁSY S PEČETÍCÍ VRSTVOU</t>
  </si>
  <si>
    <t>711502</t>
  </si>
  <si>
    <t>OCHRANA IZOLACE NA POVRCHU ASFALTOVÝMI PÁSY</t>
  </si>
  <si>
    <t>ochrana izolace pod římsou asfaltovými pásy s kovovou vložkou</t>
  </si>
  <si>
    <t>78382</t>
  </si>
  <si>
    <t>NÁTĚRY BETON KONSTR TYP S2 (OS-B)</t>
  </si>
  <si>
    <t>78383</t>
  </si>
  <si>
    <t>NÁTĚRY BETON KONSTR TYP S4 (OS-C)</t>
  </si>
  <si>
    <t>Potrubí</t>
  </si>
  <si>
    <t>91355</t>
  </si>
  <si>
    <t>EVIDENČNÍ ČÍSLO MOSTU</t>
  </si>
  <si>
    <t>sejmutí stávajícího a zpětné osazení s případnou výměnou poškozených částí</t>
  </si>
  <si>
    <t>2=2,000 [A]</t>
  </si>
  <si>
    <t>917223</t>
  </si>
  <si>
    <t>SILNIČNÍ A CHODNÍKOVÉ OBRUBY Z BETONOVÝCH OBRUBNÍKŮ ŠÍŘ 100MM</t>
  </si>
  <si>
    <t>917224</t>
  </si>
  <si>
    <t>SILNIČNÍ A CHODNÍKOVÉ OBRUBY Z BETONOVÝCH OBRUBNÍKŮ ŠÍŘ 150MM</t>
  </si>
  <si>
    <t>919111</t>
  </si>
  <si>
    <t>ŘEZÁNÍ ASFALTOVÉHO KRYTU VOZOVEK TL DO 50MM</t>
  </si>
  <si>
    <t>931315</t>
  </si>
  <si>
    <t>TĚSNĚNÍ DILATAČ SPAR ASF ZÁLIVKOU PRŮŘ DO 600MM2</t>
  </si>
  <si>
    <t>931316</t>
  </si>
  <si>
    <t>TĚSNĚNÍ DILATAČ SPAR ASF ZÁLIVKOU PRŮŘ DO 800MM2</t>
  </si>
  <si>
    <t>966168</t>
  </si>
  <si>
    <t>BOURÁNÍ KONSTRUKCÍ ZE ŽELEZOBETONU S ODVOZEM DO 20KM</t>
  </si>
  <si>
    <t>97816</t>
  </si>
  <si>
    <t>ODSEKÁNÍ VRSTVY VYROVNÁVACÍHO BETONU NA MOSTECH</t>
  </si>
  <si>
    <t>97817</t>
  </si>
  <si>
    <t>ODSTRANĚNÍ MOSTNÍ IZOLACE</t>
  </si>
  <si>
    <t>00410R</t>
  </si>
  <si>
    <t>VEDLEJŠÍ NÁKLADY</t>
  </si>
  <si>
    <t>00420R</t>
  </si>
  <si>
    <t>OSTATNÍ NÁKLADY</t>
  </si>
  <si>
    <t>Vytýčení IS po celou dobu stavby</t>
  </si>
  <si>
    <t>02730</t>
  </si>
  <si>
    <t>POMOC PRÁCE ZŘÍZ NEBO ZAJIŠŤ OCHRANU INŽENÝRSKÝCH SÍTÍ</t>
  </si>
  <si>
    <t>Obsahují zejména náklady na : 
- ztížené výrobní podmínky související s umístěním stavby, provozními nebo dopravními omezeními 
- uvedení stavbou dotčených ploch a staveništní dopravou dotčených komunikací do původního nebo projektovaného stavu 
- zajištění bezpečnosti při provádění stavby ve smyslu bezpečnosti práce a ochrany životního prostředí 
- likvidace přebytečného stavebního materiálu odpovídajícím způsobem 
- péče o nepředané objekty a konstrukce stavby, jejich ošetřování 
- nutný rozsah stavebního pojištění budovaného díla na předmětné stavbě a pojištění odpovědnosti za škodu způsobenou dodavatelem třetí osobě 
- zajištění bankovních garancí 
- všechny další nutné náklady k řádnému a úplnému zhotovení předmětu díla zřejmé ze zadávací dokumentace nebo místních podmínek</t>
  </si>
  <si>
    <t>- úpravu příslušné dokumentace dle technologických postupů zhotovitele a dle při provádění díla zjištěných skutečností 
- zpracování Plánu havarijních opatření zařízení staveniště a mechanizace 
- zpracování Plánu bezpečnosti a ochrany zdraví při práci na staveništi (dle § 15, 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zřejmé ze zadávací dokumentace nebo místních podmínek</t>
  </si>
  <si>
    <t>Veškeré zkoušky dle KZP stavby</t>
  </si>
  <si>
    <t>Vytýčení inženýrských sítí a jejich ochrana během výstavby včetně specifikovaných konstrukcí : 
- náklady správců sítí včetně zemních prací a ostatních přípomocí zhotovitele</t>
  </si>
  <si>
    <t>Vč. případného nájmu pozemku, vč. provizorních komunikací a případných záborů vč. buňkoviště, toalet a dalšího zařízení nezbytného pro provoz a řízení stavby po celou dobu její výstavby</t>
  </si>
  <si>
    <t>Označení stavby dle směrnic investora</t>
  </si>
  <si>
    <t>Skutečné provedení stavby</t>
  </si>
  <si>
    <t>Včetně zdokumentování stávajícího stavu během demolice a pasportizace přilehlých ploch, okolí a konstrukcí</t>
  </si>
  <si>
    <t>02720</t>
  </si>
  <si>
    <t>POMOC PRÁCE ZŘÍZ NEBO ZAJIŠŤ REGULACI A OCHRANU DOPRAVY</t>
  </si>
  <si>
    <t xml:space="preserve">izolace </t>
  </si>
  <si>
    <t>12960</t>
  </si>
  <si>
    <t>ČIŠTĚNÍ VODOTEČÍ A MELIORAČ KANÁLŮ OD NÁNOSŮ</t>
  </si>
  <si>
    <t>Odhadovaná tl. do 275 mm 
- včetně odstranění vzrostlé vegetace</t>
  </si>
  <si>
    <t>317325</t>
  </si>
  <si>
    <t>ŘÍMSY ZE ŽELEZOBETONU DO C30/37 (B37)</t>
  </si>
  <si>
    <t>C30/37 XF4 vč.bednění,  vč.výplně a těsnění prac. a dilat. Spar, vč.letopočtu vlysem, vč.opatření horního povrchu striáží</t>
  </si>
  <si>
    <t>421325</t>
  </si>
  <si>
    <t>MOSTNÍ NOSNÉ DESKOVÉ KONSTRUKCE ZE ŽELEZOBETONU C30/37</t>
  </si>
  <si>
    <t>spřahující deska</t>
  </si>
  <si>
    <t>421365</t>
  </si>
  <si>
    <t>VÝZTUŽ MOSTNÍ DESKOVÉ KONSTRUKCE Z OCELI 10505</t>
  </si>
  <si>
    <t>45860</t>
  </si>
  <si>
    <t>VÝPLŇ ZA OPĚRAMI A ZDMI Z MEZEROVITÉHO BETONU</t>
  </si>
  <si>
    <t>MCB I</t>
  </si>
  <si>
    <t>56144</t>
  </si>
  <si>
    <t>KAMENIVO ZPEVNĚNÉ CEMENTEM TL. DO 200MM</t>
  </si>
  <si>
    <t>PS-EP 0,35kg/m2  a 0,50kg/m2</t>
  </si>
  <si>
    <t>572123</t>
  </si>
  <si>
    <t>INFILTRAČNÍ POSTŘIK Z EMULZE DO 1,0KG/M2</t>
  </si>
  <si>
    <t>PI-E, C60B5 0,80 kg/m2 
- vozovka mimo most v místech kompletní výměny</t>
  </si>
  <si>
    <t>Úpravy povrchů, podlahy, výplně otvorů</t>
  </si>
  <si>
    <t>626111</t>
  </si>
  <si>
    <t>REPROFILACE PODHLEDŮ, SVISLÝCH PLOCH SANAČNÍ MALTOU JEDNOVRST TL 10MM</t>
  </si>
  <si>
    <t>626122</t>
  </si>
  <si>
    <t>REPROFILACE PODHLEDŮ, SVISLÝCH PLOCH SANAČNÍ MALTOU DVOUVRST TL 50MM</t>
  </si>
  <si>
    <t>62631</t>
  </si>
  <si>
    <t>SPOJOVACÍ MŮSTEK MEZI STARÝM A NOVÝM BETONEM</t>
  </si>
  <si>
    <t>62652</t>
  </si>
  <si>
    <t>OCHRANA VÝZTUŽE PŘI NEDOSTATEČNÉM KRYTÍ</t>
  </si>
  <si>
    <t>asfalt.pásy na kotevně impregnační nátěr, vč.přetažení 1000mm na závěrnou zídku</t>
  </si>
  <si>
    <t>938543</t>
  </si>
  <si>
    <t>OČIŠTĚNÍ BETON KONSTR OTRYSKÁNÍM TLAK VODOU DO 1000 BARŮ</t>
  </si>
  <si>
    <t>93857</t>
  </si>
  <si>
    <t>BROUŠENÍ BETON KONSTR</t>
  </si>
  <si>
    <t>broušení stávajícího povrchu NK - bude čerpáno podle pokynů TDI</t>
  </si>
  <si>
    <t>SJEDNOCUJÍCÍ STĚRKA JEMNOU MALTOU TL CCA 2MM</t>
  </si>
  <si>
    <t xml:space="preserve">Firma: </t>
  </si>
  <si>
    <t>Most ev.č. 27515-3</t>
  </si>
  <si>
    <t>odhad - spodní vrstva vozovky tl.50mm 
- most 
0,05*6,5*2,70=2,48 [A] 
- předmostí 
0,05*6,5*(15,0+15,0)=9,75 [B] 
Celkem: A+B=12,23 [C]</t>
  </si>
  <si>
    <t>pol.113138  12,23*2,4=29,35 [A]</t>
  </si>
  <si>
    <t>mimo most - odhad tl.300mm 
0,3*6,5*(15,0+15,0)=58,50 [A]</t>
  </si>
  <si>
    <t>most - odhad tl. 80mm 
0,08*6,5*2,75=1,43 [A]
přech. oblast - odhad tl. 120mm 
0,2*6,5*(15,0+15,0)=39,00 [B]
Celkem: A+B=40,43 [C]</t>
  </si>
  <si>
    <t>pol.113348  40,43*2,3=92,99 [A]</t>
  </si>
  <si>
    <t>vč. nabídky k odprodeji zhotoviteli</t>
  </si>
  <si>
    <t>tl.130 mm - na mostě i nad přech.oblastí
6,50*(2,70+15,0+15,0)*0,13=27,63 [A]
tl.100 mm a 40 mm - napojení
6,0*9,0*0,1+6,0*1,0*0,04=5,64 [B]
Celkem: A+B=33,27 [C]</t>
  </si>
  <si>
    <t>v místě napojení na stávající komunikaci 
6,5+6,5=13,000 [A]</t>
  </si>
  <si>
    <t>pod vozovkou - pro novou přechod.oblast
op.1  6,50*13,5*0,50=43,88 [A]
op.2  6,50*13,5*0,50=43,88 [B]
Celkem: A+B=87,76 [C]</t>
  </si>
  <si>
    <t>pol.113328  58,50*1,9=111,15 [A]
pol.131738  87,76*2,0=175,52 [B]
Celkem: A+B=286,67 [C]</t>
  </si>
  <si>
    <t>40,000*0,275=11,00 [A]</t>
  </si>
  <si>
    <t>odhad 6kg/kus  
6,0*12*2=144,000 [A]</t>
  </si>
  <si>
    <t>2*(1,04*0,3+0,3*0,6)*6,0=5,91 [A]</t>
  </si>
  <si>
    <t>odhad 150 kg/m3 
0,15*5,910=0,890 [A]</t>
  </si>
  <si>
    <t>0,15*(1,58*2+2,70)*7,02=6,16 [A]</t>
  </si>
  <si>
    <t>odhad 220kg/m3 0,22*6,16=1,36 [A]</t>
  </si>
  <si>
    <t xml:space="preserve">2*0,5*13,5*6,5=87,76 [A] </t>
  </si>
  <si>
    <t>mimo most 6,50*(15,0+15,0)=195,00 [A]</t>
  </si>
  <si>
    <t xml:space="preserve">SC C 8/10 170 mm 
- vozovka mimo most v místech kompletní výměny, vč.opatření proti vývoji reflexních trhlin do asfaltových vrstev </t>
  </si>
  <si>
    <t>mimo most 
tl.150mm - 2 vrstvy 
mimo most 6,50*(15,0+15,0)=195,00 [A]</t>
  </si>
  <si>
    <t>195,00 [A]</t>
  </si>
  <si>
    <t>most 
6,5*(2*1,58+2,70)=38,090 [A]</t>
  </si>
  <si>
    <t>mimo most 
6,5*(15+15)=195,000 [A]</t>
  </si>
  <si>
    <t>most  
6,5*(2*1,58+2,70)=38,090 [A] 
mimo most 
6,5*(15+15)=195,000 [B] 
Celkem: A+B=314,090 [C]</t>
  </si>
  <si>
    <t>7,0*(15+15) = 210,00 [A]</t>
  </si>
  <si>
    <t>pod ACO a pod ACL  
233,09+(195,00+38,09)+210=676,180 [A]</t>
  </si>
  <si>
    <t>most 
6,50*(1,58*2+2,7)=38,090 [A]</t>
  </si>
  <si>
    <t>na MA (kromě odvodňovacího proužku)   
38,09=38,090 [A]</t>
  </si>
  <si>
    <t>Sanace typ 5 - sanace tl. 10 mm 
- 50,0% NK (boky+podhled)</t>
  </si>
  <si>
    <t>626113</t>
  </si>
  <si>
    <t>REPROFILACE PODHLEDŮ, SVISLÝCH PLOCH SANAČNÍ MALTOU JEDNOVRST TL 30MM</t>
  </si>
  <si>
    <t>Sanace typ 5 - sanace tl. 30 mm 
- 50,0% NK (boky+podhled)</t>
  </si>
  <si>
    <t>Sanace typ 5 - sanace tl. 50 mm 
líc opěr + bok opěr</t>
  </si>
  <si>
    <t xml:space="preserve">Sanace typ 5 - spojovací můstek </t>
  </si>
  <si>
    <t xml:space="preserve">Sanace typ 1 - opatření odhalené výztuže protikorozním nátěrem 
- horní povrch N.K. a boky nosné konstrukce , opěry
- 30% </t>
  </si>
  <si>
    <t>100,0% NK (boky+podhled) + OPĚRY</t>
  </si>
  <si>
    <t>podhled 0,5*7,00*2,70=9,45 [A]
boky 0,5*2*0,4*2,70=1,08 [B]
Celkem: A+B=10,53 [C]</t>
  </si>
  <si>
    <t>líc opěr 2*7,00*0,73=10,22 [A]
boky 2*(1,58+1,58)*0,73/2=2,31 [B]
Celkem: A+B=12,53 [C]</t>
  </si>
  <si>
    <t>nkce 21,06 [A]
opěry 12,53 [B]
Celkem: A+B=33,59 [C]</t>
  </si>
  <si>
    <t>nkce 0,3*21,060=6,32 [A]
opěry 0,3*12,53=3,76[B]
Celkem: A+B=10,08 [C]</t>
  </si>
  <si>
    <t>7,0*(1,58+2,7+1,58)+2*1,0*7,0=55,020 [A]</t>
  </si>
  <si>
    <t>1,50*(1,58+2,7+1,58)*2=17,580 [A]</t>
  </si>
  <si>
    <t>kraje NK  
(0,25+0,2)*2,70*2=2,430 [A]</t>
  </si>
  <si>
    <t>římsy 
(0,15+0,15)*1,58*4=1,900 [A] 
(0,165+0,15)*2,7*2=1,700 [B] 
Celkem: A+B=3,60 [C]</t>
  </si>
  <si>
    <t>2*6=12,000 [A]</t>
  </si>
  <si>
    <t>ZÁBRADLÍ MOSTNÍ S VODOR MADLY - DEMONTÁŽ S PŘESUNEM</t>
  </si>
  <si>
    <t>9112A3</t>
  </si>
  <si>
    <t>9113C1</t>
  </si>
  <si>
    <t>SVODIDLO OCEL SILNIČ JEDNOSTR, ÚROVEŇ ZADRŽ H2 -DODÁVKA A MONTÁŽ</t>
  </si>
  <si>
    <t>Na předmostích silniční svodidlo se stupněm zadržením H2 navazující na zábradelní svodidlo se svislou výplní 
- po levé i pravé straně mostu svodidlo před a za mostem zakončeno dlouhým výškovým náběhem a zapuštěno do země</t>
  </si>
  <si>
    <t>9117C1</t>
  </si>
  <si>
    <t>SVOD OCEL ZÁBRADEL ÚROVEŇ ZADRŽ H2 - DODÁVKA A MONTÁŽ</t>
  </si>
  <si>
    <t>se svislou výplní, vč.PKO, kotvení vlepovanými kotvami přes patní desky, osazení do jemnozrnné plastmalty</t>
  </si>
  <si>
    <t>91238</t>
  </si>
  <si>
    <t>SMĚROVÉ SLOUPKY Z PLAST HMOT - NÁSTAVCE NA SVODIDLA VČETNĚ ODRAZNÉHO PÁSKU</t>
  </si>
  <si>
    <t>6+6=12,000 [A]</t>
  </si>
  <si>
    <t>2*24,0=48,000 [A]</t>
  </si>
  <si>
    <t>2*6,0=12,000 [A]</t>
  </si>
  <si>
    <t>v místě napojení na stáv. komunikaci 
2*6,5=13,000 [A]</t>
  </si>
  <si>
    <t>podél říms - nahoře  
2*6,0=12,000 [A] 
v místě napojení na stáv. komunikaci 
2*6,50=13,000 [B] 
Celkem: A+B=25,000 [C]</t>
  </si>
  <si>
    <t>podél říms dole - na mostě 
2*6,0=12,000 [A]</t>
  </si>
  <si>
    <t>plochy opěr a křídel</t>
  </si>
  <si>
    <t>na NK 6,0*7,0=42,000 [A]</t>
  </si>
  <si>
    <t>stávající římsa  stávající římsa  2*0,18*0,65*6,00=1,41 [A]</t>
  </si>
  <si>
    <t>most odhad 
6,0*7,0=42,000 [A]</t>
  </si>
  <si>
    <t>pol.97817   42,00*0,02*2,4=2,02 [A]</t>
  </si>
  <si>
    <t>most odhad tl. 80mm 
0,08*6,0*7,0=3,360 [A]</t>
  </si>
  <si>
    <t>pol.966168  1,41*2,5=3,53 [A]
pol.97816  3,36*2,5=8,40 [B] 
Celkem: A+B=11,93 [C]</t>
  </si>
  <si>
    <t>582621</t>
  </si>
  <si>
    <t>KRYTY Z BETON DLAŽDIC SE ZÁMKEM ŠEDÝCH TL 60MM DO LOŽE Z MC</t>
  </si>
  <si>
    <t>Za koncem říms provedena zádlažba délky 5 m z betonové dlažby</t>
  </si>
  <si>
    <t>4*6,650=26,600 [A]</t>
  </si>
  <si>
    <t>465512</t>
  </si>
  <si>
    <t>DLAŽBY Z LOMOVÉHO KAMENE NA MC</t>
  </si>
  <si>
    <t>dlažba tl.200 mm do betonu tl. 150 mm</t>
  </si>
  <si>
    <t>11511</t>
  </si>
  <si>
    <t>ČERPÁNÍ VODY DO 500 L/MIN</t>
  </si>
  <si>
    <t>HOD</t>
  </si>
  <si>
    <t>- 12 hod/den, 14 dní 
12*14*4=672,00 [A]</t>
  </si>
  <si>
    <t>935212</t>
  </si>
  <si>
    <t xml:space="preserve">M         </t>
  </si>
  <si>
    <t>PŘÍKOPOVÉ ŽLABY Z BETON TVÁRNIC ŠÍŘ DO 600MM DO BETONU TL 100MM</t>
  </si>
  <si>
    <t>skluz</t>
  </si>
  <si>
    <t>4*4,0=16,000 [A]</t>
  </si>
  <si>
    <t>ČIŠTĚNÍ KRAJNIC OD NÁNOSU</t>
  </si>
  <si>
    <t>vč.odvozu na skládku a uložení, poplatku za skládku
porovnatelně pro čištění boků komunikace a chodníků  od nánosů a vegeta</t>
  </si>
  <si>
    <t>40,00=40,00 [A]</t>
  </si>
  <si>
    <t>02945</t>
  </si>
  <si>
    <t>OSTATNÍ POŽADAVKY - OHRANIČENÍ STAVBY</t>
  </si>
  <si>
    <t>SEJMUTÍ DRNU</t>
  </si>
  <si>
    <t>včetně vodorovné dopravy a uložení na skládku</t>
  </si>
  <si>
    <t>4*5,0*3,0+3,0*(5,0+9,0)=102,00 [A]</t>
  </si>
  <si>
    <t>podél křídla opěr  2*2*15*0,20=12,00 [A] 
pod mostem  2,7*7,0*0,20=3,78 [B] 
Celkem: A+B=15,78 [C]</t>
  </si>
  <si>
    <t>PODKLADNÍ A VÝPLŇOVÉ VRSTVY Z PROSTÉHO BETONU C25/30</t>
  </si>
  <si>
    <t>pod dlažbou, tl.100mm
podél křídla opěr  2*2*15*0,10=6,00 [A] 
pod mostem  2,7*7,0*0,10=1,89 [B] 
- přechody říms
0,1*4*6,65=2,66 [C]
Celkem: A+B+C=10,55 [D]</t>
  </si>
  <si>
    <t>C25/30n - XF3</t>
  </si>
  <si>
    <t>lemování přechodů říms
4*5,0+0,8+0,7*3=22,900 [A]</t>
  </si>
  <si>
    <t>lemování přechodů říms u vozovky 
2,5*4=10,000 [A]</t>
  </si>
  <si>
    <t>ZAÚSTĚNÍ SKLUZŮ (VČET DLAŽBY Z LOM KAMENE)</t>
  </si>
  <si>
    <t>4=4,00 [A]</t>
  </si>
  <si>
    <t>Kompletní provedení DIO vč. zajištění DIR a IČ pro DIO 
Součástí stavebního objektu je : 
- osazení, údržba, případně doplnění a demontáž dopravního značení pro objízdnou trasu 
- pasportizace objízdné trasy před uvedením do provozu a po ukončení provozu 
- kontrola stavu objízdné trasy v průběhu provozu na objízdné trase 
- opravy vozovky na objízdné trase před uvedením do provozu, v průběhu provozu a po ukončení provozu 
- další přípravné práce před uvedením do provozu (prořezání větví, ...) 
- příprava, osazení a demontáž svodidel při jednosměrném provozu na mostě</t>
  </si>
  <si>
    <t xml:space="preserve"> III/27513, most ev. č. 27515-3 přes svodnici před obcí Semčice-neodkladná oprava</t>
  </si>
  <si>
    <r>
      <t>Stavba:</t>
    </r>
    <r>
      <rPr>
        <b/>
        <sz val="14"/>
        <rFont val="Arial"/>
        <family val="2"/>
      </rPr>
      <t xml:space="preserve"> III/27515, most ev. č. 27515-3 přes svodnici před obcí Semčice - neodkladná oprava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</si>
</sst>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2">
    <font>
      <sz val="10"/>
      <name val="Arial"/>
      <family val="0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0" xfId="0" applyBorder="1" applyAlignment="1" quotePrefix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10" xfId="0" applyFont="1" applyBorder="1" applyAlignment="1" quotePrefix="1">
      <alignment horizontal="left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9" sqref="B9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43"/>
      <c r="B1" s="1" t="s">
        <v>238</v>
      </c>
      <c r="C1" s="1"/>
      <c r="D1" s="1"/>
      <c r="E1" s="1"/>
    </row>
    <row r="2" spans="1:5" ht="12.75" customHeight="1">
      <c r="A2" s="43"/>
      <c r="B2" s="44" t="s">
        <v>0</v>
      </c>
      <c r="C2" s="1"/>
      <c r="D2" s="1"/>
      <c r="E2" s="1"/>
    </row>
    <row r="3" spans="1:5" ht="19.5" customHeight="1">
      <c r="A3" s="43"/>
      <c r="B3" s="43"/>
      <c r="C3" s="1"/>
      <c r="D3" s="1"/>
      <c r="E3" s="1"/>
    </row>
    <row r="4" spans="1:5" ht="19.5" customHeight="1">
      <c r="A4" s="1"/>
      <c r="B4" s="36" t="s">
        <v>342</v>
      </c>
      <c r="C4" s="37"/>
      <c r="D4" s="37"/>
      <c r="E4" s="1"/>
    </row>
    <row r="5" spans="1:5" ht="12.75" customHeight="1">
      <c r="A5" s="1"/>
      <c r="B5" s="43" t="s">
        <v>1</v>
      </c>
      <c r="C5" s="43"/>
      <c r="D5" s="43"/>
      <c r="E5" s="1"/>
    </row>
    <row r="6" spans="1:5" ht="12.75" customHeight="1">
      <c r="A6" s="1"/>
      <c r="B6" s="3" t="s">
        <v>2</v>
      </c>
      <c r="C6" s="6">
        <f>SUM(C10:C12)</f>
        <v>0</v>
      </c>
      <c r="D6" s="1"/>
      <c r="E6" s="1"/>
    </row>
    <row r="7" spans="1:5" ht="12.75" customHeight="1">
      <c r="A7" s="1"/>
      <c r="B7" s="3" t="s">
        <v>3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 ht="12.75" customHeight="1">
      <c r="A10" s="15" t="s">
        <v>24</v>
      </c>
      <c r="B10" s="15" t="s">
        <v>16</v>
      </c>
      <c r="C10" s="16">
        <f>'SO 000_000'!I3</f>
        <v>0</v>
      </c>
      <c r="D10" s="16">
        <f>'SO 000_000'!O2</f>
        <v>0</v>
      </c>
      <c r="E10" s="16">
        <f>C10+D10</f>
        <v>0</v>
      </c>
    </row>
    <row r="11" spans="1:5" ht="12.75" customHeight="1">
      <c r="A11" s="15" t="s">
        <v>85</v>
      </c>
      <c r="B11" s="15" t="s">
        <v>84</v>
      </c>
      <c r="C11" s="16">
        <f>'SO 181_181'!I3</f>
        <v>0</v>
      </c>
      <c r="D11" s="16">
        <f>'SO 181_181'!O2</f>
        <v>0</v>
      </c>
      <c r="E11" s="16">
        <f>C11+D11</f>
        <v>0</v>
      </c>
    </row>
    <row r="12" spans="1:5" ht="12.75" customHeight="1">
      <c r="A12" s="15" t="s">
        <v>89</v>
      </c>
      <c r="B12" s="15" t="s">
        <v>239</v>
      </c>
      <c r="C12" s="16">
        <f>'SO 201_201'!I3</f>
        <v>0</v>
      </c>
      <c r="D12" s="16">
        <f>'SO 201_201'!O2</f>
        <v>0</v>
      </c>
      <c r="E12" s="16">
        <f>C12+D12</f>
        <v>0</v>
      </c>
    </row>
  </sheetData>
  <sheetProtection/>
  <mergeCells count="3">
    <mergeCell ref="A1:A3"/>
    <mergeCell ref="B2:B3"/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D14" sqref="D1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  <col min="17" max="17" width="11.7109375" style="0" hidden="1" customWidth="1"/>
    <col min="18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 t="s">
        <v>238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10</v>
      </c>
      <c r="B3" s="10" t="s">
        <v>12</v>
      </c>
      <c r="C3" s="46"/>
      <c r="D3" s="43"/>
      <c r="E3" s="11" t="s">
        <v>341</v>
      </c>
      <c r="F3" s="1"/>
      <c r="G3" s="8"/>
      <c r="H3" s="7" t="s">
        <v>24</v>
      </c>
      <c r="I3" s="32">
        <f>0+I9</f>
        <v>0</v>
      </c>
      <c r="O3" t="s">
        <v>19</v>
      </c>
      <c r="P3" t="s">
        <v>23</v>
      </c>
    </row>
    <row r="4" spans="1:16" ht="15" customHeight="1">
      <c r="A4" t="s">
        <v>13</v>
      </c>
      <c r="B4" s="10" t="s">
        <v>14</v>
      </c>
      <c r="C4" s="46" t="s">
        <v>15</v>
      </c>
      <c r="D4" s="43"/>
      <c r="E4" s="11" t="s">
        <v>16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</v>
      </c>
      <c r="B5" s="13" t="s">
        <v>18</v>
      </c>
      <c r="C5" s="47" t="s">
        <v>24</v>
      </c>
      <c r="D5" s="48"/>
      <c r="E5" s="14" t="s">
        <v>16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5" t="s">
        <v>25</v>
      </c>
      <c r="B6" s="45" t="s">
        <v>27</v>
      </c>
      <c r="C6" s="45" t="s">
        <v>29</v>
      </c>
      <c r="D6" s="45" t="s">
        <v>30</v>
      </c>
      <c r="E6" s="45" t="s">
        <v>31</v>
      </c>
      <c r="F6" s="45" t="s">
        <v>33</v>
      </c>
      <c r="G6" s="45" t="s">
        <v>35</v>
      </c>
      <c r="H6" s="45" t="s">
        <v>37</v>
      </c>
      <c r="I6" s="45"/>
    </row>
    <row r="7" spans="1:9" ht="12.75" customHeight="1">
      <c r="A7" s="45"/>
      <c r="B7" s="45"/>
      <c r="C7" s="45"/>
      <c r="D7" s="45"/>
      <c r="E7" s="45"/>
      <c r="F7" s="45"/>
      <c r="G7" s="45"/>
      <c r="H7" s="12" t="s">
        <v>38</v>
      </c>
      <c r="I7" s="12" t="s">
        <v>40</v>
      </c>
    </row>
    <row r="8" spans="1:9" ht="12.75" customHeight="1">
      <c r="A8" s="12" t="s">
        <v>26</v>
      </c>
      <c r="B8" s="12" t="s">
        <v>28</v>
      </c>
      <c r="C8" s="12" t="s">
        <v>23</v>
      </c>
      <c r="D8" s="12" t="s">
        <v>22</v>
      </c>
      <c r="E8" s="12" t="s">
        <v>32</v>
      </c>
      <c r="F8" s="12" t="s">
        <v>34</v>
      </c>
      <c r="G8" s="12" t="s">
        <v>36</v>
      </c>
      <c r="H8" s="12" t="s">
        <v>39</v>
      </c>
      <c r="I8" s="12" t="s">
        <v>41</v>
      </c>
    </row>
    <row r="9" spans="1:18" ht="12.75" customHeight="1">
      <c r="A9" s="18" t="s">
        <v>42</v>
      </c>
      <c r="B9" s="18"/>
      <c r="C9" s="19" t="s">
        <v>26</v>
      </c>
      <c r="D9" s="18"/>
      <c r="E9" s="20" t="s">
        <v>43</v>
      </c>
      <c r="F9" s="18"/>
      <c r="G9" s="18"/>
      <c r="H9" s="18"/>
      <c r="I9" s="21">
        <f>0+Q9</f>
        <v>0</v>
      </c>
      <c r="O9">
        <f>0+R9</f>
        <v>0</v>
      </c>
      <c r="Q9" s="38">
        <f>0+I10+I13+I16+I19+I22+I25+I28+I31+I34+I37+I40+I43+I46+I49+I52</f>
        <v>0</v>
      </c>
      <c r="R9">
        <f>0+O10+O13+O16+O19+O22+O25+O28+O31+O34+O37+O40+O43+O46+O49+O52</f>
        <v>0</v>
      </c>
    </row>
    <row r="10" spans="1:16" ht="12.75">
      <c r="A10" s="17" t="s">
        <v>44</v>
      </c>
      <c r="B10" s="22" t="s">
        <v>28</v>
      </c>
      <c r="C10" s="22" t="s">
        <v>184</v>
      </c>
      <c r="D10" s="17" t="s">
        <v>46</v>
      </c>
      <c r="E10" s="23" t="s">
        <v>185</v>
      </c>
      <c r="F10" s="24" t="s">
        <v>48</v>
      </c>
      <c r="G10" s="25">
        <v>1</v>
      </c>
      <c r="H10" s="26"/>
      <c r="I10" s="26">
        <f>ROUND(ROUND(H10,2)*ROUND(G10,3),2)</f>
        <v>0</v>
      </c>
      <c r="O10">
        <f>(I10*21)/100</f>
        <v>0</v>
      </c>
      <c r="P10" t="s">
        <v>23</v>
      </c>
    </row>
    <row r="11" spans="1:5" ht="178.5">
      <c r="A11" s="27" t="s">
        <v>49</v>
      </c>
      <c r="E11" s="28" t="s">
        <v>191</v>
      </c>
    </row>
    <row r="12" spans="1:5" ht="12.75">
      <c r="A12" s="31" t="s">
        <v>50</v>
      </c>
      <c r="E12" s="30" t="s">
        <v>102</v>
      </c>
    </row>
    <row r="13" spans="1:16" ht="12.75">
      <c r="A13" s="17" t="s">
        <v>44</v>
      </c>
      <c r="B13" s="22">
        <f>+B10+1</f>
        <v>2</v>
      </c>
      <c r="C13" s="22" t="s">
        <v>186</v>
      </c>
      <c r="D13" s="17" t="s">
        <v>46</v>
      </c>
      <c r="E13" s="23" t="s">
        <v>187</v>
      </c>
      <c r="F13" s="24" t="s">
        <v>48</v>
      </c>
      <c r="G13" s="25">
        <v>1</v>
      </c>
      <c r="H13" s="26"/>
      <c r="I13" s="26">
        <f>ROUND(ROUND(H13,2)*ROUND(G13,3),2)</f>
        <v>0</v>
      </c>
      <c r="O13">
        <f>(I13*21)/100</f>
        <v>0</v>
      </c>
      <c r="P13" t="s">
        <v>23</v>
      </c>
    </row>
    <row r="14" spans="1:5" ht="114.75">
      <c r="A14" s="27" t="s">
        <v>49</v>
      </c>
      <c r="E14" s="28" t="s">
        <v>192</v>
      </c>
    </row>
    <row r="15" spans="1:5" ht="12.75">
      <c r="A15" s="31" t="s">
        <v>50</v>
      </c>
      <c r="E15" s="30" t="s">
        <v>102</v>
      </c>
    </row>
    <row r="16" spans="1:16" ht="12.75">
      <c r="A16" s="17" t="s">
        <v>44</v>
      </c>
      <c r="B16" s="22">
        <f>+B13+1</f>
        <v>3</v>
      </c>
      <c r="C16" s="22" t="s">
        <v>45</v>
      </c>
      <c r="D16" s="17" t="s">
        <v>46</v>
      </c>
      <c r="E16" s="23" t="s">
        <v>47</v>
      </c>
      <c r="F16" s="24" t="s">
        <v>48</v>
      </c>
      <c r="G16" s="25">
        <v>1</v>
      </c>
      <c r="H16" s="26"/>
      <c r="I16" s="26">
        <f>ROUND(ROUND(H16,2)*ROUND(G16,3),2)</f>
        <v>0</v>
      </c>
      <c r="O16">
        <f>(I16*21)/100</f>
        <v>0</v>
      </c>
      <c r="P16" t="s">
        <v>23</v>
      </c>
    </row>
    <row r="17" spans="1:5" ht="12.75">
      <c r="A17" s="27" t="s">
        <v>49</v>
      </c>
      <c r="E17" s="28" t="s">
        <v>193</v>
      </c>
    </row>
    <row r="18" spans="1:5" ht="12.75">
      <c r="A18" s="31" t="s">
        <v>50</v>
      </c>
      <c r="E18" s="30" t="s">
        <v>102</v>
      </c>
    </row>
    <row r="19" spans="1:16" ht="12.75">
      <c r="A19" s="17" t="s">
        <v>44</v>
      </c>
      <c r="B19" s="22">
        <f>+B16+1</f>
        <v>4</v>
      </c>
      <c r="C19" s="22" t="s">
        <v>51</v>
      </c>
      <c r="D19" s="17" t="s">
        <v>46</v>
      </c>
      <c r="E19" s="23" t="s">
        <v>52</v>
      </c>
      <c r="F19" s="24" t="s">
        <v>48</v>
      </c>
      <c r="G19" s="25">
        <v>1</v>
      </c>
      <c r="H19" s="26"/>
      <c r="I19" s="26">
        <f>ROUND(ROUND(H19,2)*ROUND(G19,3),2)</f>
        <v>0</v>
      </c>
      <c r="O19">
        <f>(I19*21)/100</f>
        <v>0</v>
      </c>
      <c r="P19" t="s">
        <v>23</v>
      </c>
    </row>
    <row r="20" spans="1:5" ht="12.75">
      <c r="A20" s="27" t="s">
        <v>49</v>
      </c>
      <c r="E20" s="28" t="s">
        <v>193</v>
      </c>
    </row>
    <row r="21" spans="1:5" ht="12.75">
      <c r="A21" s="31" t="s">
        <v>50</v>
      </c>
      <c r="E21" s="30" t="s">
        <v>102</v>
      </c>
    </row>
    <row r="22" spans="1:16" ht="12.75">
      <c r="A22" s="17" t="s">
        <v>44</v>
      </c>
      <c r="B22" s="22">
        <f>+B19+1</f>
        <v>5</v>
      </c>
      <c r="C22" s="39" t="s">
        <v>189</v>
      </c>
      <c r="D22" s="17" t="s">
        <v>46</v>
      </c>
      <c r="E22" s="23" t="s">
        <v>190</v>
      </c>
      <c r="F22" s="24" t="s">
        <v>48</v>
      </c>
      <c r="G22" s="25">
        <v>1</v>
      </c>
      <c r="H22" s="26"/>
      <c r="I22" s="26">
        <f>ROUND(ROUND(H22,2)*ROUND(G22,3),2)</f>
        <v>0</v>
      </c>
      <c r="O22">
        <f>(I22*21)/100</f>
        <v>0</v>
      </c>
      <c r="P22" t="s">
        <v>23</v>
      </c>
    </row>
    <row r="23" spans="1:5" ht="38.25">
      <c r="A23" s="27" t="s">
        <v>49</v>
      </c>
      <c r="E23" s="28" t="s">
        <v>194</v>
      </c>
    </row>
    <row r="24" spans="1:5" ht="12.75">
      <c r="A24" s="31" t="s">
        <v>50</v>
      </c>
      <c r="E24" s="30" t="s">
        <v>102</v>
      </c>
    </row>
    <row r="25" spans="1:16" ht="12.75">
      <c r="A25" s="17" t="s">
        <v>44</v>
      </c>
      <c r="B25" s="22">
        <f>+B22+1</f>
        <v>6</v>
      </c>
      <c r="C25" s="22" t="s">
        <v>53</v>
      </c>
      <c r="D25" s="17" t="s">
        <v>46</v>
      </c>
      <c r="E25" s="23" t="s">
        <v>54</v>
      </c>
      <c r="F25" s="24" t="s">
        <v>48</v>
      </c>
      <c r="G25" s="25">
        <v>1</v>
      </c>
      <c r="H25" s="26"/>
      <c r="I25" s="26">
        <f>ROUND(ROUND(H25,2)*ROUND(G25,3),2)</f>
        <v>0</v>
      </c>
      <c r="O25">
        <f>(I25*21)/100</f>
        <v>0</v>
      </c>
      <c r="P25" t="s">
        <v>23</v>
      </c>
    </row>
    <row r="26" spans="1:5" ht="12.75">
      <c r="A26" s="27" t="s">
        <v>49</v>
      </c>
      <c r="E26" s="28" t="s">
        <v>188</v>
      </c>
    </row>
    <row r="27" spans="1:5" ht="12.75">
      <c r="A27" s="31" t="s">
        <v>50</v>
      </c>
      <c r="E27" s="30" t="s">
        <v>102</v>
      </c>
    </row>
    <row r="28" spans="1:16" ht="12.75">
      <c r="A28" s="17" t="s">
        <v>44</v>
      </c>
      <c r="B28" s="22">
        <f>+B25+1</f>
        <v>7</v>
      </c>
      <c r="C28" s="22" t="s">
        <v>55</v>
      </c>
      <c r="D28" s="17" t="s">
        <v>46</v>
      </c>
      <c r="E28" s="23" t="s">
        <v>56</v>
      </c>
      <c r="F28" s="24" t="s">
        <v>57</v>
      </c>
      <c r="G28" s="25">
        <v>1</v>
      </c>
      <c r="H28" s="26"/>
      <c r="I28" s="26">
        <f>ROUND(ROUND(H28,2)*ROUND(G28,3),2)</f>
        <v>0</v>
      </c>
      <c r="O28">
        <f>(I28*21)/100</f>
        <v>0</v>
      </c>
      <c r="P28" t="s">
        <v>23</v>
      </c>
    </row>
    <row r="29" spans="1:5" ht="25.5">
      <c r="A29" s="27" t="s">
        <v>49</v>
      </c>
      <c r="E29" s="28" t="s">
        <v>58</v>
      </c>
    </row>
    <row r="30" spans="1:5" ht="12.75">
      <c r="A30" s="31" t="s">
        <v>50</v>
      </c>
      <c r="E30" s="30" t="s">
        <v>102</v>
      </c>
    </row>
    <row r="31" spans="1:16" ht="12.75">
      <c r="A31" s="17" t="s">
        <v>44</v>
      </c>
      <c r="B31" s="22">
        <f>+B28+1</f>
        <v>8</v>
      </c>
      <c r="C31" s="22" t="s">
        <v>59</v>
      </c>
      <c r="D31" s="17" t="s">
        <v>46</v>
      </c>
      <c r="E31" s="23" t="s">
        <v>60</v>
      </c>
      <c r="F31" s="24" t="s">
        <v>48</v>
      </c>
      <c r="G31" s="25">
        <v>1</v>
      </c>
      <c r="H31" s="26"/>
      <c r="I31" s="26">
        <f>ROUND(ROUND(H31,2)*ROUND(G31,3),2)</f>
        <v>0</v>
      </c>
      <c r="O31">
        <f>(I31*21)/100</f>
        <v>0</v>
      </c>
      <c r="P31" t="s">
        <v>23</v>
      </c>
    </row>
    <row r="32" spans="1:5" ht="12.75">
      <c r="A32" s="27" t="s">
        <v>49</v>
      </c>
      <c r="E32" s="28" t="s">
        <v>61</v>
      </c>
    </row>
    <row r="33" spans="1:5" ht="12.75">
      <c r="A33" s="31" t="s">
        <v>50</v>
      </c>
      <c r="E33" s="30" t="s">
        <v>102</v>
      </c>
    </row>
    <row r="34" spans="1:16" ht="12.75">
      <c r="A34" s="17" t="s">
        <v>44</v>
      </c>
      <c r="B34" s="22">
        <f>+B31+1</f>
        <v>9</v>
      </c>
      <c r="C34" s="22" t="s">
        <v>63</v>
      </c>
      <c r="D34" s="17" t="s">
        <v>46</v>
      </c>
      <c r="E34" s="23" t="s">
        <v>64</v>
      </c>
      <c r="F34" s="24" t="s">
        <v>48</v>
      </c>
      <c r="G34" s="25">
        <v>1</v>
      </c>
      <c r="H34" s="26"/>
      <c r="I34" s="26">
        <f>ROUND(ROUND(H34,2)*ROUND(G34,3),2)</f>
        <v>0</v>
      </c>
      <c r="O34">
        <f>(I34*21)/100</f>
        <v>0</v>
      </c>
      <c r="P34" t="s">
        <v>23</v>
      </c>
    </row>
    <row r="35" spans="1:5" ht="12.75">
      <c r="A35" s="27" t="s">
        <v>49</v>
      </c>
      <c r="E35" s="28" t="s">
        <v>197</v>
      </c>
    </row>
    <row r="36" spans="1:5" ht="12.75">
      <c r="A36" s="31" t="s">
        <v>50</v>
      </c>
      <c r="E36" s="30" t="s">
        <v>102</v>
      </c>
    </row>
    <row r="37" spans="1:16" ht="12.75">
      <c r="A37" s="17" t="s">
        <v>44</v>
      </c>
      <c r="B37" s="22">
        <f>+B34+1</f>
        <v>10</v>
      </c>
      <c r="C37" s="39" t="s">
        <v>327</v>
      </c>
      <c r="D37" s="17" t="s">
        <v>46</v>
      </c>
      <c r="E37" s="23" t="s">
        <v>328</v>
      </c>
      <c r="F37" s="24" t="s">
        <v>48</v>
      </c>
      <c r="G37" s="25">
        <v>1</v>
      </c>
      <c r="H37" s="26"/>
      <c r="I37" s="26">
        <f>ROUND(ROUND(H37,2)*ROUND(G37,3),2)</f>
        <v>0</v>
      </c>
      <c r="O37">
        <f>(I37*21)/100</f>
        <v>0</v>
      </c>
      <c r="P37" t="s">
        <v>23</v>
      </c>
    </row>
    <row r="38" spans="1:5" ht="12.75">
      <c r="A38" s="27" t="s">
        <v>49</v>
      </c>
      <c r="E38" s="28"/>
    </row>
    <row r="39" spans="1:5" ht="12.75">
      <c r="A39" s="31" t="s">
        <v>50</v>
      </c>
      <c r="E39" s="30" t="s">
        <v>102</v>
      </c>
    </row>
    <row r="40" spans="1:16" ht="12.75">
      <c r="A40" s="17" t="s">
        <v>44</v>
      </c>
      <c r="B40" s="22">
        <f>+B37+1</f>
        <v>11</v>
      </c>
      <c r="C40" s="22" t="s">
        <v>66</v>
      </c>
      <c r="D40" s="17" t="s">
        <v>46</v>
      </c>
      <c r="E40" s="23" t="s">
        <v>67</v>
      </c>
      <c r="F40" s="24" t="s">
        <v>48</v>
      </c>
      <c r="G40" s="25">
        <v>1</v>
      </c>
      <c r="H40" s="26"/>
      <c r="I40" s="26">
        <f>ROUND(ROUND(H40,2)*ROUND(G40,3),2)</f>
        <v>0</v>
      </c>
      <c r="O40">
        <f>(I40*21)/100</f>
        <v>0</v>
      </c>
      <c r="P40" t="s">
        <v>23</v>
      </c>
    </row>
    <row r="41" spans="1:5" ht="25.5">
      <c r="A41" s="27" t="s">
        <v>49</v>
      </c>
      <c r="E41" s="28" t="s">
        <v>198</v>
      </c>
    </row>
    <row r="42" spans="1:5" ht="12.75">
      <c r="A42" s="31" t="s">
        <v>50</v>
      </c>
      <c r="E42" s="30" t="s">
        <v>102</v>
      </c>
    </row>
    <row r="43" spans="1:16" ht="12.75">
      <c r="A43" s="17" t="s">
        <v>44</v>
      </c>
      <c r="B43" s="22">
        <v>12</v>
      </c>
      <c r="C43" s="22" t="s">
        <v>68</v>
      </c>
      <c r="D43" s="17" t="s">
        <v>46</v>
      </c>
      <c r="E43" s="23" t="s">
        <v>69</v>
      </c>
      <c r="F43" s="24" t="s">
        <v>48</v>
      </c>
      <c r="G43" s="25">
        <v>1</v>
      </c>
      <c r="H43" s="26"/>
      <c r="I43" s="26">
        <f>ROUND(ROUND(H43,2)*ROUND(G43,3),2)</f>
        <v>0</v>
      </c>
      <c r="O43">
        <f>(I43*21)/100</f>
        <v>0</v>
      </c>
      <c r="P43" t="s">
        <v>23</v>
      </c>
    </row>
    <row r="44" spans="1:5" ht="12.75">
      <c r="A44" s="27" t="s">
        <v>49</v>
      </c>
      <c r="E44" s="28" t="s">
        <v>70</v>
      </c>
    </row>
    <row r="45" spans="1:5" ht="12.75">
      <c r="A45" s="31" t="s">
        <v>50</v>
      </c>
      <c r="E45" s="30" t="s">
        <v>46</v>
      </c>
    </row>
    <row r="46" spans="1:16" ht="12.75">
      <c r="A46" s="17" t="s">
        <v>44</v>
      </c>
      <c r="B46" s="22">
        <v>13</v>
      </c>
      <c r="C46" s="22" t="s">
        <v>71</v>
      </c>
      <c r="D46" s="17" t="s">
        <v>46</v>
      </c>
      <c r="E46" s="23" t="s">
        <v>72</v>
      </c>
      <c r="F46" s="24" t="s">
        <v>57</v>
      </c>
      <c r="G46" s="25">
        <v>2</v>
      </c>
      <c r="H46" s="26"/>
      <c r="I46" s="26">
        <f>ROUND(ROUND(H46,2)*ROUND(G46,3),2)</f>
        <v>0</v>
      </c>
      <c r="O46">
        <f>(I46*21)/100</f>
        <v>0</v>
      </c>
      <c r="P46" t="s">
        <v>23</v>
      </c>
    </row>
    <row r="47" spans="1:5" ht="12.75">
      <c r="A47" s="27" t="s">
        <v>49</v>
      </c>
      <c r="E47" s="28" t="s">
        <v>196</v>
      </c>
    </row>
    <row r="48" spans="1:5" ht="12.75">
      <c r="A48" s="31" t="s">
        <v>50</v>
      </c>
      <c r="E48" s="30" t="s">
        <v>167</v>
      </c>
    </row>
    <row r="49" spans="1:16" ht="12.75">
      <c r="A49" s="17" t="s">
        <v>44</v>
      </c>
      <c r="B49" s="22">
        <v>14</v>
      </c>
      <c r="C49" s="22" t="s">
        <v>78</v>
      </c>
      <c r="D49" s="17" t="s">
        <v>46</v>
      </c>
      <c r="E49" s="23" t="s">
        <v>79</v>
      </c>
      <c r="F49" s="24" t="s">
        <v>48</v>
      </c>
      <c r="G49" s="25">
        <v>1</v>
      </c>
      <c r="H49" s="26"/>
      <c r="I49" s="26">
        <f>ROUND(ROUND(H49,2)*ROUND(G49,3),2)</f>
        <v>0</v>
      </c>
      <c r="O49">
        <f>(I49*21)/100</f>
        <v>0</v>
      </c>
      <c r="P49" t="s">
        <v>23</v>
      </c>
    </row>
    <row r="50" spans="1:5" ht="38.25">
      <c r="A50" s="27" t="s">
        <v>49</v>
      </c>
      <c r="E50" s="28" t="s">
        <v>195</v>
      </c>
    </row>
    <row r="51" spans="1:5" ht="12.75">
      <c r="A51" s="29" t="s">
        <v>50</v>
      </c>
      <c r="E51" s="30" t="s">
        <v>102</v>
      </c>
    </row>
    <row r="52" spans="1:16" ht="12.75" hidden="1">
      <c r="A52" s="17" t="s">
        <v>44</v>
      </c>
      <c r="B52" s="22">
        <v>15</v>
      </c>
      <c r="C52" s="22"/>
      <c r="D52" s="17"/>
      <c r="E52" s="23"/>
      <c r="F52" s="24"/>
      <c r="G52" s="25"/>
      <c r="H52" s="26"/>
      <c r="I52" s="26"/>
      <c r="O52">
        <f>(I52*21)/100</f>
        <v>0</v>
      </c>
      <c r="P52" t="s">
        <v>23</v>
      </c>
    </row>
    <row r="53" spans="1:5" ht="12.75" hidden="1">
      <c r="A53" s="27" t="s">
        <v>49</v>
      </c>
      <c r="E53" s="28"/>
    </row>
    <row r="54" spans="1:5" ht="12.75" hidden="1">
      <c r="A54" s="29" t="s">
        <v>50</v>
      </c>
      <c r="E54" s="30"/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D11" sqref="D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 t="s">
        <v>238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10</v>
      </c>
      <c r="B3" s="10" t="s">
        <v>12</v>
      </c>
      <c r="C3" s="46"/>
      <c r="D3" s="43"/>
      <c r="E3" s="11" t="str">
        <f>'SO 000_000'!E3</f>
        <v> III/27513, most ev. č. 27515-3 přes svodnici před obcí Semčice-neodkladná oprava</v>
      </c>
      <c r="F3" s="1"/>
      <c r="G3" s="8"/>
      <c r="H3" s="7" t="s">
        <v>85</v>
      </c>
      <c r="I3" s="32">
        <f>0+I9</f>
        <v>0</v>
      </c>
      <c r="O3" t="s">
        <v>19</v>
      </c>
      <c r="P3" t="s">
        <v>23</v>
      </c>
    </row>
    <row r="4" spans="1:16" ht="15" customHeight="1">
      <c r="A4" t="s">
        <v>13</v>
      </c>
      <c r="B4" s="10" t="s">
        <v>14</v>
      </c>
      <c r="C4" s="46" t="s">
        <v>83</v>
      </c>
      <c r="D4" s="43"/>
      <c r="E4" s="11" t="s">
        <v>84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</v>
      </c>
      <c r="B5" s="13" t="s">
        <v>18</v>
      </c>
      <c r="C5" s="47" t="s">
        <v>85</v>
      </c>
      <c r="D5" s="48"/>
      <c r="E5" s="14" t="s">
        <v>84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5" t="s">
        <v>25</v>
      </c>
      <c r="B6" s="45" t="s">
        <v>27</v>
      </c>
      <c r="C6" s="45" t="s">
        <v>29</v>
      </c>
      <c r="D6" s="45" t="s">
        <v>30</v>
      </c>
      <c r="E6" s="45" t="s">
        <v>31</v>
      </c>
      <c r="F6" s="45" t="s">
        <v>33</v>
      </c>
      <c r="G6" s="45" t="s">
        <v>35</v>
      </c>
      <c r="H6" s="45" t="s">
        <v>37</v>
      </c>
      <c r="I6" s="45"/>
    </row>
    <row r="7" spans="1:9" ht="12.75" customHeight="1">
      <c r="A7" s="45"/>
      <c r="B7" s="45"/>
      <c r="C7" s="45"/>
      <c r="D7" s="45"/>
      <c r="E7" s="45"/>
      <c r="F7" s="45"/>
      <c r="G7" s="45"/>
      <c r="H7" s="12" t="s">
        <v>38</v>
      </c>
      <c r="I7" s="12" t="s">
        <v>40</v>
      </c>
    </row>
    <row r="8" spans="1:9" ht="12.75" customHeight="1">
      <c r="A8" s="12" t="s">
        <v>26</v>
      </c>
      <c r="B8" s="12" t="s">
        <v>28</v>
      </c>
      <c r="C8" s="12" t="s">
        <v>23</v>
      </c>
      <c r="D8" s="12" t="s">
        <v>22</v>
      </c>
      <c r="E8" s="12" t="s">
        <v>32</v>
      </c>
      <c r="F8" s="12" t="s">
        <v>34</v>
      </c>
      <c r="G8" s="12" t="s">
        <v>36</v>
      </c>
      <c r="H8" s="12" t="s">
        <v>39</v>
      </c>
      <c r="I8" s="12" t="s">
        <v>41</v>
      </c>
    </row>
    <row r="9" spans="1:18" ht="12.75" customHeight="1">
      <c r="A9" s="18" t="s">
        <v>42</v>
      </c>
      <c r="B9" s="18"/>
      <c r="C9" s="19" t="s">
        <v>26</v>
      </c>
      <c r="D9" s="18"/>
      <c r="E9" s="20" t="s">
        <v>43</v>
      </c>
      <c r="F9" s="18"/>
      <c r="G9" s="18"/>
      <c r="H9" s="18"/>
      <c r="I9" s="21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17" t="s">
        <v>44</v>
      </c>
      <c r="B10" s="22" t="s">
        <v>28</v>
      </c>
      <c r="C10" s="22" t="s">
        <v>199</v>
      </c>
      <c r="D10" s="17" t="s">
        <v>46</v>
      </c>
      <c r="E10" s="23" t="s">
        <v>200</v>
      </c>
      <c r="F10" s="24" t="s">
        <v>48</v>
      </c>
      <c r="G10" s="25">
        <v>1</v>
      </c>
      <c r="H10" s="26"/>
      <c r="I10" s="26">
        <f>ROUND(ROUND(H10,2)*ROUND(G10,3),2)</f>
        <v>0</v>
      </c>
      <c r="O10">
        <f>(I10*21)/100</f>
        <v>0</v>
      </c>
      <c r="P10" t="s">
        <v>23</v>
      </c>
    </row>
    <row r="11" spans="1:5" ht="127.5">
      <c r="A11" s="27" t="s">
        <v>49</v>
      </c>
      <c r="E11" s="28" t="s">
        <v>340</v>
      </c>
    </row>
    <row r="12" spans="1:5" ht="12.75">
      <c r="A12" s="29" t="s">
        <v>50</v>
      </c>
      <c r="E12" s="30" t="s">
        <v>102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5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E10" sqref="E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  <col min="17" max="17" width="11.00390625" style="0" hidden="1" customWidth="1"/>
    <col min="18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 t="s">
        <v>238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11</v>
      </c>
      <c r="F2" s="1"/>
      <c r="G2" s="1"/>
      <c r="H2" s="5"/>
      <c r="I2" s="5"/>
      <c r="O2">
        <f>0+O9+O37+O86+O126+O151+O182+O216+O250+O263+O270</f>
        <v>0</v>
      </c>
      <c r="P2" t="s">
        <v>22</v>
      </c>
    </row>
    <row r="3" spans="1:16" ht="15" customHeight="1">
      <c r="A3" t="s">
        <v>10</v>
      </c>
      <c r="B3" s="10" t="s">
        <v>12</v>
      </c>
      <c r="C3" s="46"/>
      <c r="D3" s="43"/>
      <c r="E3" s="11" t="str">
        <f>'SO 000_000'!E3</f>
        <v> III/27513, most ev. č. 27515-3 přes svodnici před obcí Semčice-neodkladná oprava</v>
      </c>
      <c r="F3" s="1"/>
      <c r="G3" s="8"/>
      <c r="H3" s="7" t="s">
        <v>89</v>
      </c>
      <c r="I3" s="32">
        <f>0+I9+I37+I86+I126+I151+I182+I216+I250+I263+I270</f>
        <v>0</v>
      </c>
      <c r="O3" t="s">
        <v>19</v>
      </c>
      <c r="P3" t="s">
        <v>23</v>
      </c>
    </row>
    <row r="4" spans="1:16" ht="15" customHeight="1">
      <c r="A4" t="s">
        <v>13</v>
      </c>
      <c r="B4" s="10" t="s">
        <v>14</v>
      </c>
      <c r="C4" s="46" t="s">
        <v>88</v>
      </c>
      <c r="D4" s="43"/>
      <c r="E4" s="11" t="s">
        <v>239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</v>
      </c>
      <c r="B5" s="13" t="s">
        <v>18</v>
      </c>
      <c r="C5" s="47" t="s">
        <v>89</v>
      </c>
      <c r="D5" s="48"/>
      <c r="E5" s="14" t="s">
        <v>239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5" t="s">
        <v>25</v>
      </c>
      <c r="B6" s="45" t="s">
        <v>27</v>
      </c>
      <c r="C6" s="45" t="s">
        <v>29</v>
      </c>
      <c r="D6" s="45" t="s">
        <v>30</v>
      </c>
      <c r="E6" s="45" t="s">
        <v>31</v>
      </c>
      <c r="F6" s="45" t="s">
        <v>33</v>
      </c>
      <c r="G6" s="45" t="s">
        <v>35</v>
      </c>
      <c r="H6" s="45" t="s">
        <v>37</v>
      </c>
      <c r="I6" s="45"/>
    </row>
    <row r="7" spans="1:9" ht="12.75" customHeight="1">
      <c r="A7" s="45"/>
      <c r="B7" s="45"/>
      <c r="C7" s="45"/>
      <c r="D7" s="45"/>
      <c r="E7" s="45"/>
      <c r="F7" s="45"/>
      <c r="G7" s="45"/>
      <c r="H7" s="12" t="s">
        <v>38</v>
      </c>
      <c r="I7" s="12" t="s">
        <v>40</v>
      </c>
    </row>
    <row r="8" spans="1:9" ht="12.75" customHeight="1">
      <c r="A8" s="12" t="s">
        <v>26</v>
      </c>
      <c r="B8" s="12" t="s">
        <v>28</v>
      </c>
      <c r="C8" s="12" t="s">
        <v>23</v>
      </c>
      <c r="D8" s="12" t="s">
        <v>22</v>
      </c>
      <c r="E8" s="12" t="s">
        <v>32</v>
      </c>
      <c r="F8" s="12" t="s">
        <v>34</v>
      </c>
      <c r="G8" s="12" t="s">
        <v>36</v>
      </c>
      <c r="H8" s="12" t="s">
        <v>39</v>
      </c>
      <c r="I8" s="12" t="s">
        <v>41</v>
      </c>
    </row>
    <row r="9" spans="1:18" ht="12.75" customHeight="1">
      <c r="A9" s="18" t="s">
        <v>42</v>
      </c>
      <c r="B9" s="18"/>
      <c r="C9" s="19" t="s">
        <v>26</v>
      </c>
      <c r="D9" s="18"/>
      <c r="E9" s="20" t="s">
        <v>43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0+I10+I13+I16+I19+I22+I25+I28+I31+I34</f>
        <v>0</v>
      </c>
      <c r="R9">
        <f>0+O10+O13+O16+O19+O22+O25+O28+O31+O34</f>
        <v>0</v>
      </c>
    </row>
    <row r="10" spans="1:16" ht="12.75">
      <c r="A10" s="17" t="s">
        <v>44</v>
      </c>
      <c r="B10" s="22" t="s">
        <v>28</v>
      </c>
      <c r="C10" s="40" t="s">
        <v>73</v>
      </c>
      <c r="D10" s="17" t="s">
        <v>74</v>
      </c>
      <c r="E10" s="23" t="s">
        <v>75</v>
      </c>
      <c r="F10" s="24" t="s">
        <v>76</v>
      </c>
      <c r="G10" s="25">
        <f>111.15+175.52</f>
        <v>286.67</v>
      </c>
      <c r="H10" s="26"/>
      <c r="I10" s="26">
        <f>ROUND(ROUND(H10,2)*ROUND(G10,3),2)</f>
        <v>0</v>
      </c>
      <c r="O10">
        <f>(I10*21)/100</f>
        <v>0</v>
      </c>
      <c r="P10" t="s">
        <v>23</v>
      </c>
    </row>
    <row r="11" spans="1:5" ht="12.75">
      <c r="A11" s="27" t="s">
        <v>49</v>
      </c>
      <c r="C11" s="41"/>
      <c r="E11" s="28" t="s">
        <v>77</v>
      </c>
    </row>
    <row r="12" spans="1:5" ht="38.25">
      <c r="A12" s="31" t="s">
        <v>50</v>
      </c>
      <c r="C12" s="41"/>
      <c r="E12" s="30" t="s">
        <v>249</v>
      </c>
    </row>
    <row r="13" spans="1:16" ht="12.75">
      <c r="A13" s="17" t="s">
        <v>44</v>
      </c>
      <c r="B13" s="22">
        <f>+B10+1</f>
        <v>2</v>
      </c>
      <c r="C13" s="40" t="s">
        <v>73</v>
      </c>
      <c r="D13" s="17" t="s">
        <v>90</v>
      </c>
      <c r="E13" s="23" t="s">
        <v>75</v>
      </c>
      <c r="F13" s="24" t="s">
        <v>76</v>
      </c>
      <c r="G13" s="25">
        <v>92.99</v>
      </c>
      <c r="H13" s="26"/>
      <c r="I13" s="26">
        <f>ROUND(ROUND(H13,2)*ROUND(G13,3),2)</f>
        <v>0</v>
      </c>
      <c r="O13">
        <f>(I13*21)/100</f>
        <v>0</v>
      </c>
      <c r="P13" t="s">
        <v>23</v>
      </c>
    </row>
    <row r="14" spans="1:5" ht="12.75">
      <c r="A14" s="27" t="s">
        <v>49</v>
      </c>
      <c r="C14" s="41"/>
      <c r="E14" s="28" t="s">
        <v>91</v>
      </c>
    </row>
    <row r="15" spans="1:5" ht="12.75">
      <c r="A15" s="31" t="s">
        <v>50</v>
      </c>
      <c r="C15" s="41"/>
      <c r="E15" s="30" t="s">
        <v>244</v>
      </c>
    </row>
    <row r="16" spans="1:16" ht="12.75">
      <c r="A16" s="17" t="s">
        <v>44</v>
      </c>
      <c r="B16" s="22">
        <f>+B13+1</f>
        <v>3</v>
      </c>
      <c r="C16" s="40" t="s">
        <v>73</v>
      </c>
      <c r="D16" s="17" t="s">
        <v>92</v>
      </c>
      <c r="E16" s="23" t="s">
        <v>75</v>
      </c>
      <c r="F16" s="24" t="s">
        <v>76</v>
      </c>
      <c r="G16" s="25">
        <f>3.53+8.4</f>
        <v>11.93</v>
      </c>
      <c r="H16" s="26"/>
      <c r="I16" s="26">
        <f>ROUND(ROUND(H16,2)*ROUND(G16,3),2)</f>
        <v>0</v>
      </c>
      <c r="O16">
        <f>(I16*21)/100</f>
        <v>0</v>
      </c>
      <c r="P16" t="s">
        <v>23</v>
      </c>
    </row>
    <row r="17" spans="1:5" ht="12.75">
      <c r="A17" s="27" t="s">
        <v>49</v>
      </c>
      <c r="C17" s="41"/>
      <c r="E17" s="28" t="s">
        <v>93</v>
      </c>
    </row>
    <row r="18" spans="1:5" ht="38.25">
      <c r="A18" s="31" t="s">
        <v>50</v>
      </c>
      <c r="C18" s="41"/>
      <c r="E18" s="30" t="s">
        <v>307</v>
      </c>
    </row>
    <row r="19" spans="1:16" ht="12.75">
      <c r="A19" s="17" t="s">
        <v>44</v>
      </c>
      <c r="B19" s="22">
        <f>+B16+1</f>
        <v>4</v>
      </c>
      <c r="C19" s="40" t="s">
        <v>73</v>
      </c>
      <c r="D19" s="17" t="s">
        <v>94</v>
      </c>
      <c r="E19" s="23" t="s">
        <v>75</v>
      </c>
      <c r="F19" s="24" t="s">
        <v>76</v>
      </c>
      <c r="G19" s="25">
        <v>29.35</v>
      </c>
      <c r="H19" s="26"/>
      <c r="I19" s="26">
        <f>ROUND(ROUND(H19,2)*ROUND(G19,3),2)</f>
        <v>0</v>
      </c>
      <c r="O19">
        <f>(I19*21)/100</f>
        <v>0</v>
      </c>
      <c r="P19" t="s">
        <v>23</v>
      </c>
    </row>
    <row r="20" spans="1:5" ht="12.75">
      <c r="A20" s="27" t="s">
        <v>49</v>
      </c>
      <c r="C20" s="41"/>
      <c r="E20" s="28" t="s">
        <v>95</v>
      </c>
    </row>
    <row r="21" spans="1:5" ht="12.75">
      <c r="A21" s="31" t="s">
        <v>50</v>
      </c>
      <c r="C21" s="41"/>
      <c r="E21" s="30" t="s">
        <v>241</v>
      </c>
    </row>
    <row r="22" spans="1:16" ht="12.75">
      <c r="A22" s="17" t="s">
        <v>44</v>
      </c>
      <c r="B22" s="22">
        <f>+B19+1</f>
        <v>5</v>
      </c>
      <c r="C22" s="40" t="s">
        <v>96</v>
      </c>
      <c r="D22" s="17" t="s">
        <v>46</v>
      </c>
      <c r="E22" s="23" t="s">
        <v>97</v>
      </c>
      <c r="F22" s="24" t="s">
        <v>76</v>
      </c>
      <c r="G22" s="25">
        <v>2.02</v>
      </c>
      <c r="H22" s="26"/>
      <c r="I22" s="26">
        <f>ROUND(ROUND(H22,2)*ROUND(G22,3),2)</f>
        <v>0</v>
      </c>
      <c r="O22">
        <f>(I22*21)/100</f>
        <v>0</v>
      </c>
      <c r="P22" t="s">
        <v>23</v>
      </c>
    </row>
    <row r="23" spans="1:5" ht="12.75">
      <c r="A23" s="27" t="s">
        <v>49</v>
      </c>
      <c r="C23" s="41"/>
      <c r="E23" s="28" t="s">
        <v>201</v>
      </c>
    </row>
    <row r="24" spans="1:5" ht="12.75">
      <c r="A24" s="31" t="s">
        <v>50</v>
      </c>
      <c r="C24" s="41"/>
      <c r="E24" s="30" t="s">
        <v>305</v>
      </c>
    </row>
    <row r="25" spans="1:16" ht="12.75">
      <c r="A25" s="17" t="s">
        <v>44</v>
      </c>
      <c r="B25" s="22">
        <f>+B22+1</f>
        <v>6</v>
      </c>
      <c r="C25" s="40" t="s">
        <v>98</v>
      </c>
      <c r="D25" s="17" t="s">
        <v>46</v>
      </c>
      <c r="E25" s="23" t="s">
        <v>99</v>
      </c>
      <c r="F25" s="24" t="s">
        <v>48</v>
      </c>
      <c r="G25" s="25">
        <v>1</v>
      </c>
      <c r="H25" s="26"/>
      <c r="I25" s="26">
        <f>ROUND(ROUND(H25,2)*ROUND(G25,3),2)</f>
        <v>0</v>
      </c>
      <c r="O25">
        <f>(I25*21)/100</f>
        <v>0</v>
      </c>
      <c r="P25" t="s">
        <v>23</v>
      </c>
    </row>
    <row r="26" spans="1:5" ht="12.75">
      <c r="A26" s="27" t="s">
        <v>49</v>
      </c>
      <c r="C26" s="41"/>
      <c r="E26" s="28" t="s">
        <v>46</v>
      </c>
    </row>
    <row r="27" spans="1:5" ht="12.75">
      <c r="A27" s="31" t="s">
        <v>50</v>
      </c>
      <c r="C27" s="41"/>
      <c r="E27" s="30" t="s">
        <v>46</v>
      </c>
    </row>
    <row r="28" spans="1:16" ht="12.75">
      <c r="A28" s="17" t="s">
        <v>44</v>
      </c>
      <c r="B28" s="22">
        <f>+B25+1</f>
        <v>7</v>
      </c>
      <c r="C28" s="40" t="s">
        <v>100</v>
      </c>
      <c r="D28" s="17" t="s">
        <v>46</v>
      </c>
      <c r="E28" s="23" t="s">
        <v>101</v>
      </c>
      <c r="F28" s="24" t="s">
        <v>48</v>
      </c>
      <c r="G28" s="25">
        <v>1</v>
      </c>
      <c r="H28" s="26"/>
      <c r="I28" s="26">
        <f>ROUND(ROUND(H28,2)*ROUND(G28,3),2)</f>
        <v>0</v>
      </c>
      <c r="O28">
        <f>(I28*21)/100</f>
        <v>0</v>
      </c>
      <c r="P28" t="s">
        <v>23</v>
      </c>
    </row>
    <row r="29" spans="1:5" ht="12.75">
      <c r="A29" s="27" t="s">
        <v>49</v>
      </c>
      <c r="C29" s="41"/>
      <c r="E29" s="28" t="s">
        <v>46</v>
      </c>
    </row>
    <row r="30" spans="1:5" ht="12.75">
      <c r="A30" s="31" t="s">
        <v>50</v>
      </c>
      <c r="C30" s="41"/>
      <c r="E30" s="30" t="s">
        <v>46</v>
      </c>
    </row>
    <row r="31" spans="1:16" ht="12.75">
      <c r="A31" s="17" t="s">
        <v>44</v>
      </c>
      <c r="B31" s="22">
        <f>+B28+1</f>
        <v>8</v>
      </c>
      <c r="C31" s="40" t="s">
        <v>103</v>
      </c>
      <c r="D31" s="17" t="s">
        <v>46</v>
      </c>
      <c r="E31" s="23" t="s">
        <v>104</v>
      </c>
      <c r="F31" s="24" t="s">
        <v>48</v>
      </c>
      <c r="G31" s="25">
        <v>1</v>
      </c>
      <c r="H31" s="26"/>
      <c r="I31" s="26">
        <f>ROUND(ROUND(H31,2)*ROUND(G31,3),2)</f>
        <v>0</v>
      </c>
      <c r="O31">
        <f>(I31*21)/100</f>
        <v>0</v>
      </c>
      <c r="P31" t="s">
        <v>23</v>
      </c>
    </row>
    <row r="32" spans="1:5" ht="12.75">
      <c r="A32" s="27" t="s">
        <v>49</v>
      </c>
      <c r="C32" s="41"/>
      <c r="E32" s="28" t="s">
        <v>105</v>
      </c>
    </row>
    <row r="33" spans="1:5" ht="12.75">
      <c r="A33" s="31" t="s">
        <v>50</v>
      </c>
      <c r="C33" s="41"/>
      <c r="E33" s="30" t="s">
        <v>102</v>
      </c>
    </row>
    <row r="34" spans="1:16" ht="12.75" hidden="1">
      <c r="A34" s="17" t="s">
        <v>44</v>
      </c>
      <c r="B34" s="22"/>
      <c r="C34" s="22"/>
      <c r="D34" s="17"/>
      <c r="E34" s="23"/>
      <c r="F34" s="24"/>
      <c r="G34" s="25"/>
      <c r="H34" s="26"/>
      <c r="I34" s="26">
        <f>ROUND(ROUND(H34,2)*ROUND(G34,3),2)</f>
        <v>0</v>
      </c>
      <c r="O34">
        <f>(I34*21)/100</f>
        <v>0</v>
      </c>
      <c r="P34" t="s">
        <v>23</v>
      </c>
    </row>
    <row r="35" spans="1:5" ht="12.75" hidden="1">
      <c r="A35" s="27" t="s">
        <v>49</v>
      </c>
      <c r="E35" s="28"/>
    </row>
    <row r="36" spans="1:5" ht="12.75" hidden="1">
      <c r="A36" s="29" t="s">
        <v>50</v>
      </c>
      <c r="E36" s="30"/>
    </row>
    <row r="37" spans="1:18" ht="12.75" customHeight="1">
      <c r="A37" s="5" t="s">
        <v>42</v>
      </c>
      <c r="B37" s="5"/>
      <c r="C37" s="33" t="s">
        <v>28</v>
      </c>
      <c r="D37" s="5"/>
      <c r="E37" s="20" t="s">
        <v>80</v>
      </c>
      <c r="F37" s="5"/>
      <c r="G37" s="5"/>
      <c r="H37" s="5"/>
      <c r="I37" s="34">
        <f>0+Q37</f>
        <v>0</v>
      </c>
      <c r="O37">
        <f>0+R37</f>
        <v>0</v>
      </c>
      <c r="Q37">
        <f>0+I38+I41+I44+I50+I53+I56+I59+I62+I65+I68+I71+I74+I77+I80+I83</f>
        <v>0</v>
      </c>
      <c r="R37">
        <f>0+O38+O41+O44+O50+O53+O56+O59+O62+O65+O68+O71+O74+O77+O80+O83</f>
        <v>0</v>
      </c>
    </row>
    <row r="38" spans="1:16" ht="12.75">
      <c r="A38" s="17" t="s">
        <v>44</v>
      </c>
      <c r="B38" s="22">
        <v>1</v>
      </c>
      <c r="C38" s="40">
        <v>11130</v>
      </c>
      <c r="D38" s="17"/>
      <c r="E38" s="23" t="s">
        <v>329</v>
      </c>
      <c r="F38" s="24" t="s">
        <v>81</v>
      </c>
      <c r="G38" s="25">
        <v>102</v>
      </c>
      <c r="H38" s="26"/>
      <c r="I38" s="26">
        <f>ROUND(ROUND(H38,2)*ROUND(G38,3),2)</f>
        <v>0</v>
      </c>
      <c r="O38">
        <f>(I38*21)/100</f>
        <v>0</v>
      </c>
      <c r="P38" t="s">
        <v>23</v>
      </c>
    </row>
    <row r="39" spans="1:5" ht="12.75">
      <c r="A39" s="27" t="s">
        <v>49</v>
      </c>
      <c r="C39" s="41"/>
      <c r="E39" s="28" t="s">
        <v>330</v>
      </c>
    </row>
    <row r="40" spans="1:5" ht="12.75">
      <c r="A40" s="31" t="s">
        <v>50</v>
      </c>
      <c r="C40" s="41"/>
      <c r="E40" s="30" t="s">
        <v>331</v>
      </c>
    </row>
    <row r="41" spans="1:16" ht="25.5">
      <c r="A41" s="17" t="s">
        <v>44</v>
      </c>
      <c r="B41" s="22">
        <f>+B38+1</f>
        <v>2</v>
      </c>
      <c r="C41" s="40" t="s">
        <v>106</v>
      </c>
      <c r="D41" s="17" t="s">
        <v>46</v>
      </c>
      <c r="E41" s="23" t="s">
        <v>107</v>
      </c>
      <c r="F41" s="24" t="s">
        <v>108</v>
      </c>
      <c r="G41" s="25">
        <f>2.48+9.75</f>
        <v>12.23</v>
      </c>
      <c r="H41" s="26"/>
      <c r="I41" s="26">
        <f>ROUND(ROUND(H41,2)*ROUND(G41,3),2)</f>
        <v>0</v>
      </c>
      <c r="O41">
        <f>(I41*21)/100</f>
        <v>0</v>
      </c>
      <c r="P41" t="s">
        <v>23</v>
      </c>
    </row>
    <row r="42" spans="1:5" ht="12.75">
      <c r="A42" s="27" t="s">
        <v>49</v>
      </c>
      <c r="C42" s="41"/>
      <c r="E42" s="28" t="s">
        <v>109</v>
      </c>
    </row>
    <row r="43" spans="1:5" ht="76.5">
      <c r="A43" s="31" t="s">
        <v>50</v>
      </c>
      <c r="C43" s="41"/>
      <c r="E43" s="30" t="s">
        <v>240</v>
      </c>
    </row>
    <row r="44" spans="1:16" ht="25.5">
      <c r="A44" s="17" t="s">
        <v>44</v>
      </c>
      <c r="B44" s="22">
        <f>+B41+1</f>
        <v>3</v>
      </c>
      <c r="C44" s="40" t="s">
        <v>110</v>
      </c>
      <c r="D44" s="17" t="s">
        <v>46</v>
      </c>
      <c r="E44" s="23" t="s">
        <v>111</v>
      </c>
      <c r="F44" s="24" t="s">
        <v>108</v>
      </c>
      <c r="G44" s="25">
        <f>0.3*6.5*(15+15)</f>
        <v>58.5</v>
      </c>
      <c r="H44" s="26"/>
      <c r="I44" s="26">
        <f>ROUND(ROUND(H44,2)*ROUND(G44,3),2)</f>
        <v>0</v>
      </c>
      <c r="O44">
        <f>(I44*21)/100</f>
        <v>0</v>
      </c>
      <c r="P44" t="s">
        <v>23</v>
      </c>
    </row>
    <row r="45" spans="1:5" ht="12.75">
      <c r="A45" s="27" t="s">
        <v>49</v>
      </c>
      <c r="C45" s="41"/>
      <c r="E45" s="28" t="s">
        <v>109</v>
      </c>
    </row>
    <row r="46" spans="1:5" ht="25.5">
      <c r="A46" s="31" t="s">
        <v>50</v>
      </c>
      <c r="C46" s="41"/>
      <c r="E46" s="30" t="s">
        <v>242</v>
      </c>
    </row>
    <row r="47" spans="1:16" ht="12.75">
      <c r="A47" s="17" t="s">
        <v>44</v>
      </c>
      <c r="B47" s="22">
        <f>+B44+1</f>
        <v>4</v>
      </c>
      <c r="C47" s="40" t="s">
        <v>112</v>
      </c>
      <c r="D47" s="17" t="s">
        <v>46</v>
      </c>
      <c r="E47" s="23" t="s">
        <v>113</v>
      </c>
      <c r="F47" s="24" t="s">
        <v>108</v>
      </c>
      <c r="G47" s="25">
        <f>1.43+39</f>
        <v>40.43</v>
      </c>
      <c r="H47" s="26"/>
      <c r="I47" s="26">
        <f>ROUND(ROUND(H47,2)*ROUND(G47,3),2)</f>
        <v>0</v>
      </c>
      <c r="O47">
        <f>(I47*21)/100</f>
        <v>0</v>
      </c>
      <c r="P47" t="s">
        <v>23</v>
      </c>
    </row>
    <row r="48" spans="1:5" ht="12.75">
      <c r="A48" s="27" t="s">
        <v>49</v>
      </c>
      <c r="C48" s="41"/>
      <c r="E48" s="28" t="s">
        <v>109</v>
      </c>
    </row>
    <row r="49" spans="1:5" ht="63.75">
      <c r="A49" s="31" t="s">
        <v>50</v>
      </c>
      <c r="C49" s="41"/>
      <c r="E49" s="30" t="s">
        <v>243</v>
      </c>
    </row>
    <row r="50" spans="1:16" ht="12.75">
      <c r="A50" s="17" t="s">
        <v>44</v>
      </c>
      <c r="B50" s="22">
        <f>+B47+1</f>
        <v>5</v>
      </c>
      <c r="C50" s="40" t="s">
        <v>114</v>
      </c>
      <c r="D50" s="17" t="s">
        <v>46</v>
      </c>
      <c r="E50" s="23" t="s">
        <v>115</v>
      </c>
      <c r="F50" s="24" t="s">
        <v>108</v>
      </c>
      <c r="G50" s="25">
        <f>27.63+5.64</f>
        <v>33.269999999999996</v>
      </c>
      <c r="H50" s="26"/>
      <c r="I50" s="26">
        <f>ROUND(ROUND(H50,2)*ROUND(G50,3),2)</f>
        <v>0</v>
      </c>
      <c r="O50">
        <f>(I50*21)/100</f>
        <v>0</v>
      </c>
      <c r="P50" t="s">
        <v>23</v>
      </c>
    </row>
    <row r="51" spans="1:5" ht="12.75">
      <c r="A51" s="27" t="s">
        <v>49</v>
      </c>
      <c r="C51" s="41"/>
      <c r="E51" s="28" t="s">
        <v>245</v>
      </c>
    </row>
    <row r="52" spans="1:5" ht="63.75">
      <c r="A52" s="31" t="s">
        <v>50</v>
      </c>
      <c r="C52" s="41"/>
      <c r="E52" s="30" t="s">
        <v>246</v>
      </c>
    </row>
    <row r="53" spans="1:16" ht="12.75">
      <c r="A53" s="17" t="s">
        <v>44</v>
      </c>
      <c r="B53" s="22">
        <f>+B50+1</f>
        <v>6</v>
      </c>
      <c r="C53" s="40" t="s">
        <v>116</v>
      </c>
      <c r="D53" s="17" t="s">
        <v>46</v>
      </c>
      <c r="E53" s="23" t="s">
        <v>117</v>
      </c>
      <c r="F53" s="24" t="s">
        <v>118</v>
      </c>
      <c r="G53" s="25">
        <v>13</v>
      </c>
      <c r="H53" s="26"/>
      <c r="I53" s="26">
        <f>ROUND(ROUND(H53,2)*ROUND(G53,3),2)</f>
        <v>0</v>
      </c>
      <c r="O53">
        <f>(I53*21)/100</f>
        <v>0</v>
      </c>
      <c r="P53" t="s">
        <v>23</v>
      </c>
    </row>
    <row r="54" spans="1:5" ht="12.75">
      <c r="A54" s="27" t="s">
        <v>49</v>
      </c>
      <c r="C54" s="41"/>
      <c r="E54" s="28" t="s">
        <v>46</v>
      </c>
    </row>
    <row r="55" spans="1:5" ht="25.5">
      <c r="A55" s="31" t="s">
        <v>50</v>
      </c>
      <c r="C55" s="41"/>
      <c r="E55" s="30" t="s">
        <v>247</v>
      </c>
    </row>
    <row r="56" spans="1:16" ht="12.75">
      <c r="A56" s="17" t="s">
        <v>44</v>
      </c>
      <c r="B56" s="22">
        <f>+B53+1</f>
        <v>7</v>
      </c>
      <c r="C56" s="22" t="s">
        <v>315</v>
      </c>
      <c r="D56" s="17" t="s">
        <v>46</v>
      </c>
      <c r="E56" s="23" t="s">
        <v>316</v>
      </c>
      <c r="F56" s="24" t="s">
        <v>317</v>
      </c>
      <c r="G56" s="25">
        <v>672</v>
      </c>
      <c r="H56" s="26"/>
      <c r="I56" s="26">
        <f>ROUND(ROUND(H56,2)*ROUND(G56,3),2)</f>
        <v>0</v>
      </c>
      <c r="O56">
        <f>(I56*21)/100</f>
        <v>0</v>
      </c>
      <c r="P56" t="s">
        <v>23</v>
      </c>
    </row>
    <row r="57" spans="1:5" ht="12.75">
      <c r="A57" s="27" t="s">
        <v>49</v>
      </c>
      <c r="E57" s="28" t="s">
        <v>46</v>
      </c>
    </row>
    <row r="58" spans="1:5" ht="25.5">
      <c r="A58" s="31" t="s">
        <v>50</v>
      </c>
      <c r="E58" s="42" t="s">
        <v>318</v>
      </c>
    </row>
    <row r="59" spans="1:16" ht="12.75">
      <c r="A59" s="17" t="s">
        <v>44</v>
      </c>
      <c r="B59" s="22">
        <f>+B56+1</f>
        <v>8</v>
      </c>
      <c r="C59" s="22">
        <v>12920</v>
      </c>
      <c r="D59" s="17"/>
      <c r="E59" s="23" t="s">
        <v>324</v>
      </c>
      <c r="F59" s="24" t="s">
        <v>108</v>
      </c>
      <c r="G59" s="25">
        <v>40</v>
      </c>
      <c r="H59" s="26"/>
      <c r="I59" s="26">
        <f>ROUND(ROUND(H59,2)*ROUND(G59,3),2)</f>
        <v>0</v>
      </c>
      <c r="O59">
        <f>(I59*21)/100</f>
        <v>0</v>
      </c>
      <c r="P59" t="s">
        <v>23</v>
      </c>
    </row>
    <row r="60" spans="1:5" ht="25.5">
      <c r="A60" s="27" t="s">
        <v>49</v>
      </c>
      <c r="E60" s="28" t="s">
        <v>325</v>
      </c>
    </row>
    <row r="61" spans="1:5" ht="12.75">
      <c r="A61" s="31" t="s">
        <v>50</v>
      </c>
      <c r="E61" s="30" t="s">
        <v>326</v>
      </c>
    </row>
    <row r="62" spans="1:16" ht="12.75">
      <c r="A62" s="17" t="s">
        <v>44</v>
      </c>
      <c r="B62" s="22">
        <f>+B59+1</f>
        <v>9</v>
      </c>
      <c r="C62" s="40" t="s">
        <v>202</v>
      </c>
      <c r="D62" s="17" t="s">
        <v>46</v>
      </c>
      <c r="E62" s="23" t="s">
        <v>203</v>
      </c>
      <c r="F62" s="24" t="s">
        <v>108</v>
      </c>
      <c r="G62" s="25">
        <f>40*0.275</f>
        <v>11</v>
      </c>
      <c r="H62" s="26"/>
      <c r="I62" s="26">
        <f>ROUND(ROUND(H62,2)*ROUND(G62,3),2)</f>
        <v>0</v>
      </c>
      <c r="O62">
        <f>(I62*21)/100</f>
        <v>0</v>
      </c>
      <c r="P62" t="s">
        <v>23</v>
      </c>
    </row>
    <row r="63" spans="1:5" ht="25.5">
      <c r="A63" s="27" t="s">
        <v>49</v>
      </c>
      <c r="C63" s="41"/>
      <c r="E63" s="28" t="s">
        <v>204</v>
      </c>
    </row>
    <row r="64" spans="1:5" ht="12.75">
      <c r="A64" s="31" t="s">
        <v>50</v>
      </c>
      <c r="C64" s="41"/>
      <c r="E64" s="30" t="s">
        <v>250</v>
      </c>
    </row>
    <row r="65" spans="1:16" ht="12.75">
      <c r="A65" s="17" t="s">
        <v>44</v>
      </c>
      <c r="B65" s="22">
        <v>10</v>
      </c>
      <c r="C65" s="40" t="s">
        <v>119</v>
      </c>
      <c r="D65" s="17" t="s">
        <v>46</v>
      </c>
      <c r="E65" s="23" t="s">
        <v>120</v>
      </c>
      <c r="F65" s="24" t="s">
        <v>108</v>
      </c>
      <c r="G65" s="25">
        <f>43.88*2</f>
        <v>87.76</v>
      </c>
      <c r="H65" s="26"/>
      <c r="I65" s="26">
        <f>ROUND(ROUND(H65,2)*ROUND(G65,3),2)</f>
        <v>0</v>
      </c>
      <c r="O65">
        <f>(I65*21)/100</f>
        <v>0</v>
      </c>
      <c r="P65" t="s">
        <v>23</v>
      </c>
    </row>
    <row r="66" spans="1:5" ht="12.75">
      <c r="A66" s="27" t="s">
        <v>49</v>
      </c>
      <c r="C66" s="41"/>
      <c r="E66" s="28" t="s">
        <v>121</v>
      </c>
    </row>
    <row r="67" spans="1:5" ht="51">
      <c r="A67" s="31" t="s">
        <v>50</v>
      </c>
      <c r="C67" s="41"/>
      <c r="E67" s="30" t="s">
        <v>248</v>
      </c>
    </row>
    <row r="68" spans="1:16" ht="12.75">
      <c r="A68" s="17" t="s">
        <v>44</v>
      </c>
      <c r="B68" s="22">
        <v>11</v>
      </c>
      <c r="C68" s="40" t="s">
        <v>122</v>
      </c>
      <c r="D68" s="17" t="s">
        <v>46</v>
      </c>
      <c r="E68" s="23" t="s">
        <v>123</v>
      </c>
      <c r="F68" s="24" t="s">
        <v>108</v>
      </c>
      <c r="G68" s="25">
        <v>87.76</v>
      </c>
      <c r="H68" s="26"/>
      <c r="I68" s="26">
        <f>ROUND(ROUND(H68,2)*ROUND(G68,3),2)</f>
        <v>0</v>
      </c>
      <c r="O68">
        <f>(I68*21)/100</f>
        <v>0</v>
      </c>
      <c r="P68" t="s">
        <v>23</v>
      </c>
    </row>
    <row r="69" spans="1:5" ht="12.75">
      <c r="A69" s="27" t="s">
        <v>49</v>
      </c>
      <c r="C69" s="41"/>
      <c r="E69" s="28" t="s">
        <v>124</v>
      </c>
    </row>
    <row r="70" spans="1:5" ht="51">
      <c r="A70" s="31" t="s">
        <v>50</v>
      </c>
      <c r="C70" s="41"/>
      <c r="E70" s="30" t="s">
        <v>248</v>
      </c>
    </row>
    <row r="71" spans="1:16" ht="12.75" hidden="1">
      <c r="A71" s="17" t="s">
        <v>44</v>
      </c>
      <c r="B71" s="22"/>
      <c r="C71" s="22"/>
      <c r="D71" s="17"/>
      <c r="E71" s="23"/>
      <c r="F71" s="24"/>
      <c r="G71" s="25"/>
      <c r="H71" s="26"/>
      <c r="I71" s="26">
        <f>ROUND(ROUND(H71,2)*ROUND(G71,3),2)</f>
        <v>0</v>
      </c>
      <c r="O71">
        <f>(I71*21)/100</f>
        <v>0</v>
      </c>
      <c r="P71" t="s">
        <v>23</v>
      </c>
    </row>
    <row r="72" spans="1:5" ht="12.75" hidden="1">
      <c r="A72" s="27" t="s">
        <v>49</v>
      </c>
      <c r="E72" s="28"/>
    </row>
    <row r="73" spans="1:5" ht="12.75" hidden="1">
      <c r="A73" s="31" t="s">
        <v>50</v>
      </c>
      <c r="E73" s="30"/>
    </row>
    <row r="74" spans="1:16" ht="12.75" hidden="1">
      <c r="A74" s="17" t="s">
        <v>44</v>
      </c>
      <c r="B74" s="22"/>
      <c r="C74" s="22"/>
      <c r="D74" s="17"/>
      <c r="E74" s="23"/>
      <c r="F74" s="24"/>
      <c r="G74" s="25"/>
      <c r="H74" s="26"/>
      <c r="I74" s="26">
        <f>ROUND(ROUND(H74,2)*ROUND(G74,3),2)</f>
        <v>0</v>
      </c>
      <c r="O74">
        <f>(I74*21)/100</f>
        <v>0</v>
      </c>
      <c r="P74" t="s">
        <v>23</v>
      </c>
    </row>
    <row r="75" spans="1:5" ht="12.75" hidden="1">
      <c r="A75" s="27" t="s">
        <v>49</v>
      </c>
      <c r="E75" s="28"/>
    </row>
    <row r="76" spans="1:5" ht="12.75" hidden="1">
      <c r="A76" s="31" t="s">
        <v>50</v>
      </c>
      <c r="E76" s="30"/>
    </row>
    <row r="77" spans="1:16" ht="12.75" hidden="1">
      <c r="A77" s="17" t="s">
        <v>44</v>
      </c>
      <c r="B77" s="22"/>
      <c r="C77" s="22"/>
      <c r="D77" s="17"/>
      <c r="E77" s="23"/>
      <c r="F77" s="24"/>
      <c r="G77" s="25"/>
      <c r="H77" s="26"/>
      <c r="I77" s="26">
        <f>ROUND(ROUND(H77,2)*ROUND(G77,3),2)</f>
        <v>0</v>
      </c>
      <c r="O77">
        <f>(I77*21)/100</f>
        <v>0</v>
      </c>
      <c r="P77" t="s">
        <v>23</v>
      </c>
    </row>
    <row r="78" spans="1:5" ht="12.75" hidden="1">
      <c r="A78" s="27" t="s">
        <v>49</v>
      </c>
      <c r="E78" s="28"/>
    </row>
    <row r="79" spans="1:5" ht="12.75" hidden="1">
      <c r="A79" s="31" t="s">
        <v>50</v>
      </c>
      <c r="E79" s="30"/>
    </row>
    <row r="80" spans="1:16" ht="12.75" hidden="1">
      <c r="A80" s="17" t="s">
        <v>44</v>
      </c>
      <c r="B80" s="22"/>
      <c r="C80" s="22"/>
      <c r="D80" s="17"/>
      <c r="E80" s="23"/>
      <c r="F80" s="24"/>
      <c r="G80" s="25"/>
      <c r="H80" s="26"/>
      <c r="I80" s="26">
        <f>ROUND(ROUND(H80,2)*ROUND(G80,3),2)</f>
        <v>0</v>
      </c>
      <c r="O80">
        <f>(I80*21)/100</f>
        <v>0</v>
      </c>
      <c r="P80" t="s">
        <v>23</v>
      </c>
    </row>
    <row r="81" spans="1:5" ht="12.75" hidden="1">
      <c r="A81" s="27" t="s">
        <v>49</v>
      </c>
      <c r="E81" s="28"/>
    </row>
    <row r="82" spans="1:5" ht="12.75" hidden="1">
      <c r="A82" s="31" t="s">
        <v>50</v>
      </c>
      <c r="E82" s="30"/>
    </row>
    <row r="83" spans="1:16" ht="12.75" hidden="1">
      <c r="A83" s="17" t="s">
        <v>44</v>
      </c>
      <c r="B83" s="22"/>
      <c r="C83" s="22"/>
      <c r="D83" s="17"/>
      <c r="E83" s="23"/>
      <c r="F83" s="24"/>
      <c r="G83" s="25"/>
      <c r="H83" s="26"/>
      <c r="I83" s="26">
        <f>ROUND(ROUND(H83,2)*ROUND(G83,3),2)</f>
        <v>0</v>
      </c>
      <c r="O83">
        <f>(I83*21)/100</f>
        <v>0</v>
      </c>
      <c r="P83" t="s">
        <v>23</v>
      </c>
    </row>
    <row r="84" spans="1:5" ht="12.75" hidden="1">
      <c r="A84" s="27" t="s">
        <v>49</v>
      </c>
      <c r="E84" s="28"/>
    </row>
    <row r="85" spans="1:5" ht="12.75" hidden="1">
      <c r="A85" s="29" t="s">
        <v>50</v>
      </c>
      <c r="E85" s="30"/>
    </row>
    <row r="86" spans="1:18" ht="12.75" customHeight="1" hidden="1">
      <c r="A86" s="5" t="s">
        <v>42</v>
      </c>
      <c r="B86" s="5"/>
      <c r="C86" s="33" t="s">
        <v>23</v>
      </c>
      <c r="D86" s="5"/>
      <c r="E86" s="20" t="s">
        <v>125</v>
      </c>
      <c r="F86" s="5"/>
      <c r="G86" s="5"/>
      <c r="H86" s="5"/>
      <c r="I86" s="34">
        <f>0+Q86</f>
        <v>0</v>
      </c>
      <c r="O86">
        <f>0+R86</f>
        <v>0</v>
      </c>
      <c r="Q86">
        <f>0+I87+I90+I93+I96+I99+I102+I105+I108+I111+I114+I117+I120+I123</f>
        <v>0</v>
      </c>
      <c r="R86">
        <f>0+O87+O90+O93+O96+O99+O102+O105+O108+O111+O114+O117+O120+O123</f>
        <v>0</v>
      </c>
    </row>
    <row r="87" spans="1:16" ht="12.75" hidden="1">
      <c r="A87" s="17" t="s">
        <v>44</v>
      </c>
      <c r="B87" s="22">
        <v>1</v>
      </c>
      <c r="C87" s="22"/>
      <c r="D87" s="17"/>
      <c r="E87" s="23"/>
      <c r="F87" s="24"/>
      <c r="G87" s="25"/>
      <c r="H87" s="26"/>
      <c r="I87" s="26">
        <f>ROUND(ROUND(H87,2)*ROUND(G87,3),2)</f>
        <v>0</v>
      </c>
      <c r="O87">
        <f>(I87*21)/100</f>
        <v>0</v>
      </c>
      <c r="P87" t="s">
        <v>23</v>
      </c>
    </row>
    <row r="88" spans="1:5" ht="12.75" hidden="1">
      <c r="A88" s="27" t="s">
        <v>49</v>
      </c>
      <c r="E88" s="28"/>
    </row>
    <row r="89" spans="1:5" ht="12.75" hidden="1">
      <c r="A89" s="31" t="s">
        <v>50</v>
      </c>
      <c r="E89" s="30"/>
    </row>
    <row r="90" spans="1:16" ht="12.75" hidden="1">
      <c r="A90" s="17" t="s">
        <v>44</v>
      </c>
      <c r="B90" s="22">
        <v>2</v>
      </c>
      <c r="C90" s="22"/>
      <c r="D90" s="17"/>
      <c r="E90" s="23"/>
      <c r="F90" s="24"/>
      <c r="G90" s="25"/>
      <c r="H90" s="26"/>
      <c r="I90" s="26">
        <f>ROUND(ROUND(H90,2)*ROUND(G90,3),2)</f>
        <v>0</v>
      </c>
      <c r="O90">
        <f>(I90*21)/100</f>
        <v>0</v>
      </c>
      <c r="P90" t="s">
        <v>23</v>
      </c>
    </row>
    <row r="91" spans="1:5" ht="12.75" hidden="1">
      <c r="A91" s="27" t="s">
        <v>49</v>
      </c>
      <c r="E91" s="28"/>
    </row>
    <row r="92" spans="1:5" ht="12.75" hidden="1">
      <c r="A92" s="31" t="s">
        <v>50</v>
      </c>
      <c r="E92" s="30"/>
    </row>
    <row r="93" spans="1:16" ht="12.75" hidden="1">
      <c r="A93" s="17" t="s">
        <v>44</v>
      </c>
      <c r="B93" s="22">
        <v>3</v>
      </c>
      <c r="C93" s="22"/>
      <c r="D93" s="17"/>
      <c r="E93" s="23"/>
      <c r="F93" s="24"/>
      <c r="G93" s="25"/>
      <c r="H93" s="26"/>
      <c r="I93" s="26">
        <f>ROUND(ROUND(H93,2)*ROUND(G93,3),2)</f>
        <v>0</v>
      </c>
      <c r="O93">
        <f>(I93*21)/100</f>
        <v>0</v>
      </c>
      <c r="P93" t="s">
        <v>23</v>
      </c>
    </row>
    <row r="94" spans="1:5" ht="12.75" hidden="1">
      <c r="A94" s="27" t="s">
        <v>49</v>
      </c>
      <c r="E94" s="28"/>
    </row>
    <row r="95" spans="1:5" ht="12.75" hidden="1">
      <c r="A95" s="31" t="s">
        <v>50</v>
      </c>
      <c r="E95" s="30"/>
    </row>
    <row r="96" spans="1:16" ht="12.75" hidden="1">
      <c r="A96" s="17" t="s">
        <v>44</v>
      </c>
      <c r="B96" s="22">
        <v>4</v>
      </c>
      <c r="C96" s="22"/>
      <c r="D96" s="17"/>
      <c r="E96" s="23"/>
      <c r="F96" s="24"/>
      <c r="G96" s="25"/>
      <c r="H96" s="26"/>
      <c r="I96" s="26">
        <f>ROUND(ROUND(H96,2)*ROUND(G96,3),2)</f>
        <v>0</v>
      </c>
      <c r="O96">
        <f>(I96*21)/100</f>
        <v>0</v>
      </c>
      <c r="P96" t="s">
        <v>23</v>
      </c>
    </row>
    <row r="97" spans="1:5" ht="12.75" hidden="1">
      <c r="A97" s="27" t="s">
        <v>49</v>
      </c>
      <c r="E97" s="28"/>
    </row>
    <row r="98" spans="1:5" ht="12.75" hidden="1">
      <c r="A98" s="31" t="s">
        <v>50</v>
      </c>
      <c r="E98" s="30"/>
    </row>
    <row r="99" spans="1:16" ht="12.75" hidden="1">
      <c r="A99" s="17" t="s">
        <v>44</v>
      </c>
      <c r="B99" s="22"/>
      <c r="C99" s="22"/>
      <c r="D99" s="17"/>
      <c r="E99" s="23"/>
      <c r="F99" s="24"/>
      <c r="G99" s="25"/>
      <c r="H99" s="26"/>
      <c r="I99" s="26">
        <f>ROUND(ROUND(H99,2)*ROUND(G99,3),2)</f>
        <v>0</v>
      </c>
      <c r="O99">
        <f>(I99*21)/100</f>
        <v>0</v>
      </c>
      <c r="P99" t="s">
        <v>23</v>
      </c>
    </row>
    <row r="100" spans="1:5" ht="12.75" hidden="1">
      <c r="A100" s="27" t="s">
        <v>49</v>
      </c>
      <c r="E100" s="28"/>
    </row>
    <row r="101" spans="1:5" ht="12.75" hidden="1">
      <c r="A101" s="31" t="s">
        <v>50</v>
      </c>
      <c r="E101" s="30"/>
    </row>
    <row r="102" spans="1:16" ht="12.75" hidden="1">
      <c r="A102" s="17" t="s">
        <v>44</v>
      </c>
      <c r="B102" s="22"/>
      <c r="C102" s="22"/>
      <c r="D102" s="17"/>
      <c r="E102" s="23"/>
      <c r="F102" s="24"/>
      <c r="G102" s="25"/>
      <c r="H102" s="26"/>
      <c r="I102" s="26">
        <f>ROUND(ROUND(H102,2)*ROUND(G102,3),2)</f>
        <v>0</v>
      </c>
      <c r="O102">
        <f>(I102*21)/100</f>
        <v>0</v>
      </c>
      <c r="P102" t="s">
        <v>23</v>
      </c>
    </row>
    <row r="103" spans="1:5" ht="12.75" hidden="1">
      <c r="A103" s="27" t="s">
        <v>49</v>
      </c>
      <c r="E103" s="28"/>
    </row>
    <row r="104" spans="1:5" ht="12.75" hidden="1">
      <c r="A104" s="31" t="s">
        <v>50</v>
      </c>
      <c r="E104" s="30"/>
    </row>
    <row r="105" spans="1:16" ht="12.75" hidden="1">
      <c r="A105" s="17" t="s">
        <v>44</v>
      </c>
      <c r="B105" s="22"/>
      <c r="C105" s="22"/>
      <c r="D105" s="17"/>
      <c r="E105" s="23"/>
      <c r="F105" s="24"/>
      <c r="G105" s="25"/>
      <c r="H105" s="26"/>
      <c r="I105" s="26">
        <f>ROUND(ROUND(H105,2)*ROUND(G105,3),2)</f>
        <v>0</v>
      </c>
      <c r="O105">
        <f>(I105*21)/100</f>
        <v>0</v>
      </c>
      <c r="P105" t="s">
        <v>23</v>
      </c>
    </row>
    <row r="106" spans="1:5" ht="12.75" hidden="1">
      <c r="A106" s="27" t="s">
        <v>49</v>
      </c>
      <c r="E106" s="28"/>
    </row>
    <row r="107" spans="1:5" ht="12.75" hidden="1">
      <c r="A107" s="31" t="s">
        <v>50</v>
      </c>
      <c r="E107" s="30"/>
    </row>
    <row r="108" spans="1:16" ht="12.75" hidden="1">
      <c r="A108" s="17" t="s">
        <v>44</v>
      </c>
      <c r="B108" s="22"/>
      <c r="C108" s="22"/>
      <c r="D108" s="17"/>
      <c r="E108" s="23"/>
      <c r="F108" s="24"/>
      <c r="G108" s="25"/>
      <c r="H108" s="26"/>
      <c r="I108" s="26">
        <f>ROUND(ROUND(H108,2)*ROUND(G108,3),2)</f>
        <v>0</v>
      </c>
      <c r="O108">
        <f>(I108*21)/100</f>
        <v>0</v>
      </c>
      <c r="P108" t="s">
        <v>23</v>
      </c>
    </row>
    <row r="109" spans="1:5" ht="12.75" hidden="1">
      <c r="A109" s="27" t="s">
        <v>49</v>
      </c>
      <c r="E109" s="28"/>
    </row>
    <row r="110" spans="1:5" ht="12.75" hidden="1">
      <c r="A110" s="31" t="s">
        <v>50</v>
      </c>
      <c r="E110" s="30"/>
    </row>
    <row r="111" spans="1:16" ht="12.75" hidden="1">
      <c r="A111" s="17" t="s">
        <v>44</v>
      </c>
      <c r="B111" s="22"/>
      <c r="C111" s="22"/>
      <c r="D111" s="17"/>
      <c r="E111" s="23"/>
      <c r="F111" s="24"/>
      <c r="G111" s="25"/>
      <c r="H111" s="26"/>
      <c r="I111" s="26">
        <f>ROUND(ROUND(H111,2)*ROUND(G111,3),2)</f>
        <v>0</v>
      </c>
      <c r="O111">
        <f>(I111*21)/100</f>
        <v>0</v>
      </c>
      <c r="P111" t="s">
        <v>23</v>
      </c>
    </row>
    <row r="112" spans="1:5" ht="12.75" hidden="1">
      <c r="A112" s="27" t="s">
        <v>49</v>
      </c>
      <c r="E112" s="28"/>
    </row>
    <row r="113" spans="1:5" ht="12.75" hidden="1">
      <c r="A113" s="31" t="s">
        <v>50</v>
      </c>
      <c r="E113" s="30"/>
    </row>
    <row r="114" spans="1:16" ht="12.75" hidden="1">
      <c r="A114" s="17" t="s">
        <v>44</v>
      </c>
      <c r="B114" s="22"/>
      <c r="C114" s="22"/>
      <c r="D114" s="17"/>
      <c r="E114" s="23"/>
      <c r="F114" s="24"/>
      <c r="G114" s="25"/>
      <c r="H114" s="26"/>
      <c r="I114" s="26">
        <f>ROUND(ROUND(H114,2)*ROUND(G114,3),2)</f>
        <v>0</v>
      </c>
      <c r="O114">
        <f>(I114*21)/100</f>
        <v>0</v>
      </c>
      <c r="P114" t="s">
        <v>23</v>
      </c>
    </row>
    <row r="115" spans="1:5" ht="12.75" hidden="1">
      <c r="A115" s="27" t="s">
        <v>49</v>
      </c>
      <c r="E115" s="28"/>
    </row>
    <row r="116" spans="1:5" ht="12.75" hidden="1">
      <c r="A116" s="31" t="s">
        <v>50</v>
      </c>
      <c r="E116" s="30"/>
    </row>
    <row r="117" spans="1:16" ht="12.75" hidden="1">
      <c r="A117" s="17" t="s">
        <v>44</v>
      </c>
      <c r="B117" s="22"/>
      <c r="C117" s="22"/>
      <c r="D117" s="17"/>
      <c r="E117" s="23"/>
      <c r="F117" s="24"/>
      <c r="G117" s="25"/>
      <c r="H117" s="26"/>
      <c r="I117" s="26">
        <f>ROUND(ROUND(H117,2)*ROUND(G117,3),2)</f>
        <v>0</v>
      </c>
      <c r="O117">
        <f>(I117*21)/100</f>
        <v>0</v>
      </c>
      <c r="P117" t="s">
        <v>23</v>
      </c>
    </row>
    <row r="118" spans="1:5" ht="12.75" hidden="1">
      <c r="A118" s="27" t="s">
        <v>49</v>
      </c>
      <c r="E118" s="28"/>
    </row>
    <row r="119" spans="1:5" ht="12.75" hidden="1">
      <c r="A119" s="31" t="s">
        <v>50</v>
      </c>
      <c r="E119" s="30"/>
    </row>
    <row r="120" spans="1:16" ht="12.75" hidden="1">
      <c r="A120" s="17" t="s">
        <v>44</v>
      </c>
      <c r="B120" s="22"/>
      <c r="C120" s="22"/>
      <c r="D120" s="17"/>
      <c r="E120" s="23"/>
      <c r="F120" s="24"/>
      <c r="G120" s="25"/>
      <c r="H120" s="26"/>
      <c r="I120" s="26">
        <f>ROUND(ROUND(H120,2)*ROUND(G120,3),2)</f>
        <v>0</v>
      </c>
      <c r="O120">
        <f>(I120*21)/100</f>
        <v>0</v>
      </c>
      <c r="P120" t="s">
        <v>23</v>
      </c>
    </row>
    <row r="121" spans="1:5" ht="12.75" hidden="1">
      <c r="A121" s="27" t="s">
        <v>49</v>
      </c>
      <c r="E121" s="28"/>
    </row>
    <row r="122" spans="1:5" ht="12.75" hidden="1">
      <c r="A122" s="31" t="s">
        <v>50</v>
      </c>
      <c r="E122" s="30"/>
    </row>
    <row r="123" spans="1:16" ht="12.75" hidden="1">
      <c r="A123" s="17" t="s">
        <v>44</v>
      </c>
      <c r="B123" s="22"/>
      <c r="C123" s="22"/>
      <c r="D123" s="17"/>
      <c r="E123" s="23"/>
      <c r="F123" s="24"/>
      <c r="G123" s="25"/>
      <c r="H123" s="26"/>
      <c r="I123" s="26">
        <f>ROUND(ROUND(H123,2)*ROUND(G123,3),2)</f>
        <v>0</v>
      </c>
      <c r="O123">
        <f>(I123*21)/100</f>
        <v>0</v>
      </c>
      <c r="P123" t="s">
        <v>23</v>
      </c>
    </row>
    <row r="124" spans="1:5" ht="12.75" hidden="1">
      <c r="A124" s="27" t="s">
        <v>49</v>
      </c>
      <c r="E124" s="28"/>
    </row>
    <row r="125" spans="1:5" ht="12.75" hidden="1">
      <c r="A125" s="29" t="s">
        <v>50</v>
      </c>
      <c r="E125" s="30"/>
    </row>
    <row r="126" spans="1:18" ht="12.75" customHeight="1">
      <c r="A126" s="5" t="s">
        <v>42</v>
      </c>
      <c r="B126" s="5"/>
      <c r="C126" s="33" t="s">
        <v>22</v>
      </c>
      <c r="D126" s="5"/>
      <c r="E126" s="20" t="s">
        <v>126</v>
      </c>
      <c r="F126" s="5"/>
      <c r="G126" s="5"/>
      <c r="H126" s="5"/>
      <c r="I126" s="34">
        <f>0+Q126</f>
        <v>0</v>
      </c>
      <c r="O126">
        <f>0+R126</f>
        <v>0</v>
      </c>
      <c r="Q126">
        <f>0+I127+I130+I133+I136+I139+I142+I145+I148</f>
        <v>0</v>
      </c>
      <c r="R126">
        <f>0+O127+O130+O133+O136+O139+O142+O145+O148</f>
        <v>0</v>
      </c>
    </row>
    <row r="127" spans="1:16" ht="12.75">
      <c r="A127" s="17" t="s">
        <v>44</v>
      </c>
      <c r="B127" s="22">
        <v>1</v>
      </c>
      <c r="C127" s="22" t="s">
        <v>127</v>
      </c>
      <c r="D127" s="17" t="s">
        <v>46</v>
      </c>
      <c r="E127" s="23" t="s">
        <v>128</v>
      </c>
      <c r="F127" s="24" t="s">
        <v>129</v>
      </c>
      <c r="G127" s="25">
        <f>6*12*2</f>
        <v>144</v>
      </c>
      <c r="H127" s="26"/>
      <c r="I127" s="26">
        <f>ROUND(ROUND(H127,2)*ROUND(G127,3),2)</f>
        <v>0</v>
      </c>
      <c r="O127">
        <f>(I127*21)/100</f>
        <v>0</v>
      </c>
      <c r="P127" t="s">
        <v>23</v>
      </c>
    </row>
    <row r="128" spans="1:5" ht="12.75">
      <c r="A128" s="27" t="s">
        <v>49</v>
      </c>
      <c r="E128" s="28" t="s">
        <v>130</v>
      </c>
    </row>
    <row r="129" spans="1:5" ht="25.5">
      <c r="A129" s="31" t="s">
        <v>50</v>
      </c>
      <c r="E129" s="30" t="s">
        <v>251</v>
      </c>
    </row>
    <row r="130" spans="1:16" ht="12.75">
      <c r="A130" s="17" t="s">
        <v>44</v>
      </c>
      <c r="B130" s="22">
        <v>2</v>
      </c>
      <c r="C130" s="22" t="s">
        <v>205</v>
      </c>
      <c r="D130" s="17" t="s">
        <v>46</v>
      </c>
      <c r="E130" s="23" t="s">
        <v>206</v>
      </c>
      <c r="F130" s="24" t="s">
        <v>108</v>
      </c>
      <c r="G130" s="25">
        <v>5.91</v>
      </c>
      <c r="H130" s="26"/>
      <c r="I130" s="26">
        <f>ROUND(ROUND(H130,2)*ROUND(G130,3),2)</f>
        <v>0</v>
      </c>
      <c r="O130">
        <f>(I130*21)/100</f>
        <v>0</v>
      </c>
      <c r="P130" t="s">
        <v>23</v>
      </c>
    </row>
    <row r="131" spans="1:5" ht="25.5">
      <c r="A131" s="27" t="s">
        <v>49</v>
      </c>
      <c r="E131" s="28" t="s">
        <v>207</v>
      </c>
    </row>
    <row r="132" spans="1:5" ht="12.75">
      <c r="A132" s="31" t="s">
        <v>50</v>
      </c>
      <c r="E132" s="30" t="s">
        <v>252</v>
      </c>
    </row>
    <row r="133" spans="1:16" ht="12.75">
      <c r="A133" s="17" t="s">
        <v>44</v>
      </c>
      <c r="B133" s="22">
        <v>3</v>
      </c>
      <c r="C133" s="22" t="s">
        <v>131</v>
      </c>
      <c r="D133" s="17" t="s">
        <v>46</v>
      </c>
      <c r="E133" s="23" t="s">
        <v>132</v>
      </c>
      <c r="F133" s="24" t="s">
        <v>76</v>
      </c>
      <c r="G133" s="25">
        <v>0.89</v>
      </c>
      <c r="H133" s="26"/>
      <c r="I133" s="26">
        <f>ROUND(ROUND(H133,2)*ROUND(G133,3),2)</f>
        <v>0</v>
      </c>
      <c r="O133">
        <f>(I133*21)/100</f>
        <v>0</v>
      </c>
      <c r="P133" t="s">
        <v>23</v>
      </c>
    </row>
    <row r="134" spans="1:5" ht="12.75">
      <c r="A134" s="27" t="s">
        <v>49</v>
      </c>
      <c r="E134" s="28" t="s">
        <v>46</v>
      </c>
    </row>
    <row r="135" spans="1:5" ht="25.5">
      <c r="A135" s="31" t="s">
        <v>50</v>
      </c>
      <c r="E135" s="30" t="s">
        <v>253</v>
      </c>
    </row>
    <row r="136" spans="1:16" ht="12.75" hidden="1">
      <c r="A136" s="17" t="s">
        <v>44</v>
      </c>
      <c r="B136" s="22"/>
      <c r="C136" s="22"/>
      <c r="D136" s="17"/>
      <c r="E136" s="23"/>
      <c r="F136" s="24"/>
      <c r="G136" s="25"/>
      <c r="H136" s="26"/>
      <c r="I136" s="26">
        <f>ROUND(ROUND(H136,2)*ROUND(G136,3),2)</f>
        <v>0</v>
      </c>
      <c r="O136">
        <f>(I136*21)/100</f>
        <v>0</v>
      </c>
      <c r="P136" t="s">
        <v>23</v>
      </c>
    </row>
    <row r="137" spans="1:5" ht="12.75" hidden="1">
      <c r="A137" s="27" t="s">
        <v>49</v>
      </c>
      <c r="E137" s="28"/>
    </row>
    <row r="138" spans="1:5" ht="12.75" hidden="1">
      <c r="A138" s="31" t="s">
        <v>50</v>
      </c>
      <c r="E138" s="30"/>
    </row>
    <row r="139" spans="1:16" ht="12.75" hidden="1">
      <c r="A139" s="17" t="s">
        <v>44</v>
      </c>
      <c r="B139" s="22"/>
      <c r="C139" s="22"/>
      <c r="D139" s="17"/>
      <c r="E139" s="23"/>
      <c r="F139" s="24"/>
      <c r="G139" s="25"/>
      <c r="H139" s="26"/>
      <c r="I139" s="26">
        <f>ROUND(ROUND(H139,2)*ROUND(G139,3),2)</f>
        <v>0</v>
      </c>
      <c r="O139">
        <f>(I139*21)/100</f>
        <v>0</v>
      </c>
      <c r="P139" t="s">
        <v>23</v>
      </c>
    </row>
    <row r="140" spans="1:5" ht="12.75" hidden="1">
      <c r="A140" s="27" t="s">
        <v>49</v>
      </c>
      <c r="E140" s="28"/>
    </row>
    <row r="141" spans="1:5" ht="12.75" hidden="1">
      <c r="A141" s="31" t="s">
        <v>50</v>
      </c>
      <c r="E141" s="30"/>
    </row>
    <row r="142" spans="1:16" ht="12.75" hidden="1">
      <c r="A142" s="17" t="s">
        <v>44</v>
      </c>
      <c r="B142" s="22"/>
      <c r="C142" s="22"/>
      <c r="D142" s="17"/>
      <c r="E142" s="23"/>
      <c r="F142" s="24"/>
      <c r="G142" s="25"/>
      <c r="H142" s="26"/>
      <c r="I142" s="26">
        <f>ROUND(ROUND(H142,2)*ROUND(G142,3),2)</f>
        <v>0</v>
      </c>
      <c r="O142">
        <f>(I142*21)/100</f>
        <v>0</v>
      </c>
      <c r="P142" t="s">
        <v>23</v>
      </c>
    </row>
    <row r="143" spans="1:5" ht="12.75" hidden="1">
      <c r="A143" s="27" t="s">
        <v>49</v>
      </c>
      <c r="E143" s="28"/>
    </row>
    <row r="144" spans="1:5" ht="12.75" hidden="1">
      <c r="A144" s="31" t="s">
        <v>50</v>
      </c>
      <c r="E144" s="30"/>
    </row>
    <row r="145" spans="1:16" ht="12.75" hidden="1">
      <c r="A145" s="17" t="s">
        <v>44</v>
      </c>
      <c r="B145" s="22"/>
      <c r="C145" s="22"/>
      <c r="D145" s="17"/>
      <c r="E145" s="23"/>
      <c r="F145" s="24"/>
      <c r="G145" s="25"/>
      <c r="H145" s="26"/>
      <c r="I145" s="26">
        <f>ROUND(ROUND(H145,2)*ROUND(G145,3),2)</f>
        <v>0</v>
      </c>
      <c r="O145">
        <f>(I145*21)/100</f>
        <v>0</v>
      </c>
      <c r="P145" t="s">
        <v>23</v>
      </c>
    </row>
    <row r="146" spans="1:5" ht="12.75" hidden="1">
      <c r="A146" s="27" t="s">
        <v>49</v>
      </c>
      <c r="E146" s="28"/>
    </row>
    <row r="147" spans="1:5" ht="12.75" hidden="1">
      <c r="A147" s="31" t="s">
        <v>50</v>
      </c>
      <c r="E147" s="30"/>
    </row>
    <row r="148" spans="1:16" ht="12.75" hidden="1">
      <c r="A148" s="17" t="s">
        <v>44</v>
      </c>
      <c r="B148" s="22"/>
      <c r="C148" s="22"/>
      <c r="D148" s="17"/>
      <c r="E148" s="23"/>
      <c r="F148" s="24"/>
      <c r="G148" s="25"/>
      <c r="H148" s="26"/>
      <c r="I148" s="26">
        <f>ROUND(ROUND(H148,2)*ROUND(G148,3),2)</f>
        <v>0</v>
      </c>
      <c r="O148">
        <f>(I148*21)/100</f>
        <v>0</v>
      </c>
      <c r="P148" t="s">
        <v>23</v>
      </c>
    </row>
    <row r="149" spans="1:5" ht="12.75" hidden="1">
      <c r="A149" s="27" t="s">
        <v>49</v>
      </c>
      <c r="E149" s="28"/>
    </row>
    <row r="150" spans="1:5" ht="12.75" hidden="1">
      <c r="A150" s="29" t="s">
        <v>50</v>
      </c>
      <c r="E150" s="30"/>
    </row>
    <row r="151" spans="1:18" ht="12.75" customHeight="1">
      <c r="A151" s="5" t="s">
        <v>42</v>
      </c>
      <c r="B151" s="5"/>
      <c r="C151" s="33" t="s">
        <v>32</v>
      </c>
      <c r="D151" s="5"/>
      <c r="E151" s="20" t="s">
        <v>133</v>
      </c>
      <c r="F151" s="5"/>
      <c r="G151" s="5"/>
      <c r="H151" s="5"/>
      <c r="I151" s="34">
        <f>0+Q151</f>
        <v>0</v>
      </c>
      <c r="O151">
        <f>0+R151</f>
        <v>0</v>
      </c>
      <c r="Q151">
        <f>0+I152+I155+I158+I161+I164+I167+I170+I173+I176+I179</f>
        <v>0</v>
      </c>
      <c r="R151">
        <f>0+O152+O155+O158+O161+O164+O167+O170+O173+O176+O179</f>
        <v>0</v>
      </c>
    </row>
    <row r="152" spans="1:16" ht="12.75">
      <c r="A152" s="17" t="s">
        <v>44</v>
      </c>
      <c r="B152" s="22">
        <v>1</v>
      </c>
      <c r="C152" s="22" t="s">
        <v>208</v>
      </c>
      <c r="D152" s="17" t="s">
        <v>46</v>
      </c>
      <c r="E152" s="23" t="s">
        <v>209</v>
      </c>
      <c r="F152" s="24" t="s">
        <v>108</v>
      </c>
      <c r="G152" s="25">
        <v>6.16</v>
      </c>
      <c r="H152" s="26"/>
      <c r="I152" s="26">
        <f>ROUND(ROUND(H152,2)*ROUND(G152,3),2)</f>
        <v>0</v>
      </c>
      <c r="O152">
        <f>(I152*21)/100</f>
        <v>0</v>
      </c>
      <c r="P152" t="s">
        <v>23</v>
      </c>
    </row>
    <row r="153" spans="1:5" ht="12.75">
      <c r="A153" s="27" t="s">
        <v>49</v>
      </c>
      <c r="E153" s="28" t="s">
        <v>210</v>
      </c>
    </row>
    <row r="154" spans="1:5" ht="12.75">
      <c r="A154" s="31" t="s">
        <v>50</v>
      </c>
      <c r="E154" s="30" t="s">
        <v>254</v>
      </c>
    </row>
    <row r="155" spans="1:16" ht="12.75">
      <c r="A155" s="17" t="s">
        <v>44</v>
      </c>
      <c r="B155" s="22">
        <v>2</v>
      </c>
      <c r="C155" s="22" t="s">
        <v>211</v>
      </c>
      <c r="D155" s="17" t="s">
        <v>46</v>
      </c>
      <c r="E155" s="23" t="s">
        <v>212</v>
      </c>
      <c r="F155" s="24" t="s">
        <v>76</v>
      </c>
      <c r="G155" s="25">
        <v>1.36</v>
      </c>
      <c r="H155" s="26"/>
      <c r="I155" s="26">
        <f>ROUND(ROUND(H155,2)*ROUND(G155,3),2)</f>
        <v>0</v>
      </c>
      <c r="O155">
        <f>(I155*21)/100</f>
        <v>0</v>
      </c>
      <c r="P155" t="s">
        <v>23</v>
      </c>
    </row>
    <row r="156" spans="1:5" ht="12.75">
      <c r="A156" s="27" t="s">
        <v>49</v>
      </c>
      <c r="E156" s="28" t="s">
        <v>46</v>
      </c>
    </row>
    <row r="157" spans="1:5" ht="12.75">
      <c r="A157" s="31" t="s">
        <v>50</v>
      </c>
      <c r="E157" s="30" t="s">
        <v>255</v>
      </c>
    </row>
    <row r="158" spans="1:16" ht="12.75">
      <c r="A158" s="17" t="s">
        <v>44</v>
      </c>
      <c r="B158" s="22">
        <v>3</v>
      </c>
      <c r="C158" s="22" t="s">
        <v>213</v>
      </c>
      <c r="D158" s="17" t="s">
        <v>46</v>
      </c>
      <c r="E158" s="23" t="s">
        <v>214</v>
      </c>
      <c r="F158" s="24" t="s">
        <v>108</v>
      </c>
      <c r="G158" s="25">
        <v>87.76</v>
      </c>
      <c r="H158" s="26"/>
      <c r="I158" s="26">
        <f>ROUND(ROUND(H158,2)*ROUND(G158,3),2)</f>
        <v>0</v>
      </c>
      <c r="O158">
        <f>(I158*21)/100</f>
        <v>0</v>
      </c>
      <c r="P158" t="s">
        <v>23</v>
      </c>
    </row>
    <row r="159" spans="1:5" ht="12.75">
      <c r="A159" s="27" t="s">
        <v>49</v>
      </c>
      <c r="E159" s="28" t="s">
        <v>215</v>
      </c>
    </row>
    <row r="160" spans="1:5" ht="12.75">
      <c r="A160" s="31" t="s">
        <v>50</v>
      </c>
      <c r="E160" s="30" t="s">
        <v>256</v>
      </c>
    </row>
    <row r="161" spans="1:16" ht="12.75">
      <c r="A161" s="17" t="s">
        <v>44</v>
      </c>
      <c r="B161" s="22">
        <v>4</v>
      </c>
      <c r="C161" s="22">
        <v>451314</v>
      </c>
      <c r="D161" s="17" t="s">
        <v>46</v>
      </c>
      <c r="E161" s="23" t="s">
        <v>333</v>
      </c>
      <c r="F161" s="24" t="s">
        <v>108</v>
      </c>
      <c r="G161" s="25">
        <v>10.55</v>
      </c>
      <c r="H161" s="26"/>
      <c r="I161" s="26">
        <f>ROUND(ROUND(H161,2)*ROUND(G161,3),2)</f>
        <v>0</v>
      </c>
      <c r="O161">
        <f>(I161*21)/100</f>
        <v>0</v>
      </c>
      <c r="P161" t="s">
        <v>23</v>
      </c>
    </row>
    <row r="162" spans="1:5" ht="12.75">
      <c r="A162" s="27" t="s">
        <v>49</v>
      </c>
      <c r="E162" s="28" t="s">
        <v>335</v>
      </c>
    </row>
    <row r="163" spans="1:5" ht="76.5">
      <c r="A163" s="31" t="s">
        <v>50</v>
      </c>
      <c r="E163" s="30" t="s">
        <v>334</v>
      </c>
    </row>
    <row r="164" spans="1:16" ht="12.75">
      <c r="A164" s="17" t="s">
        <v>44</v>
      </c>
      <c r="B164" s="22">
        <v>5</v>
      </c>
      <c r="C164" s="22" t="s">
        <v>312</v>
      </c>
      <c r="D164" s="17" t="s">
        <v>46</v>
      </c>
      <c r="E164" s="23" t="s">
        <v>313</v>
      </c>
      <c r="F164" s="24" t="s">
        <v>108</v>
      </c>
      <c r="G164" s="25">
        <v>15.78</v>
      </c>
      <c r="H164" s="26"/>
      <c r="I164" s="26">
        <f>ROUND(ROUND(H164,2)*ROUND(G164,3),2)</f>
        <v>0</v>
      </c>
      <c r="O164">
        <f>(I164*21)/100</f>
        <v>0</v>
      </c>
      <c r="P164" t="s">
        <v>23</v>
      </c>
    </row>
    <row r="165" spans="1:5" ht="12.75">
      <c r="A165" s="27" t="s">
        <v>49</v>
      </c>
      <c r="E165" s="28" t="s">
        <v>314</v>
      </c>
    </row>
    <row r="166" spans="1:5" ht="38.25">
      <c r="A166" s="31" t="s">
        <v>50</v>
      </c>
      <c r="E166" s="30" t="s">
        <v>332</v>
      </c>
    </row>
    <row r="167" spans="1:16" ht="12.75" hidden="1">
      <c r="A167" s="17" t="s">
        <v>44</v>
      </c>
      <c r="B167" s="22"/>
      <c r="C167" s="22"/>
      <c r="D167" s="17"/>
      <c r="E167" s="23"/>
      <c r="F167" s="24"/>
      <c r="G167" s="25"/>
      <c r="H167" s="26"/>
      <c r="I167" s="26">
        <f>ROUND(ROUND(H167,2)*ROUND(G167,3),2)</f>
        <v>0</v>
      </c>
      <c r="O167">
        <f>(I167*21)/100</f>
        <v>0</v>
      </c>
      <c r="P167" t="s">
        <v>23</v>
      </c>
    </row>
    <row r="168" spans="1:5" ht="12.75" hidden="1">
      <c r="A168" s="27" t="s">
        <v>49</v>
      </c>
      <c r="E168" s="28"/>
    </row>
    <row r="169" spans="1:5" ht="12.75" hidden="1">
      <c r="A169" s="31" t="s">
        <v>50</v>
      </c>
      <c r="E169" s="30"/>
    </row>
    <row r="170" spans="1:16" ht="12.75" hidden="1">
      <c r="A170" s="17" t="s">
        <v>44</v>
      </c>
      <c r="B170" s="22"/>
      <c r="C170" s="22"/>
      <c r="D170" s="17"/>
      <c r="E170" s="23"/>
      <c r="F170" s="24"/>
      <c r="G170" s="25"/>
      <c r="H170" s="26"/>
      <c r="I170" s="26">
        <f>ROUND(ROUND(H170,2)*ROUND(G170,3),2)</f>
        <v>0</v>
      </c>
      <c r="O170">
        <f>(I170*21)/100</f>
        <v>0</v>
      </c>
      <c r="P170" t="s">
        <v>23</v>
      </c>
    </row>
    <row r="171" spans="1:5" ht="12.75" hidden="1">
      <c r="A171" s="27" t="s">
        <v>49</v>
      </c>
      <c r="E171" s="28"/>
    </row>
    <row r="172" spans="1:5" ht="12.75" hidden="1">
      <c r="A172" s="31" t="s">
        <v>50</v>
      </c>
      <c r="E172" s="30"/>
    </row>
    <row r="173" spans="1:16" ht="12.75" hidden="1">
      <c r="A173" s="17" t="s">
        <v>44</v>
      </c>
      <c r="B173" s="22"/>
      <c r="C173" s="22"/>
      <c r="D173" s="17"/>
      <c r="E173" s="23"/>
      <c r="F173" s="24"/>
      <c r="G173" s="25"/>
      <c r="H173" s="26"/>
      <c r="I173" s="26">
        <f>ROUND(ROUND(H173,2)*ROUND(G173,3),2)</f>
        <v>0</v>
      </c>
      <c r="O173">
        <f>(I173*21)/100</f>
        <v>0</v>
      </c>
      <c r="P173" t="s">
        <v>23</v>
      </c>
    </row>
    <row r="174" spans="1:5" ht="12.75" hidden="1">
      <c r="A174" s="27" t="s">
        <v>49</v>
      </c>
      <c r="E174" s="28"/>
    </row>
    <row r="175" spans="1:5" ht="12.75" hidden="1">
      <c r="A175" s="31" t="s">
        <v>50</v>
      </c>
      <c r="E175" s="30"/>
    </row>
    <row r="176" spans="1:16" ht="12.75" hidden="1">
      <c r="A176" s="17" t="s">
        <v>44</v>
      </c>
      <c r="B176" s="22"/>
      <c r="C176" s="22"/>
      <c r="D176" s="17"/>
      <c r="E176" s="23"/>
      <c r="F176" s="24"/>
      <c r="G176" s="25"/>
      <c r="H176" s="26"/>
      <c r="I176" s="26">
        <f>ROUND(ROUND(H176,2)*ROUND(G176,3),2)</f>
        <v>0</v>
      </c>
      <c r="O176">
        <f>(I176*21)/100</f>
        <v>0</v>
      </c>
      <c r="P176" t="s">
        <v>23</v>
      </c>
    </row>
    <row r="177" spans="1:5" ht="12.75" hidden="1">
      <c r="A177" s="27" t="s">
        <v>49</v>
      </c>
      <c r="E177" s="28"/>
    </row>
    <row r="178" spans="1:5" ht="12.75" hidden="1">
      <c r="A178" s="31" t="s">
        <v>50</v>
      </c>
      <c r="E178" s="30"/>
    </row>
    <row r="179" spans="1:16" ht="12.75" hidden="1">
      <c r="A179" s="17" t="s">
        <v>44</v>
      </c>
      <c r="B179" s="22"/>
      <c r="C179" s="22"/>
      <c r="D179" s="17"/>
      <c r="E179" s="23"/>
      <c r="F179" s="24"/>
      <c r="G179" s="25"/>
      <c r="H179" s="26"/>
      <c r="I179" s="26">
        <f>ROUND(ROUND(H179,2)*ROUND(G179,3),2)</f>
        <v>0</v>
      </c>
      <c r="O179">
        <f>(I179*21)/100</f>
        <v>0</v>
      </c>
      <c r="P179" t="s">
        <v>23</v>
      </c>
    </row>
    <row r="180" spans="1:5" ht="12.75" hidden="1">
      <c r="A180" s="27" t="s">
        <v>49</v>
      </c>
      <c r="E180" s="28"/>
    </row>
    <row r="181" spans="1:5" ht="12.75" hidden="1">
      <c r="A181" s="29" t="s">
        <v>50</v>
      </c>
      <c r="E181" s="30"/>
    </row>
    <row r="182" spans="1:18" ht="12.75" customHeight="1">
      <c r="A182" s="5" t="s">
        <v>42</v>
      </c>
      <c r="B182" s="5"/>
      <c r="C182" s="33" t="s">
        <v>34</v>
      </c>
      <c r="D182" s="5"/>
      <c r="E182" s="20" t="s">
        <v>86</v>
      </c>
      <c r="F182" s="5"/>
      <c r="G182" s="5"/>
      <c r="H182" s="5"/>
      <c r="I182" s="34">
        <f>0+Q182</f>
        <v>0</v>
      </c>
      <c r="O182">
        <f>0+R182</f>
        <v>0</v>
      </c>
      <c r="Q182" s="38">
        <f>0+I183+I186+I189+I192+I195+I198+I201+I204+I207+I210+I213</f>
        <v>0</v>
      </c>
      <c r="R182">
        <f>0+O183+O186+O189+O192+O195+O198+O201+O204+O207+O210+O213</f>
        <v>0</v>
      </c>
    </row>
    <row r="183" spans="1:16" ht="12.75">
      <c r="A183" s="17" t="s">
        <v>44</v>
      </c>
      <c r="B183" s="22">
        <v>1</v>
      </c>
      <c r="C183" s="22" t="s">
        <v>216</v>
      </c>
      <c r="D183" s="17" t="s">
        <v>46</v>
      </c>
      <c r="E183" s="23" t="s">
        <v>217</v>
      </c>
      <c r="F183" s="24" t="s">
        <v>81</v>
      </c>
      <c r="G183" s="25">
        <f>6.5*30</f>
        <v>195</v>
      </c>
      <c r="H183" s="26"/>
      <c r="I183" s="26">
        <f>ROUND(ROUND(H183,2)*ROUND(G183,3),2)</f>
        <v>0</v>
      </c>
      <c r="O183">
        <f>(I183*21)/100</f>
        <v>0</v>
      </c>
      <c r="P183" t="s">
        <v>23</v>
      </c>
    </row>
    <row r="184" spans="1:5" ht="38.25">
      <c r="A184" s="27" t="s">
        <v>49</v>
      </c>
      <c r="E184" s="28" t="s">
        <v>258</v>
      </c>
    </row>
    <row r="185" spans="1:5" ht="12.75">
      <c r="A185" s="31" t="s">
        <v>50</v>
      </c>
      <c r="E185" s="30" t="s">
        <v>257</v>
      </c>
    </row>
    <row r="186" spans="1:16" ht="12.75">
      <c r="A186" s="17" t="s">
        <v>44</v>
      </c>
      <c r="B186" s="22">
        <v>2</v>
      </c>
      <c r="C186" s="22" t="s">
        <v>134</v>
      </c>
      <c r="D186" s="17" t="s">
        <v>46</v>
      </c>
      <c r="E186" s="23" t="s">
        <v>135</v>
      </c>
      <c r="F186" s="24" t="s">
        <v>81</v>
      </c>
      <c r="G186" s="25">
        <v>195</v>
      </c>
      <c r="H186" s="26"/>
      <c r="I186" s="26">
        <f>ROUND(ROUND(H186,2)*ROUND(G186,3),2)</f>
        <v>0</v>
      </c>
      <c r="O186">
        <f>(I186*21)/100</f>
        <v>0</v>
      </c>
      <c r="P186" t="s">
        <v>23</v>
      </c>
    </row>
    <row r="187" spans="1:5" ht="12.75">
      <c r="A187" s="27" t="s">
        <v>49</v>
      </c>
      <c r="E187" s="28" t="s">
        <v>46</v>
      </c>
    </row>
    <row r="188" spans="1:5" ht="38.25">
      <c r="A188" s="31" t="s">
        <v>50</v>
      </c>
      <c r="E188" s="30" t="s">
        <v>259</v>
      </c>
    </row>
    <row r="189" spans="1:16" ht="12.75">
      <c r="A189" s="17" t="s">
        <v>44</v>
      </c>
      <c r="B189" s="22">
        <v>3</v>
      </c>
      <c r="C189" s="22" t="s">
        <v>219</v>
      </c>
      <c r="D189" s="17" t="s">
        <v>46</v>
      </c>
      <c r="E189" s="23" t="s">
        <v>220</v>
      </c>
      <c r="F189" s="24" t="s">
        <v>81</v>
      </c>
      <c r="G189" s="25">
        <v>195</v>
      </c>
      <c r="H189" s="26"/>
      <c r="I189" s="26">
        <f>ROUND(ROUND(H189,2)*ROUND(G189,3),2)</f>
        <v>0</v>
      </c>
      <c r="O189">
        <f>(I189*21)/100</f>
        <v>0</v>
      </c>
      <c r="P189" t="s">
        <v>23</v>
      </c>
    </row>
    <row r="190" spans="1:5" ht="25.5">
      <c r="A190" s="27" t="s">
        <v>49</v>
      </c>
      <c r="E190" s="28" t="s">
        <v>221</v>
      </c>
    </row>
    <row r="191" spans="1:5" ht="12.75">
      <c r="A191" s="31" t="s">
        <v>50</v>
      </c>
      <c r="E191" s="30" t="s">
        <v>260</v>
      </c>
    </row>
    <row r="192" spans="1:16" ht="12.75">
      <c r="A192" s="17" t="s">
        <v>44</v>
      </c>
      <c r="B192" s="22">
        <v>4</v>
      </c>
      <c r="C192" s="22" t="s">
        <v>136</v>
      </c>
      <c r="D192" s="17" t="s">
        <v>46</v>
      </c>
      <c r="E192" s="23" t="s">
        <v>137</v>
      </c>
      <c r="F192" s="24" t="s">
        <v>81</v>
      </c>
      <c r="G192" s="25">
        <f>233.09+195+38.09+210</f>
        <v>676.1800000000001</v>
      </c>
      <c r="H192" s="26"/>
      <c r="I192" s="26">
        <f>ROUND(ROUND(H192,2)*ROUND(G192,3),2)</f>
        <v>0</v>
      </c>
      <c r="O192">
        <f>(I192*21)/100</f>
        <v>0</v>
      </c>
      <c r="P192" t="s">
        <v>23</v>
      </c>
    </row>
    <row r="193" spans="1:5" ht="12.75">
      <c r="A193" s="27" t="s">
        <v>49</v>
      </c>
      <c r="E193" s="28" t="s">
        <v>218</v>
      </c>
    </row>
    <row r="194" spans="1:5" ht="25.5">
      <c r="A194" s="31" t="s">
        <v>50</v>
      </c>
      <c r="E194" s="30" t="s">
        <v>265</v>
      </c>
    </row>
    <row r="195" spans="1:16" ht="25.5">
      <c r="A195" s="17" t="s">
        <v>44</v>
      </c>
      <c r="B195" s="22">
        <v>5</v>
      </c>
      <c r="C195" s="22" t="s">
        <v>138</v>
      </c>
      <c r="D195" s="17" t="s">
        <v>46</v>
      </c>
      <c r="E195" s="23" t="s">
        <v>139</v>
      </c>
      <c r="F195" s="24" t="s">
        <v>81</v>
      </c>
      <c r="G195" s="25">
        <f>38.09+195</f>
        <v>233.09</v>
      </c>
      <c r="H195" s="26"/>
      <c r="I195" s="26">
        <f>ROUND(ROUND(H195,2)*ROUND(G195,3),2)</f>
        <v>0</v>
      </c>
      <c r="O195">
        <f>(I195*21)/100</f>
        <v>0</v>
      </c>
      <c r="P195" t="s">
        <v>23</v>
      </c>
    </row>
    <row r="196" spans="1:5" ht="12.75">
      <c r="A196" s="27" t="s">
        <v>49</v>
      </c>
      <c r="E196" s="28" t="s">
        <v>140</v>
      </c>
    </row>
    <row r="197" spans="1:5" ht="63.75">
      <c r="A197" s="31" t="s">
        <v>50</v>
      </c>
      <c r="E197" s="30" t="s">
        <v>263</v>
      </c>
    </row>
    <row r="198" spans="1:16" ht="12.75">
      <c r="A198" s="17" t="s">
        <v>44</v>
      </c>
      <c r="B198" s="22">
        <v>6</v>
      </c>
      <c r="C198" s="22" t="s">
        <v>141</v>
      </c>
      <c r="D198" s="17" t="s">
        <v>46</v>
      </c>
      <c r="E198" s="23" t="s">
        <v>142</v>
      </c>
      <c r="F198" s="24" t="s">
        <v>81</v>
      </c>
      <c r="G198" s="25">
        <v>38.09</v>
      </c>
      <c r="H198" s="26"/>
      <c r="I198" s="26">
        <f>ROUND(ROUND(H198,2)*ROUND(G198,3),2)</f>
        <v>0</v>
      </c>
      <c r="O198">
        <f>(I198*21)/100</f>
        <v>0</v>
      </c>
      <c r="P198" t="s">
        <v>23</v>
      </c>
    </row>
    <row r="199" spans="1:5" ht="12.75">
      <c r="A199" s="27" t="s">
        <v>49</v>
      </c>
      <c r="E199" s="28" t="s">
        <v>143</v>
      </c>
    </row>
    <row r="200" spans="1:5" ht="25.5">
      <c r="A200" s="31" t="s">
        <v>50</v>
      </c>
      <c r="E200" s="30" t="s">
        <v>261</v>
      </c>
    </row>
    <row r="201" spans="1:16" ht="12.75">
      <c r="A201" s="17" t="s">
        <v>44</v>
      </c>
      <c r="B201" s="22">
        <v>7</v>
      </c>
      <c r="C201" s="22" t="s">
        <v>144</v>
      </c>
      <c r="D201" s="17" t="s">
        <v>46</v>
      </c>
      <c r="E201" s="23" t="s">
        <v>145</v>
      </c>
      <c r="F201" s="24" t="s">
        <v>81</v>
      </c>
      <c r="G201" s="25">
        <v>195</v>
      </c>
      <c r="H201" s="26"/>
      <c r="I201" s="26">
        <f>ROUND(ROUND(H201,2)*ROUND(G201,3),2)</f>
        <v>0</v>
      </c>
      <c r="O201">
        <f>(I201*21)/100</f>
        <v>0</v>
      </c>
      <c r="P201" t="s">
        <v>23</v>
      </c>
    </row>
    <row r="202" spans="1:5" ht="12.75">
      <c r="A202" s="27" t="s">
        <v>49</v>
      </c>
      <c r="E202" s="28" t="s">
        <v>143</v>
      </c>
    </row>
    <row r="203" spans="1:5" ht="25.5">
      <c r="A203" s="31" t="s">
        <v>50</v>
      </c>
      <c r="E203" s="30" t="s">
        <v>262</v>
      </c>
    </row>
    <row r="204" spans="1:16" ht="12.75">
      <c r="A204" s="17" t="s">
        <v>44</v>
      </c>
      <c r="B204" s="22">
        <v>8</v>
      </c>
      <c r="C204" s="22" t="s">
        <v>146</v>
      </c>
      <c r="D204" s="17" t="s">
        <v>46</v>
      </c>
      <c r="E204" s="23" t="s">
        <v>147</v>
      </c>
      <c r="F204" s="24" t="s">
        <v>81</v>
      </c>
      <c r="G204" s="25">
        <v>210</v>
      </c>
      <c r="H204" s="26"/>
      <c r="I204" s="26">
        <f>ROUND(ROUND(H204,2)*ROUND(G204,3),2)</f>
        <v>0</v>
      </c>
      <c r="O204">
        <f>(I204*21)/100</f>
        <v>0</v>
      </c>
      <c r="P204" t="s">
        <v>23</v>
      </c>
    </row>
    <row r="205" spans="1:5" ht="12.75">
      <c r="A205" s="27" t="s">
        <v>49</v>
      </c>
      <c r="E205" s="28" t="s">
        <v>148</v>
      </c>
    </row>
    <row r="206" spans="1:5" ht="12.75">
      <c r="A206" s="31" t="s">
        <v>50</v>
      </c>
      <c r="E206" s="30" t="s">
        <v>264</v>
      </c>
    </row>
    <row r="207" spans="1:16" ht="12.75">
      <c r="A207" s="17" t="s">
        <v>44</v>
      </c>
      <c r="B207" s="22">
        <v>9</v>
      </c>
      <c r="C207" s="22" t="s">
        <v>149</v>
      </c>
      <c r="D207" s="17" t="s">
        <v>46</v>
      </c>
      <c r="E207" s="23" t="s">
        <v>150</v>
      </c>
      <c r="F207" s="24" t="s">
        <v>81</v>
      </c>
      <c r="G207" s="25">
        <v>38.09</v>
      </c>
      <c r="H207" s="26"/>
      <c r="I207" s="26">
        <f>ROUND(ROUND(H207,2)*ROUND(G207,3),2)</f>
        <v>0</v>
      </c>
      <c r="O207">
        <f>(I207*21)/100</f>
        <v>0</v>
      </c>
      <c r="P207" t="s">
        <v>23</v>
      </c>
    </row>
    <row r="208" spans="1:5" ht="12.75">
      <c r="A208" s="27" t="s">
        <v>49</v>
      </c>
      <c r="E208" s="28" t="s">
        <v>46</v>
      </c>
    </row>
    <row r="209" spans="1:5" ht="25.5">
      <c r="A209" s="31" t="s">
        <v>50</v>
      </c>
      <c r="E209" s="30" t="s">
        <v>266</v>
      </c>
    </row>
    <row r="210" spans="1:16" ht="12.75">
      <c r="A210" s="17" t="s">
        <v>44</v>
      </c>
      <c r="B210" s="22">
        <v>10</v>
      </c>
      <c r="C210" s="22" t="s">
        <v>151</v>
      </c>
      <c r="D210" s="17" t="s">
        <v>46</v>
      </c>
      <c r="E210" s="23" t="s">
        <v>152</v>
      </c>
      <c r="F210" s="24" t="s">
        <v>81</v>
      </c>
      <c r="G210" s="25">
        <v>38.09</v>
      </c>
      <c r="H210" s="26"/>
      <c r="I210" s="26">
        <f>ROUND(ROUND(H210,2)*ROUND(G210,3),2)</f>
        <v>0</v>
      </c>
      <c r="O210">
        <f>(I210*21)/100</f>
        <v>0</v>
      </c>
      <c r="P210" t="s">
        <v>23</v>
      </c>
    </row>
    <row r="211" spans="1:5" ht="12.75">
      <c r="A211" s="27" t="s">
        <v>49</v>
      </c>
      <c r="E211" s="28" t="s">
        <v>46</v>
      </c>
    </row>
    <row r="212" spans="1:5" ht="25.5">
      <c r="A212" s="31" t="s">
        <v>50</v>
      </c>
      <c r="E212" s="30" t="s">
        <v>267</v>
      </c>
    </row>
    <row r="213" spans="1:16" ht="12.75">
      <c r="A213" s="17" t="s">
        <v>44</v>
      </c>
      <c r="B213" s="22">
        <v>11</v>
      </c>
      <c r="C213" s="22" t="s">
        <v>308</v>
      </c>
      <c r="D213" s="17" t="s">
        <v>46</v>
      </c>
      <c r="E213" s="23" t="s">
        <v>309</v>
      </c>
      <c r="F213" s="24" t="s">
        <v>81</v>
      </c>
      <c r="G213" s="25">
        <f>4*6.65</f>
        <v>26.6</v>
      </c>
      <c r="H213" s="26"/>
      <c r="I213" s="26">
        <f>ROUND(ROUND(H213,2)*ROUND(G213,3),2)</f>
        <v>0</v>
      </c>
      <c r="O213">
        <f>(I213*21)/100</f>
        <v>0</v>
      </c>
      <c r="P213" t="s">
        <v>23</v>
      </c>
    </row>
    <row r="214" spans="1:5" ht="12.75">
      <c r="A214" s="27" t="s">
        <v>49</v>
      </c>
      <c r="E214" s="28" t="s">
        <v>310</v>
      </c>
    </row>
    <row r="215" spans="1:5" ht="12.75">
      <c r="A215" s="29" t="s">
        <v>50</v>
      </c>
      <c r="E215" s="30" t="s">
        <v>311</v>
      </c>
    </row>
    <row r="216" spans="1:18" ht="12.75" customHeight="1">
      <c r="A216" s="35" t="s">
        <v>42</v>
      </c>
      <c r="B216" s="35"/>
      <c r="C216" s="33" t="s">
        <v>36</v>
      </c>
      <c r="D216" s="35"/>
      <c r="E216" s="20" t="s">
        <v>222</v>
      </c>
      <c r="F216" s="35"/>
      <c r="G216" s="35"/>
      <c r="H216" s="35"/>
      <c r="I216" s="34">
        <f>0+Q216</f>
        <v>0</v>
      </c>
      <c r="O216">
        <f>0+R216</f>
        <v>0</v>
      </c>
      <c r="Q216">
        <f>0+I217+I220+I223+I226+I229+I232+I235+I238+I241+I244+I247</f>
        <v>0</v>
      </c>
      <c r="R216">
        <f>0+O217+O220+O223+O226+O229+O232+O235+O238+O241+O244+O247</f>
        <v>0</v>
      </c>
    </row>
    <row r="217" spans="1:16" ht="25.5">
      <c r="A217" s="17" t="s">
        <v>44</v>
      </c>
      <c r="B217" s="22">
        <v>1</v>
      </c>
      <c r="C217" s="22" t="s">
        <v>223</v>
      </c>
      <c r="D217" s="17"/>
      <c r="E217" s="23" t="s">
        <v>224</v>
      </c>
      <c r="F217" s="24" t="s">
        <v>81</v>
      </c>
      <c r="G217" s="25">
        <v>10.53</v>
      </c>
      <c r="H217" s="26"/>
      <c r="I217" s="26">
        <f>ROUND(ROUND(H217,2)*ROUND(G217,3),2)</f>
        <v>0</v>
      </c>
      <c r="O217">
        <f>(I217*21)/100</f>
        <v>0</v>
      </c>
      <c r="P217" t="s">
        <v>23</v>
      </c>
    </row>
    <row r="218" spans="1:5" ht="25.5">
      <c r="A218" s="27" t="s">
        <v>49</v>
      </c>
      <c r="E218" s="28" t="s">
        <v>268</v>
      </c>
    </row>
    <row r="219" spans="1:5" ht="38.25">
      <c r="A219" s="31" t="s">
        <v>50</v>
      </c>
      <c r="E219" s="30" t="s">
        <v>276</v>
      </c>
    </row>
    <row r="220" spans="1:16" ht="25.5">
      <c r="A220" s="17" t="s">
        <v>44</v>
      </c>
      <c r="B220" s="22">
        <v>2</v>
      </c>
      <c r="C220" s="22" t="s">
        <v>269</v>
      </c>
      <c r="D220" s="17"/>
      <c r="E220" s="23" t="s">
        <v>270</v>
      </c>
      <c r="F220" s="24" t="s">
        <v>81</v>
      </c>
      <c r="G220" s="25">
        <v>10.53</v>
      </c>
      <c r="H220" s="26"/>
      <c r="I220" s="26">
        <f>ROUND(ROUND(H220,2)*ROUND(G220,3),2)</f>
        <v>0</v>
      </c>
      <c r="O220">
        <f>(I220*21)/100</f>
        <v>0</v>
      </c>
      <c r="P220" t="s">
        <v>23</v>
      </c>
    </row>
    <row r="221" spans="1:5" ht="25.5">
      <c r="A221" s="27" t="s">
        <v>49</v>
      </c>
      <c r="E221" s="28" t="s">
        <v>271</v>
      </c>
    </row>
    <row r="222" spans="1:5" ht="38.25">
      <c r="A222" s="31" t="s">
        <v>50</v>
      </c>
      <c r="E222" s="30" t="s">
        <v>276</v>
      </c>
    </row>
    <row r="223" spans="1:16" ht="25.5">
      <c r="A223" s="17" t="s">
        <v>44</v>
      </c>
      <c r="B223" s="22">
        <v>3</v>
      </c>
      <c r="C223" s="22" t="s">
        <v>225</v>
      </c>
      <c r="D223" s="17"/>
      <c r="E223" s="23" t="s">
        <v>226</v>
      </c>
      <c r="F223" s="24" t="s">
        <v>81</v>
      </c>
      <c r="G223" s="25">
        <v>12.53</v>
      </c>
      <c r="H223" s="26"/>
      <c r="I223" s="26">
        <f>ROUND(ROUND(H223,2)*ROUND(G223,3),2)</f>
        <v>0</v>
      </c>
      <c r="O223">
        <f>(I223*21)/100</f>
        <v>0</v>
      </c>
      <c r="P223" t="s">
        <v>23</v>
      </c>
    </row>
    <row r="224" spans="1:5" ht="25.5">
      <c r="A224" s="27" t="s">
        <v>49</v>
      </c>
      <c r="E224" s="28" t="s">
        <v>272</v>
      </c>
    </row>
    <row r="225" spans="1:5" ht="38.25">
      <c r="A225" s="31" t="s">
        <v>50</v>
      </c>
      <c r="E225" s="30" t="s">
        <v>277</v>
      </c>
    </row>
    <row r="226" spans="1:16" ht="12.75">
      <c r="A226" s="17" t="s">
        <v>44</v>
      </c>
      <c r="B226" s="22">
        <v>4</v>
      </c>
      <c r="C226" s="22" t="s">
        <v>227</v>
      </c>
      <c r="D226" s="17"/>
      <c r="E226" s="23" t="s">
        <v>228</v>
      </c>
      <c r="F226" s="24" t="s">
        <v>81</v>
      </c>
      <c r="G226" s="25">
        <v>33.59</v>
      </c>
      <c r="H226" s="26"/>
      <c r="I226" s="26">
        <f>ROUND(ROUND(H226,2)*ROUND(G226,3),2)</f>
        <v>0</v>
      </c>
      <c r="O226">
        <f>(I226*21)/100</f>
        <v>0</v>
      </c>
      <c r="P226" t="s">
        <v>23</v>
      </c>
    </row>
    <row r="227" spans="1:5" ht="12.75">
      <c r="A227" s="27" t="s">
        <v>49</v>
      </c>
      <c r="E227" s="28" t="s">
        <v>273</v>
      </c>
    </row>
    <row r="228" spans="1:5" ht="38.25">
      <c r="A228" s="31" t="s">
        <v>50</v>
      </c>
      <c r="E228" s="30" t="s">
        <v>278</v>
      </c>
    </row>
    <row r="229" spans="1:16" ht="12.75">
      <c r="A229" s="17" t="s">
        <v>44</v>
      </c>
      <c r="B229" s="22">
        <v>5</v>
      </c>
      <c r="C229" s="22" t="s">
        <v>229</v>
      </c>
      <c r="D229" s="17"/>
      <c r="E229" s="23" t="s">
        <v>230</v>
      </c>
      <c r="F229" s="24" t="s">
        <v>81</v>
      </c>
      <c r="G229" s="25">
        <v>10.08</v>
      </c>
      <c r="H229" s="26"/>
      <c r="I229" s="26">
        <f>ROUND(ROUND(H229,2)*ROUND(G229,3),2)</f>
        <v>0</v>
      </c>
      <c r="O229">
        <f>(I229*21)/100</f>
        <v>0</v>
      </c>
      <c r="P229" t="s">
        <v>23</v>
      </c>
    </row>
    <row r="230" spans="1:5" ht="38.25">
      <c r="A230" s="27" t="s">
        <v>49</v>
      </c>
      <c r="E230" s="28" t="s">
        <v>274</v>
      </c>
    </row>
    <row r="231" spans="1:5" ht="38.25">
      <c r="A231" s="31" t="s">
        <v>50</v>
      </c>
      <c r="E231" s="30" t="s">
        <v>279</v>
      </c>
    </row>
    <row r="232" spans="1:16" ht="12.75">
      <c r="A232" s="17" t="s">
        <v>44</v>
      </c>
      <c r="B232" s="22">
        <v>6</v>
      </c>
      <c r="C232" s="22">
        <v>62641</v>
      </c>
      <c r="D232" s="17"/>
      <c r="E232" s="23" t="s">
        <v>237</v>
      </c>
      <c r="F232" s="24" t="s">
        <v>81</v>
      </c>
      <c r="G232" s="25">
        <v>33.59</v>
      </c>
      <c r="H232" s="26"/>
      <c r="I232" s="26">
        <f>ROUND(ROUND(H232,2)*ROUND(G232,3),2)</f>
        <v>0</v>
      </c>
      <c r="O232">
        <f>(I232*21)/100</f>
        <v>0</v>
      </c>
      <c r="P232" t="s">
        <v>23</v>
      </c>
    </row>
    <row r="233" spans="1:5" ht="12.75">
      <c r="A233" s="27" t="s">
        <v>49</v>
      </c>
      <c r="E233" s="28" t="s">
        <v>275</v>
      </c>
    </row>
    <row r="234" spans="1:5" ht="38.25">
      <c r="A234" s="31" t="s">
        <v>50</v>
      </c>
      <c r="E234" s="30" t="s">
        <v>278</v>
      </c>
    </row>
    <row r="235" spans="1:16" ht="12.75" hidden="1">
      <c r="A235" s="17" t="s">
        <v>44</v>
      </c>
      <c r="B235" s="22">
        <v>7</v>
      </c>
      <c r="C235" s="22"/>
      <c r="D235" s="17"/>
      <c r="E235" s="23"/>
      <c r="F235" s="24"/>
      <c r="G235" s="25"/>
      <c r="H235" s="26"/>
      <c r="I235" s="26">
        <f>ROUND(ROUND(H235,2)*ROUND(G235,3),2)</f>
        <v>0</v>
      </c>
      <c r="O235">
        <f>(I235*21)/100</f>
        <v>0</v>
      </c>
      <c r="P235" t="s">
        <v>23</v>
      </c>
    </row>
    <row r="236" spans="1:5" ht="12.75" hidden="1">
      <c r="A236" s="27" t="s">
        <v>49</v>
      </c>
      <c r="E236" s="28"/>
    </row>
    <row r="237" spans="1:5" ht="12.75" hidden="1">
      <c r="A237" s="31" t="s">
        <v>50</v>
      </c>
      <c r="E237" s="30"/>
    </row>
    <row r="238" spans="1:16" ht="12.75" hidden="1">
      <c r="A238" s="17" t="s">
        <v>44</v>
      </c>
      <c r="B238" s="22">
        <v>8</v>
      </c>
      <c r="C238" s="22"/>
      <c r="D238" s="17"/>
      <c r="E238" s="23"/>
      <c r="F238" s="24"/>
      <c r="G238" s="25"/>
      <c r="H238" s="26"/>
      <c r="I238" s="26">
        <f>ROUND(ROUND(H238,2)*ROUND(G238,3),2)</f>
        <v>0</v>
      </c>
      <c r="O238">
        <f>(I238*21)/100</f>
        <v>0</v>
      </c>
      <c r="P238" t="s">
        <v>23</v>
      </c>
    </row>
    <row r="239" spans="1:5" ht="12.75" hidden="1">
      <c r="A239" s="27" t="s">
        <v>49</v>
      </c>
      <c r="E239" s="28"/>
    </row>
    <row r="240" spans="1:5" ht="12.75" hidden="1">
      <c r="A240" s="31" t="s">
        <v>50</v>
      </c>
      <c r="E240" s="30"/>
    </row>
    <row r="241" spans="1:16" ht="12.75" hidden="1">
      <c r="A241" s="17" t="s">
        <v>44</v>
      </c>
      <c r="B241" s="22">
        <v>9</v>
      </c>
      <c r="C241" s="22"/>
      <c r="D241" s="17"/>
      <c r="E241" s="23"/>
      <c r="F241" s="24"/>
      <c r="G241" s="25"/>
      <c r="H241" s="26"/>
      <c r="I241" s="26">
        <f>ROUND(ROUND(H241,2)*ROUND(G241,3),2)</f>
        <v>0</v>
      </c>
      <c r="O241">
        <f>(I241*21)/100</f>
        <v>0</v>
      </c>
      <c r="P241" t="s">
        <v>23</v>
      </c>
    </row>
    <row r="242" spans="1:5" ht="12.75" hidden="1">
      <c r="A242" s="27" t="s">
        <v>49</v>
      </c>
      <c r="E242" s="28"/>
    </row>
    <row r="243" spans="1:5" ht="12.75" hidden="1">
      <c r="A243" s="31" t="s">
        <v>50</v>
      </c>
      <c r="E243" s="30"/>
    </row>
    <row r="244" spans="1:16" ht="12.75" hidden="1">
      <c r="A244" s="17" t="s">
        <v>44</v>
      </c>
      <c r="B244" s="22"/>
      <c r="C244" s="22"/>
      <c r="D244" s="17"/>
      <c r="E244" s="23"/>
      <c r="F244" s="24"/>
      <c r="G244" s="25"/>
      <c r="H244" s="26"/>
      <c r="I244" s="26"/>
      <c r="O244">
        <f>(I244*21)/100</f>
        <v>0</v>
      </c>
      <c r="P244" t="s">
        <v>23</v>
      </c>
    </row>
    <row r="245" spans="1:5" ht="12.75" hidden="1">
      <c r="A245" s="27" t="s">
        <v>49</v>
      </c>
      <c r="E245" s="28"/>
    </row>
    <row r="246" spans="1:5" ht="12.75" hidden="1">
      <c r="A246" s="31" t="s">
        <v>50</v>
      </c>
      <c r="E246" s="30"/>
    </row>
    <row r="247" spans="1:16" ht="12.75" hidden="1">
      <c r="A247" s="17" t="s">
        <v>44</v>
      </c>
      <c r="B247" s="22"/>
      <c r="C247" s="22"/>
      <c r="D247" s="17"/>
      <c r="E247" s="23"/>
      <c r="F247" s="24"/>
      <c r="G247" s="25"/>
      <c r="H247" s="26"/>
      <c r="I247" s="26">
        <f>ROUND(ROUND(H247,2)*ROUND(G247,3),2)</f>
        <v>0</v>
      </c>
      <c r="O247">
        <f>(I247*21)/100</f>
        <v>0</v>
      </c>
      <c r="P247" t="s">
        <v>23</v>
      </c>
    </row>
    <row r="248" spans="1:5" ht="12.75" hidden="1">
      <c r="A248" s="27" t="s">
        <v>49</v>
      </c>
      <c r="E248" s="28"/>
    </row>
    <row r="249" spans="1:5" ht="12.75" hidden="1">
      <c r="A249" s="29" t="s">
        <v>50</v>
      </c>
      <c r="E249" s="30"/>
    </row>
    <row r="250" spans="1:18" ht="12.75" customHeight="1">
      <c r="A250" s="5" t="s">
        <v>42</v>
      </c>
      <c r="B250" s="5"/>
      <c r="C250" s="33" t="s">
        <v>62</v>
      </c>
      <c r="D250" s="5"/>
      <c r="E250" s="20" t="s">
        <v>153</v>
      </c>
      <c r="F250" s="5"/>
      <c r="G250" s="5"/>
      <c r="H250" s="5"/>
      <c r="I250" s="34">
        <f>0+Q250</f>
        <v>0</v>
      </c>
      <c r="O250">
        <f>0+R250</f>
        <v>0</v>
      </c>
      <c r="Q250">
        <f>0+I251+I254+I257+I260</f>
        <v>0</v>
      </c>
      <c r="R250">
        <f>0+O251+O254+O257+O260</f>
        <v>0</v>
      </c>
    </row>
    <row r="251" spans="1:16" ht="25.5">
      <c r="A251" s="17" t="s">
        <v>44</v>
      </c>
      <c r="B251" s="22">
        <v>1</v>
      </c>
      <c r="C251" s="22" t="s">
        <v>154</v>
      </c>
      <c r="D251" s="17" t="s">
        <v>46</v>
      </c>
      <c r="E251" s="23" t="s">
        <v>155</v>
      </c>
      <c r="F251" s="24" t="s">
        <v>81</v>
      </c>
      <c r="G251" s="25">
        <f>7*(1.58+2.7+1.58)+2*1*7</f>
        <v>55.02</v>
      </c>
      <c r="H251" s="26"/>
      <c r="I251" s="26">
        <f>ROUND(ROUND(H251,2)*ROUND(G251,3),2)</f>
        <v>0</v>
      </c>
      <c r="O251">
        <f>(I251*21)/100</f>
        <v>0</v>
      </c>
      <c r="P251" t="s">
        <v>23</v>
      </c>
    </row>
    <row r="252" spans="1:5" ht="25.5">
      <c r="A252" s="27" t="s">
        <v>49</v>
      </c>
      <c r="E252" s="28" t="s">
        <v>231</v>
      </c>
    </row>
    <row r="253" spans="1:5" ht="12.75">
      <c r="A253" s="31" t="s">
        <v>50</v>
      </c>
      <c r="E253" s="30" t="s">
        <v>280</v>
      </c>
    </row>
    <row r="254" spans="1:16" ht="12.75">
      <c r="A254" s="17" t="s">
        <v>44</v>
      </c>
      <c r="B254" s="22">
        <f>B251+1</f>
        <v>2</v>
      </c>
      <c r="C254" s="22" t="s">
        <v>156</v>
      </c>
      <c r="D254" s="17" t="s">
        <v>46</v>
      </c>
      <c r="E254" s="23" t="s">
        <v>157</v>
      </c>
      <c r="F254" s="24" t="s">
        <v>81</v>
      </c>
      <c r="G254" s="25">
        <f>1.5*(1.58+2.7+1.58)*2</f>
        <v>17.580000000000002</v>
      </c>
      <c r="H254" s="26"/>
      <c r="I254" s="26">
        <f>ROUND(ROUND(H254,2)*ROUND(G254,3),2)</f>
        <v>0</v>
      </c>
      <c r="O254">
        <f>(I254*21)/100</f>
        <v>0</v>
      </c>
      <c r="P254" t="s">
        <v>23</v>
      </c>
    </row>
    <row r="255" spans="1:5" ht="12.75">
      <c r="A255" s="27" t="s">
        <v>49</v>
      </c>
      <c r="E255" s="28" t="s">
        <v>158</v>
      </c>
    </row>
    <row r="256" spans="1:5" ht="12.75">
      <c r="A256" s="31" t="s">
        <v>50</v>
      </c>
      <c r="E256" s="30" t="s">
        <v>281</v>
      </c>
    </row>
    <row r="257" spans="1:16" ht="12.75">
      <c r="A257" s="17" t="s">
        <v>44</v>
      </c>
      <c r="B257" s="22">
        <f>B254+1</f>
        <v>3</v>
      </c>
      <c r="C257" s="22" t="s">
        <v>159</v>
      </c>
      <c r="D257" s="17" t="s">
        <v>46</v>
      </c>
      <c r="E257" s="23" t="s">
        <v>160</v>
      </c>
      <c r="F257" s="24" t="s">
        <v>81</v>
      </c>
      <c r="G257" s="25">
        <f>(0.25+0.2)*2.7*2</f>
        <v>2.43</v>
      </c>
      <c r="H257" s="26"/>
      <c r="I257" s="26">
        <f>ROUND(ROUND(H257,2)*ROUND(G257,3),2)</f>
        <v>0</v>
      </c>
      <c r="O257">
        <f>(I257*21)/100</f>
        <v>0</v>
      </c>
      <c r="P257" t="s">
        <v>23</v>
      </c>
    </row>
    <row r="258" spans="1:5" ht="12.75">
      <c r="A258" s="27" t="s">
        <v>49</v>
      </c>
      <c r="E258" s="28" t="s">
        <v>46</v>
      </c>
    </row>
    <row r="259" spans="1:5" ht="25.5">
      <c r="A259" s="31" t="s">
        <v>50</v>
      </c>
      <c r="E259" s="30" t="s">
        <v>282</v>
      </c>
    </row>
    <row r="260" spans="1:16" ht="12.75">
      <c r="A260" s="17" t="s">
        <v>44</v>
      </c>
      <c r="B260" s="22">
        <f>B257+1</f>
        <v>4</v>
      </c>
      <c r="C260" s="22" t="s">
        <v>161</v>
      </c>
      <c r="D260" s="17" t="s">
        <v>46</v>
      </c>
      <c r="E260" s="23" t="s">
        <v>162</v>
      </c>
      <c r="F260" s="24" t="s">
        <v>81</v>
      </c>
      <c r="G260" s="25">
        <v>3.6</v>
      </c>
      <c r="H260" s="26"/>
      <c r="I260" s="26">
        <f>ROUND(ROUND(H260,2)*ROUND(G260,3),2)</f>
        <v>0</v>
      </c>
      <c r="O260">
        <f>(I260*21)/100</f>
        <v>0</v>
      </c>
      <c r="P260" t="s">
        <v>23</v>
      </c>
    </row>
    <row r="261" spans="1:5" ht="12.75">
      <c r="A261" s="27" t="s">
        <v>49</v>
      </c>
      <c r="E261" s="28" t="s">
        <v>46</v>
      </c>
    </row>
    <row r="262" spans="1:5" ht="51">
      <c r="A262" s="29" t="s">
        <v>50</v>
      </c>
      <c r="E262" s="30" t="s">
        <v>283</v>
      </c>
    </row>
    <row r="263" spans="1:18" ht="12" customHeight="1" hidden="1">
      <c r="A263" s="5" t="s">
        <v>42</v>
      </c>
      <c r="B263" s="5"/>
      <c r="C263" s="33" t="s">
        <v>65</v>
      </c>
      <c r="D263" s="5"/>
      <c r="E263" s="20" t="s">
        <v>163</v>
      </c>
      <c r="F263" s="5"/>
      <c r="G263" s="5"/>
      <c r="H263" s="5"/>
      <c r="I263" s="34">
        <f>0+Q263</f>
        <v>0</v>
      </c>
      <c r="O263">
        <f>0+R263</f>
        <v>0</v>
      </c>
      <c r="Q263">
        <f>0+I264+I267</f>
        <v>0</v>
      </c>
      <c r="R263">
        <f>0+O264+O267</f>
        <v>0</v>
      </c>
    </row>
    <row r="264" spans="1:16" ht="12.75" hidden="1">
      <c r="A264" s="17" t="s">
        <v>44</v>
      </c>
      <c r="B264" s="22"/>
      <c r="C264" s="22"/>
      <c r="D264" s="17"/>
      <c r="E264" s="23"/>
      <c r="F264" s="24"/>
      <c r="G264" s="25"/>
      <c r="H264" s="26"/>
      <c r="I264" s="26">
        <f>ROUND(ROUND(H264,2)*ROUND(G264,3),2)</f>
        <v>0</v>
      </c>
      <c r="O264">
        <f>(I264*21)/100</f>
        <v>0</v>
      </c>
      <c r="P264" t="s">
        <v>23</v>
      </c>
    </row>
    <row r="265" spans="1:5" ht="12.75" hidden="1">
      <c r="A265" s="27" t="s">
        <v>49</v>
      </c>
      <c r="E265" s="28"/>
    </row>
    <row r="266" spans="1:5" ht="12.75" hidden="1">
      <c r="A266" s="31" t="s">
        <v>50</v>
      </c>
      <c r="E266" s="30"/>
    </row>
    <row r="267" spans="1:16" ht="12.75" hidden="1">
      <c r="A267" s="17" t="s">
        <v>44</v>
      </c>
      <c r="B267" s="22"/>
      <c r="C267" s="22"/>
      <c r="D267" s="17"/>
      <c r="E267" s="23"/>
      <c r="F267" s="24"/>
      <c r="G267" s="25"/>
      <c r="H267" s="26"/>
      <c r="I267" s="26">
        <f>ROUND(ROUND(H267,2)*ROUND(G267,3),2)</f>
        <v>0</v>
      </c>
      <c r="O267">
        <f>(I267*21)/100</f>
        <v>0</v>
      </c>
      <c r="P267" t="s">
        <v>23</v>
      </c>
    </row>
    <row r="268" spans="1:5" ht="12.75" hidden="1">
      <c r="A268" s="27" t="s">
        <v>49</v>
      </c>
      <c r="E268" s="28"/>
    </row>
    <row r="269" spans="1:5" ht="12.75" hidden="1">
      <c r="A269" s="29" t="s">
        <v>50</v>
      </c>
      <c r="E269" s="30"/>
    </row>
    <row r="270" spans="1:18" ht="12.75" customHeight="1">
      <c r="A270" s="5" t="s">
        <v>42</v>
      </c>
      <c r="B270" s="5"/>
      <c r="C270" s="33" t="s">
        <v>39</v>
      </c>
      <c r="D270" s="5"/>
      <c r="E270" s="20" t="s">
        <v>87</v>
      </c>
      <c r="F270" s="5"/>
      <c r="G270" s="5"/>
      <c r="H270" s="5"/>
      <c r="I270" s="34">
        <f>0+Q270</f>
        <v>0</v>
      </c>
      <c r="O270">
        <f>0+R270</f>
        <v>0</v>
      </c>
      <c r="Q270">
        <f>0+I271+I274+I277+I280+I283+I286+I289+I292+I295+I298+I301+I304+I307+I310+I313+I316+I319+I322+I325+I328+I331+I334+I337+I340+I343</f>
        <v>0</v>
      </c>
      <c r="R270">
        <f>0+O271+O274+O277+O280+O283+O286+O289+O292+O295+O298+O301+O304+O307+O310+O313+O316+O319+O322+O325+O328+O331+O334+O337+O340+O343</f>
        <v>0</v>
      </c>
    </row>
    <row r="271" spans="1:16" ht="12.75">
      <c r="A271" s="17" t="s">
        <v>44</v>
      </c>
      <c r="B271" s="22">
        <f>B267+1</f>
        <v>1</v>
      </c>
      <c r="C271" s="22" t="s">
        <v>286</v>
      </c>
      <c r="D271" s="17" t="s">
        <v>46</v>
      </c>
      <c r="E271" s="23" t="s">
        <v>285</v>
      </c>
      <c r="F271" s="24" t="s">
        <v>118</v>
      </c>
      <c r="G271" s="25">
        <v>12</v>
      </c>
      <c r="H271" s="26"/>
      <c r="I271" s="26">
        <f>ROUND(ROUND(H271,2)*ROUND(G271,3),2)</f>
        <v>0</v>
      </c>
      <c r="O271">
        <f>(I271*21)/100</f>
        <v>0</v>
      </c>
      <c r="P271" t="s">
        <v>23</v>
      </c>
    </row>
    <row r="272" spans="1:5" ht="12.75">
      <c r="A272" s="27" t="s">
        <v>49</v>
      </c>
      <c r="E272" s="28"/>
    </row>
    <row r="273" spans="1:5" ht="12.75">
      <c r="A273" s="31" t="s">
        <v>50</v>
      </c>
      <c r="E273" s="30" t="s">
        <v>284</v>
      </c>
    </row>
    <row r="274" spans="1:16" ht="25.5">
      <c r="A274" s="17" t="s">
        <v>44</v>
      </c>
      <c r="B274" s="22">
        <f>B271+1</f>
        <v>2</v>
      </c>
      <c r="C274" s="22" t="s">
        <v>287</v>
      </c>
      <c r="D274" s="17" t="s">
        <v>46</v>
      </c>
      <c r="E274" s="23" t="s">
        <v>288</v>
      </c>
      <c r="F274" s="24" t="s">
        <v>118</v>
      </c>
      <c r="G274" s="25">
        <v>48</v>
      </c>
      <c r="H274" s="26"/>
      <c r="I274" s="26">
        <f>ROUND(ROUND(H274,2)*ROUND(G274,3),2)</f>
        <v>0</v>
      </c>
      <c r="O274">
        <f>(I274*21)/100</f>
        <v>0</v>
      </c>
      <c r="P274" t="s">
        <v>23</v>
      </c>
    </row>
    <row r="275" spans="1:5" ht="51">
      <c r="A275" s="27" t="s">
        <v>49</v>
      </c>
      <c r="E275" s="28" t="s">
        <v>289</v>
      </c>
    </row>
    <row r="276" spans="1:5" ht="12.75">
      <c r="A276" s="31" t="s">
        <v>50</v>
      </c>
      <c r="E276" s="30" t="s">
        <v>296</v>
      </c>
    </row>
    <row r="277" spans="1:16" ht="12.75">
      <c r="A277" s="17" t="s">
        <v>44</v>
      </c>
      <c r="B277" s="22">
        <f>B274+1</f>
        <v>3</v>
      </c>
      <c r="C277" s="22" t="s">
        <v>290</v>
      </c>
      <c r="D277" s="17" t="s">
        <v>46</v>
      </c>
      <c r="E277" s="23" t="s">
        <v>291</v>
      </c>
      <c r="F277" s="24" t="s">
        <v>118</v>
      </c>
      <c r="G277" s="25">
        <v>12</v>
      </c>
      <c r="H277" s="26"/>
      <c r="I277" s="26">
        <f>ROUND(ROUND(H277,2)*ROUND(G277,3),2)</f>
        <v>0</v>
      </c>
      <c r="O277">
        <f>(I277*21)/100</f>
        <v>0</v>
      </c>
      <c r="P277" t="s">
        <v>23</v>
      </c>
    </row>
    <row r="278" spans="1:5" ht="25.5">
      <c r="A278" s="27" t="s">
        <v>49</v>
      </c>
      <c r="E278" s="28" t="s">
        <v>292</v>
      </c>
    </row>
    <row r="279" spans="1:5" ht="12.75">
      <c r="A279" s="31" t="s">
        <v>50</v>
      </c>
      <c r="E279" s="30" t="s">
        <v>297</v>
      </c>
    </row>
    <row r="280" spans="1:16" ht="25.5">
      <c r="A280" s="17" t="s">
        <v>44</v>
      </c>
      <c r="B280" s="22">
        <f>B277+1</f>
        <v>4</v>
      </c>
      <c r="C280" s="22" t="s">
        <v>293</v>
      </c>
      <c r="D280" s="17" t="s">
        <v>46</v>
      </c>
      <c r="E280" s="23" t="s">
        <v>294</v>
      </c>
      <c r="F280" s="24" t="s">
        <v>57</v>
      </c>
      <c r="G280" s="25">
        <v>12</v>
      </c>
      <c r="H280" s="26"/>
      <c r="I280" s="26">
        <f>ROUND(ROUND(H280,2)*ROUND(G280,3),2)</f>
        <v>0</v>
      </c>
      <c r="O280">
        <f>(I280*21)/100</f>
        <v>0</v>
      </c>
      <c r="P280" t="s">
        <v>23</v>
      </c>
    </row>
    <row r="281" spans="1:5" ht="12.75">
      <c r="A281" s="27" t="s">
        <v>49</v>
      </c>
      <c r="E281" s="28" t="s">
        <v>46</v>
      </c>
    </row>
    <row r="282" spans="1:5" ht="12.75">
      <c r="A282" s="31" t="s">
        <v>50</v>
      </c>
      <c r="E282" s="30" t="s">
        <v>295</v>
      </c>
    </row>
    <row r="283" spans="1:16" ht="12.75">
      <c r="A283" s="17" t="s">
        <v>44</v>
      </c>
      <c r="B283" s="22">
        <f>B280+1</f>
        <v>5</v>
      </c>
      <c r="C283" s="22" t="s">
        <v>164</v>
      </c>
      <c r="D283" s="17" t="s">
        <v>46</v>
      </c>
      <c r="E283" s="23" t="s">
        <v>165</v>
      </c>
      <c r="F283" s="24" t="s">
        <v>57</v>
      </c>
      <c r="G283" s="25">
        <v>2</v>
      </c>
      <c r="H283" s="26"/>
      <c r="I283" s="26">
        <f>ROUND(ROUND(H283,2)*ROUND(G283,3),2)</f>
        <v>0</v>
      </c>
      <c r="O283">
        <f>(I283*21)/100</f>
        <v>0</v>
      </c>
      <c r="P283" t="s">
        <v>23</v>
      </c>
    </row>
    <row r="284" spans="1:5" ht="12.75">
      <c r="A284" s="27" t="s">
        <v>49</v>
      </c>
      <c r="E284" s="28" t="s">
        <v>166</v>
      </c>
    </row>
    <row r="285" spans="1:5" ht="12.75">
      <c r="A285" s="31" t="s">
        <v>50</v>
      </c>
      <c r="E285" s="30" t="s">
        <v>167</v>
      </c>
    </row>
    <row r="286" spans="1:16" ht="12.75">
      <c r="A286" s="17"/>
      <c r="B286" s="22">
        <f>B283+1</f>
        <v>6</v>
      </c>
      <c r="C286" s="22" t="s">
        <v>168</v>
      </c>
      <c r="D286" s="17" t="s">
        <v>46</v>
      </c>
      <c r="E286" s="23" t="s">
        <v>169</v>
      </c>
      <c r="F286" s="24" t="s">
        <v>118</v>
      </c>
      <c r="G286" s="25">
        <v>22.9</v>
      </c>
      <c r="H286" s="26"/>
      <c r="I286" s="26">
        <f>ROUND(ROUND(H286,2)*ROUND(G286,3),2)</f>
        <v>0</v>
      </c>
      <c r="O286">
        <f>(I286*21)/100</f>
        <v>0</v>
      </c>
      <c r="P286" t="s">
        <v>23</v>
      </c>
    </row>
    <row r="287" spans="1:5" ht="12.75">
      <c r="A287" s="27" t="s">
        <v>49</v>
      </c>
      <c r="E287" s="28" t="s">
        <v>46</v>
      </c>
    </row>
    <row r="288" spans="1:5" ht="25.5">
      <c r="A288" s="31" t="s">
        <v>50</v>
      </c>
      <c r="E288" s="30" t="s">
        <v>336</v>
      </c>
    </row>
    <row r="289" spans="1:16" ht="12.75">
      <c r="A289" s="17" t="s">
        <v>44</v>
      </c>
      <c r="B289" s="22">
        <f>B286+1</f>
        <v>7</v>
      </c>
      <c r="C289" s="22" t="s">
        <v>170</v>
      </c>
      <c r="D289" s="17" t="s">
        <v>46</v>
      </c>
      <c r="E289" s="23" t="s">
        <v>171</v>
      </c>
      <c r="F289" s="24" t="s">
        <v>118</v>
      </c>
      <c r="G289" s="25">
        <v>10</v>
      </c>
      <c r="H289" s="26"/>
      <c r="I289" s="26">
        <f>ROUND(ROUND(H289,2)*ROUND(G289,3),2)</f>
        <v>0</v>
      </c>
      <c r="O289">
        <f>(I289*21)/100</f>
        <v>0</v>
      </c>
      <c r="P289" t="s">
        <v>23</v>
      </c>
    </row>
    <row r="290" spans="1:5" ht="12.75">
      <c r="A290" s="27" t="s">
        <v>49</v>
      </c>
      <c r="E290" s="28" t="s">
        <v>46</v>
      </c>
    </row>
    <row r="291" spans="1:5" ht="25.5">
      <c r="A291" s="31" t="s">
        <v>50</v>
      </c>
      <c r="E291" s="30" t="s">
        <v>337</v>
      </c>
    </row>
    <row r="292" spans="1:16" ht="12.75">
      <c r="A292" s="17" t="s">
        <v>44</v>
      </c>
      <c r="B292" s="22">
        <f>B289+1</f>
        <v>8</v>
      </c>
      <c r="C292" s="22" t="s">
        <v>172</v>
      </c>
      <c r="D292" s="17" t="s">
        <v>46</v>
      </c>
      <c r="E292" s="23" t="s">
        <v>173</v>
      </c>
      <c r="F292" s="24" t="s">
        <v>118</v>
      </c>
      <c r="G292" s="25">
        <v>13</v>
      </c>
      <c r="H292" s="26"/>
      <c r="I292" s="26">
        <f>ROUND(ROUND(H292,2)*ROUND(G292,3),2)</f>
        <v>0</v>
      </c>
      <c r="O292">
        <f>(I292*21)/100</f>
        <v>0</v>
      </c>
      <c r="P292" t="s">
        <v>23</v>
      </c>
    </row>
    <row r="293" spans="1:5" ht="12.75">
      <c r="A293" s="27" t="s">
        <v>49</v>
      </c>
      <c r="E293" s="28" t="s">
        <v>46</v>
      </c>
    </row>
    <row r="294" spans="1:5" ht="25.5">
      <c r="A294" s="31" t="s">
        <v>50</v>
      </c>
      <c r="E294" s="30" t="s">
        <v>298</v>
      </c>
    </row>
    <row r="295" spans="1:16" ht="12.75">
      <c r="A295" s="17" t="s">
        <v>44</v>
      </c>
      <c r="B295" s="22">
        <f>B292+1</f>
        <v>9</v>
      </c>
      <c r="C295" s="22" t="s">
        <v>174</v>
      </c>
      <c r="D295" s="17" t="s">
        <v>46</v>
      </c>
      <c r="E295" s="23" t="s">
        <v>175</v>
      </c>
      <c r="F295" s="24" t="s">
        <v>118</v>
      </c>
      <c r="G295" s="25">
        <v>25</v>
      </c>
      <c r="H295" s="26"/>
      <c r="I295" s="26">
        <f>ROUND(ROUND(H295,2)*ROUND(G295,3),2)</f>
        <v>0</v>
      </c>
      <c r="O295">
        <f>(I295*21)/100</f>
        <v>0</v>
      </c>
      <c r="P295" t="s">
        <v>23</v>
      </c>
    </row>
    <row r="296" spans="1:5" ht="12.75">
      <c r="A296" s="27" t="s">
        <v>49</v>
      </c>
      <c r="E296" s="28" t="s">
        <v>46</v>
      </c>
    </row>
    <row r="297" spans="1:5" ht="63.75">
      <c r="A297" s="31" t="s">
        <v>50</v>
      </c>
      <c r="E297" s="30" t="s">
        <v>299</v>
      </c>
    </row>
    <row r="298" spans="1:16" ht="12.75">
      <c r="A298" s="17" t="s">
        <v>44</v>
      </c>
      <c r="B298" s="22">
        <f>B295+1</f>
        <v>10</v>
      </c>
      <c r="C298" s="22" t="s">
        <v>176</v>
      </c>
      <c r="D298" s="17" t="s">
        <v>46</v>
      </c>
      <c r="E298" s="23" t="s">
        <v>177</v>
      </c>
      <c r="F298" s="24" t="s">
        <v>118</v>
      </c>
      <c r="G298" s="25">
        <v>12</v>
      </c>
      <c r="H298" s="26"/>
      <c r="I298" s="26">
        <f>ROUND(ROUND(H298,2)*ROUND(G298,3),2)</f>
        <v>0</v>
      </c>
      <c r="O298">
        <f>(I298*21)/100</f>
        <v>0</v>
      </c>
      <c r="P298" t="s">
        <v>23</v>
      </c>
    </row>
    <row r="299" spans="1:5" ht="12.75">
      <c r="A299" s="27" t="s">
        <v>49</v>
      </c>
      <c r="E299" s="28" t="s">
        <v>46</v>
      </c>
    </row>
    <row r="300" spans="1:5" ht="25.5">
      <c r="A300" s="31" t="s">
        <v>50</v>
      </c>
      <c r="E300" s="30" t="s">
        <v>300</v>
      </c>
    </row>
    <row r="301" spans="1:16" ht="25.5">
      <c r="A301" s="17" t="s">
        <v>44</v>
      </c>
      <c r="B301" s="22">
        <f>B298+1</f>
        <v>11</v>
      </c>
      <c r="C301" s="22" t="s">
        <v>319</v>
      </c>
      <c r="D301" s="17" t="s">
        <v>46</v>
      </c>
      <c r="E301" s="23" t="s">
        <v>321</v>
      </c>
      <c r="F301" s="24" t="s">
        <v>320</v>
      </c>
      <c r="G301" s="25">
        <v>16</v>
      </c>
      <c r="H301" s="26"/>
      <c r="I301" s="26">
        <f>ROUND(ROUND(H301,2)*ROUND(G301,3),2)</f>
        <v>0</v>
      </c>
      <c r="O301">
        <f>(I301*21)/100</f>
        <v>0</v>
      </c>
      <c r="P301" t="s">
        <v>23</v>
      </c>
    </row>
    <row r="302" spans="1:5" ht="12.75">
      <c r="A302" s="27" t="s">
        <v>49</v>
      </c>
      <c r="E302" s="28" t="s">
        <v>322</v>
      </c>
    </row>
    <row r="303" spans="1:5" ht="12.75">
      <c r="A303" s="31" t="s">
        <v>50</v>
      </c>
      <c r="E303" s="30" t="s">
        <v>323</v>
      </c>
    </row>
    <row r="304" spans="1:16" ht="12.75">
      <c r="A304" s="17" t="s">
        <v>44</v>
      </c>
      <c r="B304" s="22">
        <f>B301+1</f>
        <v>12</v>
      </c>
      <c r="C304" s="22">
        <v>93639</v>
      </c>
      <c r="D304" s="17"/>
      <c r="E304" s="23" t="s">
        <v>338</v>
      </c>
      <c r="F304" s="24" t="s">
        <v>57</v>
      </c>
      <c r="G304" s="25">
        <v>4</v>
      </c>
      <c r="H304" s="26"/>
      <c r="I304" s="26">
        <f>ROUND(ROUND(H304,2)*ROUND(G304,3),2)</f>
        <v>0</v>
      </c>
      <c r="O304">
        <f>(I304*21)/100</f>
        <v>0</v>
      </c>
      <c r="P304" t="s">
        <v>23</v>
      </c>
    </row>
    <row r="305" spans="1:5" ht="12.75">
      <c r="A305" s="27" t="s">
        <v>49</v>
      </c>
      <c r="E305" s="28"/>
    </row>
    <row r="306" spans="1:5" ht="12.75">
      <c r="A306" s="31" t="s">
        <v>50</v>
      </c>
      <c r="E306" s="30" t="s">
        <v>339</v>
      </c>
    </row>
    <row r="307" spans="1:16" ht="12.75">
      <c r="A307" s="17" t="s">
        <v>44</v>
      </c>
      <c r="B307" s="22">
        <f>B304+1</f>
        <v>13</v>
      </c>
      <c r="C307" s="22" t="s">
        <v>232</v>
      </c>
      <c r="D307" s="17" t="s">
        <v>46</v>
      </c>
      <c r="E307" s="23" t="s">
        <v>233</v>
      </c>
      <c r="F307" s="24" t="s">
        <v>81</v>
      </c>
      <c r="G307" s="25">
        <v>33.59</v>
      </c>
      <c r="H307" s="26"/>
      <c r="I307" s="26">
        <f>ROUND(ROUND(H307,2)*ROUND(G307,3),2)</f>
        <v>0</v>
      </c>
      <c r="O307">
        <f>(I307*21)/100</f>
        <v>0</v>
      </c>
      <c r="P307" t="s">
        <v>23</v>
      </c>
    </row>
    <row r="308" spans="1:5" ht="12.75">
      <c r="A308" s="27" t="s">
        <v>49</v>
      </c>
      <c r="E308" s="28" t="s">
        <v>301</v>
      </c>
    </row>
    <row r="309" spans="1:5" ht="38.25">
      <c r="A309" s="31" t="s">
        <v>50</v>
      </c>
      <c r="E309" s="30" t="s">
        <v>278</v>
      </c>
    </row>
    <row r="310" spans="1:16" ht="12.75">
      <c r="A310" s="17" t="s">
        <v>44</v>
      </c>
      <c r="B310" s="22">
        <f>B307+1</f>
        <v>14</v>
      </c>
      <c r="C310" s="22" t="s">
        <v>234</v>
      </c>
      <c r="D310" s="17" t="s">
        <v>46</v>
      </c>
      <c r="E310" s="23" t="s">
        <v>235</v>
      </c>
      <c r="F310" s="24" t="s">
        <v>81</v>
      </c>
      <c r="G310" s="25">
        <v>42</v>
      </c>
      <c r="H310" s="26"/>
      <c r="I310" s="26">
        <f>ROUND(ROUND(H310,2)*ROUND(G310,3),2)</f>
        <v>0</v>
      </c>
      <c r="O310">
        <f>(I310*21)/100</f>
        <v>0</v>
      </c>
      <c r="P310" t="s">
        <v>23</v>
      </c>
    </row>
    <row r="311" spans="1:5" ht="12.75">
      <c r="A311" s="27" t="s">
        <v>49</v>
      </c>
      <c r="E311" s="28" t="s">
        <v>236</v>
      </c>
    </row>
    <row r="312" spans="1:5" ht="12.75">
      <c r="A312" s="31" t="s">
        <v>50</v>
      </c>
      <c r="E312" s="30" t="s">
        <v>302</v>
      </c>
    </row>
    <row r="313" spans="1:16" ht="12.75">
      <c r="A313" s="17" t="s">
        <v>44</v>
      </c>
      <c r="B313" s="22">
        <f>B310+1</f>
        <v>15</v>
      </c>
      <c r="C313" s="22" t="s">
        <v>178</v>
      </c>
      <c r="D313" s="17" t="s">
        <v>46</v>
      </c>
      <c r="E313" s="23" t="s">
        <v>179</v>
      </c>
      <c r="F313" s="24" t="s">
        <v>108</v>
      </c>
      <c r="G313" s="25">
        <v>1.41</v>
      </c>
      <c r="H313" s="26"/>
      <c r="I313" s="26">
        <f>ROUND(ROUND(H313,2)*ROUND(G313,3),2)</f>
        <v>0</v>
      </c>
      <c r="O313">
        <f>(I313*21)/100</f>
        <v>0</v>
      </c>
      <c r="P313" t="s">
        <v>23</v>
      </c>
    </row>
    <row r="314" spans="1:5" ht="12.75">
      <c r="A314" s="27" t="s">
        <v>49</v>
      </c>
      <c r="E314" s="28" t="s">
        <v>109</v>
      </c>
    </row>
    <row r="315" spans="1:5" ht="12.75">
      <c r="A315" s="31" t="s">
        <v>50</v>
      </c>
      <c r="E315" s="30" t="s">
        <v>303</v>
      </c>
    </row>
    <row r="316" spans="1:16" ht="12.75">
      <c r="A316" s="17" t="s">
        <v>44</v>
      </c>
      <c r="B316" s="22">
        <f>B313+1</f>
        <v>16</v>
      </c>
      <c r="C316" s="22" t="s">
        <v>180</v>
      </c>
      <c r="D316" s="17" t="s">
        <v>46</v>
      </c>
      <c r="E316" s="23" t="s">
        <v>181</v>
      </c>
      <c r="F316" s="24" t="s">
        <v>108</v>
      </c>
      <c r="G316" s="25">
        <v>3.36</v>
      </c>
      <c r="H316" s="26"/>
      <c r="I316" s="26">
        <f>ROUND(ROUND(H316,2)*ROUND(G316,3),2)</f>
        <v>0</v>
      </c>
      <c r="O316">
        <f>(I316*21)/100</f>
        <v>0</v>
      </c>
      <c r="P316" t="s">
        <v>23</v>
      </c>
    </row>
    <row r="317" spans="1:5" ht="12.75">
      <c r="A317" s="27" t="s">
        <v>49</v>
      </c>
      <c r="E317" s="28" t="s">
        <v>82</v>
      </c>
    </row>
    <row r="318" spans="1:5" ht="25.5">
      <c r="A318" s="31" t="s">
        <v>50</v>
      </c>
      <c r="E318" s="30" t="s">
        <v>306</v>
      </c>
    </row>
    <row r="319" spans="1:16" ht="12.75">
      <c r="A319" s="17" t="s">
        <v>44</v>
      </c>
      <c r="B319" s="22">
        <f>B316+1</f>
        <v>17</v>
      </c>
      <c r="C319" s="40" t="s">
        <v>182</v>
      </c>
      <c r="D319" s="17" t="s">
        <v>46</v>
      </c>
      <c r="E319" s="23" t="s">
        <v>183</v>
      </c>
      <c r="F319" s="24" t="s">
        <v>81</v>
      </c>
      <c r="G319" s="25">
        <v>42</v>
      </c>
      <c r="H319" s="26"/>
      <c r="I319" s="26">
        <f>ROUND(ROUND(H319,2)*ROUND(G319,3),2)</f>
        <v>0</v>
      </c>
      <c r="O319">
        <f>(I319*21)/100</f>
        <v>0</v>
      </c>
      <c r="P319" t="s">
        <v>23</v>
      </c>
    </row>
    <row r="320" spans="1:5" ht="12.75">
      <c r="A320" s="27" t="s">
        <v>49</v>
      </c>
      <c r="E320" s="28" t="s">
        <v>46</v>
      </c>
    </row>
    <row r="321" spans="1:5" ht="25.5">
      <c r="A321" s="31" t="s">
        <v>50</v>
      </c>
      <c r="E321" s="30" t="s">
        <v>304</v>
      </c>
    </row>
    <row r="322" spans="1:16" ht="12.75" hidden="1">
      <c r="A322" s="17" t="s">
        <v>44</v>
      </c>
      <c r="B322" s="22"/>
      <c r="C322" s="22"/>
      <c r="D322" s="17"/>
      <c r="E322" s="23"/>
      <c r="F322" s="24"/>
      <c r="G322" s="25"/>
      <c r="H322" s="26"/>
      <c r="I322" s="26">
        <f>ROUND(ROUND(H322,2)*ROUND(G322,3),2)</f>
        <v>0</v>
      </c>
      <c r="O322">
        <f>(I322*21)/100</f>
        <v>0</v>
      </c>
      <c r="P322" t="s">
        <v>23</v>
      </c>
    </row>
    <row r="323" spans="1:5" ht="12.75" hidden="1">
      <c r="A323" s="27" t="s">
        <v>49</v>
      </c>
      <c r="E323" s="28"/>
    </row>
    <row r="324" spans="1:5" ht="12.75" hidden="1">
      <c r="A324" s="31" t="s">
        <v>50</v>
      </c>
      <c r="E324" s="30"/>
    </row>
    <row r="325" spans="1:16" ht="12.75" hidden="1">
      <c r="A325" s="17" t="s">
        <v>44</v>
      </c>
      <c r="B325" s="22"/>
      <c r="C325" s="40"/>
      <c r="D325" s="17"/>
      <c r="E325" s="23"/>
      <c r="F325" s="24"/>
      <c r="G325" s="25"/>
      <c r="H325" s="26"/>
      <c r="I325" s="26">
        <f>ROUND(ROUND(H325,2)*ROUND(G325,3),2)</f>
        <v>0</v>
      </c>
      <c r="O325">
        <f>(I325*21)/100</f>
        <v>0</v>
      </c>
      <c r="P325" t="s">
        <v>23</v>
      </c>
    </row>
    <row r="326" spans="1:5" ht="12.75" hidden="1">
      <c r="A326" s="27" t="s">
        <v>49</v>
      </c>
      <c r="E326" s="28"/>
    </row>
    <row r="327" spans="1:5" ht="12.75" hidden="1">
      <c r="A327" s="31" t="s">
        <v>50</v>
      </c>
      <c r="E327" s="30"/>
    </row>
    <row r="328" spans="1:16" ht="12.75" hidden="1">
      <c r="A328" s="17" t="s">
        <v>44</v>
      </c>
      <c r="B328" s="22"/>
      <c r="C328" s="40"/>
      <c r="D328" s="17"/>
      <c r="E328" s="23"/>
      <c r="F328" s="24"/>
      <c r="G328" s="25"/>
      <c r="H328" s="26"/>
      <c r="I328" s="26">
        <f>ROUND(ROUND(H328,2)*ROUND(G328,3),2)</f>
        <v>0</v>
      </c>
      <c r="O328">
        <f>(I328*21)/100</f>
        <v>0</v>
      </c>
      <c r="P328" t="s">
        <v>23</v>
      </c>
    </row>
    <row r="329" spans="1:5" ht="12.75" hidden="1">
      <c r="A329" s="27" t="s">
        <v>49</v>
      </c>
      <c r="E329" s="28"/>
    </row>
    <row r="330" spans="1:5" ht="12.75" hidden="1">
      <c r="A330" s="31" t="s">
        <v>50</v>
      </c>
      <c r="E330" s="30"/>
    </row>
    <row r="331" spans="1:16" ht="12.75" hidden="1">
      <c r="A331" s="17" t="s">
        <v>44</v>
      </c>
      <c r="B331" s="22"/>
      <c r="C331" s="22"/>
      <c r="D331" s="17"/>
      <c r="E331" s="23"/>
      <c r="F331" s="24"/>
      <c r="G331" s="25"/>
      <c r="H331" s="26"/>
      <c r="I331" s="26">
        <f>ROUND(ROUND(H331,2)*ROUND(G331,3),2)</f>
        <v>0</v>
      </c>
      <c r="O331">
        <f>(I331*21)/100</f>
        <v>0</v>
      </c>
      <c r="P331" t="s">
        <v>23</v>
      </c>
    </row>
    <row r="332" spans="1:5" ht="12.75" hidden="1">
      <c r="A332" s="27" t="s">
        <v>49</v>
      </c>
      <c r="E332" s="28"/>
    </row>
    <row r="333" spans="1:5" ht="12.75" hidden="1">
      <c r="A333" s="31" t="s">
        <v>50</v>
      </c>
      <c r="E333" s="30"/>
    </row>
    <row r="334" spans="1:16" ht="12.75" hidden="1">
      <c r="A334" s="17" t="s">
        <v>44</v>
      </c>
      <c r="B334" s="22"/>
      <c r="C334" s="22"/>
      <c r="D334" s="17"/>
      <c r="E334" s="23"/>
      <c r="F334" s="24"/>
      <c r="G334" s="25"/>
      <c r="H334" s="26"/>
      <c r="I334" s="26">
        <f>ROUND(ROUND(H334,2)*ROUND(G334,3),2)</f>
        <v>0</v>
      </c>
      <c r="O334">
        <f>(I334*21)/100</f>
        <v>0</v>
      </c>
      <c r="P334" t="s">
        <v>23</v>
      </c>
    </row>
    <row r="335" spans="1:5" ht="12.75" hidden="1">
      <c r="A335" s="27" t="s">
        <v>49</v>
      </c>
      <c r="E335" s="28"/>
    </row>
    <row r="336" spans="1:5" ht="12.75" hidden="1">
      <c r="A336" s="31" t="s">
        <v>50</v>
      </c>
      <c r="E336" s="30"/>
    </row>
    <row r="337" spans="1:16" ht="12.75" hidden="1">
      <c r="A337" s="17" t="s">
        <v>44</v>
      </c>
      <c r="B337" s="22"/>
      <c r="C337" s="40"/>
      <c r="D337" s="17"/>
      <c r="E337" s="23"/>
      <c r="F337" s="24"/>
      <c r="G337" s="25"/>
      <c r="H337" s="26"/>
      <c r="I337" s="26">
        <f>ROUND(ROUND(H337,2)*ROUND(G337,3),2)</f>
        <v>0</v>
      </c>
      <c r="O337">
        <f>(I337*21)/100</f>
        <v>0</v>
      </c>
      <c r="P337" t="s">
        <v>23</v>
      </c>
    </row>
    <row r="338" spans="1:5" ht="12.75" hidden="1">
      <c r="A338" s="27" t="s">
        <v>49</v>
      </c>
      <c r="E338" s="28"/>
    </row>
    <row r="339" spans="1:5" ht="12.75" hidden="1">
      <c r="A339" s="31" t="s">
        <v>50</v>
      </c>
      <c r="E339" s="30"/>
    </row>
    <row r="340" spans="1:16" ht="12.75" hidden="1">
      <c r="A340" s="17" t="s">
        <v>44</v>
      </c>
      <c r="B340" s="22"/>
      <c r="C340" s="22"/>
      <c r="D340" s="17"/>
      <c r="E340" s="23"/>
      <c r="F340" s="24"/>
      <c r="G340" s="25"/>
      <c r="H340" s="26"/>
      <c r="I340" s="26">
        <f>ROUND(ROUND(H340,2)*ROUND(G340,3),2)</f>
        <v>0</v>
      </c>
      <c r="O340">
        <f>(I340*21)/100</f>
        <v>0</v>
      </c>
      <c r="P340" t="s">
        <v>23</v>
      </c>
    </row>
    <row r="341" spans="1:5" ht="12.75" hidden="1">
      <c r="A341" s="27" t="s">
        <v>49</v>
      </c>
      <c r="E341" s="28"/>
    </row>
    <row r="342" spans="1:5" ht="12.75" hidden="1">
      <c r="A342" s="31" t="s">
        <v>50</v>
      </c>
      <c r="E342" s="30"/>
    </row>
    <row r="343" spans="1:16" ht="12.75" hidden="1">
      <c r="A343" s="17" t="s">
        <v>44</v>
      </c>
      <c r="B343" s="22"/>
      <c r="C343" s="40"/>
      <c r="D343" s="17"/>
      <c r="E343" s="23"/>
      <c r="F343" s="24"/>
      <c r="G343" s="25"/>
      <c r="H343" s="26"/>
      <c r="I343" s="26">
        <f>ROUND(ROUND(H343,2)*ROUND(G343,3),2)</f>
        <v>0</v>
      </c>
      <c r="O343">
        <f>(I343*21)/100</f>
        <v>0</v>
      </c>
      <c r="P343" t="s">
        <v>23</v>
      </c>
    </row>
    <row r="344" spans="1:5" ht="12.75" hidden="1">
      <c r="A344" s="27" t="s">
        <v>49</v>
      </c>
      <c r="E344" s="28"/>
    </row>
    <row r="345" spans="1:5" ht="12.75" hidden="1">
      <c r="A345" s="29" t="s">
        <v>50</v>
      </c>
      <c r="E345" s="30"/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5511811023622047" right="0.5511811023622047" top="0.7874015748031497" bottom="0.3937007874015748" header="0.31496062992125984" footer="0.31496062992125984"/>
  <pageSetup fitToHeight="0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</dc:creator>
  <cp:keywords/>
  <dc:description/>
  <cp:lastModifiedBy>jan.bocek</cp:lastModifiedBy>
  <cp:lastPrinted>2019-11-16T04:44:18Z</cp:lastPrinted>
  <dcterms:created xsi:type="dcterms:W3CDTF">2019-12-05T14:28:59Z</dcterms:created>
  <dcterms:modified xsi:type="dcterms:W3CDTF">2019-12-15T08:09:35Z</dcterms:modified>
  <cp:category/>
  <cp:version/>
  <cp:contentType/>
  <cp:contentStatus/>
</cp:coreProperties>
</file>