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Rozpočty\Rozpočty Energy\OA Kolín\OA Kolín 2018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ASŘ" sheetId="12" r:id="rId4"/>
    <sheet name="ZTI" sheetId="15" r:id="rId5"/>
    <sheet name="UT" sheetId="14" r:id="rId6"/>
    <sheet name="VZT Pol" sheetId="18" r:id="rId7"/>
    <sheet name="Elektro" sheetId="17" r:id="rId8"/>
    <sheet name="VN" sheetId="13" r:id="rId9"/>
  </sheets>
  <externalReferences>
    <externalReference r:id="rId10"/>
    <externalReference r:id="rId11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ASŘ!$1:$7</definedName>
    <definedName name="_xlnm.Print_Titles" localSheetId="8">VN!$1:$7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ASŘ!$A$1:$W$1490</definedName>
    <definedName name="_xlnm.Print_Area" localSheetId="1">Stavba!$A$1:$J$85</definedName>
    <definedName name="_xlnm.Print_Area" localSheetId="5">UT!$A$1:$R$197</definedName>
    <definedName name="_xlnm.Print_Area" localSheetId="8">VN!$A$1:$W$40</definedName>
    <definedName name="_xlnm.Print_Area" localSheetId="6">'VZT Pol'!$A$1:$K$405</definedName>
    <definedName name="_xlnm.Print_Area" localSheetId="4">ZTI!$A$1:$R$152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Rozpočet1" localSheetId="7">Elektro!$A$2:$E$2</definedName>
    <definedName name="Rozpočet1_34" localSheetId="7">Elektro!$A$29:$E$29</definedName>
    <definedName name="Rozpočet1_42" localSheetId="7">Elektro!$A$98:$E$98</definedName>
    <definedName name="Rozpočet1_78" localSheetId="7">Elektro!$A$74:$E$74</definedName>
    <definedName name="Rozpočet1_90" localSheetId="7">Elektro!$A$46:$E$46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K404" i="18" l="1"/>
  <c r="BI404" i="18"/>
  <c r="BH404" i="18"/>
  <c r="BG404" i="18"/>
  <c r="BF404" i="18"/>
  <c r="T404" i="18"/>
  <c r="R404" i="18"/>
  <c r="R403" i="18" s="1"/>
  <c r="P404" i="18"/>
  <c r="J404" i="18"/>
  <c r="BE404" i="18" s="1"/>
  <c r="BK403" i="18"/>
  <c r="T403" i="18"/>
  <c r="P403" i="18"/>
  <c r="J403" i="18"/>
  <c r="BK402" i="18"/>
  <c r="BI402" i="18"/>
  <c r="BH402" i="18"/>
  <c r="BG402" i="18"/>
  <c r="BF402" i="18"/>
  <c r="T402" i="18"/>
  <c r="R402" i="18"/>
  <c r="P402" i="18"/>
  <c r="J402" i="18"/>
  <c r="BE402" i="18" s="1"/>
  <c r="BK401" i="18"/>
  <c r="BI401" i="18"/>
  <c r="BH401" i="18"/>
  <c r="BG401" i="18"/>
  <c r="BF401" i="18"/>
  <c r="T401" i="18"/>
  <c r="R401" i="18"/>
  <c r="P401" i="18"/>
  <c r="J401" i="18"/>
  <c r="BE401" i="18" s="1"/>
  <c r="BK400" i="18"/>
  <c r="BI400" i="18"/>
  <c r="BH400" i="18"/>
  <c r="BG400" i="18"/>
  <c r="BF400" i="18"/>
  <c r="T400" i="18"/>
  <c r="R400" i="18"/>
  <c r="P400" i="18"/>
  <c r="J400" i="18"/>
  <c r="BE400" i="18" s="1"/>
  <c r="BK399" i="18"/>
  <c r="BI399" i="18"/>
  <c r="BH399" i="18"/>
  <c r="BG399" i="18"/>
  <c r="BF399" i="18"/>
  <c r="T399" i="18"/>
  <c r="R399" i="18"/>
  <c r="P399" i="18"/>
  <c r="J399" i="18"/>
  <c r="BE399" i="18" s="1"/>
  <c r="BK398" i="18"/>
  <c r="BI398" i="18"/>
  <c r="BH398" i="18"/>
  <c r="BG398" i="18"/>
  <c r="BF398" i="18"/>
  <c r="T398" i="18"/>
  <c r="R398" i="18"/>
  <c r="P398" i="18"/>
  <c r="J398" i="18"/>
  <c r="BE398" i="18" s="1"/>
  <c r="BK397" i="18"/>
  <c r="BI397" i="18"/>
  <c r="BH397" i="18"/>
  <c r="BG397" i="18"/>
  <c r="BF397" i="18"/>
  <c r="T397" i="18"/>
  <c r="R397" i="18"/>
  <c r="P397" i="18"/>
  <c r="J397" i="18"/>
  <c r="BE397" i="18" s="1"/>
  <c r="BK396" i="18"/>
  <c r="BI396" i="18"/>
  <c r="BH396" i="18"/>
  <c r="BG396" i="18"/>
  <c r="BF396" i="18"/>
  <c r="T396" i="18"/>
  <c r="R396" i="18"/>
  <c r="P396" i="18"/>
  <c r="J396" i="18"/>
  <c r="BE396" i="18" s="1"/>
  <c r="BK395" i="18"/>
  <c r="BI395" i="18"/>
  <c r="BH395" i="18"/>
  <c r="BG395" i="18"/>
  <c r="BF395" i="18"/>
  <c r="T395" i="18"/>
  <c r="R395" i="18"/>
  <c r="P395" i="18"/>
  <c r="J395" i="18"/>
  <c r="BE395" i="18" s="1"/>
  <c r="BK394" i="18"/>
  <c r="BI394" i="18"/>
  <c r="BH394" i="18"/>
  <c r="BG394" i="18"/>
  <c r="BF394" i="18"/>
  <c r="T394" i="18"/>
  <c r="R394" i="18"/>
  <c r="P394" i="18"/>
  <c r="J394" i="18"/>
  <c r="BE394" i="18" s="1"/>
  <c r="BK393" i="18"/>
  <c r="BI393" i="18"/>
  <c r="BH393" i="18"/>
  <c r="BG393" i="18"/>
  <c r="BF393" i="18"/>
  <c r="T393" i="18"/>
  <c r="T392" i="18" s="1"/>
  <c r="R393" i="18"/>
  <c r="P393" i="18"/>
  <c r="J393" i="18"/>
  <c r="BE393" i="18" s="1"/>
  <c r="BK392" i="18"/>
  <c r="BK391" i="18"/>
  <c r="BI391" i="18"/>
  <c r="BH391" i="18"/>
  <c r="BG391" i="18"/>
  <c r="BF391" i="18"/>
  <c r="T391" i="18"/>
  <c r="R391" i="18"/>
  <c r="P391" i="18"/>
  <c r="J391" i="18"/>
  <c r="BE391" i="18" s="1"/>
  <c r="BK390" i="18"/>
  <c r="BI390" i="18"/>
  <c r="BH390" i="18"/>
  <c r="BG390" i="18"/>
  <c r="BF390" i="18"/>
  <c r="T390" i="18"/>
  <c r="R390" i="18"/>
  <c r="P390" i="18"/>
  <c r="J390" i="18"/>
  <c r="BE390" i="18" s="1"/>
  <c r="BK389" i="18"/>
  <c r="BI389" i="18"/>
  <c r="BH389" i="18"/>
  <c r="BG389" i="18"/>
  <c r="BF389" i="18"/>
  <c r="T389" i="18"/>
  <c r="R389" i="18"/>
  <c r="P389" i="18"/>
  <c r="J389" i="18"/>
  <c r="BE389" i="18" s="1"/>
  <c r="BK388" i="18"/>
  <c r="BI388" i="18"/>
  <c r="BH388" i="18"/>
  <c r="BG388" i="18"/>
  <c r="BF388" i="18"/>
  <c r="T388" i="18"/>
  <c r="R388" i="18"/>
  <c r="P388" i="18"/>
  <c r="J388" i="18"/>
  <c r="BE388" i="18" s="1"/>
  <c r="BK386" i="18"/>
  <c r="BI386" i="18"/>
  <c r="BH386" i="18"/>
  <c r="BG386" i="18"/>
  <c r="BF386" i="18"/>
  <c r="T386" i="18"/>
  <c r="R386" i="18"/>
  <c r="P386" i="18"/>
  <c r="J386" i="18"/>
  <c r="BE386" i="18" s="1"/>
  <c r="BK384" i="18"/>
  <c r="BI384" i="18"/>
  <c r="BH384" i="18"/>
  <c r="BG384" i="18"/>
  <c r="BF384" i="18"/>
  <c r="T384" i="18"/>
  <c r="R384" i="18"/>
  <c r="P384" i="18"/>
  <c r="J384" i="18"/>
  <c r="BE384" i="18" s="1"/>
  <c r="BK383" i="18"/>
  <c r="BI383" i="18"/>
  <c r="BH383" i="18"/>
  <c r="BG383" i="18"/>
  <c r="BF383" i="18"/>
  <c r="T383" i="18"/>
  <c r="R383" i="18"/>
  <c r="P383" i="18"/>
  <c r="J383" i="18"/>
  <c r="BE383" i="18" s="1"/>
  <c r="BK382" i="18"/>
  <c r="BI382" i="18"/>
  <c r="BH382" i="18"/>
  <c r="BG382" i="18"/>
  <c r="BF382" i="18"/>
  <c r="T382" i="18"/>
  <c r="R382" i="18"/>
  <c r="P382" i="18"/>
  <c r="J382" i="18"/>
  <c r="BE382" i="18" s="1"/>
  <c r="BK381" i="18"/>
  <c r="BI381" i="18"/>
  <c r="BH381" i="18"/>
  <c r="BG381" i="18"/>
  <c r="BF381" i="18"/>
  <c r="T381" i="18"/>
  <c r="R381" i="18"/>
  <c r="P381" i="18"/>
  <c r="J381" i="18"/>
  <c r="BE381" i="18" s="1"/>
  <c r="BK380" i="18"/>
  <c r="BI380" i="18"/>
  <c r="BH380" i="18"/>
  <c r="BG380" i="18"/>
  <c r="BF380" i="18"/>
  <c r="BE380" i="18"/>
  <c r="T380" i="18"/>
  <c r="R380" i="18"/>
  <c r="P380" i="18"/>
  <c r="J380" i="18"/>
  <c r="BK379" i="18"/>
  <c r="BI379" i="18"/>
  <c r="BH379" i="18"/>
  <c r="BG379" i="18"/>
  <c r="BF379" i="18"/>
  <c r="T379" i="18"/>
  <c r="R379" i="18"/>
  <c r="P379" i="18"/>
  <c r="J379" i="18"/>
  <c r="BE379" i="18" s="1"/>
  <c r="BK378" i="18"/>
  <c r="BI378" i="18"/>
  <c r="BH378" i="18"/>
  <c r="BG378" i="18"/>
  <c r="BF378" i="18"/>
  <c r="T378" i="18"/>
  <c r="R378" i="18"/>
  <c r="P378" i="18"/>
  <c r="J378" i="18"/>
  <c r="BE378" i="18" s="1"/>
  <c r="BK377" i="18"/>
  <c r="BI377" i="18"/>
  <c r="BH377" i="18"/>
  <c r="BG377" i="18"/>
  <c r="BF377" i="18"/>
  <c r="T377" i="18"/>
  <c r="R377" i="18"/>
  <c r="P377" i="18"/>
  <c r="J377" i="18"/>
  <c r="BE377" i="18" s="1"/>
  <c r="BK376" i="18"/>
  <c r="BI376" i="18"/>
  <c r="BH376" i="18"/>
  <c r="BG376" i="18"/>
  <c r="BF376" i="18"/>
  <c r="T376" i="18"/>
  <c r="R376" i="18"/>
  <c r="P376" i="18"/>
  <c r="J376" i="18"/>
  <c r="BE376" i="18" s="1"/>
  <c r="BK375" i="18"/>
  <c r="BI375" i="18"/>
  <c r="BH375" i="18"/>
  <c r="BG375" i="18"/>
  <c r="BF375" i="18"/>
  <c r="T375" i="18"/>
  <c r="R375" i="18"/>
  <c r="P375" i="18"/>
  <c r="J375" i="18"/>
  <c r="BE375" i="18" s="1"/>
  <c r="BK374" i="18"/>
  <c r="BI374" i="18"/>
  <c r="BH374" i="18"/>
  <c r="BG374" i="18"/>
  <c r="BF374" i="18"/>
  <c r="T374" i="18"/>
  <c r="R374" i="18"/>
  <c r="P374" i="18"/>
  <c r="J374" i="18"/>
  <c r="BE374" i="18" s="1"/>
  <c r="BK373" i="18"/>
  <c r="BI373" i="18"/>
  <c r="BH373" i="18"/>
  <c r="BG373" i="18"/>
  <c r="BF373" i="18"/>
  <c r="T373" i="18"/>
  <c r="R373" i="18"/>
  <c r="P373" i="18"/>
  <c r="J373" i="18"/>
  <c r="BE373" i="18" s="1"/>
  <c r="BK372" i="18"/>
  <c r="BI372" i="18"/>
  <c r="BH372" i="18"/>
  <c r="BG372" i="18"/>
  <c r="BF372" i="18"/>
  <c r="T372" i="18"/>
  <c r="R372" i="18"/>
  <c r="P372" i="18"/>
  <c r="J372" i="18"/>
  <c r="BE372" i="18" s="1"/>
  <c r="BK371" i="18"/>
  <c r="BI371" i="18"/>
  <c r="BH371" i="18"/>
  <c r="BG371" i="18"/>
  <c r="BF371" i="18"/>
  <c r="T371" i="18"/>
  <c r="R371" i="18"/>
  <c r="P371" i="18"/>
  <c r="J371" i="18"/>
  <c r="BE371" i="18" s="1"/>
  <c r="BK370" i="18"/>
  <c r="BI370" i="18"/>
  <c r="BH370" i="18"/>
  <c r="BG370" i="18"/>
  <c r="BF370" i="18"/>
  <c r="T370" i="18"/>
  <c r="R370" i="18"/>
  <c r="P370" i="18"/>
  <c r="J370" i="18"/>
  <c r="BE370" i="18" s="1"/>
  <c r="BK369" i="18"/>
  <c r="BI369" i="18"/>
  <c r="BH369" i="18"/>
  <c r="BG369" i="18"/>
  <c r="BF369" i="18"/>
  <c r="T369" i="18"/>
  <c r="R369" i="18"/>
  <c r="P369" i="18"/>
  <c r="J369" i="18"/>
  <c r="BE369" i="18" s="1"/>
  <c r="BK368" i="18"/>
  <c r="BI368" i="18"/>
  <c r="BH368" i="18"/>
  <c r="BG368" i="18"/>
  <c r="BF368" i="18"/>
  <c r="T368" i="18"/>
  <c r="R368" i="18"/>
  <c r="P368" i="18"/>
  <c r="J368" i="18"/>
  <c r="BE368" i="18" s="1"/>
  <c r="BK367" i="18"/>
  <c r="BI367" i="18"/>
  <c r="BH367" i="18"/>
  <c r="BG367" i="18"/>
  <c r="BF367" i="18"/>
  <c r="T367" i="18"/>
  <c r="R367" i="18"/>
  <c r="P367" i="18"/>
  <c r="J367" i="18"/>
  <c r="BE367" i="18" s="1"/>
  <c r="BK366" i="18"/>
  <c r="BI366" i="18"/>
  <c r="BH366" i="18"/>
  <c r="BG366" i="18"/>
  <c r="BF366" i="18"/>
  <c r="T366" i="18"/>
  <c r="R366" i="18"/>
  <c r="P366" i="18"/>
  <c r="J366" i="18"/>
  <c r="BE366" i="18" s="1"/>
  <c r="BK365" i="18"/>
  <c r="BI365" i="18"/>
  <c r="BH365" i="18"/>
  <c r="BG365" i="18"/>
  <c r="BF365" i="18"/>
  <c r="T365" i="18"/>
  <c r="R365" i="18"/>
  <c r="P365" i="18"/>
  <c r="J365" i="18"/>
  <c r="BE365" i="18" s="1"/>
  <c r="BK364" i="18"/>
  <c r="BI364" i="18"/>
  <c r="BH364" i="18"/>
  <c r="BG364" i="18"/>
  <c r="BF364" i="18"/>
  <c r="T364" i="18"/>
  <c r="R364" i="18"/>
  <c r="P364" i="18"/>
  <c r="J364" i="18"/>
  <c r="BE364" i="18" s="1"/>
  <c r="BK363" i="18"/>
  <c r="BI363" i="18"/>
  <c r="BH363" i="18"/>
  <c r="BG363" i="18"/>
  <c r="BF363" i="18"/>
  <c r="T363" i="18"/>
  <c r="R363" i="18"/>
  <c r="P363" i="18"/>
  <c r="J363" i="18"/>
  <c r="BE363" i="18" s="1"/>
  <c r="BK362" i="18"/>
  <c r="BI362" i="18"/>
  <c r="BH362" i="18"/>
  <c r="BG362" i="18"/>
  <c r="BF362" i="18"/>
  <c r="T362" i="18"/>
  <c r="R362" i="18"/>
  <c r="P362" i="18"/>
  <c r="J362" i="18"/>
  <c r="BE362" i="18" s="1"/>
  <c r="BK361" i="18"/>
  <c r="BI361" i="18"/>
  <c r="BH361" i="18"/>
  <c r="BG361" i="18"/>
  <c r="BF361" i="18"/>
  <c r="T361" i="18"/>
  <c r="R361" i="18"/>
  <c r="P361" i="18"/>
  <c r="J361" i="18"/>
  <c r="BE361" i="18" s="1"/>
  <c r="BK360" i="18"/>
  <c r="BI360" i="18"/>
  <c r="BH360" i="18"/>
  <c r="BG360" i="18"/>
  <c r="BF360" i="18"/>
  <c r="T360" i="18"/>
  <c r="R360" i="18"/>
  <c r="P360" i="18"/>
  <c r="J360" i="18"/>
  <c r="BE360" i="18" s="1"/>
  <c r="BK359" i="18"/>
  <c r="BI359" i="18"/>
  <c r="BH359" i="18"/>
  <c r="BG359" i="18"/>
  <c r="BF359" i="18"/>
  <c r="T359" i="18"/>
  <c r="R359" i="18"/>
  <c r="P359" i="18"/>
  <c r="J359" i="18"/>
  <c r="BE359" i="18" s="1"/>
  <c r="BK358" i="18"/>
  <c r="BI358" i="18"/>
  <c r="BH358" i="18"/>
  <c r="BG358" i="18"/>
  <c r="BF358" i="18"/>
  <c r="T358" i="18"/>
  <c r="R358" i="18"/>
  <c r="P358" i="18"/>
  <c r="J358" i="18"/>
  <c r="BE358" i="18" s="1"/>
  <c r="BK357" i="18"/>
  <c r="BI357" i="18"/>
  <c r="BH357" i="18"/>
  <c r="BG357" i="18"/>
  <c r="BF357" i="18"/>
  <c r="T357" i="18"/>
  <c r="R357" i="18"/>
  <c r="P357" i="18"/>
  <c r="J357" i="18"/>
  <c r="BE357" i="18" s="1"/>
  <c r="BK356" i="18"/>
  <c r="BI356" i="18"/>
  <c r="BH356" i="18"/>
  <c r="BG356" i="18"/>
  <c r="BF356" i="18"/>
  <c r="T356" i="18"/>
  <c r="R356" i="18"/>
  <c r="P356" i="18"/>
  <c r="J356" i="18"/>
  <c r="BE356" i="18" s="1"/>
  <c r="BK354" i="18"/>
  <c r="BI354" i="18"/>
  <c r="BH354" i="18"/>
  <c r="BG354" i="18"/>
  <c r="BF354" i="18"/>
  <c r="T354" i="18"/>
  <c r="R354" i="18"/>
  <c r="P354" i="18"/>
  <c r="J354" i="18"/>
  <c r="BE354" i="18" s="1"/>
  <c r="BK352" i="18"/>
  <c r="BI352" i="18"/>
  <c r="BH352" i="18"/>
  <c r="BG352" i="18"/>
  <c r="BF352" i="18"/>
  <c r="T352" i="18"/>
  <c r="R352" i="18"/>
  <c r="P352" i="18"/>
  <c r="J352" i="18"/>
  <c r="BE352" i="18" s="1"/>
  <c r="BK350" i="18"/>
  <c r="BI350" i="18"/>
  <c r="BH350" i="18"/>
  <c r="BG350" i="18"/>
  <c r="BF350" i="18"/>
  <c r="T350" i="18"/>
  <c r="R350" i="18"/>
  <c r="P350" i="18"/>
  <c r="J350" i="18"/>
  <c r="BE350" i="18" s="1"/>
  <c r="BK348" i="18"/>
  <c r="BI348" i="18"/>
  <c r="BH348" i="18"/>
  <c r="BG348" i="18"/>
  <c r="BF348" i="18"/>
  <c r="T348" i="18"/>
  <c r="R348" i="18"/>
  <c r="P348" i="18"/>
  <c r="J348" i="18"/>
  <c r="BE348" i="18" s="1"/>
  <c r="BK346" i="18"/>
  <c r="BI346" i="18"/>
  <c r="BH346" i="18"/>
  <c r="BG346" i="18"/>
  <c r="BF346" i="18"/>
  <c r="T346" i="18"/>
  <c r="R346" i="18"/>
  <c r="P346" i="18"/>
  <c r="J346" i="18"/>
  <c r="BE346" i="18" s="1"/>
  <c r="BK344" i="18"/>
  <c r="BI344" i="18"/>
  <c r="BH344" i="18"/>
  <c r="BG344" i="18"/>
  <c r="BF344" i="18"/>
  <c r="T344" i="18"/>
  <c r="R344" i="18"/>
  <c r="P344" i="18"/>
  <c r="J344" i="18"/>
  <c r="BE344" i="18" s="1"/>
  <c r="BK342" i="18"/>
  <c r="BI342" i="18"/>
  <c r="BH342" i="18"/>
  <c r="BG342" i="18"/>
  <c r="BF342" i="18"/>
  <c r="T342" i="18"/>
  <c r="R342" i="18"/>
  <c r="P342" i="18"/>
  <c r="J342" i="18"/>
  <c r="BE342" i="18" s="1"/>
  <c r="BK340" i="18"/>
  <c r="BI340" i="18"/>
  <c r="BH340" i="18"/>
  <c r="BG340" i="18"/>
  <c r="BF340" i="18"/>
  <c r="T340" i="18"/>
  <c r="R340" i="18"/>
  <c r="P340" i="18"/>
  <c r="J340" i="18"/>
  <c r="BE340" i="18" s="1"/>
  <c r="BK338" i="18"/>
  <c r="BI338" i="18"/>
  <c r="BH338" i="18"/>
  <c r="BG338" i="18"/>
  <c r="BF338" i="18"/>
  <c r="T338" i="18"/>
  <c r="R338" i="18"/>
  <c r="P338" i="18"/>
  <c r="J338" i="18"/>
  <c r="BE338" i="18" s="1"/>
  <c r="BK336" i="18"/>
  <c r="BI336" i="18"/>
  <c r="BH336" i="18"/>
  <c r="BG336" i="18"/>
  <c r="BF336" i="18"/>
  <c r="T336" i="18"/>
  <c r="R336" i="18"/>
  <c r="R335" i="18" s="1"/>
  <c r="P336" i="18"/>
  <c r="J336" i="18"/>
  <c r="BE336" i="18" s="1"/>
  <c r="BK333" i="18"/>
  <c r="BI333" i="18"/>
  <c r="BH333" i="18"/>
  <c r="BG333" i="18"/>
  <c r="BF333" i="18"/>
  <c r="T333" i="18"/>
  <c r="R333" i="18"/>
  <c r="P333" i="18"/>
  <c r="J333" i="18"/>
  <c r="BE333" i="18" s="1"/>
  <c r="BK332" i="18"/>
  <c r="BI332" i="18"/>
  <c r="BH332" i="18"/>
  <c r="BG332" i="18"/>
  <c r="BF332" i="18"/>
  <c r="T332" i="18"/>
  <c r="R332" i="18"/>
  <c r="P332" i="18"/>
  <c r="J332" i="18"/>
  <c r="BE332" i="18" s="1"/>
  <c r="BK331" i="18"/>
  <c r="BI331" i="18"/>
  <c r="BH331" i="18"/>
  <c r="BG331" i="18"/>
  <c r="BF331" i="18"/>
  <c r="T331" i="18"/>
  <c r="R331" i="18"/>
  <c r="P331" i="18"/>
  <c r="J331" i="18"/>
  <c r="BE331" i="18" s="1"/>
  <c r="BK330" i="18"/>
  <c r="BI330" i="18"/>
  <c r="BH330" i="18"/>
  <c r="BG330" i="18"/>
  <c r="BF330" i="18"/>
  <c r="T330" i="18"/>
  <c r="R330" i="18"/>
  <c r="P330" i="18"/>
  <c r="J330" i="18"/>
  <c r="BE330" i="18" s="1"/>
  <c r="BK329" i="18"/>
  <c r="BI329" i="18"/>
  <c r="BH329" i="18"/>
  <c r="BG329" i="18"/>
  <c r="BF329" i="18"/>
  <c r="T329" i="18"/>
  <c r="R329" i="18"/>
  <c r="P329" i="18"/>
  <c r="J329" i="18"/>
  <c r="BE329" i="18" s="1"/>
  <c r="BK328" i="18"/>
  <c r="BI328" i="18"/>
  <c r="BH328" i="18"/>
  <c r="BG328" i="18"/>
  <c r="BF328" i="18"/>
  <c r="T328" i="18"/>
  <c r="R328" i="18"/>
  <c r="P328" i="18"/>
  <c r="J328" i="18"/>
  <c r="BE328" i="18" s="1"/>
  <c r="BK327" i="18"/>
  <c r="BI327" i="18"/>
  <c r="BH327" i="18"/>
  <c r="BG327" i="18"/>
  <c r="BF327" i="18"/>
  <c r="T327" i="18"/>
  <c r="R327" i="18"/>
  <c r="P327" i="18"/>
  <c r="J327" i="18"/>
  <c r="BE327" i="18" s="1"/>
  <c r="BK326" i="18"/>
  <c r="BI326" i="18"/>
  <c r="BH326" i="18"/>
  <c r="BG326" i="18"/>
  <c r="BF326" i="18"/>
  <c r="T326" i="18"/>
  <c r="R326" i="18"/>
  <c r="P326" i="18"/>
  <c r="J326" i="18"/>
  <c r="BE326" i="18" s="1"/>
  <c r="BK325" i="18"/>
  <c r="BI325" i="18"/>
  <c r="BH325" i="18"/>
  <c r="BG325" i="18"/>
  <c r="BF325" i="18"/>
  <c r="T325" i="18"/>
  <c r="R325" i="18"/>
  <c r="P325" i="18"/>
  <c r="J325" i="18"/>
  <c r="BE325" i="18" s="1"/>
  <c r="BK324" i="18"/>
  <c r="BI324" i="18"/>
  <c r="BH324" i="18"/>
  <c r="BG324" i="18"/>
  <c r="BF324" i="18"/>
  <c r="T324" i="18"/>
  <c r="R324" i="18"/>
  <c r="P324" i="18"/>
  <c r="J324" i="18"/>
  <c r="BE324" i="18" s="1"/>
  <c r="BK323" i="18"/>
  <c r="BI323" i="18"/>
  <c r="BH323" i="18"/>
  <c r="BG323" i="18"/>
  <c r="BF323" i="18"/>
  <c r="T323" i="18"/>
  <c r="R323" i="18"/>
  <c r="P323" i="18"/>
  <c r="J323" i="18"/>
  <c r="BE323" i="18" s="1"/>
  <c r="BK322" i="18"/>
  <c r="BI322" i="18"/>
  <c r="BH322" i="18"/>
  <c r="BG322" i="18"/>
  <c r="BF322" i="18"/>
  <c r="T322" i="18"/>
  <c r="R322" i="18"/>
  <c r="P322" i="18"/>
  <c r="J322" i="18"/>
  <c r="BE322" i="18" s="1"/>
  <c r="BK321" i="18"/>
  <c r="BI321" i="18"/>
  <c r="BH321" i="18"/>
  <c r="BG321" i="18"/>
  <c r="BF321" i="18"/>
  <c r="T321" i="18"/>
  <c r="R321" i="18"/>
  <c r="P321" i="18"/>
  <c r="J321" i="18"/>
  <c r="BE321" i="18" s="1"/>
  <c r="BK320" i="18"/>
  <c r="BI320" i="18"/>
  <c r="BH320" i="18"/>
  <c r="BG320" i="18"/>
  <c r="BF320" i="18"/>
  <c r="T320" i="18"/>
  <c r="R320" i="18"/>
  <c r="P320" i="18"/>
  <c r="J320" i="18"/>
  <c r="BE320" i="18" s="1"/>
  <c r="BK319" i="18"/>
  <c r="BI319" i="18"/>
  <c r="BH319" i="18"/>
  <c r="BG319" i="18"/>
  <c r="BF319" i="18"/>
  <c r="BE319" i="18"/>
  <c r="T319" i="18"/>
  <c r="R319" i="18"/>
  <c r="P319" i="18"/>
  <c r="J319" i="18"/>
  <c r="BK318" i="18"/>
  <c r="BI318" i="18"/>
  <c r="BH318" i="18"/>
  <c r="BG318" i="18"/>
  <c r="BF318" i="18"/>
  <c r="T318" i="18"/>
  <c r="R318" i="18"/>
  <c r="P318" i="18"/>
  <c r="J318" i="18"/>
  <c r="BE318" i="18" s="1"/>
  <c r="BK317" i="18"/>
  <c r="BI317" i="18"/>
  <c r="BH317" i="18"/>
  <c r="BG317" i="18"/>
  <c r="BF317" i="18"/>
  <c r="T317" i="18"/>
  <c r="R317" i="18"/>
  <c r="P317" i="18"/>
  <c r="J317" i="18"/>
  <c r="BE317" i="18" s="1"/>
  <c r="BK316" i="18"/>
  <c r="BI316" i="18"/>
  <c r="BH316" i="18"/>
  <c r="BG316" i="18"/>
  <c r="BF316" i="18"/>
  <c r="T316" i="18"/>
  <c r="R316" i="18"/>
  <c r="P316" i="18"/>
  <c r="J316" i="18"/>
  <c r="BE316" i="18" s="1"/>
  <c r="BK315" i="18"/>
  <c r="BI315" i="18"/>
  <c r="BH315" i="18"/>
  <c r="BG315" i="18"/>
  <c r="BF315" i="18"/>
  <c r="T315" i="18"/>
  <c r="R315" i="18"/>
  <c r="P315" i="18"/>
  <c r="J315" i="18"/>
  <c r="BE315" i="18" s="1"/>
  <c r="BK314" i="18"/>
  <c r="BI314" i="18"/>
  <c r="BH314" i="18"/>
  <c r="BG314" i="18"/>
  <c r="BF314" i="18"/>
  <c r="T314" i="18"/>
  <c r="R314" i="18"/>
  <c r="P314" i="18"/>
  <c r="J314" i="18"/>
  <c r="BE314" i="18" s="1"/>
  <c r="BK313" i="18"/>
  <c r="BI313" i="18"/>
  <c r="BH313" i="18"/>
  <c r="BG313" i="18"/>
  <c r="BF313" i="18"/>
  <c r="T313" i="18"/>
  <c r="R313" i="18"/>
  <c r="P313" i="18"/>
  <c r="J313" i="18"/>
  <c r="BE313" i="18" s="1"/>
  <c r="BK312" i="18"/>
  <c r="BI312" i="18"/>
  <c r="BH312" i="18"/>
  <c r="BG312" i="18"/>
  <c r="BF312" i="18"/>
  <c r="T312" i="18"/>
  <c r="R312" i="18"/>
  <c r="P312" i="18"/>
  <c r="J312" i="18"/>
  <c r="BE312" i="18" s="1"/>
  <c r="BK310" i="18"/>
  <c r="BK307" i="18" s="1"/>
  <c r="J307" i="18" s="1"/>
  <c r="J68" i="18" s="1"/>
  <c r="BI310" i="18"/>
  <c r="BH310" i="18"/>
  <c r="BG310" i="18"/>
  <c r="BF310" i="18"/>
  <c r="T310" i="18"/>
  <c r="R310" i="18"/>
  <c r="P310" i="18"/>
  <c r="P307" i="18" s="1"/>
  <c r="J310" i="18"/>
  <c r="BE310" i="18" s="1"/>
  <c r="BK308" i="18"/>
  <c r="BI308" i="18"/>
  <c r="BH308" i="18"/>
  <c r="BG308" i="18"/>
  <c r="BF308" i="18"/>
  <c r="T308" i="18"/>
  <c r="R308" i="18"/>
  <c r="P308" i="18"/>
  <c r="J308" i="18"/>
  <c r="BE308" i="18" s="1"/>
  <c r="T307" i="18"/>
  <c r="BK305" i="18"/>
  <c r="BI305" i="18"/>
  <c r="BH305" i="18"/>
  <c r="BG305" i="18"/>
  <c r="BF305" i="18"/>
  <c r="T305" i="18"/>
  <c r="R305" i="18"/>
  <c r="P305" i="18"/>
  <c r="J305" i="18"/>
  <c r="BE305" i="18" s="1"/>
  <c r="BK304" i="18"/>
  <c r="BI304" i="18"/>
  <c r="BH304" i="18"/>
  <c r="BG304" i="18"/>
  <c r="BF304" i="18"/>
  <c r="T304" i="18"/>
  <c r="R304" i="18"/>
  <c r="P304" i="18"/>
  <c r="J304" i="18"/>
  <c r="BE304" i="18" s="1"/>
  <c r="BK303" i="18"/>
  <c r="BI303" i="18"/>
  <c r="BH303" i="18"/>
  <c r="BG303" i="18"/>
  <c r="BF303" i="18"/>
  <c r="T303" i="18"/>
  <c r="R303" i="18"/>
  <c r="P303" i="18"/>
  <c r="J303" i="18"/>
  <c r="BE303" i="18" s="1"/>
  <c r="BK302" i="18"/>
  <c r="BI302" i="18"/>
  <c r="BH302" i="18"/>
  <c r="BG302" i="18"/>
  <c r="BF302" i="18"/>
  <c r="T302" i="18"/>
  <c r="R302" i="18"/>
  <c r="P302" i="18"/>
  <c r="J302" i="18"/>
  <c r="BE302" i="18" s="1"/>
  <c r="BK301" i="18"/>
  <c r="BI301" i="18"/>
  <c r="BH301" i="18"/>
  <c r="BG301" i="18"/>
  <c r="BF301" i="18"/>
  <c r="T301" i="18"/>
  <c r="R301" i="18"/>
  <c r="P301" i="18"/>
  <c r="J301" i="18"/>
  <c r="BE301" i="18" s="1"/>
  <c r="BK300" i="18"/>
  <c r="BI300" i="18"/>
  <c r="BH300" i="18"/>
  <c r="BG300" i="18"/>
  <c r="BF300" i="18"/>
  <c r="T300" i="18"/>
  <c r="R300" i="18"/>
  <c r="P300" i="18"/>
  <c r="J300" i="18"/>
  <c r="BE300" i="18" s="1"/>
  <c r="BK299" i="18"/>
  <c r="BI299" i="18"/>
  <c r="BH299" i="18"/>
  <c r="BG299" i="18"/>
  <c r="BF299" i="18"/>
  <c r="T299" i="18"/>
  <c r="R299" i="18"/>
  <c r="P299" i="18"/>
  <c r="J299" i="18"/>
  <c r="BE299" i="18" s="1"/>
  <c r="BK298" i="18"/>
  <c r="BI298" i="18"/>
  <c r="BH298" i="18"/>
  <c r="BG298" i="18"/>
  <c r="BF298" i="18"/>
  <c r="T298" i="18"/>
  <c r="R298" i="18"/>
  <c r="P298" i="18"/>
  <c r="J298" i="18"/>
  <c r="BE298" i="18" s="1"/>
  <c r="BK297" i="18"/>
  <c r="BI297" i="18"/>
  <c r="BH297" i="18"/>
  <c r="BG297" i="18"/>
  <c r="BF297" i="18"/>
  <c r="T297" i="18"/>
  <c r="R297" i="18"/>
  <c r="P297" i="18"/>
  <c r="J297" i="18"/>
  <c r="BE297" i="18" s="1"/>
  <c r="BK296" i="18"/>
  <c r="BI296" i="18"/>
  <c r="BH296" i="18"/>
  <c r="BG296" i="18"/>
  <c r="BF296" i="18"/>
  <c r="T296" i="18"/>
  <c r="R296" i="18"/>
  <c r="P296" i="18"/>
  <c r="J296" i="18"/>
  <c r="BE296" i="18" s="1"/>
  <c r="BK295" i="18"/>
  <c r="BI295" i="18"/>
  <c r="BH295" i="18"/>
  <c r="BG295" i="18"/>
  <c r="BF295" i="18"/>
  <c r="T295" i="18"/>
  <c r="R295" i="18"/>
  <c r="P295" i="18"/>
  <c r="J295" i="18"/>
  <c r="BE295" i="18" s="1"/>
  <c r="BK294" i="18"/>
  <c r="BI294" i="18"/>
  <c r="BH294" i="18"/>
  <c r="BG294" i="18"/>
  <c r="BF294" i="18"/>
  <c r="T294" i="18"/>
  <c r="R294" i="18"/>
  <c r="P294" i="18"/>
  <c r="J294" i="18"/>
  <c r="BE294" i="18" s="1"/>
  <c r="BK293" i="18"/>
  <c r="BI293" i="18"/>
  <c r="BH293" i="18"/>
  <c r="BG293" i="18"/>
  <c r="BF293" i="18"/>
  <c r="T293" i="18"/>
  <c r="R293" i="18"/>
  <c r="P293" i="18"/>
  <c r="J293" i="18"/>
  <c r="BE293" i="18" s="1"/>
  <c r="BK292" i="18"/>
  <c r="BI292" i="18"/>
  <c r="BH292" i="18"/>
  <c r="BG292" i="18"/>
  <c r="BF292" i="18"/>
  <c r="T292" i="18"/>
  <c r="R292" i="18"/>
  <c r="P292" i="18"/>
  <c r="J292" i="18"/>
  <c r="BE292" i="18" s="1"/>
  <c r="BK291" i="18"/>
  <c r="BI291" i="18"/>
  <c r="BH291" i="18"/>
  <c r="BG291" i="18"/>
  <c r="BF291" i="18"/>
  <c r="T291" i="18"/>
  <c r="R291" i="18"/>
  <c r="P291" i="18"/>
  <c r="J291" i="18"/>
  <c r="BE291" i="18" s="1"/>
  <c r="BK290" i="18"/>
  <c r="BI290" i="18"/>
  <c r="BH290" i="18"/>
  <c r="BG290" i="18"/>
  <c r="BF290" i="18"/>
  <c r="T290" i="18"/>
  <c r="R290" i="18"/>
  <c r="P290" i="18"/>
  <c r="J290" i="18"/>
  <c r="BE290" i="18" s="1"/>
  <c r="BK289" i="18"/>
  <c r="BI289" i="18"/>
  <c r="BH289" i="18"/>
  <c r="BG289" i="18"/>
  <c r="BF289" i="18"/>
  <c r="T289" i="18"/>
  <c r="R289" i="18"/>
  <c r="P289" i="18"/>
  <c r="J289" i="18"/>
  <c r="BE289" i="18" s="1"/>
  <c r="BK288" i="18"/>
  <c r="BI288" i="18"/>
  <c r="BH288" i="18"/>
  <c r="BG288" i="18"/>
  <c r="BF288" i="18"/>
  <c r="T288" i="18"/>
  <c r="R288" i="18"/>
  <c r="P288" i="18"/>
  <c r="J288" i="18"/>
  <c r="BE288" i="18" s="1"/>
  <c r="BK286" i="18"/>
  <c r="BI286" i="18"/>
  <c r="BH286" i="18"/>
  <c r="BG286" i="18"/>
  <c r="BF286" i="18"/>
  <c r="T286" i="18"/>
  <c r="R286" i="18"/>
  <c r="P286" i="18"/>
  <c r="J286" i="18"/>
  <c r="BE286" i="18" s="1"/>
  <c r="BK284" i="18"/>
  <c r="BI284" i="18"/>
  <c r="BH284" i="18"/>
  <c r="BG284" i="18"/>
  <c r="BF284" i="18"/>
  <c r="T284" i="18"/>
  <c r="R284" i="18"/>
  <c r="R283" i="18" s="1"/>
  <c r="P284" i="18"/>
  <c r="J284" i="18"/>
  <c r="BE284" i="18" s="1"/>
  <c r="BK281" i="18"/>
  <c r="BI281" i="18"/>
  <c r="BH281" i="18"/>
  <c r="BG281" i="18"/>
  <c r="BF281" i="18"/>
  <c r="T281" i="18"/>
  <c r="R281" i="18"/>
  <c r="P281" i="18"/>
  <c r="J281" i="18"/>
  <c r="BE281" i="18" s="1"/>
  <c r="BK280" i="18"/>
  <c r="BI280" i="18"/>
  <c r="BH280" i="18"/>
  <c r="BG280" i="18"/>
  <c r="BF280" i="18"/>
  <c r="T280" i="18"/>
  <c r="R280" i="18"/>
  <c r="P280" i="18"/>
  <c r="J280" i="18"/>
  <c r="BE280" i="18" s="1"/>
  <c r="BK279" i="18"/>
  <c r="BI279" i="18"/>
  <c r="BH279" i="18"/>
  <c r="BG279" i="18"/>
  <c r="BF279" i="18"/>
  <c r="T279" i="18"/>
  <c r="R279" i="18"/>
  <c r="P279" i="18"/>
  <c r="J279" i="18"/>
  <c r="BE279" i="18" s="1"/>
  <c r="BK278" i="18"/>
  <c r="BI278" i="18"/>
  <c r="BH278" i="18"/>
  <c r="BG278" i="18"/>
  <c r="BF278" i="18"/>
  <c r="T278" i="18"/>
  <c r="R278" i="18"/>
  <c r="P278" i="18"/>
  <c r="J278" i="18"/>
  <c r="BE278" i="18" s="1"/>
  <c r="BK277" i="18"/>
  <c r="BI277" i="18"/>
  <c r="BH277" i="18"/>
  <c r="BG277" i="18"/>
  <c r="BF277" i="18"/>
  <c r="T277" i="18"/>
  <c r="R277" i="18"/>
  <c r="P277" i="18"/>
  <c r="J277" i="18"/>
  <c r="BE277" i="18" s="1"/>
  <c r="BK276" i="18"/>
  <c r="BI276" i="18"/>
  <c r="BH276" i="18"/>
  <c r="BG276" i="18"/>
  <c r="BF276" i="18"/>
  <c r="T276" i="18"/>
  <c r="R276" i="18"/>
  <c r="P276" i="18"/>
  <c r="J276" i="18"/>
  <c r="BE276" i="18" s="1"/>
  <c r="BK275" i="18"/>
  <c r="BI275" i="18"/>
  <c r="BH275" i="18"/>
  <c r="BG275" i="18"/>
  <c r="BF275" i="18"/>
  <c r="T275" i="18"/>
  <c r="R275" i="18"/>
  <c r="P275" i="18"/>
  <c r="J275" i="18"/>
  <c r="BE275" i="18" s="1"/>
  <c r="BK274" i="18"/>
  <c r="BI274" i="18"/>
  <c r="BH274" i="18"/>
  <c r="BG274" i="18"/>
  <c r="BF274" i="18"/>
  <c r="BE274" i="18"/>
  <c r="T274" i="18"/>
  <c r="R274" i="18"/>
  <c r="P274" i="18"/>
  <c r="J274" i="18"/>
  <c r="BK273" i="18"/>
  <c r="BI273" i="18"/>
  <c r="BH273" i="18"/>
  <c r="BG273" i="18"/>
  <c r="BF273" i="18"/>
  <c r="T273" i="18"/>
  <c r="R273" i="18"/>
  <c r="P273" i="18"/>
  <c r="J273" i="18"/>
  <c r="BE273" i="18" s="1"/>
  <c r="BK272" i="18"/>
  <c r="BI272" i="18"/>
  <c r="BH272" i="18"/>
  <c r="BG272" i="18"/>
  <c r="BF272" i="18"/>
  <c r="T272" i="18"/>
  <c r="R272" i="18"/>
  <c r="P272" i="18"/>
  <c r="J272" i="18"/>
  <c r="BE272" i="18" s="1"/>
  <c r="BK271" i="18"/>
  <c r="BI271" i="18"/>
  <c r="BH271" i="18"/>
  <c r="BG271" i="18"/>
  <c r="BF271" i="18"/>
  <c r="T271" i="18"/>
  <c r="R271" i="18"/>
  <c r="P271" i="18"/>
  <c r="J271" i="18"/>
  <c r="BE271" i="18" s="1"/>
  <c r="BK270" i="18"/>
  <c r="BI270" i="18"/>
  <c r="BH270" i="18"/>
  <c r="BG270" i="18"/>
  <c r="BF270" i="18"/>
  <c r="T270" i="18"/>
  <c r="R270" i="18"/>
  <c r="P270" i="18"/>
  <c r="J270" i="18"/>
  <c r="BE270" i="18" s="1"/>
  <c r="BK269" i="18"/>
  <c r="BI269" i="18"/>
  <c r="BH269" i="18"/>
  <c r="BG269" i="18"/>
  <c r="BF269" i="18"/>
  <c r="T269" i="18"/>
  <c r="R269" i="18"/>
  <c r="P269" i="18"/>
  <c r="J269" i="18"/>
  <c r="BE269" i="18" s="1"/>
  <c r="BK268" i="18"/>
  <c r="BI268" i="18"/>
  <c r="BH268" i="18"/>
  <c r="BG268" i="18"/>
  <c r="BF268" i="18"/>
  <c r="T268" i="18"/>
  <c r="R268" i="18"/>
  <c r="P268" i="18"/>
  <c r="J268" i="18"/>
  <c r="BE268" i="18" s="1"/>
  <c r="BK267" i="18"/>
  <c r="BI267" i="18"/>
  <c r="BH267" i="18"/>
  <c r="BG267" i="18"/>
  <c r="BF267" i="18"/>
  <c r="T267" i="18"/>
  <c r="R267" i="18"/>
  <c r="P267" i="18"/>
  <c r="J267" i="18"/>
  <c r="BE267" i="18" s="1"/>
  <c r="BK266" i="18"/>
  <c r="BI266" i="18"/>
  <c r="BH266" i="18"/>
  <c r="BG266" i="18"/>
  <c r="BF266" i="18"/>
  <c r="T266" i="18"/>
  <c r="R266" i="18"/>
  <c r="P266" i="18"/>
  <c r="J266" i="18"/>
  <c r="BE266" i="18" s="1"/>
  <c r="BK265" i="18"/>
  <c r="BI265" i="18"/>
  <c r="BH265" i="18"/>
  <c r="BG265" i="18"/>
  <c r="BF265" i="18"/>
  <c r="T265" i="18"/>
  <c r="R265" i="18"/>
  <c r="P265" i="18"/>
  <c r="J265" i="18"/>
  <c r="BE265" i="18" s="1"/>
  <c r="BK264" i="18"/>
  <c r="BI264" i="18"/>
  <c r="BH264" i="18"/>
  <c r="BG264" i="18"/>
  <c r="BF264" i="18"/>
  <c r="T264" i="18"/>
  <c r="R264" i="18"/>
  <c r="P264" i="18"/>
  <c r="J264" i="18"/>
  <c r="BE264" i="18" s="1"/>
  <c r="BK263" i="18"/>
  <c r="BK258" i="18" s="1"/>
  <c r="J258" i="18" s="1"/>
  <c r="J66" i="18" s="1"/>
  <c r="BI263" i="18"/>
  <c r="BH263" i="18"/>
  <c r="BG263" i="18"/>
  <c r="BF263" i="18"/>
  <c r="T263" i="18"/>
  <c r="R263" i="18"/>
  <c r="P263" i="18"/>
  <c r="J263" i="18"/>
  <c r="BE263" i="18" s="1"/>
  <c r="BK261" i="18"/>
  <c r="BI261" i="18"/>
  <c r="BH261" i="18"/>
  <c r="BG261" i="18"/>
  <c r="BF261" i="18"/>
  <c r="T261" i="18"/>
  <c r="R261" i="18"/>
  <c r="P261" i="18"/>
  <c r="P258" i="18" s="1"/>
  <c r="J261" i="18"/>
  <c r="BE261" i="18" s="1"/>
  <c r="BK259" i="18"/>
  <c r="BI259" i="18"/>
  <c r="BH259" i="18"/>
  <c r="BG259" i="18"/>
  <c r="BF259" i="18"/>
  <c r="T259" i="18"/>
  <c r="R259" i="18"/>
  <c r="P259" i="18"/>
  <c r="J259" i="18"/>
  <c r="BE259" i="18" s="1"/>
  <c r="T258" i="18"/>
  <c r="BK257" i="18"/>
  <c r="BI257" i="18"/>
  <c r="BH257" i="18"/>
  <c r="BG257" i="18"/>
  <c r="BF257" i="18"/>
  <c r="T257" i="18"/>
  <c r="R257" i="18"/>
  <c r="P257" i="18"/>
  <c r="J257" i="18"/>
  <c r="BE257" i="18" s="1"/>
  <c r="BK255" i="18"/>
  <c r="BI255" i="18"/>
  <c r="BH255" i="18"/>
  <c r="BG255" i="18"/>
  <c r="BF255" i="18"/>
  <c r="T255" i="18"/>
  <c r="R255" i="18"/>
  <c r="P255" i="18"/>
  <c r="J255" i="18"/>
  <c r="BE255" i="18" s="1"/>
  <c r="BK253" i="18"/>
  <c r="BI253" i="18"/>
  <c r="BH253" i="18"/>
  <c r="BG253" i="18"/>
  <c r="BF253" i="18"/>
  <c r="T253" i="18"/>
  <c r="R253" i="18"/>
  <c r="P253" i="18"/>
  <c r="J253" i="18"/>
  <c r="BE253" i="18" s="1"/>
  <c r="BK251" i="18"/>
  <c r="BI251" i="18"/>
  <c r="BH251" i="18"/>
  <c r="BG251" i="18"/>
  <c r="BF251" i="18"/>
  <c r="T251" i="18"/>
  <c r="R251" i="18"/>
  <c r="P251" i="18"/>
  <c r="J251" i="18"/>
  <c r="BE251" i="18" s="1"/>
  <c r="BK249" i="18"/>
  <c r="BI249" i="18"/>
  <c r="BH249" i="18"/>
  <c r="BG249" i="18"/>
  <c r="BF249" i="18"/>
  <c r="T249" i="18"/>
  <c r="R249" i="18"/>
  <c r="P249" i="18"/>
  <c r="J249" i="18"/>
  <c r="BE249" i="18" s="1"/>
  <c r="BK247" i="18"/>
  <c r="BK242" i="18" s="1"/>
  <c r="J242" i="18" s="1"/>
  <c r="J65" i="18" s="1"/>
  <c r="BI247" i="18"/>
  <c r="BH247" i="18"/>
  <c r="BG247" i="18"/>
  <c r="BF247" i="18"/>
  <c r="T247" i="18"/>
  <c r="R247" i="18"/>
  <c r="P247" i="18"/>
  <c r="J247" i="18"/>
  <c r="BE247" i="18" s="1"/>
  <c r="BK245" i="18"/>
  <c r="BI245" i="18"/>
  <c r="BH245" i="18"/>
  <c r="BG245" i="18"/>
  <c r="BF245" i="18"/>
  <c r="T245" i="18"/>
  <c r="R245" i="18"/>
  <c r="P245" i="18"/>
  <c r="J245" i="18"/>
  <c r="BE245" i="18" s="1"/>
  <c r="BK243" i="18"/>
  <c r="BI243" i="18"/>
  <c r="BH243" i="18"/>
  <c r="BG243" i="18"/>
  <c r="BF243" i="18"/>
  <c r="T243" i="18"/>
  <c r="R243" i="18"/>
  <c r="P243" i="18"/>
  <c r="J243" i="18"/>
  <c r="BE243" i="18" s="1"/>
  <c r="R242" i="18"/>
  <c r="BK241" i="18"/>
  <c r="BI241" i="18"/>
  <c r="BH241" i="18"/>
  <c r="BG241" i="18"/>
  <c r="BF241" i="18"/>
  <c r="T241" i="18"/>
  <c r="R241" i="18"/>
  <c r="P241" i="18"/>
  <c r="J241" i="18"/>
  <c r="BE241" i="18" s="1"/>
  <c r="BK239" i="18"/>
  <c r="BI239" i="18"/>
  <c r="BH239" i="18"/>
  <c r="BG239" i="18"/>
  <c r="BF239" i="18"/>
  <c r="T239" i="18"/>
  <c r="R239" i="18"/>
  <c r="P239" i="18"/>
  <c r="J239" i="18"/>
  <c r="BE239" i="18" s="1"/>
  <c r="BK237" i="18"/>
  <c r="BI237" i="18"/>
  <c r="BH237" i="18"/>
  <c r="BG237" i="18"/>
  <c r="BF237" i="18"/>
  <c r="T237" i="18"/>
  <c r="R237" i="18"/>
  <c r="P237" i="18"/>
  <c r="J237" i="18"/>
  <c r="BE237" i="18" s="1"/>
  <c r="BK235" i="18"/>
  <c r="BI235" i="18"/>
  <c r="BH235" i="18"/>
  <c r="BG235" i="18"/>
  <c r="BF235" i="18"/>
  <c r="T235" i="18"/>
  <c r="R235" i="18"/>
  <c r="P235" i="18"/>
  <c r="J235" i="18"/>
  <c r="BE235" i="18" s="1"/>
  <c r="BK233" i="18"/>
  <c r="BI233" i="18"/>
  <c r="BH233" i="18"/>
  <c r="BG233" i="18"/>
  <c r="BF233" i="18"/>
  <c r="T233" i="18"/>
  <c r="R233" i="18"/>
  <c r="P233" i="18"/>
  <c r="J233" i="18"/>
  <c r="BE233" i="18" s="1"/>
  <c r="BK231" i="18"/>
  <c r="BI231" i="18"/>
  <c r="BH231" i="18"/>
  <c r="BG231" i="18"/>
  <c r="BF231" i="18"/>
  <c r="T231" i="18"/>
  <c r="T226" i="18" s="1"/>
  <c r="R231" i="18"/>
  <c r="P231" i="18"/>
  <c r="J231" i="18"/>
  <c r="BE231" i="18" s="1"/>
  <c r="BK229" i="18"/>
  <c r="BK226" i="18" s="1"/>
  <c r="J226" i="18" s="1"/>
  <c r="J64" i="18" s="1"/>
  <c r="BI229" i="18"/>
  <c r="BH229" i="18"/>
  <c r="BG229" i="18"/>
  <c r="BF229" i="18"/>
  <c r="T229" i="18"/>
  <c r="R229" i="18"/>
  <c r="P229" i="18"/>
  <c r="J229" i="18"/>
  <c r="BE229" i="18" s="1"/>
  <c r="BK227" i="18"/>
  <c r="BI227" i="18"/>
  <c r="BH227" i="18"/>
  <c r="BG227" i="18"/>
  <c r="BF227" i="18"/>
  <c r="T227" i="18"/>
  <c r="R227" i="18"/>
  <c r="P227" i="18"/>
  <c r="J227" i="18"/>
  <c r="BE227" i="18" s="1"/>
  <c r="P226" i="18"/>
  <c r="BK225" i="18"/>
  <c r="BI225" i="18"/>
  <c r="BH225" i="18"/>
  <c r="BG225" i="18"/>
  <c r="BF225" i="18"/>
  <c r="T225" i="18"/>
  <c r="R225" i="18"/>
  <c r="P225" i="18"/>
  <c r="J225" i="18"/>
  <c r="BE225" i="18" s="1"/>
  <c r="BK224" i="18"/>
  <c r="BI224" i="18"/>
  <c r="BH224" i="18"/>
  <c r="BG224" i="18"/>
  <c r="BF224" i="18"/>
  <c r="T224" i="18"/>
  <c r="R224" i="18"/>
  <c r="P224" i="18"/>
  <c r="J224" i="18"/>
  <c r="BE224" i="18" s="1"/>
  <c r="BK222" i="18"/>
  <c r="BI222" i="18"/>
  <c r="BH222" i="18"/>
  <c r="BG222" i="18"/>
  <c r="BF222" i="18"/>
  <c r="T222" i="18"/>
  <c r="R222" i="18"/>
  <c r="P222" i="18"/>
  <c r="J222" i="18"/>
  <c r="BE222" i="18" s="1"/>
  <c r="BK221" i="18"/>
  <c r="BI221" i="18"/>
  <c r="BH221" i="18"/>
  <c r="BG221" i="18"/>
  <c r="BF221" i="18"/>
  <c r="T221" i="18"/>
  <c r="R221" i="18"/>
  <c r="P221" i="18"/>
  <c r="J221" i="18"/>
  <c r="BE221" i="18" s="1"/>
  <c r="BK220" i="18"/>
  <c r="BI220" i="18"/>
  <c r="BH220" i="18"/>
  <c r="BG220" i="18"/>
  <c r="BF220" i="18"/>
  <c r="T220" i="18"/>
  <c r="R220" i="18"/>
  <c r="P220" i="18"/>
  <c r="J220" i="18"/>
  <c r="BE220" i="18" s="1"/>
  <c r="BK219" i="18"/>
  <c r="BI219" i="18"/>
  <c r="BH219" i="18"/>
  <c r="BG219" i="18"/>
  <c r="BF219" i="18"/>
  <c r="T219" i="18"/>
  <c r="R219" i="18"/>
  <c r="P219" i="18"/>
  <c r="J219" i="18"/>
  <c r="BE219" i="18" s="1"/>
  <c r="BK218" i="18"/>
  <c r="BI218" i="18"/>
  <c r="BH218" i="18"/>
  <c r="BG218" i="18"/>
  <c r="BF218" i="18"/>
  <c r="T218" i="18"/>
  <c r="R218" i="18"/>
  <c r="P218" i="18"/>
  <c r="J218" i="18"/>
  <c r="BE218" i="18" s="1"/>
  <c r="BK217" i="18"/>
  <c r="BI217" i="18"/>
  <c r="BH217" i="18"/>
  <c r="BG217" i="18"/>
  <c r="BF217" i="18"/>
  <c r="T217" i="18"/>
  <c r="R217" i="18"/>
  <c r="P217" i="18"/>
  <c r="J217" i="18"/>
  <c r="BE217" i="18" s="1"/>
  <c r="BK216" i="18"/>
  <c r="BI216" i="18"/>
  <c r="BH216" i="18"/>
  <c r="BG216" i="18"/>
  <c r="BF216" i="18"/>
  <c r="T216" i="18"/>
  <c r="R216" i="18"/>
  <c r="P216" i="18"/>
  <c r="J216" i="18"/>
  <c r="BE216" i="18" s="1"/>
  <c r="BK215" i="18"/>
  <c r="BI215" i="18"/>
  <c r="BH215" i="18"/>
  <c r="BG215" i="18"/>
  <c r="BF215" i="18"/>
  <c r="T215" i="18"/>
  <c r="R215" i="18"/>
  <c r="P215" i="18"/>
  <c r="J215" i="18"/>
  <c r="BE215" i="18" s="1"/>
  <c r="BK214" i="18"/>
  <c r="BI214" i="18"/>
  <c r="BH214" i="18"/>
  <c r="BG214" i="18"/>
  <c r="BF214" i="18"/>
  <c r="T214" i="18"/>
  <c r="R214" i="18"/>
  <c r="P214" i="18"/>
  <c r="J214" i="18"/>
  <c r="BE214" i="18" s="1"/>
  <c r="BK213" i="18"/>
  <c r="BI213" i="18"/>
  <c r="BH213" i="18"/>
  <c r="BG213" i="18"/>
  <c r="BF213" i="18"/>
  <c r="T213" i="18"/>
  <c r="R213" i="18"/>
  <c r="P213" i="18"/>
  <c r="J213" i="18"/>
  <c r="BE213" i="18" s="1"/>
  <c r="BK212" i="18"/>
  <c r="BI212" i="18"/>
  <c r="BH212" i="18"/>
  <c r="BG212" i="18"/>
  <c r="BF212" i="18"/>
  <c r="T212" i="18"/>
  <c r="R212" i="18"/>
  <c r="R207" i="18" s="1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8" i="18"/>
  <c r="BI208" i="18"/>
  <c r="BH208" i="18"/>
  <c r="BG208" i="18"/>
  <c r="BF208" i="18"/>
  <c r="T208" i="18"/>
  <c r="R208" i="18"/>
  <c r="P208" i="18"/>
  <c r="J208" i="18"/>
  <c r="BE208" i="18" s="1"/>
  <c r="BK205" i="18"/>
  <c r="BI205" i="18"/>
  <c r="BH205" i="18"/>
  <c r="BG205" i="18"/>
  <c r="BF205" i="18"/>
  <c r="T205" i="18"/>
  <c r="R205" i="18"/>
  <c r="P205" i="18"/>
  <c r="J205" i="18"/>
  <c r="BE205" i="18" s="1"/>
  <c r="BK204" i="18"/>
  <c r="BI204" i="18"/>
  <c r="BH204" i="18"/>
  <c r="BG204" i="18"/>
  <c r="BF204" i="18"/>
  <c r="T204" i="18"/>
  <c r="R204" i="18"/>
  <c r="P204" i="18"/>
  <c r="J204" i="18"/>
  <c r="BE204" i="18" s="1"/>
  <c r="BK203" i="18"/>
  <c r="BI203" i="18"/>
  <c r="BH203" i="18"/>
  <c r="BG203" i="18"/>
  <c r="BF203" i="18"/>
  <c r="T203" i="18"/>
  <c r="R203" i="18"/>
  <c r="P203" i="18"/>
  <c r="J203" i="18"/>
  <c r="BE203" i="18" s="1"/>
  <c r="BK202" i="18"/>
  <c r="BI202" i="18"/>
  <c r="BH202" i="18"/>
  <c r="BG202" i="18"/>
  <c r="BF202" i="18"/>
  <c r="T202" i="18"/>
  <c r="R202" i="18"/>
  <c r="P202" i="18"/>
  <c r="J202" i="18"/>
  <c r="BE202" i="18" s="1"/>
  <c r="BK201" i="18"/>
  <c r="BI201" i="18"/>
  <c r="BH201" i="18"/>
  <c r="BG201" i="18"/>
  <c r="BF201" i="18"/>
  <c r="T201" i="18"/>
  <c r="R201" i="18"/>
  <c r="P201" i="18"/>
  <c r="J201" i="18"/>
  <c r="BE201" i="18" s="1"/>
  <c r="BK200" i="18"/>
  <c r="BI200" i="18"/>
  <c r="BH200" i="18"/>
  <c r="BG200" i="18"/>
  <c r="BF200" i="18"/>
  <c r="T200" i="18"/>
  <c r="R200" i="18"/>
  <c r="P200" i="18"/>
  <c r="J200" i="18"/>
  <c r="BE200" i="18" s="1"/>
  <c r="BK199" i="18"/>
  <c r="BI199" i="18"/>
  <c r="BH199" i="18"/>
  <c r="BG199" i="18"/>
  <c r="BF199" i="18"/>
  <c r="T199" i="18"/>
  <c r="R199" i="18"/>
  <c r="P199" i="18"/>
  <c r="J199" i="18"/>
  <c r="BE199" i="18" s="1"/>
  <c r="BK198" i="18"/>
  <c r="BI198" i="18"/>
  <c r="BH198" i="18"/>
  <c r="BG198" i="18"/>
  <c r="BF198" i="18"/>
  <c r="T198" i="18"/>
  <c r="R198" i="18"/>
  <c r="P198" i="18"/>
  <c r="J198" i="18"/>
  <c r="BE198" i="18" s="1"/>
  <c r="BK197" i="18"/>
  <c r="BI197" i="18"/>
  <c r="BH197" i="18"/>
  <c r="BG197" i="18"/>
  <c r="BF197" i="18"/>
  <c r="T197" i="18"/>
  <c r="R197" i="18"/>
  <c r="P197" i="18"/>
  <c r="J197" i="18"/>
  <c r="BE197" i="18" s="1"/>
  <c r="BK196" i="18"/>
  <c r="BI196" i="18"/>
  <c r="BH196" i="18"/>
  <c r="BG196" i="18"/>
  <c r="BF196" i="18"/>
  <c r="T196" i="18"/>
  <c r="R196" i="18"/>
  <c r="P196" i="18"/>
  <c r="J196" i="18"/>
  <c r="BE196" i="18" s="1"/>
  <c r="BK195" i="18"/>
  <c r="BI195" i="18"/>
  <c r="BH195" i="18"/>
  <c r="BG195" i="18"/>
  <c r="BF195" i="18"/>
  <c r="T195" i="18"/>
  <c r="R195" i="18"/>
  <c r="P195" i="18"/>
  <c r="J195" i="18"/>
  <c r="BE195" i="18" s="1"/>
  <c r="BK194" i="18"/>
  <c r="BI194" i="18"/>
  <c r="BH194" i="18"/>
  <c r="BG194" i="18"/>
  <c r="BF194" i="18"/>
  <c r="T194" i="18"/>
  <c r="R194" i="18"/>
  <c r="P194" i="18"/>
  <c r="J194" i="18"/>
  <c r="BE194" i="18" s="1"/>
  <c r="BK193" i="18"/>
  <c r="BI193" i="18"/>
  <c r="BH193" i="18"/>
  <c r="BG193" i="18"/>
  <c r="BF193" i="18"/>
  <c r="T193" i="18"/>
  <c r="R193" i="18"/>
  <c r="P193" i="18"/>
  <c r="J193" i="18"/>
  <c r="BE193" i="18" s="1"/>
  <c r="BK192" i="18"/>
  <c r="BI192" i="18"/>
  <c r="BH192" i="18"/>
  <c r="BG192" i="18"/>
  <c r="BF192" i="18"/>
  <c r="T192" i="18"/>
  <c r="R192" i="18"/>
  <c r="P192" i="18"/>
  <c r="J192" i="18"/>
  <c r="BE192" i="18" s="1"/>
  <c r="BK191" i="18"/>
  <c r="BI191" i="18"/>
  <c r="BH191" i="18"/>
  <c r="BG191" i="18"/>
  <c r="BF191" i="18"/>
  <c r="T191" i="18"/>
  <c r="R191" i="18"/>
  <c r="P191" i="18"/>
  <c r="J191" i="18"/>
  <c r="BE191" i="18" s="1"/>
  <c r="BK190" i="18"/>
  <c r="BI190" i="18"/>
  <c r="BH190" i="18"/>
  <c r="BG190" i="18"/>
  <c r="BF190" i="18"/>
  <c r="T190" i="18"/>
  <c r="R190" i="18"/>
  <c r="P190" i="18"/>
  <c r="J190" i="18"/>
  <c r="BE190" i="18" s="1"/>
  <c r="BK189" i="18"/>
  <c r="BI189" i="18"/>
  <c r="BH189" i="18"/>
  <c r="BG189" i="18"/>
  <c r="BF189" i="18"/>
  <c r="T189" i="18"/>
  <c r="R189" i="18"/>
  <c r="P189" i="18"/>
  <c r="J189" i="18"/>
  <c r="BE189" i="18" s="1"/>
  <c r="BK188" i="18"/>
  <c r="BI188" i="18"/>
  <c r="BH188" i="18"/>
  <c r="BG188" i="18"/>
  <c r="BF188" i="18"/>
  <c r="T188" i="18"/>
  <c r="R188" i="18"/>
  <c r="P188" i="18"/>
  <c r="J188" i="18"/>
  <c r="BE188" i="18" s="1"/>
  <c r="BK187" i="18"/>
  <c r="BI187" i="18"/>
  <c r="BH187" i="18"/>
  <c r="BG187" i="18"/>
  <c r="BF187" i="18"/>
  <c r="T187" i="18"/>
  <c r="R187" i="18"/>
  <c r="P187" i="18"/>
  <c r="J187" i="18"/>
  <c r="BE187" i="18" s="1"/>
  <c r="BK185" i="18"/>
  <c r="BI185" i="18"/>
  <c r="BH185" i="18"/>
  <c r="BG185" i="18"/>
  <c r="BF185" i="18"/>
  <c r="T185" i="18"/>
  <c r="R185" i="18"/>
  <c r="P185" i="18"/>
  <c r="J185" i="18"/>
  <c r="BE185" i="18" s="1"/>
  <c r="BK183" i="18"/>
  <c r="BI183" i="18"/>
  <c r="BH183" i="18"/>
  <c r="BG183" i="18"/>
  <c r="BF183" i="18"/>
  <c r="T183" i="18"/>
  <c r="R183" i="18"/>
  <c r="P183" i="18"/>
  <c r="J183" i="18"/>
  <c r="BE183" i="18" s="1"/>
  <c r="BK181" i="18"/>
  <c r="BI181" i="18"/>
  <c r="BH181" i="18"/>
  <c r="BG181" i="18"/>
  <c r="BF181" i="18"/>
  <c r="T181" i="18"/>
  <c r="R181" i="18"/>
  <c r="P181" i="18"/>
  <c r="J181" i="18"/>
  <c r="BE181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T177" i="18"/>
  <c r="R177" i="18"/>
  <c r="P177" i="18"/>
  <c r="J177" i="18"/>
  <c r="BE177" i="18" s="1"/>
  <c r="BK175" i="18"/>
  <c r="BI175" i="18"/>
  <c r="BH175" i="18"/>
  <c r="BG175" i="18"/>
  <c r="BF175" i="18"/>
  <c r="T175" i="18"/>
  <c r="R175" i="18"/>
  <c r="P175" i="18"/>
  <c r="J175" i="18"/>
  <c r="BE175" i="18" s="1"/>
  <c r="BK173" i="18"/>
  <c r="BI173" i="18"/>
  <c r="BH173" i="18"/>
  <c r="BG173" i="18"/>
  <c r="BF173" i="18"/>
  <c r="T173" i="18"/>
  <c r="R173" i="18"/>
  <c r="P173" i="18"/>
  <c r="J173" i="18"/>
  <c r="BE173" i="18" s="1"/>
  <c r="BK171" i="18"/>
  <c r="BI171" i="18"/>
  <c r="BH171" i="18"/>
  <c r="BG171" i="18"/>
  <c r="BF171" i="18"/>
  <c r="T171" i="18"/>
  <c r="R171" i="18"/>
  <c r="R166" i="18" s="1"/>
  <c r="P171" i="18"/>
  <c r="J171" i="18"/>
  <c r="BE171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K166" i="18" s="1"/>
  <c r="J166" i="18" s="1"/>
  <c r="J61" i="18" s="1"/>
  <c r="BI167" i="18"/>
  <c r="BH167" i="18"/>
  <c r="BG167" i="18"/>
  <c r="BF167" i="18"/>
  <c r="T167" i="18"/>
  <c r="R167" i="18"/>
  <c r="P167" i="18"/>
  <c r="J167" i="18"/>
  <c r="BE167" i="18" s="1"/>
  <c r="BK164" i="18"/>
  <c r="BI164" i="18"/>
  <c r="BH164" i="18"/>
  <c r="BG164" i="18"/>
  <c r="BF164" i="18"/>
  <c r="T164" i="18"/>
  <c r="R164" i="18"/>
  <c r="P164" i="18"/>
  <c r="J164" i="18"/>
  <c r="BE164" i="18" s="1"/>
  <c r="BK163" i="18"/>
  <c r="BI163" i="18"/>
  <c r="BH163" i="18"/>
  <c r="BG163" i="18"/>
  <c r="BF163" i="18"/>
  <c r="T163" i="18"/>
  <c r="R163" i="18"/>
  <c r="P163" i="18"/>
  <c r="J163" i="18"/>
  <c r="BE163" i="18" s="1"/>
  <c r="BK162" i="18"/>
  <c r="BI162" i="18"/>
  <c r="BH162" i="18"/>
  <c r="BG162" i="18"/>
  <c r="BF162" i="18"/>
  <c r="T162" i="18"/>
  <c r="R162" i="18"/>
  <c r="P162" i="18"/>
  <c r="J162" i="18"/>
  <c r="BE162" i="18" s="1"/>
  <c r="BK161" i="18"/>
  <c r="BI161" i="18"/>
  <c r="BH161" i="18"/>
  <c r="BG161" i="18"/>
  <c r="BF161" i="18"/>
  <c r="T161" i="18"/>
  <c r="R161" i="18"/>
  <c r="P161" i="18"/>
  <c r="J161" i="18"/>
  <c r="BE161" i="18" s="1"/>
  <c r="BK160" i="18"/>
  <c r="BI160" i="18"/>
  <c r="BH160" i="18"/>
  <c r="BG160" i="18"/>
  <c r="BF160" i="18"/>
  <c r="T160" i="18"/>
  <c r="R160" i="18"/>
  <c r="P160" i="18"/>
  <c r="J160" i="18"/>
  <c r="BE160" i="18" s="1"/>
  <c r="BK159" i="18"/>
  <c r="BI159" i="18"/>
  <c r="BH159" i="18"/>
  <c r="BG159" i="18"/>
  <c r="BF159" i="18"/>
  <c r="T159" i="18"/>
  <c r="R159" i="18"/>
  <c r="P159" i="18"/>
  <c r="J159" i="18"/>
  <c r="BE159" i="18" s="1"/>
  <c r="BK158" i="18"/>
  <c r="BI158" i="18"/>
  <c r="BH158" i="18"/>
  <c r="BG158" i="18"/>
  <c r="BF158" i="18"/>
  <c r="T158" i="18"/>
  <c r="R158" i="18"/>
  <c r="P158" i="18"/>
  <c r="J158" i="18"/>
  <c r="BE158" i="18" s="1"/>
  <c r="BK157" i="18"/>
  <c r="BI157" i="18"/>
  <c r="BH157" i="18"/>
  <c r="BG157" i="18"/>
  <c r="BF157" i="18"/>
  <c r="T157" i="18"/>
  <c r="R157" i="18"/>
  <c r="P157" i="18"/>
  <c r="J157" i="18"/>
  <c r="BE157" i="18" s="1"/>
  <c r="BK156" i="18"/>
  <c r="BI156" i="18"/>
  <c r="BH156" i="18"/>
  <c r="BG156" i="18"/>
  <c r="BF156" i="18"/>
  <c r="T156" i="18"/>
  <c r="R156" i="18"/>
  <c r="P156" i="18"/>
  <c r="J156" i="18"/>
  <c r="BE156" i="18" s="1"/>
  <c r="BK155" i="18"/>
  <c r="BI155" i="18"/>
  <c r="BH155" i="18"/>
  <c r="BG155" i="18"/>
  <c r="BF155" i="18"/>
  <c r="T155" i="18"/>
  <c r="R155" i="18"/>
  <c r="P155" i="18"/>
  <c r="J155" i="18"/>
  <c r="BE155" i="18" s="1"/>
  <c r="BK154" i="18"/>
  <c r="BI154" i="18"/>
  <c r="BH154" i="18"/>
  <c r="BG154" i="18"/>
  <c r="BF154" i="18"/>
  <c r="T154" i="18"/>
  <c r="R154" i="18"/>
  <c r="P154" i="18"/>
  <c r="J154" i="18"/>
  <c r="BE154" i="18" s="1"/>
  <c r="BK153" i="18"/>
  <c r="BI153" i="18"/>
  <c r="BH153" i="18"/>
  <c r="BG153" i="18"/>
  <c r="BF153" i="18"/>
  <c r="T153" i="18"/>
  <c r="R153" i="18"/>
  <c r="P153" i="18"/>
  <c r="J153" i="18"/>
  <c r="BE153" i="18" s="1"/>
  <c r="BK152" i="18"/>
  <c r="BI152" i="18"/>
  <c r="BH152" i="18"/>
  <c r="BG152" i="18"/>
  <c r="BF152" i="18"/>
  <c r="T152" i="18"/>
  <c r="R152" i="18"/>
  <c r="P152" i="18"/>
  <c r="J152" i="18"/>
  <c r="BE152" i="18" s="1"/>
  <c r="BK151" i="18"/>
  <c r="BI151" i="18"/>
  <c r="BH151" i="18"/>
  <c r="BG151" i="18"/>
  <c r="BF151" i="18"/>
  <c r="T151" i="18"/>
  <c r="R151" i="18"/>
  <c r="P151" i="18"/>
  <c r="J151" i="18"/>
  <c r="BE151" i="18" s="1"/>
  <c r="BK150" i="18"/>
  <c r="BI150" i="18"/>
  <c r="BH150" i="18"/>
  <c r="BG150" i="18"/>
  <c r="BF150" i="18"/>
  <c r="T150" i="18"/>
  <c r="R150" i="18"/>
  <c r="P150" i="18"/>
  <c r="J150" i="18"/>
  <c r="BE150" i="18" s="1"/>
  <c r="BK149" i="18"/>
  <c r="BI149" i="18"/>
  <c r="BH149" i="18"/>
  <c r="BG149" i="18"/>
  <c r="BF149" i="18"/>
  <c r="T149" i="18"/>
  <c r="R149" i="18"/>
  <c r="P149" i="18"/>
  <c r="J149" i="18"/>
  <c r="BE149" i="18" s="1"/>
  <c r="BK148" i="18"/>
  <c r="BI148" i="18"/>
  <c r="BH148" i="18"/>
  <c r="BG148" i="18"/>
  <c r="BF148" i="18"/>
  <c r="T148" i="18"/>
  <c r="R148" i="18"/>
  <c r="P148" i="18"/>
  <c r="P142" i="18" s="1"/>
  <c r="J148" i="18"/>
  <c r="BE148" i="18" s="1"/>
  <c r="BK147" i="18"/>
  <c r="BI147" i="18"/>
  <c r="BH147" i="18"/>
  <c r="BG147" i="18"/>
  <c r="BF147" i="18"/>
  <c r="T147" i="18"/>
  <c r="R147" i="18"/>
  <c r="P147" i="18"/>
  <c r="J147" i="18"/>
  <c r="BE147" i="18" s="1"/>
  <c r="BK145" i="18"/>
  <c r="BI145" i="18"/>
  <c r="BH145" i="18"/>
  <c r="BG145" i="18"/>
  <c r="BF145" i="18"/>
  <c r="T145" i="18"/>
  <c r="T142" i="18" s="1"/>
  <c r="R145" i="18"/>
  <c r="P145" i="18"/>
  <c r="J145" i="18"/>
  <c r="BE145" i="18" s="1"/>
  <c r="BK143" i="18"/>
  <c r="BK142" i="18" s="1"/>
  <c r="J142" i="18" s="1"/>
  <c r="J60" i="18" s="1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9" i="18"/>
  <c r="BI139" i="18"/>
  <c r="BH139" i="18"/>
  <c r="BG139" i="18"/>
  <c r="BF139" i="18"/>
  <c r="T139" i="18"/>
  <c r="R139" i="18"/>
  <c r="P139" i="18"/>
  <c r="J139" i="18"/>
  <c r="BE139" i="18" s="1"/>
  <c r="BK138" i="18"/>
  <c r="BI138" i="18"/>
  <c r="BH138" i="18"/>
  <c r="BG138" i="18"/>
  <c r="BF138" i="18"/>
  <c r="T138" i="18"/>
  <c r="R138" i="18"/>
  <c r="P138" i="18"/>
  <c r="J138" i="18"/>
  <c r="BE138" i="18" s="1"/>
  <c r="BK137" i="18"/>
  <c r="BI137" i="18"/>
  <c r="BH137" i="18"/>
  <c r="BG137" i="18"/>
  <c r="BF137" i="18"/>
  <c r="T137" i="18"/>
  <c r="R137" i="18"/>
  <c r="P137" i="18"/>
  <c r="J137" i="18"/>
  <c r="BE137" i="18" s="1"/>
  <c r="BK136" i="18"/>
  <c r="BI136" i="18"/>
  <c r="BH136" i="18"/>
  <c r="BG136" i="18"/>
  <c r="BF136" i="18"/>
  <c r="T136" i="18"/>
  <c r="R136" i="18"/>
  <c r="P136" i="18"/>
  <c r="J136" i="18"/>
  <c r="BE136" i="18" s="1"/>
  <c r="BK135" i="18"/>
  <c r="BI135" i="18"/>
  <c r="BH135" i="18"/>
  <c r="BG135" i="18"/>
  <c r="BF135" i="18"/>
  <c r="T135" i="18"/>
  <c r="R135" i="18"/>
  <c r="P135" i="18"/>
  <c r="J135" i="18"/>
  <c r="BE135" i="18" s="1"/>
  <c r="BK134" i="18"/>
  <c r="BI134" i="18"/>
  <c r="BH134" i="18"/>
  <c r="BG134" i="18"/>
  <c r="BF134" i="18"/>
  <c r="T134" i="18"/>
  <c r="R134" i="18"/>
  <c r="P134" i="18"/>
  <c r="J134" i="18"/>
  <c r="BE134" i="18" s="1"/>
  <c r="BK133" i="18"/>
  <c r="BI133" i="18"/>
  <c r="BH133" i="18"/>
  <c r="BG133" i="18"/>
  <c r="BF133" i="18"/>
  <c r="T133" i="18"/>
  <c r="R133" i="18"/>
  <c r="P133" i="18"/>
  <c r="J133" i="18"/>
  <c r="BE133" i="18" s="1"/>
  <c r="BK132" i="18"/>
  <c r="BI132" i="18"/>
  <c r="BH132" i="18"/>
  <c r="BG132" i="18"/>
  <c r="BF132" i="18"/>
  <c r="T132" i="18"/>
  <c r="R132" i="18"/>
  <c r="P132" i="18"/>
  <c r="J132" i="18"/>
  <c r="BE132" i="18" s="1"/>
  <c r="BK131" i="18"/>
  <c r="BI131" i="18"/>
  <c r="BH131" i="18"/>
  <c r="BG131" i="18"/>
  <c r="BF131" i="18"/>
  <c r="T131" i="18"/>
  <c r="R131" i="18"/>
  <c r="P131" i="18"/>
  <c r="J131" i="18"/>
  <c r="BE131" i="18" s="1"/>
  <c r="BK130" i="18"/>
  <c r="BI130" i="18"/>
  <c r="BH130" i="18"/>
  <c r="BG130" i="18"/>
  <c r="BF130" i="18"/>
  <c r="T130" i="18"/>
  <c r="R130" i="18"/>
  <c r="P130" i="18"/>
  <c r="J130" i="18"/>
  <c r="BE130" i="18" s="1"/>
  <c r="BK129" i="18"/>
  <c r="BI129" i="18"/>
  <c r="BH129" i="18"/>
  <c r="BG129" i="18"/>
  <c r="BF129" i="18"/>
  <c r="T129" i="18"/>
  <c r="R129" i="18"/>
  <c r="P129" i="18"/>
  <c r="J129" i="18"/>
  <c r="BE129" i="18" s="1"/>
  <c r="BK128" i="18"/>
  <c r="BI128" i="18"/>
  <c r="BH128" i="18"/>
  <c r="BG128" i="18"/>
  <c r="BF128" i="18"/>
  <c r="T128" i="18"/>
  <c r="R128" i="18"/>
  <c r="P128" i="18"/>
  <c r="J128" i="18"/>
  <c r="BE128" i="18" s="1"/>
  <c r="BK127" i="18"/>
  <c r="BI127" i="18"/>
  <c r="BH127" i="18"/>
  <c r="BG127" i="18"/>
  <c r="BF127" i="18"/>
  <c r="T127" i="18"/>
  <c r="R127" i="18"/>
  <c r="P127" i="18"/>
  <c r="J127" i="18"/>
  <c r="BE127" i="18" s="1"/>
  <c r="BK126" i="18"/>
  <c r="BI126" i="18"/>
  <c r="BH126" i="18"/>
  <c r="BG126" i="18"/>
  <c r="BF126" i="18"/>
  <c r="T126" i="18"/>
  <c r="R126" i="18"/>
  <c r="P126" i="18"/>
  <c r="J126" i="18"/>
  <c r="BE126" i="18" s="1"/>
  <c r="BK125" i="18"/>
  <c r="BI125" i="18"/>
  <c r="BH125" i="18"/>
  <c r="BG125" i="18"/>
  <c r="BF125" i="18"/>
  <c r="T125" i="18"/>
  <c r="R125" i="18"/>
  <c r="P125" i="18"/>
  <c r="J125" i="18"/>
  <c r="BE125" i="18" s="1"/>
  <c r="BK124" i="18"/>
  <c r="BI124" i="18"/>
  <c r="BH124" i="18"/>
  <c r="BG124" i="18"/>
  <c r="BF124" i="18"/>
  <c r="T124" i="18"/>
  <c r="R124" i="18"/>
  <c r="P124" i="18"/>
  <c r="J124" i="18"/>
  <c r="BE124" i="18" s="1"/>
  <c r="BK123" i="18"/>
  <c r="BI123" i="18"/>
  <c r="BH123" i="18"/>
  <c r="BG123" i="18"/>
  <c r="BF123" i="18"/>
  <c r="T123" i="18"/>
  <c r="R123" i="18"/>
  <c r="P123" i="18"/>
  <c r="J123" i="18"/>
  <c r="BE123" i="18" s="1"/>
  <c r="BK122" i="18"/>
  <c r="BI122" i="18"/>
  <c r="BH122" i="18"/>
  <c r="BG122" i="18"/>
  <c r="BF122" i="18"/>
  <c r="T122" i="18"/>
  <c r="R122" i="18"/>
  <c r="P122" i="18"/>
  <c r="J122" i="18"/>
  <c r="BE122" i="18" s="1"/>
  <c r="BK120" i="18"/>
  <c r="BK117" i="18" s="1"/>
  <c r="J117" i="18" s="1"/>
  <c r="J59" i="18" s="1"/>
  <c r="BI120" i="18"/>
  <c r="BH120" i="18"/>
  <c r="BG120" i="18"/>
  <c r="BF120" i="18"/>
  <c r="T120" i="18"/>
  <c r="R120" i="18"/>
  <c r="P120" i="18"/>
  <c r="J120" i="18"/>
  <c r="BE120" i="18" s="1"/>
  <c r="BK118" i="18"/>
  <c r="BI118" i="18"/>
  <c r="BH118" i="18"/>
  <c r="BG118" i="18"/>
  <c r="BF118" i="18"/>
  <c r="T118" i="18"/>
  <c r="R118" i="18"/>
  <c r="P118" i="18"/>
  <c r="J118" i="18"/>
  <c r="BE118" i="18" s="1"/>
  <c r="BK115" i="18"/>
  <c r="BI115" i="18"/>
  <c r="BH115" i="18"/>
  <c r="BG115" i="18"/>
  <c r="BF115" i="18"/>
  <c r="T115" i="18"/>
  <c r="R115" i="18"/>
  <c r="P115" i="18"/>
  <c r="J115" i="18"/>
  <c r="BE115" i="18" s="1"/>
  <c r="BK113" i="18"/>
  <c r="BI113" i="18"/>
  <c r="BH113" i="18"/>
  <c r="BG113" i="18"/>
  <c r="BF113" i="18"/>
  <c r="T113" i="18"/>
  <c r="R113" i="18"/>
  <c r="P113" i="18"/>
  <c r="J113" i="18"/>
  <c r="BE113" i="18" s="1"/>
  <c r="BK111" i="18"/>
  <c r="BI111" i="18"/>
  <c r="BH111" i="18"/>
  <c r="BG111" i="18"/>
  <c r="BF111" i="18"/>
  <c r="T111" i="18"/>
  <c r="R111" i="18"/>
  <c r="P111" i="18"/>
  <c r="J111" i="18"/>
  <c r="BE111" i="18" s="1"/>
  <c r="BK110" i="18"/>
  <c r="BI110" i="18"/>
  <c r="BH110" i="18"/>
  <c r="BG110" i="18"/>
  <c r="BF110" i="18"/>
  <c r="T110" i="18"/>
  <c r="R110" i="18"/>
  <c r="P110" i="18"/>
  <c r="J110" i="18"/>
  <c r="BE110" i="18" s="1"/>
  <c r="BK108" i="18"/>
  <c r="BI108" i="18"/>
  <c r="BH108" i="18"/>
  <c r="BG108" i="18"/>
  <c r="BF108" i="18"/>
  <c r="T108" i="18"/>
  <c r="R108" i="18"/>
  <c r="P108" i="18"/>
  <c r="J108" i="18"/>
  <c r="BE108" i="18" s="1"/>
  <c r="BK106" i="18"/>
  <c r="BI106" i="18"/>
  <c r="BH106" i="18"/>
  <c r="BG106" i="18"/>
  <c r="BF106" i="18"/>
  <c r="T106" i="18"/>
  <c r="R106" i="18"/>
  <c r="P106" i="18"/>
  <c r="J106" i="18"/>
  <c r="BE106" i="18" s="1"/>
  <c r="BK104" i="18"/>
  <c r="BI104" i="18"/>
  <c r="BH104" i="18"/>
  <c r="BG104" i="18"/>
  <c r="BF104" i="18"/>
  <c r="T104" i="18"/>
  <c r="R104" i="18"/>
  <c r="P104" i="18"/>
  <c r="J104" i="18"/>
  <c r="BE104" i="18" s="1"/>
  <c r="BK102" i="18"/>
  <c r="BI102" i="18"/>
  <c r="BH102" i="18"/>
  <c r="BG102" i="18"/>
  <c r="BF102" i="18"/>
  <c r="BE102" i="18"/>
  <c r="T102" i="18"/>
  <c r="R102" i="18"/>
  <c r="P102" i="18"/>
  <c r="J102" i="18"/>
  <c r="BK100" i="18"/>
  <c r="BI100" i="18"/>
  <c r="BH100" i="18"/>
  <c r="BG100" i="18"/>
  <c r="BF100" i="18"/>
  <c r="T100" i="18"/>
  <c r="R100" i="18"/>
  <c r="P100" i="18"/>
  <c r="J100" i="18"/>
  <c r="BE100" i="18" s="1"/>
  <c r="BK99" i="18"/>
  <c r="BI99" i="18"/>
  <c r="BH99" i="18"/>
  <c r="BG99" i="18"/>
  <c r="BF99" i="18"/>
  <c r="T99" i="18"/>
  <c r="R99" i="18"/>
  <c r="P99" i="18"/>
  <c r="J99" i="18"/>
  <c r="BE99" i="18" s="1"/>
  <c r="BK97" i="18"/>
  <c r="BI97" i="18"/>
  <c r="BH97" i="18"/>
  <c r="BG97" i="18"/>
  <c r="BF97" i="18"/>
  <c r="T97" i="18"/>
  <c r="T94" i="18" s="1"/>
  <c r="R97" i="18"/>
  <c r="P97" i="18"/>
  <c r="J97" i="18"/>
  <c r="BE97" i="18" s="1"/>
  <c r="BK95" i="18"/>
  <c r="BK94" i="18" s="1"/>
  <c r="J94" i="18" s="1"/>
  <c r="J58" i="18" s="1"/>
  <c r="BI95" i="18"/>
  <c r="BH95" i="18"/>
  <c r="BG95" i="18"/>
  <c r="BF95" i="18"/>
  <c r="T95" i="18"/>
  <c r="R95" i="18"/>
  <c r="P95" i="18"/>
  <c r="P94" i="18" s="1"/>
  <c r="J95" i="18"/>
  <c r="BE95" i="18" s="1"/>
  <c r="F86" i="18"/>
  <c r="E84" i="18"/>
  <c r="J72" i="18"/>
  <c r="F51" i="18"/>
  <c r="F49" i="18"/>
  <c r="E47" i="18"/>
  <c r="J88" i="18" s="1"/>
  <c r="F89" i="18" s="1"/>
  <c r="F88" i="18" s="1"/>
  <c r="E82" i="18" s="1"/>
  <c r="BK351" i="18" l="1"/>
  <c r="J351" i="18" s="1"/>
  <c r="J70" i="18" s="1"/>
  <c r="P117" i="18"/>
  <c r="P93" i="18" s="1"/>
  <c r="P207" i="18"/>
  <c r="P182" i="18" s="1"/>
  <c r="BK207" i="18"/>
  <c r="R226" i="18"/>
  <c r="T242" i="18"/>
  <c r="T351" i="18"/>
  <c r="R94" i="18"/>
  <c r="T117" i="18"/>
  <c r="T93" i="18" s="1"/>
  <c r="BK335" i="18"/>
  <c r="J335" i="18" s="1"/>
  <c r="J69" i="18" s="1"/>
  <c r="T166" i="18"/>
  <c r="P283" i="18"/>
  <c r="BK283" i="18"/>
  <c r="J283" i="18" s="1"/>
  <c r="J67" i="18" s="1"/>
  <c r="R392" i="18"/>
  <c r="R351" i="18" s="1"/>
  <c r="P392" i="18"/>
  <c r="P351" i="18" s="1"/>
  <c r="F34" i="18"/>
  <c r="F33" i="18"/>
  <c r="F31" i="18"/>
  <c r="F32" i="18"/>
  <c r="BK93" i="18"/>
  <c r="J93" i="18" s="1"/>
  <c r="J57" i="18" s="1"/>
  <c r="F30" i="18"/>
  <c r="J30" i="18"/>
  <c r="BK182" i="18"/>
  <c r="J182" i="18" s="1"/>
  <c r="J62" i="18" s="1"/>
  <c r="J207" i="18"/>
  <c r="J63" i="18" s="1"/>
  <c r="J86" i="18"/>
  <c r="J49" i="18"/>
  <c r="E45" i="18"/>
  <c r="J51" i="18"/>
  <c r="R142" i="18"/>
  <c r="R117" i="18" s="1"/>
  <c r="R93" i="18" s="1"/>
  <c r="P166" i="18"/>
  <c r="R307" i="18"/>
  <c r="P335" i="18"/>
  <c r="F52" i="18"/>
  <c r="T207" i="18"/>
  <c r="T182" i="18" s="1"/>
  <c r="P242" i="18"/>
  <c r="T283" i="18"/>
  <c r="J31" i="18"/>
  <c r="R182" i="18"/>
  <c r="R258" i="18"/>
  <c r="T335" i="18"/>
  <c r="J392" i="18"/>
  <c r="J71" i="18" s="1"/>
  <c r="G76" i="17"/>
  <c r="G77" i="17"/>
  <c r="G78" i="17"/>
  <c r="G79" i="17"/>
  <c r="G75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47" i="17"/>
  <c r="G31" i="17"/>
  <c r="G32" i="17"/>
  <c r="G33" i="17"/>
  <c r="G34" i="17"/>
  <c r="G35" i="17"/>
  <c r="G36" i="17"/>
  <c r="G37" i="17"/>
  <c r="G30" i="17"/>
  <c r="E31" i="17"/>
  <c r="E32" i="17"/>
  <c r="E33" i="17"/>
  <c r="E34" i="17"/>
  <c r="E35" i="17"/>
  <c r="E36" i="17"/>
  <c r="E37" i="17"/>
  <c r="E30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3" i="17"/>
  <c r="BK92" i="18" l="1"/>
  <c r="J92" i="18" s="1"/>
  <c r="R92" i="18"/>
  <c r="J56" i="18"/>
  <c r="J27" i="18"/>
  <c r="J36" i="18" s="1"/>
  <c r="T92" i="18"/>
  <c r="P92" i="18"/>
  <c r="D111" i="17"/>
  <c r="F111" i="17" s="1"/>
  <c r="A111" i="17" s="1"/>
  <c r="A102" i="17"/>
  <c r="A101" i="17"/>
  <c r="A100" i="17"/>
  <c r="A99" i="17"/>
  <c r="I79" i="17"/>
  <c r="E79" i="17"/>
  <c r="D79" i="17"/>
  <c r="I78" i="17"/>
  <c r="D78" i="17"/>
  <c r="E78" i="17" s="1"/>
  <c r="I77" i="17"/>
  <c r="D77" i="17"/>
  <c r="E77" i="17" s="1"/>
  <c r="I76" i="17"/>
  <c r="D76" i="17"/>
  <c r="E76" i="17" s="1"/>
  <c r="I75" i="17"/>
  <c r="E75" i="17"/>
  <c r="E80" i="17" s="1"/>
  <c r="D75" i="17"/>
  <c r="I63" i="17"/>
  <c r="E66" i="17"/>
  <c r="F20" i="17"/>
  <c r="G21" i="17"/>
  <c r="E81" i="17" l="1"/>
  <c r="E83" i="17"/>
  <c r="D102" i="17" s="1"/>
  <c r="G23" i="17"/>
  <c r="G24" i="17" s="1"/>
  <c r="F99" i="17" s="1"/>
  <c r="E67" i="17"/>
  <c r="E69" i="17" s="1"/>
  <c r="D101" i="17" s="1"/>
  <c r="E21" i="17"/>
  <c r="E38" i="17"/>
  <c r="G66" i="17"/>
  <c r="G38" i="17"/>
  <c r="G80" i="17"/>
  <c r="G82" i="17" l="1"/>
  <c r="G83" i="17"/>
  <c r="F102" i="17" s="1"/>
  <c r="E22" i="17"/>
  <c r="E24" i="17" s="1"/>
  <c r="D99" i="17" s="1"/>
  <c r="E39" i="17"/>
  <c r="E41" i="17" s="1"/>
  <c r="D100" i="17" s="1"/>
  <c r="G40" i="17"/>
  <c r="G41" i="17" s="1"/>
  <c r="F100" i="17" s="1"/>
  <c r="G68" i="17"/>
  <c r="G69" i="17" s="1"/>
  <c r="F101" i="17" s="1"/>
  <c r="D105" i="17" l="1"/>
  <c r="D112" i="17"/>
  <c r="F105" i="17"/>
  <c r="F112" i="17" l="1"/>
  <c r="A112" i="17" s="1"/>
  <c r="D115" i="17" s="1"/>
  <c r="D108" i="17"/>
  <c r="BK196" i="14" l="1"/>
  <c r="BI196" i="14"/>
  <c r="BH196" i="14"/>
  <c r="BG196" i="14"/>
  <c r="BF196" i="14"/>
  <c r="AA196" i="14"/>
  <c r="Y196" i="14"/>
  <c r="Y195" i="14" s="1"/>
  <c r="W196" i="14"/>
  <c r="N196" i="14"/>
  <c r="BE196" i="14" s="1"/>
  <c r="BK195" i="14"/>
  <c r="N195" i="14" s="1"/>
  <c r="N95" i="14" s="1"/>
  <c r="AA195" i="14"/>
  <c r="W195" i="14"/>
  <c r="BK194" i="14"/>
  <c r="BI194" i="14"/>
  <c r="BH194" i="14"/>
  <c r="BG194" i="14"/>
  <c r="BF194" i="14"/>
  <c r="AA194" i="14"/>
  <c r="Y194" i="14"/>
  <c r="W194" i="14"/>
  <c r="N194" i="14"/>
  <c r="BE194" i="14" s="1"/>
  <c r="BK193" i="14"/>
  <c r="BK190" i="14" s="1"/>
  <c r="N190" i="14" s="1"/>
  <c r="N94" i="14" s="1"/>
  <c r="BI193" i="14"/>
  <c r="BH193" i="14"/>
  <c r="BG193" i="14"/>
  <c r="BF193" i="14"/>
  <c r="AA193" i="14"/>
  <c r="Y193" i="14"/>
  <c r="W193" i="14"/>
  <c r="N193" i="14"/>
  <c r="BE193" i="14" s="1"/>
  <c r="BK192" i="14"/>
  <c r="BI192" i="14"/>
  <c r="BH192" i="14"/>
  <c r="BG192" i="14"/>
  <c r="BF192" i="14"/>
  <c r="AA192" i="14"/>
  <c r="Y192" i="14"/>
  <c r="Y190" i="14" s="1"/>
  <c r="W192" i="14"/>
  <c r="W190" i="14" s="1"/>
  <c r="N192" i="14"/>
  <c r="BE192" i="14" s="1"/>
  <c r="BK191" i="14"/>
  <c r="BI191" i="14"/>
  <c r="BH191" i="14"/>
  <c r="BG191" i="14"/>
  <c r="BF191" i="14"/>
  <c r="AA191" i="14"/>
  <c r="AA190" i="14" s="1"/>
  <c r="Y191" i="14"/>
  <c r="W191" i="14"/>
  <c r="N191" i="14"/>
  <c r="BE191" i="14" s="1"/>
  <c r="BK189" i="14"/>
  <c r="BI189" i="14"/>
  <c r="BH189" i="14"/>
  <c r="BG189" i="14"/>
  <c r="BF189" i="14"/>
  <c r="AA189" i="14"/>
  <c r="Y189" i="14"/>
  <c r="W189" i="14"/>
  <c r="N189" i="14"/>
  <c r="BE189" i="14" s="1"/>
  <c r="BK188" i="14"/>
  <c r="BI188" i="14"/>
  <c r="BH188" i="14"/>
  <c r="BG188" i="14"/>
  <c r="BF188" i="14"/>
  <c r="AA188" i="14"/>
  <c r="Y188" i="14"/>
  <c r="W188" i="14"/>
  <c r="N188" i="14"/>
  <c r="BE188" i="14" s="1"/>
  <c r="BK187" i="14"/>
  <c r="BI187" i="14"/>
  <c r="BH187" i="14"/>
  <c r="BG187" i="14"/>
  <c r="BF187" i="14"/>
  <c r="AA187" i="14"/>
  <c r="Y187" i="14"/>
  <c r="W187" i="14"/>
  <c r="N187" i="14"/>
  <c r="BE187" i="14" s="1"/>
  <c r="BK186" i="14"/>
  <c r="BI186" i="14"/>
  <c r="BH186" i="14"/>
  <c r="BG186" i="14"/>
  <c r="BF186" i="14"/>
  <c r="AA186" i="14"/>
  <c r="Y186" i="14"/>
  <c r="W186" i="14"/>
  <c r="N186" i="14"/>
  <c r="BE186" i="14" s="1"/>
  <c r="BK185" i="14"/>
  <c r="BI185" i="14"/>
  <c r="BH185" i="14"/>
  <c r="BG185" i="14"/>
  <c r="BF185" i="14"/>
  <c r="AA185" i="14"/>
  <c r="Y185" i="14"/>
  <c r="W185" i="14"/>
  <c r="N185" i="14"/>
  <c r="BE185" i="14" s="1"/>
  <c r="BK184" i="14"/>
  <c r="BI184" i="14"/>
  <c r="BH184" i="14"/>
  <c r="BG184" i="14"/>
  <c r="BF184" i="14"/>
  <c r="AA184" i="14"/>
  <c r="Y184" i="14"/>
  <c r="W184" i="14"/>
  <c r="N184" i="14"/>
  <c r="BE184" i="14" s="1"/>
  <c r="BK183" i="14"/>
  <c r="BI183" i="14"/>
  <c r="BH183" i="14"/>
  <c r="BG183" i="14"/>
  <c r="BF183" i="14"/>
  <c r="AA183" i="14"/>
  <c r="Y183" i="14"/>
  <c r="W183" i="14"/>
  <c r="N183" i="14"/>
  <c r="BE183" i="14" s="1"/>
  <c r="BK182" i="14"/>
  <c r="BI182" i="14"/>
  <c r="BH182" i="14"/>
  <c r="BG182" i="14"/>
  <c r="BF182" i="14"/>
  <c r="BE182" i="14"/>
  <c r="AA182" i="14"/>
  <c r="Y182" i="14"/>
  <c r="W182" i="14"/>
  <c r="N182" i="14"/>
  <c r="BK181" i="14"/>
  <c r="BI181" i="14"/>
  <c r="BH181" i="14"/>
  <c r="BG181" i="14"/>
  <c r="BF181" i="14"/>
  <c r="AA181" i="14"/>
  <c r="Y181" i="14"/>
  <c r="W181" i="14"/>
  <c r="N181" i="14"/>
  <c r="BE181" i="14" s="1"/>
  <c r="BK180" i="14"/>
  <c r="BI180" i="14"/>
  <c r="BH180" i="14"/>
  <c r="BG180" i="14"/>
  <c r="BF180" i="14"/>
  <c r="AA180" i="14"/>
  <c r="Y180" i="14"/>
  <c r="W180" i="14"/>
  <c r="N180" i="14"/>
  <c r="BE180" i="14" s="1"/>
  <c r="BK179" i="14"/>
  <c r="BI179" i="14"/>
  <c r="BH179" i="14"/>
  <c r="BG179" i="14"/>
  <c r="BF179" i="14"/>
  <c r="AA179" i="14"/>
  <c r="Y179" i="14"/>
  <c r="W179" i="14"/>
  <c r="N179" i="14"/>
  <c r="BE179" i="14" s="1"/>
  <c r="BK178" i="14"/>
  <c r="BI178" i="14"/>
  <c r="BH178" i="14"/>
  <c r="BG178" i="14"/>
  <c r="BF178" i="14"/>
  <c r="AA178" i="14"/>
  <c r="Y178" i="14"/>
  <c r="W178" i="14"/>
  <c r="N178" i="14"/>
  <c r="BE178" i="14" s="1"/>
  <c r="BK177" i="14"/>
  <c r="BI177" i="14"/>
  <c r="BH177" i="14"/>
  <c r="BG177" i="14"/>
  <c r="BF177" i="14"/>
  <c r="AA177" i="14"/>
  <c r="Y177" i="14"/>
  <c r="W177" i="14"/>
  <c r="N177" i="14"/>
  <c r="BE177" i="14" s="1"/>
  <c r="BK176" i="14"/>
  <c r="BI176" i="14"/>
  <c r="BH176" i="14"/>
  <c r="BG176" i="14"/>
  <c r="BF176" i="14"/>
  <c r="BE176" i="14"/>
  <c r="AA176" i="14"/>
  <c r="Y176" i="14"/>
  <c r="W176" i="14"/>
  <c r="N176" i="14"/>
  <c r="BK175" i="14"/>
  <c r="BI175" i="14"/>
  <c r="BH175" i="14"/>
  <c r="BG175" i="14"/>
  <c r="BF175" i="14"/>
  <c r="AA175" i="14"/>
  <c r="Y175" i="14"/>
  <c r="W175" i="14"/>
  <c r="N175" i="14"/>
  <c r="BE175" i="14" s="1"/>
  <c r="BK174" i="14"/>
  <c r="BI174" i="14"/>
  <c r="BH174" i="14"/>
  <c r="BG174" i="14"/>
  <c r="BF174" i="14"/>
  <c r="AA174" i="14"/>
  <c r="Y174" i="14"/>
  <c r="W174" i="14"/>
  <c r="N174" i="14"/>
  <c r="BE174" i="14" s="1"/>
  <c r="BK173" i="14"/>
  <c r="BI173" i="14"/>
  <c r="BH173" i="14"/>
  <c r="BG173" i="14"/>
  <c r="BF173" i="14"/>
  <c r="AA173" i="14"/>
  <c r="Y173" i="14"/>
  <c r="W173" i="14"/>
  <c r="N173" i="14"/>
  <c r="BE173" i="14" s="1"/>
  <c r="BK172" i="14"/>
  <c r="BI172" i="14"/>
  <c r="BH172" i="14"/>
  <c r="BG172" i="14"/>
  <c r="BF172" i="14"/>
  <c r="AA172" i="14"/>
  <c r="Y172" i="14"/>
  <c r="W172" i="14"/>
  <c r="N172" i="14"/>
  <c r="BE172" i="14" s="1"/>
  <c r="BK171" i="14"/>
  <c r="BI171" i="14"/>
  <c r="BH171" i="14"/>
  <c r="BG171" i="14"/>
  <c r="BF171" i="14"/>
  <c r="AA171" i="14"/>
  <c r="Y171" i="14"/>
  <c r="W171" i="14"/>
  <c r="N171" i="14"/>
  <c r="BE171" i="14" s="1"/>
  <c r="BK170" i="14"/>
  <c r="BI170" i="14"/>
  <c r="BH170" i="14"/>
  <c r="BG170" i="14"/>
  <c r="BF170" i="14"/>
  <c r="AA170" i="14"/>
  <c r="Y170" i="14"/>
  <c r="W170" i="14"/>
  <c r="W168" i="14" s="1"/>
  <c r="N170" i="14"/>
  <c r="BE170" i="14" s="1"/>
  <c r="BK169" i="14"/>
  <c r="BI169" i="14"/>
  <c r="BH169" i="14"/>
  <c r="BG169" i="14"/>
  <c r="BF169" i="14"/>
  <c r="AA169" i="14"/>
  <c r="Y169" i="14"/>
  <c r="Y168" i="14" s="1"/>
  <c r="W169" i="14"/>
  <c r="N169" i="14"/>
  <c r="BE169" i="14" s="1"/>
  <c r="AA168" i="14"/>
  <c r="BK167" i="14"/>
  <c r="BI167" i="14"/>
  <c r="BH167" i="14"/>
  <c r="BG167" i="14"/>
  <c r="BF167" i="14"/>
  <c r="AA167" i="14"/>
  <c r="Y167" i="14"/>
  <c r="W167" i="14"/>
  <c r="N167" i="14"/>
  <c r="BE167" i="14" s="1"/>
  <c r="BK166" i="14"/>
  <c r="BI166" i="14"/>
  <c r="BH166" i="14"/>
  <c r="BG166" i="14"/>
  <c r="BF166" i="14"/>
  <c r="AA166" i="14"/>
  <c r="Y166" i="14"/>
  <c r="W166" i="14"/>
  <c r="N166" i="14"/>
  <c r="BE166" i="14" s="1"/>
  <c r="BK165" i="14"/>
  <c r="BI165" i="14"/>
  <c r="BH165" i="14"/>
  <c r="BG165" i="14"/>
  <c r="BF165" i="14"/>
  <c r="AA165" i="14"/>
  <c r="Y165" i="14"/>
  <c r="W165" i="14"/>
  <c r="N165" i="14"/>
  <c r="BE165" i="14" s="1"/>
  <c r="BK164" i="14"/>
  <c r="BI164" i="14"/>
  <c r="BH164" i="14"/>
  <c r="BG164" i="14"/>
  <c r="BF164" i="14"/>
  <c r="AA164" i="14"/>
  <c r="Y164" i="14"/>
  <c r="W164" i="14"/>
  <c r="N164" i="14"/>
  <c r="BE164" i="14" s="1"/>
  <c r="BK163" i="14"/>
  <c r="BI163" i="14"/>
  <c r="BH163" i="14"/>
  <c r="BG163" i="14"/>
  <c r="BF163" i="14"/>
  <c r="AA163" i="14"/>
  <c r="Y163" i="14"/>
  <c r="W163" i="14"/>
  <c r="N163" i="14"/>
  <c r="BE163" i="14" s="1"/>
  <c r="BK162" i="14"/>
  <c r="BI162" i="14"/>
  <c r="BH162" i="14"/>
  <c r="BG162" i="14"/>
  <c r="BF162" i="14"/>
  <c r="BE162" i="14"/>
  <c r="AA162" i="14"/>
  <c r="Y162" i="14"/>
  <c r="W162" i="14"/>
  <c r="N162" i="14"/>
  <c r="BK161" i="14"/>
  <c r="BI161" i="14"/>
  <c r="BH161" i="14"/>
  <c r="BG161" i="14"/>
  <c r="BF161" i="14"/>
  <c r="AA161" i="14"/>
  <c r="Y161" i="14"/>
  <c r="W161" i="14"/>
  <c r="N161" i="14"/>
  <c r="BE161" i="14" s="1"/>
  <c r="BK160" i="14"/>
  <c r="BI160" i="14"/>
  <c r="BH160" i="14"/>
  <c r="BG160" i="14"/>
  <c r="BF160" i="14"/>
  <c r="AA160" i="14"/>
  <c r="Y160" i="14"/>
  <c r="W160" i="14"/>
  <c r="N160" i="14"/>
  <c r="BE160" i="14" s="1"/>
  <c r="BK159" i="14"/>
  <c r="BI159" i="14"/>
  <c r="BH159" i="14"/>
  <c r="BG159" i="14"/>
  <c r="BF159" i="14"/>
  <c r="AA159" i="14"/>
  <c r="Y159" i="14"/>
  <c r="W159" i="14"/>
  <c r="N159" i="14"/>
  <c r="BE159" i="14" s="1"/>
  <c r="BK158" i="14"/>
  <c r="BI158" i="14"/>
  <c r="BH158" i="14"/>
  <c r="BG158" i="14"/>
  <c r="BF158" i="14"/>
  <c r="AA158" i="14"/>
  <c r="Y158" i="14"/>
  <c r="W158" i="14"/>
  <c r="N158" i="14"/>
  <c r="BE158" i="14" s="1"/>
  <c r="BK157" i="14"/>
  <c r="BI157" i="14"/>
  <c r="BH157" i="14"/>
  <c r="BG157" i="14"/>
  <c r="BF157" i="14"/>
  <c r="AA157" i="14"/>
  <c r="Y157" i="14"/>
  <c r="W157" i="14"/>
  <c r="N157" i="14"/>
  <c r="BE157" i="14" s="1"/>
  <c r="BK156" i="14"/>
  <c r="BI156" i="14"/>
  <c r="BH156" i="14"/>
  <c r="BG156" i="14"/>
  <c r="BF156" i="14"/>
  <c r="AA156" i="14"/>
  <c r="Y156" i="14"/>
  <c r="W156" i="14"/>
  <c r="N156" i="14"/>
  <c r="BE156" i="14" s="1"/>
  <c r="BK155" i="14"/>
  <c r="BI155" i="14"/>
  <c r="BH155" i="14"/>
  <c r="BG155" i="14"/>
  <c r="BF155" i="14"/>
  <c r="AA155" i="14"/>
  <c r="Y155" i="14"/>
  <c r="W155" i="14"/>
  <c r="N155" i="14"/>
  <c r="BE155" i="14" s="1"/>
  <c r="BK154" i="14"/>
  <c r="BI154" i="14"/>
  <c r="BH154" i="14"/>
  <c r="BG154" i="14"/>
  <c r="BF154" i="14"/>
  <c r="BE154" i="14"/>
  <c r="AA154" i="14"/>
  <c r="AA152" i="14" s="1"/>
  <c r="Y154" i="14"/>
  <c r="W154" i="14"/>
  <c r="N154" i="14"/>
  <c r="BK153" i="14"/>
  <c r="BI153" i="14"/>
  <c r="BH153" i="14"/>
  <c r="BG153" i="14"/>
  <c r="BF153" i="14"/>
  <c r="AA153" i="14"/>
  <c r="Y153" i="14"/>
  <c r="W153" i="14"/>
  <c r="W152" i="14" s="1"/>
  <c r="N153" i="14"/>
  <c r="BE153" i="14" s="1"/>
  <c r="Y152" i="14"/>
  <c r="BK151" i="14"/>
  <c r="BI151" i="14"/>
  <c r="BH151" i="14"/>
  <c r="BG151" i="14"/>
  <c r="BF151" i="14"/>
  <c r="AA151" i="14"/>
  <c r="Y151" i="14"/>
  <c r="W151" i="14"/>
  <c r="N151" i="14"/>
  <c r="BE151" i="14" s="1"/>
  <c r="BK150" i="14"/>
  <c r="BI150" i="14"/>
  <c r="BH150" i="14"/>
  <c r="BG150" i="14"/>
  <c r="BF150" i="14"/>
  <c r="AA150" i="14"/>
  <c r="Y150" i="14"/>
  <c r="W150" i="14"/>
  <c r="N150" i="14"/>
  <c r="BE150" i="14" s="1"/>
  <c r="BK148" i="14"/>
  <c r="BI148" i="14"/>
  <c r="BH148" i="14"/>
  <c r="BG148" i="14"/>
  <c r="BF148" i="14"/>
  <c r="AA148" i="14"/>
  <c r="Y148" i="14"/>
  <c r="W148" i="14"/>
  <c r="N148" i="14"/>
  <c r="BE148" i="14" s="1"/>
  <c r="BK147" i="14"/>
  <c r="BI147" i="14"/>
  <c r="BH147" i="14"/>
  <c r="BG147" i="14"/>
  <c r="BF147" i="14"/>
  <c r="AA147" i="14"/>
  <c r="Y147" i="14"/>
  <c r="W147" i="14"/>
  <c r="N147" i="14"/>
  <c r="BE147" i="14" s="1"/>
  <c r="BK145" i="14"/>
  <c r="BI145" i="14"/>
  <c r="BH145" i="14"/>
  <c r="BG145" i="14"/>
  <c r="BF145" i="14"/>
  <c r="AA145" i="14"/>
  <c r="Y145" i="14"/>
  <c r="W145" i="14"/>
  <c r="N145" i="14"/>
  <c r="BE145" i="14" s="1"/>
  <c r="BK144" i="14"/>
  <c r="BI144" i="14"/>
  <c r="BH144" i="14"/>
  <c r="BG144" i="14"/>
  <c r="BF144" i="14"/>
  <c r="AA144" i="14"/>
  <c r="Y144" i="14"/>
  <c r="W144" i="14"/>
  <c r="N144" i="14"/>
  <c r="BE144" i="14" s="1"/>
  <c r="BK143" i="14"/>
  <c r="BI143" i="14"/>
  <c r="BH143" i="14"/>
  <c r="BG143" i="14"/>
  <c r="BF143" i="14"/>
  <c r="AA143" i="14"/>
  <c r="Y143" i="14"/>
  <c r="W143" i="14"/>
  <c r="N143" i="14"/>
  <c r="BE143" i="14" s="1"/>
  <c r="BK142" i="14"/>
  <c r="BI142" i="14"/>
  <c r="BH142" i="14"/>
  <c r="BG142" i="14"/>
  <c r="BF142" i="14"/>
  <c r="AA142" i="14"/>
  <c r="Y142" i="14"/>
  <c r="W142" i="14"/>
  <c r="N142" i="14"/>
  <c r="BE142" i="14" s="1"/>
  <c r="BK140" i="14"/>
  <c r="BI140" i="14"/>
  <c r="BH140" i="14"/>
  <c r="BG140" i="14"/>
  <c r="BF140" i="14"/>
  <c r="AA140" i="14"/>
  <c r="Y140" i="14"/>
  <c r="W140" i="14"/>
  <c r="N140" i="14"/>
  <c r="BE140" i="14" s="1"/>
  <c r="BK139" i="14"/>
  <c r="BI139" i="14"/>
  <c r="BH139" i="14"/>
  <c r="BG139" i="14"/>
  <c r="BF139" i="14"/>
  <c r="AA139" i="14"/>
  <c r="Y139" i="14"/>
  <c r="W139" i="14"/>
  <c r="N139" i="14"/>
  <c r="BE139" i="14" s="1"/>
  <c r="BK138" i="14"/>
  <c r="BI138" i="14"/>
  <c r="BH138" i="14"/>
  <c r="BG138" i="14"/>
  <c r="BF138" i="14"/>
  <c r="AA138" i="14"/>
  <c r="Y138" i="14"/>
  <c r="W138" i="14"/>
  <c r="N138" i="14"/>
  <c r="BE138" i="14" s="1"/>
  <c r="BK136" i="14"/>
  <c r="BI136" i="14"/>
  <c r="BH136" i="14"/>
  <c r="BG136" i="14"/>
  <c r="BF136" i="14"/>
  <c r="AA136" i="14"/>
  <c r="Y136" i="14"/>
  <c r="W136" i="14"/>
  <c r="N136" i="14"/>
  <c r="BE136" i="14" s="1"/>
  <c r="BK134" i="14"/>
  <c r="BI134" i="14"/>
  <c r="BH134" i="14"/>
  <c r="BG134" i="14"/>
  <c r="BF134" i="14"/>
  <c r="AA134" i="14"/>
  <c r="Y134" i="14"/>
  <c r="W134" i="14"/>
  <c r="N134" i="14"/>
  <c r="BE134" i="14" s="1"/>
  <c r="BK132" i="14"/>
  <c r="BI132" i="14"/>
  <c r="BH132" i="14"/>
  <c r="BG132" i="14"/>
  <c r="BF132" i="14"/>
  <c r="AA132" i="14"/>
  <c r="Y132" i="14"/>
  <c r="W132" i="14"/>
  <c r="N132" i="14"/>
  <c r="BE132" i="14" s="1"/>
  <c r="BK131" i="14"/>
  <c r="BI131" i="14"/>
  <c r="BH131" i="14"/>
  <c r="BG131" i="14"/>
  <c r="BF131" i="14"/>
  <c r="AA131" i="14"/>
  <c r="Y131" i="14"/>
  <c r="W131" i="14"/>
  <c r="N131" i="14"/>
  <c r="BE131" i="14" s="1"/>
  <c r="BK129" i="14"/>
  <c r="BI129" i="14"/>
  <c r="BH129" i="14"/>
  <c r="BG129" i="14"/>
  <c r="BF129" i="14"/>
  <c r="AA129" i="14"/>
  <c r="AA126" i="14" s="1"/>
  <c r="Y129" i="14"/>
  <c r="Y126" i="14" s="1"/>
  <c r="W129" i="14"/>
  <c r="N129" i="14"/>
  <c r="BE129" i="14" s="1"/>
  <c r="BK127" i="14"/>
  <c r="BK126" i="14" s="1"/>
  <c r="N126" i="14" s="1"/>
  <c r="N91" i="14" s="1"/>
  <c r="BI127" i="14"/>
  <c r="BH127" i="14"/>
  <c r="BG127" i="14"/>
  <c r="BF127" i="14"/>
  <c r="AA127" i="14"/>
  <c r="Y127" i="14"/>
  <c r="W127" i="14"/>
  <c r="N127" i="14"/>
  <c r="BE127" i="14" s="1"/>
  <c r="W126" i="14"/>
  <c r="BK125" i="14"/>
  <c r="BI125" i="14"/>
  <c r="BH125" i="14"/>
  <c r="BG125" i="14"/>
  <c r="BF125" i="14"/>
  <c r="AA125" i="14"/>
  <c r="Y125" i="14"/>
  <c r="W125" i="14"/>
  <c r="N125" i="14"/>
  <c r="BE125" i="14" s="1"/>
  <c r="BK124" i="14"/>
  <c r="BI124" i="14"/>
  <c r="BH124" i="14"/>
  <c r="BG124" i="14"/>
  <c r="BF124" i="14"/>
  <c r="AA124" i="14"/>
  <c r="Y124" i="14"/>
  <c r="W124" i="14"/>
  <c r="N124" i="14"/>
  <c r="BE124" i="14" s="1"/>
  <c r="BK123" i="14"/>
  <c r="BI123" i="14"/>
  <c r="BH123" i="14"/>
  <c r="BG123" i="14"/>
  <c r="BF123" i="14"/>
  <c r="AA123" i="14"/>
  <c r="Y123" i="14"/>
  <c r="W123" i="14"/>
  <c r="N123" i="14"/>
  <c r="BE123" i="14" s="1"/>
  <c r="BK122" i="14"/>
  <c r="BI122" i="14"/>
  <c r="BH122" i="14"/>
  <c r="BG122" i="14"/>
  <c r="BF122" i="14"/>
  <c r="AA122" i="14"/>
  <c r="Y122" i="14"/>
  <c r="W122" i="14"/>
  <c r="N122" i="14"/>
  <c r="BE122" i="14" s="1"/>
  <c r="BK121" i="14"/>
  <c r="BI121" i="14"/>
  <c r="BH121" i="14"/>
  <c r="BG121" i="14"/>
  <c r="BF121" i="14"/>
  <c r="AA121" i="14"/>
  <c r="Y121" i="14"/>
  <c r="W121" i="14"/>
  <c r="N121" i="14"/>
  <c r="BE121" i="14" s="1"/>
  <c r="BK120" i="14"/>
  <c r="BI120" i="14"/>
  <c r="BH120" i="14"/>
  <c r="BG120" i="14"/>
  <c r="BF120" i="14"/>
  <c r="AA120" i="14"/>
  <c r="Y120" i="14"/>
  <c r="Y118" i="14" s="1"/>
  <c r="Y117" i="14" s="1"/>
  <c r="Y116" i="14" s="1"/>
  <c r="W120" i="14"/>
  <c r="W118" i="14" s="1"/>
  <c r="W117" i="14" s="1"/>
  <c r="W116" i="14" s="1"/>
  <c r="N120" i="14"/>
  <c r="BE120" i="14" s="1"/>
  <c r="BK119" i="14"/>
  <c r="BK118" i="14" s="1"/>
  <c r="N118" i="14" s="1"/>
  <c r="N90" i="14" s="1"/>
  <c r="BI119" i="14"/>
  <c r="BH119" i="14"/>
  <c r="BG119" i="14"/>
  <c r="BF119" i="14"/>
  <c r="H33" i="14" s="1"/>
  <c r="AA119" i="14"/>
  <c r="AA118" i="14" s="1"/>
  <c r="Y119" i="14"/>
  <c r="W119" i="14"/>
  <c r="N119" i="14"/>
  <c r="BE119" i="14" s="1"/>
  <c r="M32" i="14" s="1"/>
  <c r="F113" i="14"/>
  <c r="F110" i="14"/>
  <c r="F108" i="14"/>
  <c r="F81" i="14"/>
  <c r="F79" i="14"/>
  <c r="M28" i="14"/>
  <c r="O21" i="14"/>
  <c r="E21" i="14"/>
  <c r="M84" i="14" s="1"/>
  <c r="O20" i="14"/>
  <c r="O18" i="14"/>
  <c r="E18" i="14"/>
  <c r="M112" i="14" s="1"/>
  <c r="O17" i="14"/>
  <c r="O15" i="14"/>
  <c r="E15" i="14"/>
  <c r="F84" i="14" s="1"/>
  <c r="O14" i="14"/>
  <c r="O12" i="14"/>
  <c r="E12" i="14"/>
  <c r="F112" i="14" s="1"/>
  <c r="O11" i="14"/>
  <c r="O9" i="14"/>
  <c r="M110" i="14" s="1"/>
  <c r="F6" i="14"/>
  <c r="F107" i="14" s="1"/>
  <c r="BK151" i="15"/>
  <c r="BI151" i="15"/>
  <c r="BH151" i="15"/>
  <c r="BG151" i="15"/>
  <c r="BF151" i="15"/>
  <c r="AA151" i="15"/>
  <c r="Y151" i="15"/>
  <c r="Y150" i="15" s="1"/>
  <c r="W151" i="15"/>
  <c r="N151" i="15"/>
  <c r="BE151" i="15" s="1"/>
  <c r="BK150" i="15"/>
  <c r="AA150" i="15"/>
  <c r="W150" i="15"/>
  <c r="N150" i="15"/>
  <c r="BK149" i="15"/>
  <c r="BI149" i="15"/>
  <c r="BH149" i="15"/>
  <c r="BG149" i="15"/>
  <c r="BF149" i="15"/>
  <c r="AA149" i="15"/>
  <c r="Y149" i="15"/>
  <c r="W149" i="15"/>
  <c r="N149" i="15"/>
  <c r="BE149" i="15" s="1"/>
  <c r="BK147" i="15"/>
  <c r="BI147" i="15"/>
  <c r="BH147" i="15"/>
  <c r="BG147" i="15"/>
  <c r="BF147" i="15"/>
  <c r="AA147" i="15"/>
  <c r="AA145" i="15" s="1"/>
  <c r="Y147" i="15"/>
  <c r="W147" i="15"/>
  <c r="N147" i="15"/>
  <c r="BE147" i="15" s="1"/>
  <c r="BK146" i="15"/>
  <c r="BK145" i="15" s="1"/>
  <c r="N145" i="15" s="1"/>
  <c r="N92" i="15" s="1"/>
  <c r="BI146" i="15"/>
  <c r="BH146" i="15"/>
  <c r="BG146" i="15"/>
  <c r="BF146" i="15"/>
  <c r="AA146" i="15"/>
  <c r="Y146" i="15"/>
  <c r="W146" i="15"/>
  <c r="W145" i="15" s="1"/>
  <c r="N146" i="15"/>
  <c r="BE146" i="15" s="1"/>
  <c r="Y145" i="15"/>
  <c r="BK144" i="15"/>
  <c r="BI144" i="15"/>
  <c r="BH144" i="15"/>
  <c r="BG144" i="15"/>
  <c r="BF144" i="15"/>
  <c r="AA144" i="15"/>
  <c r="Y144" i="15"/>
  <c r="W144" i="15"/>
  <c r="N144" i="15"/>
  <c r="BE144" i="15" s="1"/>
  <c r="BK142" i="15"/>
  <c r="BI142" i="15"/>
  <c r="BH142" i="15"/>
  <c r="BG142" i="15"/>
  <c r="BF142" i="15"/>
  <c r="AA142" i="15"/>
  <c r="Y142" i="15"/>
  <c r="W142" i="15"/>
  <c r="N142" i="15"/>
  <c r="BE142" i="15" s="1"/>
  <c r="BK141" i="15"/>
  <c r="BI141" i="15"/>
  <c r="BH141" i="15"/>
  <c r="BG141" i="15"/>
  <c r="BF141" i="15"/>
  <c r="AA141" i="15"/>
  <c r="Y141" i="15"/>
  <c r="W141" i="15"/>
  <c r="N141" i="15"/>
  <c r="BE141" i="15" s="1"/>
  <c r="BK140" i="15"/>
  <c r="BI140" i="15"/>
  <c r="BH140" i="15"/>
  <c r="BG140" i="15"/>
  <c r="BF140" i="15"/>
  <c r="AA140" i="15"/>
  <c r="Y140" i="15"/>
  <c r="W140" i="15"/>
  <c r="N140" i="15"/>
  <c r="BE140" i="15" s="1"/>
  <c r="BK139" i="15"/>
  <c r="BI139" i="15"/>
  <c r="BH139" i="15"/>
  <c r="BG139" i="15"/>
  <c r="BF139" i="15"/>
  <c r="AA139" i="15"/>
  <c r="Y139" i="15"/>
  <c r="W139" i="15"/>
  <c r="N139" i="15"/>
  <c r="BE139" i="15" s="1"/>
  <c r="BK138" i="15"/>
  <c r="BI138" i="15"/>
  <c r="BH138" i="15"/>
  <c r="BG138" i="15"/>
  <c r="BF138" i="15"/>
  <c r="AA138" i="15"/>
  <c r="Y138" i="15"/>
  <c r="W138" i="15"/>
  <c r="N138" i="15"/>
  <c r="BE138" i="15" s="1"/>
  <c r="BK137" i="15"/>
  <c r="BI137" i="15"/>
  <c r="BH137" i="15"/>
  <c r="BG137" i="15"/>
  <c r="BF137" i="15"/>
  <c r="BE137" i="15"/>
  <c r="AA137" i="15"/>
  <c r="Y137" i="15"/>
  <c r="W137" i="15"/>
  <c r="N137" i="15"/>
  <c r="BK136" i="15"/>
  <c r="BI136" i="15"/>
  <c r="BH136" i="15"/>
  <c r="BG136" i="15"/>
  <c r="BF136" i="15"/>
  <c r="AA136" i="15"/>
  <c r="Y136" i="15"/>
  <c r="W136" i="15"/>
  <c r="N136" i="15"/>
  <c r="BE136" i="15" s="1"/>
  <c r="BK135" i="15"/>
  <c r="BI135" i="15"/>
  <c r="BH135" i="15"/>
  <c r="BG135" i="15"/>
  <c r="BF135" i="15"/>
  <c r="AA135" i="15"/>
  <c r="Y135" i="15"/>
  <c r="W135" i="15"/>
  <c r="N135" i="15"/>
  <c r="BE135" i="15" s="1"/>
  <c r="BK134" i="15"/>
  <c r="BI134" i="15"/>
  <c r="BH134" i="15"/>
  <c r="BG134" i="15"/>
  <c r="BF134" i="15"/>
  <c r="AA134" i="15"/>
  <c r="Y134" i="15"/>
  <c r="W134" i="15"/>
  <c r="N134" i="15"/>
  <c r="BE134" i="15" s="1"/>
  <c r="BK133" i="15"/>
  <c r="BI133" i="15"/>
  <c r="BH133" i="15"/>
  <c r="BG133" i="15"/>
  <c r="BF133" i="15"/>
  <c r="AA133" i="15"/>
  <c r="Y133" i="15"/>
  <c r="W133" i="15"/>
  <c r="N133" i="15"/>
  <c r="BE133" i="15" s="1"/>
  <c r="BK132" i="15"/>
  <c r="BI132" i="15"/>
  <c r="BH132" i="15"/>
  <c r="BG132" i="15"/>
  <c r="BF132" i="15"/>
  <c r="AA132" i="15"/>
  <c r="Y132" i="15"/>
  <c r="W132" i="15"/>
  <c r="N132" i="15"/>
  <c r="BE132" i="15" s="1"/>
  <c r="BK131" i="15"/>
  <c r="BI131" i="15"/>
  <c r="BH131" i="15"/>
  <c r="BG131" i="15"/>
  <c r="BF131" i="15"/>
  <c r="AA131" i="15"/>
  <c r="Y131" i="15"/>
  <c r="W131" i="15"/>
  <c r="N131" i="15"/>
  <c r="BE131" i="15" s="1"/>
  <c r="BK130" i="15"/>
  <c r="BK121" i="15" s="1"/>
  <c r="N121" i="15" s="1"/>
  <c r="N91" i="15" s="1"/>
  <c r="BI130" i="15"/>
  <c r="BH130" i="15"/>
  <c r="BG130" i="15"/>
  <c r="BF130" i="15"/>
  <c r="AA130" i="15"/>
  <c r="Y130" i="15"/>
  <c r="W130" i="15"/>
  <c r="N130" i="15"/>
  <c r="BE130" i="15" s="1"/>
  <c r="BK129" i="15"/>
  <c r="BI129" i="15"/>
  <c r="BH129" i="15"/>
  <c r="BG129" i="15"/>
  <c r="BF129" i="15"/>
  <c r="BE129" i="15"/>
  <c r="AA129" i="15"/>
  <c r="Y129" i="15"/>
  <c r="W129" i="15"/>
  <c r="N129" i="15"/>
  <c r="BK128" i="15"/>
  <c r="BI128" i="15"/>
  <c r="BH128" i="15"/>
  <c r="BG128" i="15"/>
  <c r="BF128" i="15"/>
  <c r="AA128" i="15"/>
  <c r="Y128" i="15"/>
  <c r="W128" i="15"/>
  <c r="N128" i="15"/>
  <c r="BE128" i="15" s="1"/>
  <c r="BK127" i="15"/>
  <c r="BI127" i="15"/>
  <c r="BH127" i="15"/>
  <c r="BG127" i="15"/>
  <c r="BF127" i="15"/>
  <c r="BE127" i="15"/>
  <c r="AA127" i="15"/>
  <c r="Y127" i="15"/>
  <c r="W127" i="15"/>
  <c r="N127" i="15"/>
  <c r="BK126" i="15"/>
  <c r="BI126" i="15"/>
  <c r="BH126" i="15"/>
  <c r="BG126" i="15"/>
  <c r="BF126" i="15"/>
  <c r="AA126" i="15"/>
  <c r="Y126" i="15"/>
  <c r="W126" i="15"/>
  <c r="N126" i="15"/>
  <c r="BE126" i="15" s="1"/>
  <c r="BK125" i="15"/>
  <c r="BI125" i="15"/>
  <c r="BH125" i="15"/>
  <c r="BG125" i="15"/>
  <c r="BF125" i="15"/>
  <c r="AA125" i="15"/>
  <c r="Y125" i="15"/>
  <c r="W125" i="15"/>
  <c r="N125" i="15"/>
  <c r="BE125" i="15" s="1"/>
  <c r="BK124" i="15"/>
  <c r="BI124" i="15"/>
  <c r="BH124" i="15"/>
  <c r="BG124" i="15"/>
  <c r="BF124" i="15"/>
  <c r="AA124" i="15"/>
  <c r="Y124" i="15"/>
  <c r="W124" i="15"/>
  <c r="N124" i="15"/>
  <c r="BE124" i="15" s="1"/>
  <c r="BK123" i="15"/>
  <c r="BI123" i="15"/>
  <c r="BH123" i="15"/>
  <c r="BG123" i="15"/>
  <c r="BF123" i="15"/>
  <c r="AA123" i="15"/>
  <c r="Y123" i="15"/>
  <c r="W123" i="15"/>
  <c r="W121" i="15" s="1"/>
  <c r="N123" i="15"/>
  <c r="BE123" i="15" s="1"/>
  <c r="BK122" i="15"/>
  <c r="BI122" i="15"/>
  <c r="BH122" i="15"/>
  <c r="BG122" i="15"/>
  <c r="BF122" i="15"/>
  <c r="AA122" i="15"/>
  <c r="Y122" i="15"/>
  <c r="Y121" i="15" s="1"/>
  <c r="W122" i="15"/>
  <c r="N122" i="15"/>
  <c r="BE122" i="15" s="1"/>
  <c r="AA121" i="15"/>
  <c r="BK120" i="15"/>
  <c r="BI120" i="15"/>
  <c r="BH120" i="15"/>
  <c r="BG120" i="15"/>
  <c r="BF120" i="15"/>
  <c r="AA120" i="15"/>
  <c r="Y120" i="15"/>
  <c r="W120" i="15"/>
  <c r="N120" i="15"/>
  <c r="BE120" i="15" s="1"/>
  <c r="BK119" i="15"/>
  <c r="BI119" i="15"/>
  <c r="BH119" i="15"/>
  <c r="BG119" i="15"/>
  <c r="BF119" i="15"/>
  <c r="BE119" i="15"/>
  <c r="AA119" i="15"/>
  <c r="Y119" i="15"/>
  <c r="W119" i="15"/>
  <c r="N119" i="15"/>
  <c r="BK118" i="15"/>
  <c r="BI118" i="15"/>
  <c r="BH118" i="15"/>
  <c r="BG118" i="15"/>
  <c r="H34" i="15" s="1"/>
  <c r="BF118" i="15"/>
  <c r="AA118" i="15"/>
  <c r="Y118" i="15"/>
  <c r="Y116" i="15" s="1"/>
  <c r="Y115" i="15" s="1"/>
  <c r="Y114" i="15" s="1"/>
  <c r="W118" i="15"/>
  <c r="W116" i="15" s="1"/>
  <c r="W115" i="15" s="1"/>
  <c r="W114" i="15" s="1"/>
  <c r="N118" i="15"/>
  <c r="BE118" i="15" s="1"/>
  <c r="BK117" i="15"/>
  <c r="BI117" i="15"/>
  <c r="BH117" i="15"/>
  <c r="H35" i="15" s="1"/>
  <c r="BG117" i="15"/>
  <c r="BF117" i="15"/>
  <c r="AA117" i="15"/>
  <c r="AA116" i="15" s="1"/>
  <c r="Y117" i="15"/>
  <c r="W117" i="15"/>
  <c r="N117" i="15"/>
  <c r="BE117" i="15" s="1"/>
  <c r="BK116" i="15"/>
  <c r="N116" i="15"/>
  <c r="N90" i="15" s="1"/>
  <c r="F108" i="15"/>
  <c r="F106" i="15"/>
  <c r="N93" i="15"/>
  <c r="F81" i="15"/>
  <c r="F79" i="15"/>
  <c r="M28" i="15"/>
  <c r="O21" i="15"/>
  <c r="E21" i="15"/>
  <c r="M84" i="15" s="1"/>
  <c r="O20" i="15"/>
  <c r="O18" i="15"/>
  <c r="E18" i="15"/>
  <c r="M110" i="15" s="1"/>
  <c r="O17" i="15"/>
  <c r="O15" i="15"/>
  <c r="E15" i="15"/>
  <c r="F84" i="15" s="1"/>
  <c r="O14" i="15"/>
  <c r="O12" i="15"/>
  <c r="E12" i="15"/>
  <c r="F83" i="15" s="1"/>
  <c r="O11" i="15"/>
  <c r="O9" i="15"/>
  <c r="M108" i="15" s="1"/>
  <c r="F6" i="15"/>
  <c r="F78" i="15" s="1"/>
  <c r="H36" i="15" l="1"/>
  <c r="H33" i="15"/>
  <c r="M33" i="14"/>
  <c r="H35" i="14"/>
  <c r="H34" i="14"/>
  <c r="BK168" i="14"/>
  <c r="N168" i="14" s="1"/>
  <c r="N93" i="14" s="1"/>
  <c r="H36" i="14"/>
  <c r="BK152" i="14"/>
  <c r="N152" i="14" s="1"/>
  <c r="N92" i="14" s="1"/>
  <c r="M81" i="15"/>
  <c r="M83" i="15"/>
  <c r="M81" i="14"/>
  <c r="M111" i="15"/>
  <c r="F83" i="14"/>
  <c r="H32" i="14"/>
  <c r="BK117" i="14"/>
  <c r="AA117" i="14"/>
  <c r="AA116" i="14" s="1"/>
  <c r="F78" i="14"/>
  <c r="M113" i="14"/>
  <c r="M83" i="14"/>
  <c r="H32" i="15"/>
  <c r="M32" i="15"/>
  <c r="BK115" i="15"/>
  <c r="AA115" i="15"/>
  <c r="AA114" i="15" s="1"/>
  <c r="F111" i="15"/>
  <c r="M33" i="15"/>
  <c r="F105" i="15"/>
  <c r="F110" i="15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AE39" i="13"/>
  <c r="F43" i="1" s="1"/>
  <c r="BA1415" i="12"/>
  <c r="BA1061" i="12"/>
  <c r="BA824" i="12"/>
  <c r="BA725" i="12"/>
  <c r="BA693" i="12"/>
  <c r="BA488" i="12"/>
  <c r="BA483" i="12"/>
  <c r="BA356" i="12"/>
  <c r="BA338" i="12"/>
  <c r="BA325" i="12"/>
  <c r="BA320" i="12"/>
  <c r="BA302" i="12"/>
  <c r="BA285" i="12"/>
  <c r="BA279" i="12"/>
  <c r="BA244" i="12"/>
  <c r="BA240" i="12"/>
  <c r="BA197" i="12"/>
  <c r="BA168" i="12"/>
  <c r="BA160" i="12"/>
  <c r="G9" i="12"/>
  <c r="M9" i="12" s="1"/>
  <c r="I9" i="12"/>
  <c r="K9" i="12"/>
  <c r="O9" i="12"/>
  <c r="Q9" i="12"/>
  <c r="V9" i="12"/>
  <c r="G15" i="12"/>
  <c r="M15" i="12" s="1"/>
  <c r="I15" i="12"/>
  <c r="K15" i="12"/>
  <c r="O15" i="12"/>
  <c r="Q15" i="12"/>
  <c r="V15" i="12"/>
  <c r="G23" i="12"/>
  <c r="M23" i="12" s="1"/>
  <c r="I23" i="12"/>
  <c r="K23" i="12"/>
  <c r="O23" i="12"/>
  <c r="Q23" i="12"/>
  <c r="V23" i="12"/>
  <c r="G28" i="12"/>
  <c r="M2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8" i="12"/>
  <c r="M38" i="12" s="1"/>
  <c r="I38" i="12"/>
  <c r="K38" i="12"/>
  <c r="O38" i="12"/>
  <c r="Q38" i="12"/>
  <c r="V38" i="12"/>
  <c r="G42" i="12"/>
  <c r="M42" i="12" s="1"/>
  <c r="I42" i="12"/>
  <c r="K42" i="12"/>
  <c r="O42" i="12"/>
  <c r="Q42" i="12"/>
  <c r="V42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8" i="12"/>
  <c r="M68" i="12" s="1"/>
  <c r="I68" i="12"/>
  <c r="K68" i="12"/>
  <c r="K67" i="12" s="1"/>
  <c r="O68" i="12"/>
  <c r="Q68" i="12"/>
  <c r="V68" i="12"/>
  <c r="G71" i="12"/>
  <c r="I71" i="12"/>
  <c r="K71" i="12"/>
  <c r="O71" i="12"/>
  <c r="Q71" i="12"/>
  <c r="V71" i="12"/>
  <c r="V67" i="12" s="1"/>
  <c r="G75" i="12"/>
  <c r="M75" i="12" s="1"/>
  <c r="I75" i="12"/>
  <c r="K75" i="12"/>
  <c r="O75" i="12"/>
  <c r="Q75" i="12"/>
  <c r="V75" i="12"/>
  <c r="G79" i="12"/>
  <c r="M79" i="12" s="1"/>
  <c r="I79" i="12"/>
  <c r="K79" i="12"/>
  <c r="O79" i="12"/>
  <c r="Q79" i="12"/>
  <c r="V79" i="12"/>
  <c r="G83" i="12"/>
  <c r="M83" i="12" s="1"/>
  <c r="I83" i="12"/>
  <c r="K83" i="12"/>
  <c r="O83" i="12"/>
  <c r="Q83" i="12"/>
  <c r="V83" i="12"/>
  <c r="G87" i="12"/>
  <c r="M87" i="12" s="1"/>
  <c r="I87" i="12"/>
  <c r="K87" i="12"/>
  <c r="O87" i="12"/>
  <c r="Q87" i="12"/>
  <c r="V87" i="12"/>
  <c r="G92" i="12"/>
  <c r="M92" i="12" s="1"/>
  <c r="I92" i="12"/>
  <c r="K92" i="12"/>
  <c r="O92" i="12"/>
  <c r="Q92" i="12"/>
  <c r="V92" i="12"/>
  <c r="G127" i="12"/>
  <c r="I127" i="12"/>
  <c r="K127" i="12"/>
  <c r="O127" i="12"/>
  <c r="Q127" i="12"/>
  <c r="V127" i="12"/>
  <c r="G130" i="12"/>
  <c r="M130" i="12" s="1"/>
  <c r="I130" i="12"/>
  <c r="I126" i="12" s="1"/>
  <c r="K130" i="12"/>
  <c r="O130" i="12"/>
  <c r="Q130" i="12"/>
  <c r="V130" i="12"/>
  <c r="G134" i="12"/>
  <c r="M134" i="12" s="1"/>
  <c r="I134" i="12"/>
  <c r="K134" i="12"/>
  <c r="O134" i="12"/>
  <c r="Q134" i="12"/>
  <c r="V134" i="12"/>
  <c r="G147" i="12"/>
  <c r="I147" i="12"/>
  <c r="K147" i="12"/>
  <c r="O147" i="12"/>
  <c r="Q147" i="12"/>
  <c r="V147" i="12"/>
  <c r="G159" i="12"/>
  <c r="M159" i="12" s="1"/>
  <c r="I159" i="12"/>
  <c r="K159" i="12"/>
  <c r="O159" i="12"/>
  <c r="Q159" i="12"/>
  <c r="V159" i="12"/>
  <c r="G167" i="12"/>
  <c r="M167" i="12" s="1"/>
  <c r="I167" i="12"/>
  <c r="K167" i="12"/>
  <c r="O167" i="12"/>
  <c r="Q167" i="12"/>
  <c r="V167" i="12"/>
  <c r="G173" i="12"/>
  <c r="M173" i="12" s="1"/>
  <c r="I173" i="12"/>
  <c r="K173" i="12"/>
  <c r="O173" i="12"/>
  <c r="Q173" i="12"/>
  <c r="V173" i="12"/>
  <c r="G182" i="12"/>
  <c r="M182" i="12" s="1"/>
  <c r="I182" i="12"/>
  <c r="K182" i="12"/>
  <c r="O182" i="12"/>
  <c r="Q182" i="12"/>
  <c r="V182" i="12"/>
  <c r="G196" i="12"/>
  <c r="M196" i="12" s="1"/>
  <c r="I196" i="12"/>
  <c r="K196" i="12"/>
  <c r="O196" i="12"/>
  <c r="Q196" i="12"/>
  <c r="V196" i="12"/>
  <c r="G206" i="12"/>
  <c r="M206" i="12" s="1"/>
  <c r="I206" i="12"/>
  <c r="K206" i="12"/>
  <c r="O206" i="12"/>
  <c r="Q206" i="12"/>
  <c r="V206" i="12"/>
  <c r="G239" i="12"/>
  <c r="M239" i="12" s="1"/>
  <c r="I239" i="12"/>
  <c r="K239" i="12"/>
  <c r="O239" i="12"/>
  <c r="Q239" i="12"/>
  <c r="V239" i="12"/>
  <c r="G243" i="12"/>
  <c r="M243" i="12" s="1"/>
  <c r="I243" i="12"/>
  <c r="K243" i="12"/>
  <c r="O243" i="12"/>
  <c r="Q243" i="12"/>
  <c r="V243" i="12"/>
  <c r="G278" i="12"/>
  <c r="M278" i="12" s="1"/>
  <c r="I278" i="12"/>
  <c r="K278" i="12"/>
  <c r="O278" i="12"/>
  <c r="Q278" i="12"/>
  <c r="V278" i="12"/>
  <c r="G284" i="12"/>
  <c r="I284" i="12"/>
  <c r="K284" i="12"/>
  <c r="O284" i="12"/>
  <c r="Q284" i="12"/>
  <c r="V284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301" i="12"/>
  <c r="M301" i="12" s="1"/>
  <c r="I301" i="12"/>
  <c r="K301" i="12"/>
  <c r="O301" i="12"/>
  <c r="Q301" i="12"/>
  <c r="V301" i="12"/>
  <c r="G319" i="12"/>
  <c r="M319" i="12" s="1"/>
  <c r="I319" i="12"/>
  <c r="K319" i="12"/>
  <c r="O319" i="12"/>
  <c r="Q319" i="12"/>
  <c r="V319" i="12"/>
  <c r="G324" i="12"/>
  <c r="M324" i="12" s="1"/>
  <c r="I324" i="12"/>
  <c r="K324" i="12"/>
  <c r="O324" i="12"/>
  <c r="Q324" i="12"/>
  <c r="V324" i="12"/>
  <c r="G337" i="12"/>
  <c r="M337" i="12" s="1"/>
  <c r="I337" i="12"/>
  <c r="K337" i="12"/>
  <c r="O337" i="12"/>
  <c r="Q337" i="12"/>
  <c r="V337" i="12"/>
  <c r="G355" i="12"/>
  <c r="M355" i="12" s="1"/>
  <c r="I355" i="12"/>
  <c r="K355" i="12"/>
  <c r="O355" i="12"/>
  <c r="Q355" i="12"/>
  <c r="V355" i="12"/>
  <c r="G386" i="12"/>
  <c r="M386" i="12" s="1"/>
  <c r="I386" i="12"/>
  <c r="K386" i="12"/>
  <c r="O386" i="12"/>
  <c r="Q386" i="12"/>
  <c r="V386" i="12"/>
  <c r="G421" i="12"/>
  <c r="M421" i="12" s="1"/>
  <c r="I421" i="12"/>
  <c r="K421" i="12"/>
  <c r="O421" i="12"/>
  <c r="Q421" i="12"/>
  <c r="V421" i="12"/>
  <c r="G426" i="12"/>
  <c r="M426" i="12" s="1"/>
  <c r="I426" i="12"/>
  <c r="K426" i="12"/>
  <c r="O426" i="12"/>
  <c r="Q426" i="12"/>
  <c r="V426" i="12"/>
  <c r="G432" i="12"/>
  <c r="M432" i="12" s="1"/>
  <c r="I432" i="12"/>
  <c r="K432" i="12"/>
  <c r="O432" i="12"/>
  <c r="Q432" i="12"/>
  <c r="V432" i="12"/>
  <c r="G437" i="12"/>
  <c r="M437" i="12" s="1"/>
  <c r="I437" i="12"/>
  <c r="K437" i="12"/>
  <c r="O437" i="12"/>
  <c r="Q437" i="12"/>
  <c r="V437" i="12"/>
  <c r="G443" i="12"/>
  <c r="M443" i="12" s="1"/>
  <c r="I443" i="12"/>
  <c r="K443" i="12"/>
  <c r="O443" i="12"/>
  <c r="Q443" i="12"/>
  <c r="V443" i="12"/>
  <c r="G446" i="12"/>
  <c r="M446" i="12" s="1"/>
  <c r="I446" i="12"/>
  <c r="K446" i="12"/>
  <c r="O446" i="12"/>
  <c r="Q446" i="12"/>
  <c r="V446" i="12"/>
  <c r="G450" i="12"/>
  <c r="M450" i="12" s="1"/>
  <c r="I450" i="12"/>
  <c r="K450" i="12"/>
  <c r="O450" i="12"/>
  <c r="Q450" i="12"/>
  <c r="V450" i="12"/>
  <c r="G482" i="12"/>
  <c r="M482" i="12" s="1"/>
  <c r="I482" i="12"/>
  <c r="K482" i="12"/>
  <c r="O482" i="12"/>
  <c r="Q482" i="12"/>
  <c r="V482" i="12"/>
  <c r="G487" i="12"/>
  <c r="M487" i="12" s="1"/>
  <c r="I487" i="12"/>
  <c r="K487" i="12"/>
  <c r="O487" i="12"/>
  <c r="Q487" i="12"/>
  <c r="V487" i="12"/>
  <c r="G491" i="12"/>
  <c r="M491" i="12" s="1"/>
  <c r="I491" i="12"/>
  <c r="K491" i="12"/>
  <c r="O491" i="12"/>
  <c r="Q491" i="12"/>
  <c r="V491" i="12"/>
  <c r="G496" i="12"/>
  <c r="M496" i="12" s="1"/>
  <c r="I496" i="12"/>
  <c r="K496" i="12"/>
  <c r="O496" i="12"/>
  <c r="Q496" i="12"/>
  <c r="V496" i="12"/>
  <c r="G499" i="12"/>
  <c r="M499" i="12" s="1"/>
  <c r="I499" i="12"/>
  <c r="K499" i="12"/>
  <c r="O499" i="12"/>
  <c r="Q499" i="12"/>
  <c r="V499" i="12"/>
  <c r="G503" i="12"/>
  <c r="M503" i="12" s="1"/>
  <c r="I503" i="12"/>
  <c r="K503" i="12"/>
  <c r="O503" i="12"/>
  <c r="Q503" i="12"/>
  <c r="V503" i="12"/>
  <c r="G512" i="12"/>
  <c r="M512" i="12" s="1"/>
  <c r="I512" i="12"/>
  <c r="K512" i="12"/>
  <c r="O512" i="12"/>
  <c r="Q512" i="12"/>
  <c r="V512" i="12"/>
  <c r="G525" i="12"/>
  <c r="M525" i="12" s="1"/>
  <c r="I525" i="12"/>
  <c r="K525" i="12"/>
  <c r="O525" i="12"/>
  <c r="Q525" i="12"/>
  <c r="V525" i="12"/>
  <c r="G541" i="12"/>
  <c r="M541" i="12" s="1"/>
  <c r="I541" i="12"/>
  <c r="K541" i="12"/>
  <c r="O541" i="12"/>
  <c r="Q541" i="12"/>
  <c r="V541" i="12"/>
  <c r="G545" i="12"/>
  <c r="M545" i="12" s="1"/>
  <c r="I545" i="12"/>
  <c r="K545" i="12"/>
  <c r="O545" i="12"/>
  <c r="Q545" i="12"/>
  <c r="V545" i="12"/>
  <c r="G549" i="12"/>
  <c r="M549" i="12" s="1"/>
  <c r="I549" i="12"/>
  <c r="K549" i="12"/>
  <c r="O549" i="12"/>
  <c r="Q549" i="12"/>
  <c r="V549" i="12"/>
  <c r="G553" i="12"/>
  <c r="I553" i="12"/>
  <c r="K553" i="12"/>
  <c r="M553" i="12"/>
  <c r="O553" i="12"/>
  <c r="Q553" i="12"/>
  <c r="V553" i="12"/>
  <c r="G557" i="12"/>
  <c r="M557" i="12" s="1"/>
  <c r="I557" i="12"/>
  <c r="K557" i="12"/>
  <c r="O557" i="12"/>
  <c r="Q557" i="12"/>
  <c r="V557" i="12"/>
  <c r="G561" i="12"/>
  <c r="M561" i="12" s="1"/>
  <c r="I561" i="12"/>
  <c r="K561" i="12"/>
  <c r="O561" i="12"/>
  <c r="Q561" i="12"/>
  <c r="V561" i="12"/>
  <c r="G565" i="12"/>
  <c r="M565" i="12" s="1"/>
  <c r="I565" i="12"/>
  <c r="K565" i="12"/>
  <c r="O565" i="12"/>
  <c r="Q565" i="12"/>
  <c r="V565" i="12"/>
  <c r="G569" i="12"/>
  <c r="M569" i="12" s="1"/>
  <c r="I569" i="12"/>
  <c r="K569" i="12"/>
  <c r="O569" i="12"/>
  <c r="Q569" i="12"/>
  <c r="V569" i="12"/>
  <c r="G573" i="12"/>
  <c r="M573" i="12" s="1"/>
  <c r="I573" i="12"/>
  <c r="K573" i="12"/>
  <c r="O573" i="12"/>
  <c r="Q573" i="12"/>
  <c r="V573" i="12"/>
  <c r="G577" i="12"/>
  <c r="M577" i="12" s="1"/>
  <c r="I577" i="12"/>
  <c r="K577" i="12"/>
  <c r="O577" i="12"/>
  <c r="Q577" i="12"/>
  <c r="V577" i="12"/>
  <c r="G581" i="12"/>
  <c r="M581" i="12" s="1"/>
  <c r="I581" i="12"/>
  <c r="K581" i="12"/>
  <c r="O581" i="12"/>
  <c r="Q581" i="12"/>
  <c r="V581" i="12"/>
  <c r="G585" i="12"/>
  <c r="M585" i="12" s="1"/>
  <c r="I585" i="12"/>
  <c r="K585" i="12"/>
  <c r="O585" i="12"/>
  <c r="Q585" i="12"/>
  <c r="V585" i="12"/>
  <c r="G589" i="12"/>
  <c r="M589" i="12" s="1"/>
  <c r="I589" i="12"/>
  <c r="K589" i="12"/>
  <c r="O589" i="12"/>
  <c r="Q589" i="12"/>
  <c r="V589" i="12"/>
  <c r="G593" i="12"/>
  <c r="M593" i="12" s="1"/>
  <c r="I593" i="12"/>
  <c r="K593" i="12"/>
  <c r="O593" i="12"/>
  <c r="Q593" i="12"/>
  <c r="V593" i="12"/>
  <c r="G597" i="12"/>
  <c r="M597" i="12" s="1"/>
  <c r="I597" i="12"/>
  <c r="K597" i="12"/>
  <c r="O597" i="12"/>
  <c r="Q597" i="12"/>
  <c r="V597" i="12"/>
  <c r="G601" i="12"/>
  <c r="M601" i="12" s="1"/>
  <c r="I601" i="12"/>
  <c r="K601" i="12"/>
  <c r="O601" i="12"/>
  <c r="Q601" i="12"/>
  <c r="V601" i="12"/>
  <c r="G605" i="12"/>
  <c r="M605" i="12" s="1"/>
  <c r="I605" i="12"/>
  <c r="K605" i="12"/>
  <c r="O605" i="12"/>
  <c r="Q605" i="12"/>
  <c r="V605" i="12"/>
  <c r="G609" i="12"/>
  <c r="M609" i="12" s="1"/>
  <c r="I609" i="12"/>
  <c r="K609" i="12"/>
  <c r="O609" i="12"/>
  <c r="Q609" i="12"/>
  <c r="V609" i="12"/>
  <c r="G613" i="12"/>
  <c r="M613" i="12" s="1"/>
  <c r="I613" i="12"/>
  <c r="K613" i="12"/>
  <c r="O613" i="12"/>
  <c r="Q613" i="12"/>
  <c r="V613" i="12"/>
  <c r="G617" i="12"/>
  <c r="M617" i="12" s="1"/>
  <c r="I617" i="12"/>
  <c r="K617" i="12"/>
  <c r="O617" i="12"/>
  <c r="Q617" i="12"/>
  <c r="V617" i="12"/>
  <c r="G621" i="12"/>
  <c r="M621" i="12" s="1"/>
  <c r="I621" i="12"/>
  <c r="K621" i="12"/>
  <c r="O621" i="12"/>
  <c r="Q621" i="12"/>
  <c r="V621" i="12"/>
  <c r="G625" i="12"/>
  <c r="M625" i="12" s="1"/>
  <c r="I625" i="12"/>
  <c r="K625" i="12"/>
  <c r="O625" i="12"/>
  <c r="Q625" i="12"/>
  <c r="V625" i="12"/>
  <c r="G629" i="12"/>
  <c r="M629" i="12" s="1"/>
  <c r="I629" i="12"/>
  <c r="K629" i="12"/>
  <c r="O629" i="12"/>
  <c r="Q629" i="12"/>
  <c r="V629" i="12"/>
  <c r="G633" i="12"/>
  <c r="M633" i="12" s="1"/>
  <c r="I633" i="12"/>
  <c r="K633" i="12"/>
  <c r="O633" i="12"/>
  <c r="Q633" i="12"/>
  <c r="V633" i="12"/>
  <c r="G637" i="12"/>
  <c r="M637" i="12" s="1"/>
  <c r="I637" i="12"/>
  <c r="K637" i="12"/>
  <c r="O637" i="12"/>
  <c r="Q637" i="12"/>
  <c r="V637" i="12"/>
  <c r="G641" i="12"/>
  <c r="M641" i="12" s="1"/>
  <c r="I641" i="12"/>
  <c r="K641" i="12"/>
  <c r="O641" i="12"/>
  <c r="Q641" i="12"/>
  <c r="V641" i="12"/>
  <c r="G645" i="12"/>
  <c r="M645" i="12" s="1"/>
  <c r="I645" i="12"/>
  <c r="K645" i="12"/>
  <c r="O645" i="12"/>
  <c r="Q645" i="12"/>
  <c r="V645" i="12"/>
  <c r="G649" i="12"/>
  <c r="M649" i="12" s="1"/>
  <c r="I649" i="12"/>
  <c r="K649" i="12"/>
  <c r="O649" i="12"/>
  <c r="Q649" i="12"/>
  <c r="V649" i="12"/>
  <c r="G653" i="12"/>
  <c r="M653" i="12" s="1"/>
  <c r="I653" i="12"/>
  <c r="K653" i="12"/>
  <c r="O653" i="12"/>
  <c r="Q653" i="12"/>
  <c r="V653" i="12"/>
  <c r="G657" i="12"/>
  <c r="M657" i="12" s="1"/>
  <c r="I657" i="12"/>
  <c r="K657" i="12"/>
  <c r="O657" i="12"/>
  <c r="Q657" i="12"/>
  <c r="V657" i="12"/>
  <c r="G661" i="12"/>
  <c r="M661" i="12" s="1"/>
  <c r="I661" i="12"/>
  <c r="K661" i="12"/>
  <c r="O661" i="12"/>
  <c r="Q661" i="12"/>
  <c r="V661" i="12"/>
  <c r="G665" i="12"/>
  <c r="M665" i="12" s="1"/>
  <c r="I665" i="12"/>
  <c r="K665" i="12"/>
  <c r="O665" i="12"/>
  <c r="Q665" i="12"/>
  <c r="V665" i="12"/>
  <c r="G669" i="12"/>
  <c r="M669" i="12" s="1"/>
  <c r="I669" i="12"/>
  <c r="K669" i="12"/>
  <c r="O669" i="12"/>
  <c r="Q669" i="12"/>
  <c r="V669" i="12"/>
  <c r="G673" i="12"/>
  <c r="M673" i="12" s="1"/>
  <c r="I673" i="12"/>
  <c r="K673" i="12"/>
  <c r="O673" i="12"/>
  <c r="Q673" i="12"/>
  <c r="V673" i="12"/>
  <c r="G677" i="12"/>
  <c r="M677" i="12" s="1"/>
  <c r="I677" i="12"/>
  <c r="K677" i="12"/>
  <c r="O677" i="12"/>
  <c r="Q677" i="12"/>
  <c r="V677" i="12"/>
  <c r="G682" i="12"/>
  <c r="G681" i="12" s="1"/>
  <c r="I59" i="1" s="1"/>
  <c r="I682" i="12"/>
  <c r="I681" i="12" s="1"/>
  <c r="K682" i="12"/>
  <c r="K681" i="12" s="1"/>
  <c r="O682" i="12"/>
  <c r="O681" i="12" s="1"/>
  <c r="Q682" i="12"/>
  <c r="Q681" i="12" s="1"/>
  <c r="V682" i="12"/>
  <c r="V681" i="12" s="1"/>
  <c r="G685" i="12"/>
  <c r="M685" i="12" s="1"/>
  <c r="I685" i="12"/>
  <c r="K685" i="12"/>
  <c r="O685" i="12"/>
  <c r="Q685" i="12"/>
  <c r="V685" i="12"/>
  <c r="G692" i="12"/>
  <c r="M692" i="12" s="1"/>
  <c r="I692" i="12"/>
  <c r="K692" i="12"/>
  <c r="O692" i="12"/>
  <c r="Q692" i="12"/>
  <c r="V692" i="12"/>
  <c r="G724" i="12"/>
  <c r="M724" i="12" s="1"/>
  <c r="I724" i="12"/>
  <c r="K724" i="12"/>
  <c r="O724" i="12"/>
  <c r="Q724" i="12"/>
  <c r="V724" i="12"/>
  <c r="G729" i="12"/>
  <c r="M729" i="12" s="1"/>
  <c r="I729" i="12"/>
  <c r="K729" i="12"/>
  <c r="O729" i="12"/>
  <c r="Q729" i="12"/>
  <c r="V729" i="12"/>
  <c r="G739" i="12"/>
  <c r="M739" i="12" s="1"/>
  <c r="I739" i="12"/>
  <c r="K739" i="12"/>
  <c r="O739" i="12"/>
  <c r="O738" i="12" s="1"/>
  <c r="Q739" i="12"/>
  <c r="V739" i="12"/>
  <c r="G746" i="12"/>
  <c r="I746" i="12"/>
  <c r="K746" i="12"/>
  <c r="O746" i="12"/>
  <c r="Q746" i="12"/>
  <c r="V746" i="12"/>
  <c r="G759" i="12"/>
  <c r="M759" i="12" s="1"/>
  <c r="I759" i="12"/>
  <c r="K759" i="12"/>
  <c r="O759" i="12"/>
  <c r="Q759" i="12"/>
  <c r="V759" i="12"/>
  <c r="G772" i="12"/>
  <c r="M772" i="12" s="1"/>
  <c r="I772" i="12"/>
  <c r="K772" i="12"/>
  <c r="O772" i="12"/>
  <c r="Q772" i="12"/>
  <c r="V772" i="12"/>
  <c r="G782" i="12"/>
  <c r="M782" i="12" s="1"/>
  <c r="I782" i="12"/>
  <c r="K782" i="12"/>
  <c r="O782" i="12"/>
  <c r="Q782" i="12"/>
  <c r="V782" i="12"/>
  <c r="G786" i="12"/>
  <c r="M786" i="12" s="1"/>
  <c r="I786" i="12"/>
  <c r="K786" i="12"/>
  <c r="O786" i="12"/>
  <c r="Q786" i="12"/>
  <c r="V786" i="12"/>
  <c r="G790" i="12"/>
  <c r="M790" i="12" s="1"/>
  <c r="I790" i="12"/>
  <c r="K790" i="12"/>
  <c r="O790" i="12"/>
  <c r="Q790" i="12"/>
  <c r="V790" i="12"/>
  <c r="G792" i="12"/>
  <c r="M792" i="12" s="1"/>
  <c r="I792" i="12"/>
  <c r="K792" i="12"/>
  <c r="O792" i="12"/>
  <c r="Q792" i="12"/>
  <c r="V792" i="12"/>
  <c r="G794" i="12"/>
  <c r="M794" i="12" s="1"/>
  <c r="I794" i="12"/>
  <c r="K794" i="12"/>
  <c r="O794" i="12"/>
  <c r="Q794" i="12"/>
  <c r="V794" i="12"/>
  <c r="G797" i="12"/>
  <c r="M797" i="12" s="1"/>
  <c r="I797" i="12"/>
  <c r="K797" i="12"/>
  <c r="O797" i="12"/>
  <c r="Q797" i="12"/>
  <c r="V797" i="12"/>
  <c r="G799" i="12"/>
  <c r="M799" i="12" s="1"/>
  <c r="I799" i="12"/>
  <c r="K799" i="12"/>
  <c r="O799" i="12"/>
  <c r="Q799" i="12"/>
  <c r="V799" i="12"/>
  <c r="G801" i="12"/>
  <c r="M801" i="12" s="1"/>
  <c r="I801" i="12"/>
  <c r="K801" i="12"/>
  <c r="O801" i="12"/>
  <c r="Q801" i="12"/>
  <c r="V801" i="12"/>
  <c r="G804" i="12"/>
  <c r="M804" i="12" s="1"/>
  <c r="I804" i="12"/>
  <c r="K804" i="12"/>
  <c r="O804" i="12"/>
  <c r="Q804" i="12"/>
  <c r="V804" i="12"/>
  <c r="G807" i="12"/>
  <c r="M807" i="12" s="1"/>
  <c r="I807" i="12"/>
  <c r="K807" i="12"/>
  <c r="O807" i="12"/>
  <c r="Q807" i="12"/>
  <c r="V807" i="12"/>
  <c r="G809" i="12"/>
  <c r="M809" i="12" s="1"/>
  <c r="I809" i="12"/>
  <c r="K809" i="12"/>
  <c r="O809" i="12"/>
  <c r="Q809" i="12"/>
  <c r="V809" i="12"/>
  <c r="G812" i="12"/>
  <c r="I812" i="12"/>
  <c r="K812" i="12"/>
  <c r="O812" i="12"/>
  <c r="Q812" i="12"/>
  <c r="V812" i="12"/>
  <c r="G814" i="12"/>
  <c r="M814" i="12" s="1"/>
  <c r="I814" i="12"/>
  <c r="K814" i="12"/>
  <c r="O814" i="12"/>
  <c r="Q814" i="12"/>
  <c r="V814" i="12"/>
  <c r="G818" i="12"/>
  <c r="M818" i="12" s="1"/>
  <c r="I818" i="12"/>
  <c r="K818" i="12"/>
  <c r="O818" i="12"/>
  <c r="Q818" i="12"/>
  <c r="V818" i="12"/>
  <c r="G823" i="12"/>
  <c r="I823" i="12"/>
  <c r="K823" i="12"/>
  <c r="O823" i="12"/>
  <c r="Q823" i="12"/>
  <c r="V823" i="12"/>
  <c r="G827" i="12"/>
  <c r="M827" i="12" s="1"/>
  <c r="I827" i="12"/>
  <c r="K827" i="12"/>
  <c r="O827" i="12"/>
  <c r="Q827" i="12"/>
  <c r="V827" i="12"/>
  <c r="G830" i="12"/>
  <c r="M830" i="12" s="1"/>
  <c r="I830" i="12"/>
  <c r="K830" i="12"/>
  <c r="O830" i="12"/>
  <c r="Q830" i="12"/>
  <c r="V830" i="12"/>
  <c r="G833" i="12"/>
  <c r="M833" i="12" s="1"/>
  <c r="I833" i="12"/>
  <c r="K833" i="12"/>
  <c r="O833" i="12"/>
  <c r="Q833" i="12"/>
  <c r="V833" i="12"/>
  <c r="G836" i="12"/>
  <c r="M836" i="12" s="1"/>
  <c r="I836" i="12"/>
  <c r="K836" i="12"/>
  <c r="O836" i="12"/>
  <c r="Q836" i="12"/>
  <c r="V836" i="12"/>
  <c r="G843" i="12"/>
  <c r="M843" i="12" s="1"/>
  <c r="I843" i="12"/>
  <c r="K843" i="12"/>
  <c r="O843" i="12"/>
  <c r="Q843" i="12"/>
  <c r="V843" i="12"/>
  <c r="G847" i="12"/>
  <c r="M847" i="12" s="1"/>
  <c r="I847" i="12"/>
  <c r="K847" i="12"/>
  <c r="O847" i="12"/>
  <c r="Q847" i="12"/>
  <c r="V847" i="12"/>
  <c r="G852" i="12"/>
  <c r="M852" i="12" s="1"/>
  <c r="I852" i="12"/>
  <c r="K852" i="12"/>
  <c r="O852" i="12"/>
  <c r="Q852" i="12"/>
  <c r="V852" i="12"/>
  <c r="G856" i="12"/>
  <c r="M856" i="12" s="1"/>
  <c r="I856" i="12"/>
  <c r="K856" i="12"/>
  <c r="O856" i="12"/>
  <c r="Q856" i="12"/>
  <c r="V856" i="12"/>
  <c r="G860" i="12"/>
  <c r="M860" i="12" s="1"/>
  <c r="I860" i="12"/>
  <c r="K860" i="12"/>
  <c r="O860" i="12"/>
  <c r="Q860" i="12"/>
  <c r="V860" i="12"/>
  <c r="G869" i="12"/>
  <c r="M869" i="12" s="1"/>
  <c r="I869" i="12"/>
  <c r="K869" i="12"/>
  <c r="O869" i="12"/>
  <c r="Q869" i="12"/>
  <c r="V869" i="12"/>
  <c r="G873" i="12"/>
  <c r="I873" i="12"/>
  <c r="K873" i="12"/>
  <c r="O873" i="12"/>
  <c r="Q873" i="12"/>
  <c r="V873" i="12"/>
  <c r="V872" i="12" s="1"/>
  <c r="G877" i="12"/>
  <c r="M877" i="12" s="1"/>
  <c r="I877" i="12"/>
  <c r="K877" i="12"/>
  <c r="O877" i="12"/>
  <c r="Q877" i="12"/>
  <c r="V877" i="12"/>
  <c r="G883" i="12"/>
  <c r="M883" i="12" s="1"/>
  <c r="I883" i="12"/>
  <c r="K883" i="12"/>
  <c r="O883" i="12"/>
  <c r="Q883" i="12"/>
  <c r="V883" i="12"/>
  <c r="G886" i="12"/>
  <c r="M886" i="12" s="1"/>
  <c r="I886" i="12"/>
  <c r="K886" i="12"/>
  <c r="O886" i="12"/>
  <c r="Q886" i="12"/>
  <c r="V886" i="12"/>
  <c r="G891" i="12"/>
  <c r="M891" i="12" s="1"/>
  <c r="I891" i="12"/>
  <c r="K891" i="12"/>
  <c r="O891" i="12"/>
  <c r="Q891" i="12"/>
  <c r="V891" i="12"/>
  <c r="G902" i="12"/>
  <c r="M902" i="12" s="1"/>
  <c r="M901" i="12" s="1"/>
  <c r="I902" i="12"/>
  <c r="I901" i="12" s="1"/>
  <c r="K902" i="12"/>
  <c r="K901" i="12" s="1"/>
  <c r="O902" i="12"/>
  <c r="O901" i="12" s="1"/>
  <c r="Q902" i="12"/>
  <c r="Q901" i="12" s="1"/>
  <c r="V902" i="12"/>
  <c r="V901" i="12" s="1"/>
  <c r="G906" i="12"/>
  <c r="I906" i="12"/>
  <c r="K906" i="12"/>
  <c r="K905" i="12" s="1"/>
  <c r="O906" i="12"/>
  <c r="Q906" i="12"/>
  <c r="V906" i="12"/>
  <c r="G911" i="12"/>
  <c r="M911" i="12" s="1"/>
  <c r="I911" i="12"/>
  <c r="K911" i="12"/>
  <c r="O911" i="12"/>
  <c r="Q911" i="12"/>
  <c r="V911" i="12"/>
  <c r="G914" i="12"/>
  <c r="M914" i="12" s="1"/>
  <c r="I914" i="12"/>
  <c r="K914" i="12"/>
  <c r="O914" i="12"/>
  <c r="Q914" i="12"/>
  <c r="V914" i="12"/>
  <c r="G919" i="12"/>
  <c r="M919" i="12" s="1"/>
  <c r="I919" i="12"/>
  <c r="K919" i="12"/>
  <c r="O919" i="12"/>
  <c r="Q919" i="12"/>
  <c r="V919" i="12"/>
  <c r="G923" i="12"/>
  <c r="M923" i="12" s="1"/>
  <c r="I923" i="12"/>
  <c r="K923" i="12"/>
  <c r="O923" i="12"/>
  <c r="Q923" i="12"/>
  <c r="V923" i="12"/>
  <c r="G930" i="12"/>
  <c r="M930" i="12" s="1"/>
  <c r="I930" i="12"/>
  <c r="K930" i="12"/>
  <c r="O930" i="12"/>
  <c r="Q930" i="12"/>
  <c r="V930" i="12"/>
  <c r="G934" i="12"/>
  <c r="M934" i="12" s="1"/>
  <c r="I934" i="12"/>
  <c r="K934" i="12"/>
  <c r="O934" i="12"/>
  <c r="Q934" i="12"/>
  <c r="V934" i="12"/>
  <c r="G938" i="12"/>
  <c r="M938" i="12" s="1"/>
  <c r="I938" i="12"/>
  <c r="K938" i="12"/>
  <c r="O938" i="12"/>
  <c r="Q938" i="12"/>
  <c r="V938" i="12"/>
  <c r="G942" i="12"/>
  <c r="M942" i="12" s="1"/>
  <c r="I942" i="12"/>
  <c r="K942" i="12"/>
  <c r="O942" i="12"/>
  <c r="Q942" i="12"/>
  <c r="V942" i="12"/>
  <c r="G946" i="12"/>
  <c r="M946" i="12" s="1"/>
  <c r="I946" i="12"/>
  <c r="K946" i="12"/>
  <c r="O946" i="12"/>
  <c r="Q946" i="12"/>
  <c r="V946" i="12"/>
  <c r="G951" i="12"/>
  <c r="M951" i="12" s="1"/>
  <c r="I951" i="12"/>
  <c r="K951" i="12"/>
  <c r="O951" i="12"/>
  <c r="Q951" i="12"/>
  <c r="V951" i="12"/>
  <c r="G953" i="12"/>
  <c r="M953" i="12" s="1"/>
  <c r="I953" i="12"/>
  <c r="K953" i="12"/>
  <c r="O953" i="12"/>
  <c r="Q953" i="12"/>
  <c r="V953" i="12"/>
  <c r="G957" i="12"/>
  <c r="M957" i="12" s="1"/>
  <c r="I957" i="12"/>
  <c r="K957" i="12"/>
  <c r="O957" i="12"/>
  <c r="Q957" i="12"/>
  <c r="V957" i="12"/>
  <c r="G961" i="12"/>
  <c r="M961" i="12" s="1"/>
  <c r="I961" i="12"/>
  <c r="K961" i="12"/>
  <c r="O961" i="12"/>
  <c r="Q961" i="12"/>
  <c r="V961" i="12"/>
  <c r="G966" i="12"/>
  <c r="M966" i="12" s="1"/>
  <c r="I966" i="12"/>
  <c r="K966" i="12"/>
  <c r="O966" i="12"/>
  <c r="Q966" i="12"/>
  <c r="V966" i="12"/>
  <c r="G968" i="12"/>
  <c r="M968" i="12" s="1"/>
  <c r="I968" i="12"/>
  <c r="K968" i="12"/>
  <c r="O968" i="12"/>
  <c r="Q968" i="12"/>
  <c r="V968" i="12"/>
  <c r="G980" i="12"/>
  <c r="M980" i="12" s="1"/>
  <c r="I980" i="12"/>
  <c r="K980" i="12"/>
  <c r="O980" i="12"/>
  <c r="Q980" i="12"/>
  <c r="V980" i="12"/>
  <c r="G984" i="12"/>
  <c r="I984" i="12"/>
  <c r="K984" i="12"/>
  <c r="O984" i="12"/>
  <c r="Q984" i="12"/>
  <c r="V984" i="12"/>
  <c r="G987" i="12"/>
  <c r="M987" i="12" s="1"/>
  <c r="I987" i="12"/>
  <c r="K987" i="12"/>
  <c r="O987" i="12"/>
  <c r="Q987" i="12"/>
  <c r="V987" i="12"/>
  <c r="G991" i="12"/>
  <c r="M991" i="12" s="1"/>
  <c r="I991" i="12"/>
  <c r="K991" i="12"/>
  <c r="O991" i="12"/>
  <c r="Q991" i="12"/>
  <c r="V991" i="12"/>
  <c r="G996" i="12"/>
  <c r="M996" i="12" s="1"/>
  <c r="I996" i="12"/>
  <c r="K996" i="12"/>
  <c r="O996" i="12"/>
  <c r="Q996" i="12"/>
  <c r="V996" i="12"/>
  <c r="G1000" i="12"/>
  <c r="M1000" i="12" s="1"/>
  <c r="I1000" i="12"/>
  <c r="K1000" i="12"/>
  <c r="O1000" i="12"/>
  <c r="Q1000" i="12"/>
  <c r="V1000" i="12"/>
  <c r="G1005" i="12"/>
  <c r="M1005" i="12" s="1"/>
  <c r="I1005" i="12"/>
  <c r="K1005" i="12"/>
  <c r="O1005" i="12"/>
  <c r="Q1005" i="12"/>
  <c r="V1005" i="12"/>
  <c r="G1009" i="12"/>
  <c r="M1009" i="12" s="1"/>
  <c r="I1009" i="12"/>
  <c r="K1009" i="12"/>
  <c r="O1009" i="12"/>
  <c r="Q1009" i="12"/>
  <c r="V1009" i="12"/>
  <c r="G1012" i="12"/>
  <c r="M1012" i="12" s="1"/>
  <c r="I1012" i="12"/>
  <c r="K1012" i="12"/>
  <c r="O1012" i="12"/>
  <c r="Q1012" i="12"/>
  <c r="V1012" i="12"/>
  <c r="G1015" i="12"/>
  <c r="M1015" i="12" s="1"/>
  <c r="I1015" i="12"/>
  <c r="K1015" i="12"/>
  <c r="O1015" i="12"/>
  <c r="Q1015" i="12"/>
  <c r="V1015" i="12"/>
  <c r="V1018" i="12"/>
  <c r="G1019" i="12"/>
  <c r="G1018" i="12" s="1"/>
  <c r="I70" i="1" s="1"/>
  <c r="I1019" i="12"/>
  <c r="I1018" i="12" s="1"/>
  <c r="K1019" i="12"/>
  <c r="K1018" i="12" s="1"/>
  <c r="O1019" i="12"/>
  <c r="O1018" i="12" s="1"/>
  <c r="Q1019" i="12"/>
  <c r="Q1018" i="12" s="1"/>
  <c r="V1019" i="12"/>
  <c r="G1022" i="12"/>
  <c r="M1022" i="12" s="1"/>
  <c r="M1021" i="12" s="1"/>
  <c r="I1022" i="12"/>
  <c r="I1021" i="12" s="1"/>
  <c r="K1022" i="12"/>
  <c r="K1021" i="12" s="1"/>
  <c r="O1022" i="12"/>
  <c r="O1021" i="12" s="1"/>
  <c r="Q1022" i="12"/>
  <c r="Q1021" i="12" s="1"/>
  <c r="V1022" i="12"/>
  <c r="V1021" i="12" s="1"/>
  <c r="G1025" i="12"/>
  <c r="M1025" i="12" s="1"/>
  <c r="I1025" i="12"/>
  <c r="K1025" i="12"/>
  <c r="O1025" i="12"/>
  <c r="Q1025" i="12"/>
  <c r="V1025" i="12"/>
  <c r="G1030" i="12"/>
  <c r="I1030" i="12"/>
  <c r="K1030" i="12"/>
  <c r="O1030" i="12"/>
  <c r="Q1030" i="12"/>
  <c r="V1030" i="12"/>
  <c r="G1033" i="12"/>
  <c r="M1033" i="12" s="1"/>
  <c r="I1033" i="12"/>
  <c r="K1033" i="12"/>
  <c r="O1033" i="12"/>
  <c r="Q1033" i="12"/>
  <c r="V1033" i="12"/>
  <c r="G1036" i="12"/>
  <c r="M1036" i="12" s="1"/>
  <c r="I1036" i="12"/>
  <c r="K1036" i="12"/>
  <c r="O1036" i="12"/>
  <c r="Q1036" i="12"/>
  <c r="V1036" i="12"/>
  <c r="G1039" i="12"/>
  <c r="M1039" i="12" s="1"/>
  <c r="I1039" i="12"/>
  <c r="K1039" i="12"/>
  <c r="O1039" i="12"/>
  <c r="Q1039" i="12"/>
  <c r="V1039" i="12"/>
  <c r="G1043" i="12"/>
  <c r="M1043" i="12" s="1"/>
  <c r="I1043" i="12"/>
  <c r="K1043" i="12"/>
  <c r="O1043" i="12"/>
  <c r="Q1043" i="12"/>
  <c r="V1043" i="12"/>
  <c r="G1046" i="12"/>
  <c r="M1046" i="12" s="1"/>
  <c r="I1046" i="12"/>
  <c r="K1046" i="12"/>
  <c r="O1046" i="12"/>
  <c r="Q1046" i="12"/>
  <c r="V1046" i="12"/>
  <c r="G1050" i="12"/>
  <c r="M1050" i="12" s="1"/>
  <c r="I1050" i="12"/>
  <c r="K1050" i="12"/>
  <c r="O1050" i="12"/>
  <c r="Q1050" i="12"/>
  <c r="V1050" i="12"/>
  <c r="G1054" i="12"/>
  <c r="M1054" i="12" s="1"/>
  <c r="I1054" i="12"/>
  <c r="K1054" i="12"/>
  <c r="O1054" i="12"/>
  <c r="Q1054" i="12"/>
  <c r="V1054" i="12"/>
  <c r="G1057" i="12"/>
  <c r="M1057" i="12" s="1"/>
  <c r="I1057" i="12"/>
  <c r="K1057" i="12"/>
  <c r="O1057" i="12"/>
  <c r="Q1057" i="12"/>
  <c r="V1057" i="12"/>
  <c r="G1060" i="12"/>
  <c r="M1060" i="12" s="1"/>
  <c r="I1060" i="12"/>
  <c r="K1060" i="12"/>
  <c r="O1060" i="12"/>
  <c r="Q1060" i="12"/>
  <c r="V1060" i="12"/>
  <c r="G1065" i="12"/>
  <c r="M1065" i="12" s="1"/>
  <c r="I1065" i="12"/>
  <c r="K1065" i="12"/>
  <c r="O1065" i="12"/>
  <c r="Q1065" i="12"/>
  <c r="V1065" i="12"/>
  <c r="G1068" i="12"/>
  <c r="M1068" i="12" s="1"/>
  <c r="I1068" i="12"/>
  <c r="K1068" i="12"/>
  <c r="O1068" i="12"/>
  <c r="Q1068" i="12"/>
  <c r="V1068" i="12"/>
  <c r="G1072" i="12"/>
  <c r="M1072" i="12" s="1"/>
  <c r="I1072" i="12"/>
  <c r="K1072" i="12"/>
  <c r="O1072" i="12"/>
  <c r="Q1072" i="12"/>
  <c r="V1072" i="12"/>
  <c r="G1078" i="12"/>
  <c r="I1078" i="12"/>
  <c r="K1078" i="12"/>
  <c r="O1078" i="12"/>
  <c r="Q1078" i="12"/>
  <c r="V1078" i="12"/>
  <c r="G1080" i="12"/>
  <c r="M1080" i="12" s="1"/>
  <c r="I1080" i="12"/>
  <c r="K1080" i="12"/>
  <c r="O1080" i="12"/>
  <c r="Q1080" i="12"/>
  <c r="V1080" i="12"/>
  <c r="G1091" i="12"/>
  <c r="M1091" i="12" s="1"/>
  <c r="I1091" i="12"/>
  <c r="K1091" i="12"/>
  <c r="O1091" i="12"/>
  <c r="Q1091" i="12"/>
  <c r="V1091" i="12"/>
  <c r="G1110" i="12"/>
  <c r="M1110" i="12" s="1"/>
  <c r="I1110" i="12"/>
  <c r="K1110" i="12"/>
  <c r="O1110" i="12"/>
  <c r="Q1110" i="12"/>
  <c r="V1110" i="12"/>
  <c r="G1116" i="12"/>
  <c r="M1116" i="12" s="1"/>
  <c r="I1116" i="12"/>
  <c r="K1116" i="12"/>
  <c r="O1116" i="12"/>
  <c r="Q1116" i="12"/>
  <c r="V1116" i="12"/>
  <c r="G1119" i="12"/>
  <c r="M1119" i="12" s="1"/>
  <c r="I1119" i="12"/>
  <c r="K1119" i="12"/>
  <c r="O1119" i="12"/>
  <c r="Q1119" i="12"/>
  <c r="V1119" i="12"/>
  <c r="G1146" i="12"/>
  <c r="M1146" i="12" s="1"/>
  <c r="I1146" i="12"/>
  <c r="K1146" i="12"/>
  <c r="O1146" i="12"/>
  <c r="Q1146" i="12"/>
  <c r="V1146" i="12"/>
  <c r="G1149" i="12"/>
  <c r="M1149" i="12" s="1"/>
  <c r="I1149" i="12"/>
  <c r="K1149" i="12"/>
  <c r="O1149" i="12"/>
  <c r="Q1149" i="12"/>
  <c r="V1149" i="12"/>
  <c r="G1153" i="12"/>
  <c r="M1153" i="12" s="1"/>
  <c r="I1153" i="12"/>
  <c r="K1153" i="12"/>
  <c r="O1153" i="12"/>
  <c r="Q1153" i="12"/>
  <c r="V1153" i="12"/>
  <c r="G1157" i="12"/>
  <c r="M1157" i="12" s="1"/>
  <c r="I1157" i="12"/>
  <c r="K1157" i="12"/>
  <c r="O1157" i="12"/>
  <c r="Q1157" i="12"/>
  <c r="V1157" i="12"/>
  <c r="G1181" i="12"/>
  <c r="M1181" i="12" s="1"/>
  <c r="I1181" i="12"/>
  <c r="K1181" i="12"/>
  <c r="O1181" i="12"/>
  <c r="Q1181" i="12"/>
  <c r="V1181" i="12"/>
  <c r="G1216" i="12"/>
  <c r="M1216" i="12" s="1"/>
  <c r="I1216" i="12"/>
  <c r="K1216" i="12"/>
  <c r="O1216" i="12"/>
  <c r="Q1216" i="12"/>
  <c r="V1216" i="12"/>
  <c r="G1222" i="12"/>
  <c r="M1222" i="12" s="1"/>
  <c r="I1222" i="12"/>
  <c r="K1222" i="12"/>
  <c r="O1222" i="12"/>
  <c r="Q1222" i="12"/>
  <c r="V1222" i="12"/>
  <c r="G1228" i="12"/>
  <c r="M1228" i="12" s="1"/>
  <c r="I1228" i="12"/>
  <c r="K1228" i="12"/>
  <c r="O1228" i="12"/>
  <c r="Q1228" i="12"/>
  <c r="V1228" i="12"/>
  <c r="G1231" i="12"/>
  <c r="M1231" i="12" s="1"/>
  <c r="I1231" i="12"/>
  <c r="K1231" i="12"/>
  <c r="O1231" i="12"/>
  <c r="Q1231" i="12"/>
  <c r="V1231" i="12"/>
  <c r="G1235" i="12"/>
  <c r="I1235" i="12"/>
  <c r="K1235" i="12"/>
  <c r="O1235" i="12"/>
  <c r="Q1235" i="12"/>
  <c r="V1235" i="12"/>
  <c r="G1267" i="12"/>
  <c r="M1267" i="12" s="1"/>
  <c r="I1267" i="12"/>
  <c r="K1267" i="12"/>
  <c r="O1267" i="12"/>
  <c r="Q1267" i="12"/>
  <c r="V1267" i="12"/>
  <c r="G1294" i="12"/>
  <c r="M1294" i="12" s="1"/>
  <c r="I1294" i="12"/>
  <c r="K1294" i="12"/>
  <c r="O1294" i="12"/>
  <c r="Q1294" i="12"/>
  <c r="V1294" i="12"/>
  <c r="G1316" i="12"/>
  <c r="M1316" i="12" s="1"/>
  <c r="I1316" i="12"/>
  <c r="K1316" i="12"/>
  <c r="O1316" i="12"/>
  <c r="Q1316" i="12"/>
  <c r="V1316" i="12"/>
  <c r="G1319" i="12"/>
  <c r="M1319" i="12" s="1"/>
  <c r="I1319" i="12"/>
  <c r="K1319" i="12"/>
  <c r="O1319" i="12"/>
  <c r="Q1319" i="12"/>
  <c r="V1319" i="12"/>
  <c r="G1323" i="12"/>
  <c r="M1323" i="12" s="1"/>
  <c r="I1323" i="12"/>
  <c r="K1323" i="12"/>
  <c r="O1323" i="12"/>
  <c r="Q1323" i="12"/>
  <c r="V1323" i="12"/>
  <c r="G1328" i="12"/>
  <c r="M1328" i="12" s="1"/>
  <c r="I1328" i="12"/>
  <c r="K1328" i="12"/>
  <c r="O1328" i="12"/>
  <c r="Q1328" i="12"/>
  <c r="V1328" i="12"/>
  <c r="G1334" i="12"/>
  <c r="M1334" i="12" s="1"/>
  <c r="I1334" i="12"/>
  <c r="K1334" i="12"/>
  <c r="O1334" i="12"/>
  <c r="O1322" i="12" s="1"/>
  <c r="Q1334" i="12"/>
  <c r="V1334" i="12"/>
  <c r="G1337" i="12"/>
  <c r="M1337" i="12" s="1"/>
  <c r="I1337" i="12"/>
  <c r="I1322" i="12" s="1"/>
  <c r="K1337" i="12"/>
  <c r="O1337" i="12"/>
  <c r="Q1337" i="12"/>
  <c r="V1337" i="12"/>
  <c r="G1341" i="12"/>
  <c r="M1341" i="12" s="1"/>
  <c r="I1341" i="12"/>
  <c r="I1340" i="12" s="1"/>
  <c r="K1341" i="12"/>
  <c r="K1340" i="12" s="1"/>
  <c r="O1341" i="12"/>
  <c r="Q1341" i="12"/>
  <c r="V1341" i="12"/>
  <c r="V1340" i="12" s="1"/>
  <c r="G1366" i="12"/>
  <c r="I1366" i="12"/>
  <c r="K1366" i="12"/>
  <c r="O1366" i="12"/>
  <c r="Q1366" i="12"/>
  <c r="V1366" i="12"/>
  <c r="G1380" i="12"/>
  <c r="M1380" i="12" s="1"/>
  <c r="M1379" i="12" s="1"/>
  <c r="I1380" i="12"/>
  <c r="I1379" i="12" s="1"/>
  <c r="K1380" i="12"/>
  <c r="K1379" i="12" s="1"/>
  <c r="O1380" i="12"/>
  <c r="O1379" i="12" s="1"/>
  <c r="Q1380" i="12"/>
  <c r="Q1379" i="12" s="1"/>
  <c r="V1380" i="12"/>
  <c r="V1379" i="12" s="1"/>
  <c r="G1396" i="12"/>
  <c r="I1396" i="12"/>
  <c r="K1396" i="12"/>
  <c r="K1395" i="12" s="1"/>
  <c r="O1396" i="12"/>
  <c r="Q1396" i="12"/>
  <c r="V1396" i="12"/>
  <c r="G1399" i="12"/>
  <c r="M1399" i="12" s="1"/>
  <c r="I1399" i="12"/>
  <c r="K1399" i="12"/>
  <c r="O1399" i="12"/>
  <c r="Q1399" i="12"/>
  <c r="Q1395" i="12" s="1"/>
  <c r="V1399" i="12"/>
  <c r="G1404" i="12"/>
  <c r="M1404" i="12" s="1"/>
  <c r="I1404" i="12"/>
  <c r="K1404" i="12"/>
  <c r="O1404" i="12"/>
  <c r="Q1404" i="12"/>
  <c r="V1404" i="12"/>
  <c r="G1408" i="12"/>
  <c r="I1408" i="12"/>
  <c r="K1408" i="12"/>
  <c r="K1403" i="12" s="1"/>
  <c r="O1408" i="12"/>
  <c r="O1403" i="12" s="1"/>
  <c r="Q1408" i="12"/>
  <c r="V1408" i="12"/>
  <c r="G1414" i="12"/>
  <c r="M1414" i="12" s="1"/>
  <c r="I1414" i="12"/>
  <c r="I1403" i="12" s="1"/>
  <c r="K1414" i="12"/>
  <c r="O1414" i="12"/>
  <c r="Q1414" i="12"/>
  <c r="Q1403" i="12" s="1"/>
  <c r="V1414" i="12"/>
  <c r="G1423" i="12"/>
  <c r="M1423" i="12" s="1"/>
  <c r="I1423" i="12"/>
  <c r="I1422" i="12" s="1"/>
  <c r="K1423" i="12"/>
  <c r="O1423" i="12"/>
  <c r="Q1423" i="12"/>
  <c r="Q1422" i="12" s="1"/>
  <c r="V1423" i="12"/>
  <c r="V1422" i="12" s="1"/>
  <c r="G1433" i="12"/>
  <c r="I1433" i="12"/>
  <c r="K1433" i="12"/>
  <c r="O1433" i="12"/>
  <c r="O1422" i="12" s="1"/>
  <c r="Q1433" i="12"/>
  <c r="V1433" i="12"/>
  <c r="G1437" i="12"/>
  <c r="M1437" i="12" s="1"/>
  <c r="I1437" i="12"/>
  <c r="K1437" i="12"/>
  <c r="O1437" i="12"/>
  <c r="Q1437" i="12"/>
  <c r="V1437" i="12"/>
  <c r="G1439" i="12"/>
  <c r="M1439" i="12" s="1"/>
  <c r="I1439" i="12"/>
  <c r="K1439" i="12"/>
  <c r="O1439" i="12"/>
  <c r="Q1439" i="12"/>
  <c r="V1439" i="12"/>
  <c r="G1444" i="12"/>
  <c r="M1444" i="12" s="1"/>
  <c r="I1444" i="12"/>
  <c r="K1444" i="12"/>
  <c r="O1444" i="12"/>
  <c r="Q1444" i="12"/>
  <c r="V1444" i="12"/>
  <c r="G1448" i="12"/>
  <c r="M1448" i="12" s="1"/>
  <c r="I1448" i="12"/>
  <c r="K1448" i="12"/>
  <c r="O1448" i="12"/>
  <c r="Q1448" i="12"/>
  <c r="V1448" i="12"/>
  <c r="V1452" i="12"/>
  <c r="G1453" i="12"/>
  <c r="M1453" i="12" s="1"/>
  <c r="I1453" i="12"/>
  <c r="I1452" i="12" s="1"/>
  <c r="K1453" i="12"/>
  <c r="K1452" i="12" s="1"/>
  <c r="O1453" i="12"/>
  <c r="Q1453" i="12"/>
  <c r="V1453" i="12"/>
  <c r="G1456" i="12"/>
  <c r="I1456" i="12"/>
  <c r="K1456" i="12"/>
  <c r="O1456" i="12"/>
  <c r="Q1456" i="12"/>
  <c r="V1456" i="12"/>
  <c r="G1459" i="12"/>
  <c r="M1459" i="12" s="1"/>
  <c r="M1458" i="12" s="1"/>
  <c r="I1459" i="12"/>
  <c r="I1458" i="12" s="1"/>
  <c r="K1459" i="12"/>
  <c r="K1458" i="12" s="1"/>
  <c r="O1459" i="12"/>
  <c r="O1458" i="12" s="1"/>
  <c r="Q1459" i="12"/>
  <c r="Q1458" i="12" s="1"/>
  <c r="V1459" i="12"/>
  <c r="V1458" i="12" s="1"/>
  <c r="G1462" i="12"/>
  <c r="I1462" i="12"/>
  <c r="K1462" i="12"/>
  <c r="O1462" i="12"/>
  <c r="Q1462" i="12"/>
  <c r="V1462" i="12"/>
  <c r="G1464" i="12"/>
  <c r="M1464" i="12" s="1"/>
  <c r="I1464" i="12"/>
  <c r="K1464" i="12"/>
  <c r="O1464" i="12"/>
  <c r="Q1464" i="12"/>
  <c r="V1464" i="12"/>
  <c r="G1466" i="12"/>
  <c r="M1466" i="12" s="1"/>
  <c r="I1466" i="12"/>
  <c r="K1466" i="12"/>
  <c r="O1466" i="12"/>
  <c r="Q1466" i="12"/>
  <c r="V1466" i="12"/>
  <c r="G1468" i="12"/>
  <c r="M1468" i="12" s="1"/>
  <c r="I1468" i="12"/>
  <c r="K1468" i="12"/>
  <c r="O1468" i="12"/>
  <c r="Q1468" i="12"/>
  <c r="V1468" i="12"/>
  <c r="G1470" i="12"/>
  <c r="M1470" i="12" s="1"/>
  <c r="I1470" i="12"/>
  <c r="K1470" i="12"/>
  <c r="O1470" i="12"/>
  <c r="Q1470" i="12"/>
  <c r="V1470" i="12"/>
  <c r="G1473" i="12"/>
  <c r="M1473" i="12" s="1"/>
  <c r="I1473" i="12"/>
  <c r="K1473" i="12"/>
  <c r="O1473" i="12"/>
  <c r="Q1473" i="12"/>
  <c r="V1473" i="12"/>
  <c r="G1476" i="12"/>
  <c r="M1476" i="12" s="1"/>
  <c r="I1476" i="12"/>
  <c r="K1476" i="12"/>
  <c r="O1476" i="12"/>
  <c r="Q1476" i="12"/>
  <c r="V1476" i="12"/>
  <c r="G1482" i="12"/>
  <c r="M1482" i="12" s="1"/>
  <c r="I1482" i="12"/>
  <c r="K1482" i="12"/>
  <c r="O1482" i="12"/>
  <c r="Q1482" i="12"/>
  <c r="V1482" i="12"/>
  <c r="G1484" i="12"/>
  <c r="M1484" i="12" s="1"/>
  <c r="I1484" i="12"/>
  <c r="K1484" i="12"/>
  <c r="O1484" i="12"/>
  <c r="Q1484" i="12"/>
  <c r="V1484" i="12"/>
  <c r="G1486" i="12"/>
  <c r="M1486" i="12" s="1"/>
  <c r="I1486" i="12"/>
  <c r="K1486" i="12"/>
  <c r="O1486" i="12"/>
  <c r="Q1486" i="12"/>
  <c r="V1486" i="12"/>
  <c r="AE1489" i="12"/>
  <c r="I20" i="1"/>
  <c r="I19" i="1"/>
  <c r="G1452" i="12" l="1"/>
  <c r="I82" i="1" s="1"/>
  <c r="G8" i="13"/>
  <c r="I51" i="1" s="1"/>
  <c r="F42" i="1"/>
  <c r="K195" i="12"/>
  <c r="M1436" i="12"/>
  <c r="K1422" i="12"/>
  <c r="M1019" i="12"/>
  <c r="M1018" i="12" s="1"/>
  <c r="Q811" i="12"/>
  <c r="O811" i="12"/>
  <c r="O771" i="12"/>
  <c r="I738" i="12"/>
  <c r="Q684" i="12"/>
  <c r="I684" i="12"/>
  <c r="O684" i="12"/>
  <c r="K74" i="12"/>
  <c r="G67" i="12"/>
  <c r="I53" i="1" s="1"/>
  <c r="Q1452" i="12"/>
  <c r="I1436" i="12"/>
  <c r="K1322" i="12"/>
  <c r="Q933" i="12"/>
  <c r="O872" i="12"/>
  <c r="I822" i="12"/>
  <c r="K126" i="12"/>
  <c r="O67" i="12"/>
  <c r="G1458" i="12"/>
  <c r="I83" i="1" s="1"/>
  <c r="O1436" i="12"/>
  <c r="V1234" i="12"/>
  <c r="G1071" i="12"/>
  <c r="I73" i="1" s="1"/>
  <c r="K933" i="12"/>
  <c r="Q822" i="12"/>
  <c r="G1422" i="12"/>
  <c r="I80" i="1" s="1"/>
  <c r="V1395" i="12"/>
  <c r="I1395" i="12"/>
  <c r="O1395" i="12"/>
  <c r="G1340" i="12"/>
  <c r="I76" i="1" s="1"/>
  <c r="V811" i="12"/>
  <c r="K133" i="12"/>
  <c r="I67" i="12"/>
  <c r="V1403" i="12"/>
  <c r="G1461" i="12"/>
  <c r="I84" i="1" s="1"/>
  <c r="I811" i="12"/>
  <c r="F40" i="1"/>
  <c r="F41" i="1"/>
  <c r="G1395" i="12"/>
  <c r="I78" i="1" s="1"/>
  <c r="M1322" i="12"/>
  <c r="I1234" i="12"/>
  <c r="O1234" i="12"/>
  <c r="M746" i="12"/>
  <c r="G738" i="12"/>
  <c r="I61" i="1" s="1"/>
  <c r="Q133" i="12"/>
  <c r="I133" i="12"/>
  <c r="F39" i="1"/>
  <c r="F44" i="1" s="1"/>
  <c r="G983" i="12"/>
  <c r="I69" i="1" s="1"/>
  <c r="M984" i="12"/>
  <c r="M983" i="12" s="1"/>
  <c r="K283" i="12"/>
  <c r="K1436" i="12"/>
  <c r="K1461" i="12"/>
  <c r="Q1461" i="12"/>
  <c r="G1379" i="12"/>
  <c r="I77" i="1" s="1"/>
  <c r="Q1340" i="12"/>
  <c r="V1024" i="12"/>
  <c r="G822" i="12"/>
  <c r="I64" i="1" s="1"/>
  <c r="V8" i="12"/>
  <c r="I8" i="12"/>
  <c r="I1461" i="12"/>
  <c r="O1461" i="12"/>
  <c r="O1452" i="12"/>
  <c r="Q1436" i="12"/>
  <c r="G1403" i="12"/>
  <c r="I79" i="1" s="1"/>
  <c r="O1340" i="12"/>
  <c r="Q1322" i="12"/>
  <c r="K1234" i="12"/>
  <c r="Q1234" i="12"/>
  <c r="I1071" i="12"/>
  <c r="O1071" i="12"/>
  <c r="K1024" i="12"/>
  <c r="O983" i="12"/>
  <c r="V933" i="12"/>
  <c r="V905" i="12"/>
  <c r="I872" i="12"/>
  <c r="G872" i="12"/>
  <c r="I65" i="1" s="1"/>
  <c r="O822" i="12"/>
  <c r="K811" i="12"/>
  <c r="K684" i="12"/>
  <c r="V283" i="12"/>
  <c r="V195" i="12"/>
  <c r="V133" i="12"/>
  <c r="V126" i="12"/>
  <c r="V74" i="12"/>
  <c r="Q8" i="12"/>
  <c r="K1071" i="12"/>
  <c r="Q1071" i="12"/>
  <c r="G1021" i="12"/>
  <c r="I71" i="1" s="1"/>
  <c r="O933" i="12"/>
  <c r="I905" i="12"/>
  <c r="G905" i="12"/>
  <c r="I67" i="1" s="1"/>
  <c r="Q872" i="12"/>
  <c r="K822" i="12"/>
  <c r="K771" i="12"/>
  <c r="Q771" i="12"/>
  <c r="I771" i="12"/>
  <c r="K738" i="12"/>
  <c r="Q738" i="12"/>
  <c r="V684" i="12"/>
  <c r="G283" i="12"/>
  <c r="I58" i="1" s="1"/>
  <c r="G133" i="12"/>
  <c r="I56" i="1" s="1"/>
  <c r="G126" i="12"/>
  <c r="I55" i="1" s="1"/>
  <c r="Q74" i="12"/>
  <c r="I74" i="12"/>
  <c r="Q67" i="12"/>
  <c r="O8" i="12"/>
  <c r="V1461" i="12"/>
  <c r="V1436" i="12"/>
  <c r="V1322" i="12"/>
  <c r="G1234" i="12"/>
  <c r="I74" i="1" s="1"/>
  <c r="V1071" i="12"/>
  <c r="K983" i="12"/>
  <c r="I933" i="12"/>
  <c r="Q905" i="12"/>
  <c r="O905" i="12"/>
  <c r="K872" i="12"/>
  <c r="V822" i="12"/>
  <c r="G811" i="12"/>
  <c r="I63" i="1" s="1"/>
  <c r="V771" i="12"/>
  <c r="V738" i="12"/>
  <c r="Q283" i="12"/>
  <c r="I283" i="12"/>
  <c r="O283" i="12"/>
  <c r="Q195" i="12"/>
  <c r="I195" i="12"/>
  <c r="O195" i="12"/>
  <c r="O133" i="12"/>
  <c r="Q126" i="12"/>
  <c r="O126" i="12"/>
  <c r="O74" i="12"/>
  <c r="K8" i="12"/>
  <c r="N117" i="14"/>
  <c r="N89" i="14" s="1"/>
  <c r="BK116" i="14"/>
  <c r="N116" i="14" s="1"/>
  <c r="N88" i="14" s="1"/>
  <c r="N115" i="15"/>
  <c r="N89" i="15" s="1"/>
  <c r="BK114" i="15"/>
  <c r="N114" i="15" s="1"/>
  <c r="N88" i="15" s="1"/>
  <c r="AF39" i="13"/>
  <c r="M15" i="13"/>
  <c r="M8" i="13" s="1"/>
  <c r="AF1489" i="12"/>
  <c r="M1462" i="12"/>
  <c r="M1461" i="12" s="1"/>
  <c r="G1436" i="12"/>
  <c r="I81" i="1" s="1"/>
  <c r="I18" i="1" s="1"/>
  <c r="M1433" i="12"/>
  <c r="M1422" i="12" s="1"/>
  <c r="M1408" i="12"/>
  <c r="M1403" i="12" s="1"/>
  <c r="M1396" i="12"/>
  <c r="M1395" i="12" s="1"/>
  <c r="M1366" i="12"/>
  <c r="M1340" i="12" s="1"/>
  <c r="G1322" i="12"/>
  <c r="I75" i="1" s="1"/>
  <c r="M1078" i="12"/>
  <c r="M1071" i="12" s="1"/>
  <c r="O1024" i="12"/>
  <c r="Q983" i="12"/>
  <c r="I983" i="12"/>
  <c r="M195" i="12"/>
  <c r="M74" i="12"/>
  <c r="M1235" i="12"/>
  <c r="M1234" i="12" s="1"/>
  <c r="Q1024" i="12"/>
  <c r="I1024" i="12"/>
  <c r="V983" i="12"/>
  <c r="M684" i="12"/>
  <c r="M1030" i="12"/>
  <c r="M1024" i="12" s="1"/>
  <c r="G1024" i="12"/>
  <c r="I72" i="1" s="1"/>
  <c r="M8" i="12"/>
  <c r="M1456" i="12"/>
  <c r="M1452" i="12" s="1"/>
  <c r="M933" i="12"/>
  <c r="M771" i="12"/>
  <c r="M738" i="12"/>
  <c r="G8" i="12"/>
  <c r="M906" i="12"/>
  <c r="M905" i="12" s="1"/>
  <c r="G901" i="12"/>
  <c r="I66" i="1" s="1"/>
  <c r="M873" i="12"/>
  <c r="M872" i="12" s="1"/>
  <c r="M823" i="12"/>
  <c r="M822" i="12" s="1"/>
  <c r="M812" i="12"/>
  <c r="M811" i="12" s="1"/>
  <c r="G684" i="12"/>
  <c r="I60" i="1" s="1"/>
  <c r="M682" i="12"/>
  <c r="M681" i="12" s="1"/>
  <c r="M284" i="12"/>
  <c r="M283" i="12" s="1"/>
  <c r="G195" i="12"/>
  <c r="I57" i="1" s="1"/>
  <c r="M147" i="12"/>
  <c r="M133" i="12" s="1"/>
  <c r="M127" i="12"/>
  <c r="M126" i="12" s="1"/>
  <c r="G74" i="12"/>
  <c r="I54" i="1" s="1"/>
  <c r="M71" i="12"/>
  <c r="M67" i="12" s="1"/>
  <c r="G933" i="12"/>
  <c r="I68" i="1" s="1"/>
  <c r="G771" i="12"/>
  <c r="I62" i="1" s="1"/>
  <c r="J28" i="1"/>
  <c r="J26" i="1"/>
  <c r="G38" i="1"/>
  <c r="F38" i="1"/>
  <c r="H32" i="1"/>
  <c r="J23" i="1"/>
  <c r="J24" i="1"/>
  <c r="J25" i="1"/>
  <c r="J27" i="1"/>
  <c r="E24" i="1"/>
  <c r="E26" i="1"/>
  <c r="G39" i="13" l="1"/>
  <c r="G42" i="1"/>
  <c r="H42" i="1" s="1"/>
  <c r="I42" i="1" s="1"/>
  <c r="G43" i="1"/>
  <c r="H43" i="1" s="1"/>
  <c r="I43" i="1" s="1"/>
  <c r="I52" i="1"/>
  <c r="G1489" i="12"/>
  <c r="G40" i="1"/>
  <c r="H40" i="1" s="1"/>
  <c r="I40" i="1" s="1"/>
  <c r="G41" i="1"/>
  <c r="H41" i="1" s="1"/>
  <c r="I41" i="1" s="1"/>
  <c r="G39" i="1"/>
  <c r="I17" i="1"/>
  <c r="L99" i="14"/>
  <c r="M27" i="14"/>
  <c r="M30" i="14" s="1"/>
  <c r="L38" i="14" s="1"/>
  <c r="L97" i="15"/>
  <c r="M27" i="15"/>
  <c r="M30" i="15" s="1"/>
  <c r="L38" i="15" s="1"/>
  <c r="G23" i="1"/>
  <c r="G44" i="1" l="1"/>
  <c r="H39" i="1"/>
  <c r="H44" i="1" s="1"/>
  <c r="I16" i="1"/>
  <c r="I21" i="1" s="1"/>
  <c r="I85" i="1"/>
  <c r="A23" i="1"/>
  <c r="A24" i="1" s="1"/>
  <c r="G24" i="1" s="1"/>
  <c r="I39" i="1" l="1"/>
  <c r="I44" i="1" s="1"/>
  <c r="J42" i="1" s="1"/>
  <c r="J81" i="1"/>
  <c r="J71" i="1"/>
  <c r="J63" i="1"/>
  <c r="J60" i="1"/>
  <c r="J76" i="1"/>
  <c r="J61" i="1"/>
  <c r="J77" i="1"/>
  <c r="J62" i="1"/>
  <c r="J78" i="1"/>
  <c r="J59" i="1"/>
  <c r="J79" i="1"/>
  <c r="J64" i="1"/>
  <c r="J80" i="1"/>
  <c r="J65" i="1"/>
  <c r="J82" i="1"/>
  <c r="J66" i="1"/>
  <c r="J83" i="1"/>
  <c r="J51" i="1"/>
  <c r="J75" i="1"/>
  <c r="J52" i="1"/>
  <c r="J68" i="1"/>
  <c r="J53" i="1"/>
  <c r="J69" i="1"/>
  <c r="J54" i="1"/>
  <c r="J70" i="1"/>
  <c r="J84" i="1"/>
  <c r="J67" i="1"/>
  <c r="J55" i="1"/>
  <c r="J56" i="1"/>
  <c r="J72" i="1"/>
  <c r="J57" i="1"/>
  <c r="J73" i="1"/>
  <c r="J58" i="1"/>
  <c r="J74" i="1"/>
  <c r="G25" i="1"/>
  <c r="A25" i="1" s="1"/>
  <c r="A26" i="1" s="1"/>
  <c r="G26" i="1" s="1"/>
  <c r="G28" i="1"/>
  <c r="J39" i="1" l="1"/>
  <c r="J44" i="1" s="1"/>
  <c r="J43" i="1"/>
  <c r="J41" i="1"/>
  <c r="J40" i="1"/>
  <c r="J85" i="1"/>
  <c r="A27" i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nnections.xml><?xml version="1.0" encoding="utf-8"?>
<connections xmlns="http://schemas.openxmlformats.org/spreadsheetml/2006/main">
  <connection id="1" name="Rozpočet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name="Rozpočet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name="Rozpočet1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name="Rozpočet1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name="Rozpočet16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<sst xmlns="http://schemas.openxmlformats.org/spreadsheetml/2006/main" count="10002" uniqueCount="2225">
  <si>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</si>
  <si>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</si>
  <si>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</si>
  <si>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</si>
  <si>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</si>
  <si>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</si>
  <si>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</si>
  <si>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</si>
  <si>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</si>
  <si>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</si>
  <si>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</si>
  <si>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</si>
  <si>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</si>
  <si>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</si>
  <si>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</si>
  <si>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</si>
  <si>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</si>
  <si>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</si>
  <si>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</si>
  <si>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</si>
  <si>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</si>
  <si>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</si>
  <si>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</si>
  <si>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</si>
  <si>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</si>
  <si>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</si>
  <si>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</si>
  <si>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</si>
  <si>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</si>
  <si>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</si>
  <si>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</si>
  <si>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</si>
  <si>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</si>
  <si>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</si>
  <si>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</si>
  <si>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</si>
  <si>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</si>
  <si>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</si>
  <si>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</si>
  <si>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</si>
  <si>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</si>
  <si>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</si>
  <si>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</si>
  <si>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1139</t>
  </si>
  <si>
    <t>SEN OA v Kolíně, Kutnohorská 41</t>
  </si>
  <si>
    <t>Stavba</t>
  </si>
  <si>
    <t>SO 01</t>
  </si>
  <si>
    <t>Architektonicko-stavební řešení 2018</t>
  </si>
  <si>
    <t>1</t>
  </si>
  <si>
    <t>SO 02</t>
  </si>
  <si>
    <t>Celkem za stavbu</t>
  </si>
  <si>
    <t>CZK</t>
  </si>
  <si>
    <t>Rekapitulace dílů</t>
  </si>
  <si>
    <t>Typ dílu</t>
  </si>
  <si>
    <t>01</t>
  </si>
  <si>
    <t>Vedlejší rozpočtové náklady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</si>
  <si>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</si>
  <si>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</si>
  <si>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</si>
  <si>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</si>
  <si>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</si>
  <si>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</si>
  <si>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</si>
  <si>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</si>
  <si>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</si>
  <si>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</si>
  <si>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</si>
  <si>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</si>
  <si>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</si>
  <si>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621</t>
  </si>
  <si>
    <t>Průzkumy a zkoušky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</si>
  <si>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</si>
  <si>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</si>
  <si>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</si>
  <si>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</si>
  <si>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</si>
  <si>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</si>
  <si>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</si>
  <si>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</si>
  <si>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</si>
  <si>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</si>
  <si>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</si>
  <si>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</si>
  <si>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</si>
  <si>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</si>
  <si>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</si>
  <si>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</si>
  <si>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</si>
  <si>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</si>
  <si>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</si>
  <si>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</si>
  <si>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</si>
  <si>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</si>
  <si>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</si>
  <si>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</si>
  <si>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</si>
  <si>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</si>
  <si>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</si>
  <si>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</si>
  <si>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</si>
  <si>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</si>
  <si>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</si>
  <si>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</si>
  <si>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</si>
  <si>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</si>
  <si>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769b</t>
  </si>
  <si>
    <t>Otvorové prvky z hliníku</t>
  </si>
  <si>
    <t>783</t>
  </si>
  <si>
    <t>Nátěry</t>
  </si>
  <si>
    <t>784</t>
  </si>
  <si>
    <t>Malby</t>
  </si>
  <si>
    <t>786</t>
  </si>
  <si>
    <t>Čalounické úpravy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</si>
  <si>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</si>
  <si>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</si>
  <si>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</si>
  <si>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</si>
  <si>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</si>
  <si>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</si>
  <si>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</si>
  <si>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</si>
  <si>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</si>
  <si>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</si>
  <si>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</si>
  <si>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</si>
  <si>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</si>
  <si>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</si>
  <si>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</si>
  <si>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</si>
  <si>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</si>
  <si>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</si>
  <si>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</si>
  <si>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</si>
  <si>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</si>
  <si>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</si>
  <si>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</si>
  <si>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</si>
  <si>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</si>
  <si>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</si>
  <si>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</si>
  <si>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</si>
  <si>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</si>
  <si>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</si>
  <si>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</si>
  <si>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</si>
  <si>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</si>
  <si>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</si>
  <si>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</si>
  <si>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</si>
  <si>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</si>
  <si>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</si>
  <si>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</si>
  <si>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</si>
  <si>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</si>
  <si>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</si>
  <si>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18/ II</t>
  </si>
  <si>
    <t>POL1_1</t>
  </si>
  <si>
    <t>s přemístěním hmot na skládku na vzdálenost do 3 m nebo s naložením na dopravní prostředek</t>
  </si>
  <si>
    <t>SPI</t>
  </si>
  <si>
    <t xml:space="preserve">terénní úpravy : </t>
  </si>
  <si>
    <t>VV</t>
  </si>
  <si>
    <t>L : (9,815+3,75+5,62+4,785+5,95+1,15+1,1+0,25)*0,5</t>
  </si>
  <si>
    <t>R : 16,11*0,5</t>
  </si>
  <si>
    <t>SPU</t>
  </si>
  <si>
    <t>113106231R00</t>
  </si>
  <si>
    <t>Rozebrání vozovek a ploch s jakoukoliv výplní spár _x000D_
 v jakékoliv ploše, ze zámkové dlažky, kladených do lože z kameniva</t>
  </si>
  <si>
    <t>M : (7,3+1,5)*0,6</t>
  </si>
  <si>
    <t>N : 2,8*0,6</t>
  </si>
  <si>
    <t>O : 9,7*1</t>
  </si>
  <si>
    <t>P : (11,31+11,845+8,015)*0,6</t>
  </si>
  <si>
    <t>113231223R00</t>
  </si>
  <si>
    <t>Bourání liniových odvodňovacích žabů zatížení B125, šířka žlabu 235 mm</t>
  </si>
  <si>
    <t>m</t>
  </si>
  <si>
    <t>včetně betonového lože</t>
  </si>
  <si>
    <t>S : 3,6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</si>
  <si>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</si>
  <si>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</si>
  <si>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</si>
  <si>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</si>
  <si>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</si>
  <si>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sokl 180 pod terénem - šířka 1,0 m : 106,76*1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</si>
  <si>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</si>
  <si>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</si>
  <si>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</si>
  <si>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Aktualizace-Název v DZ:</t>
  </si>
  <si>
    <t>POP</t>
  </si>
  <si>
    <t>Vodorovné přemístění výkopku z hor.1-4 do 1000 m,</t>
  </si>
  <si>
    <t>sokl 180 pod terénem - šířka 1,0 m - 30 % odvoz přebytečné zeminy : 106,76*1*0,3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</si>
  <si>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</si>
  <si>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</si>
  <si>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</si>
  <si>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</si>
  <si>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k ceně za každých dalších 10 m_x000D_
 z horniny 1 až 4, kolečkem</t>
  </si>
  <si>
    <t>166101101R00</t>
  </si>
  <si>
    <t>Přehození neulehlého výkopku z horniny 1 až 4</t>
  </si>
  <si>
    <t>do vzdálenosti 3 m vodorovně a 1,5 m svisle,</t>
  </si>
  <si>
    <t>sokl 180 pod terénem - šířka 1,0 m - 70 % zpětný zásyp : 106,76*1*0,7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</si>
  <si>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</si>
  <si>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</si>
  <si>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</si>
  <si>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</si>
  <si>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</si>
  <si>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</si>
  <si>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</si>
  <si>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199000002R00</t>
  </si>
  <si>
    <t>Poplatky za skládku horniny 1- 4</t>
  </si>
  <si>
    <t>113231RR00</t>
  </si>
  <si>
    <t>D+M betonového žlabu š. 200 mm včetně napojení, na stávající kanalizaci</t>
  </si>
  <si>
    <t>Vlastní</t>
  </si>
  <si>
    <t>Indiv</t>
  </si>
  <si>
    <t>281606113R00</t>
  </si>
  <si>
    <t>Injektování zdiva proti vzlínající vlhkosti beztlakovou injektáží, cihelného zdiva, tloušťky 600 mm</t>
  </si>
  <si>
    <t>801-4</t>
  </si>
  <si>
    <t>1.PP : 5,01+1,835+1,83+11,13+9,15+19,36</t>
  </si>
  <si>
    <t>281606114R00</t>
  </si>
  <si>
    <t>Injektování zdiva proti vzlínající vlhkosti beztlakovou injektáží, cihelného zdiva, tloušťky 900 mm</t>
  </si>
  <si>
    <t>1.PP : 4,31</t>
  </si>
  <si>
    <t>310235241RT2</t>
  </si>
  <si>
    <t>Zazdívka otvorů o ploše do 0,0225 m2 ve zdivu nadzákladovém cihlami pálenými o tloušťce zdi do 300 mm</t>
  </si>
  <si>
    <t>kus</t>
  </si>
  <si>
    <t>včetně pomocného pracovního lešení</t>
  </si>
  <si>
    <t>zazdívky fasáda : 10</t>
  </si>
  <si>
    <t>310236241R00</t>
  </si>
  <si>
    <t>Zazdívka otvorů o ploše přes 0,0225 m2 do 0,09 m2 ve zdivu nadzákladovém cihlami pálenými o tloušťce zdi do 300 mm</t>
  </si>
  <si>
    <t>310237241R00</t>
  </si>
  <si>
    <t>Zazdívka otvorů o ploše přes 0,09 m2 do 0,25 m2 ve zdivu nadzákladovém cihlami pálenými o tloušťce zdi do 300 mm</t>
  </si>
  <si>
    <t>311271170R00</t>
  </si>
  <si>
    <t>Zazdívka otvorů o ploše přes 1 m2 do 4 m2 ve zdivu nadzákladovém nepálenými tvárnicemi o tloušťce zdi do 300 mm</t>
  </si>
  <si>
    <t>střecha A : 1,5*7*0,15</t>
  </si>
  <si>
    <t>střecha C : (4,72+5,62+3,805+10,59)*0,25</t>
  </si>
  <si>
    <t>349231810R00</t>
  </si>
  <si>
    <t>Přisekání a hrubé vyrovnání, ostění po bourání výplní otvorů</t>
  </si>
  <si>
    <t xml:space="preserve">okna plast 1,2 : </t>
  </si>
  <si>
    <t>12 : (0,6+2*1,5)*6</t>
  </si>
  <si>
    <t>12a : (0,6+2*1,2)*6</t>
  </si>
  <si>
    <t>14 : (0,6+2*0,6)*6</t>
  </si>
  <si>
    <t xml:space="preserve">okna plast 0,9 : </t>
  </si>
  <si>
    <t>10 : (0,9+2*1,5)*12</t>
  </si>
  <si>
    <t>10a : (0,7+2*1,5)*4</t>
  </si>
  <si>
    <t>11 : (1,5+2*2)*24</t>
  </si>
  <si>
    <t>13 : (0,9+2*2)*3</t>
  </si>
  <si>
    <t>15 : (1,5+2*2,2)*6</t>
  </si>
  <si>
    <t>16 : (0,6+2*1,4)*11</t>
  </si>
  <si>
    <t>17 : (1,5+2*2,4)*35</t>
  </si>
  <si>
    <t>18 : (1,5+2*2,1)*5</t>
  </si>
  <si>
    <t>19 : (1,5+2*2,6)*4</t>
  </si>
  <si>
    <t xml:space="preserve">okna dřevo 1,2 : </t>
  </si>
  <si>
    <t>32 : (0,36+2*2,35)*2</t>
  </si>
  <si>
    <t>32a : (0,36+2*2,5)*2</t>
  </si>
  <si>
    <t xml:space="preserve">okna dřevo 0,9 : </t>
  </si>
  <si>
    <t>30 : (1,45+2*2,35)*36</t>
  </si>
  <si>
    <t>30a : (1,45+2*2,68)*1</t>
  </si>
  <si>
    <t>30b : (1,45+2*2,68)*1</t>
  </si>
  <si>
    <t>31 : (1,2+2*2,5)*1</t>
  </si>
  <si>
    <t>33 : (1,45+2*2,5)*14</t>
  </si>
  <si>
    <t>34 : (1,2+2*2,75)*1</t>
  </si>
  <si>
    <t>35 : (0,75+2*0,75)*2</t>
  </si>
  <si>
    <t xml:space="preserve">dveře plast 1,2 : </t>
  </si>
  <si>
    <t>20 : (0,7+2*1,97)*1</t>
  </si>
  <si>
    <t xml:space="preserve">dveře Al 1,2 : </t>
  </si>
  <si>
    <t>50 : (1,55+2*2,05)*1</t>
  </si>
  <si>
    <t>51 : (1,055+2*2,1)*1</t>
  </si>
  <si>
    <t>Mezisoučet</t>
  </si>
  <si>
    <t>šířka 50 cm : -986,405*0,5</t>
  </si>
  <si>
    <t>417321221RA0</t>
  </si>
  <si>
    <t>Zvýšení atik o 150 mm B20, výztuž, bednění, dle výkresů střech</t>
  </si>
  <si>
    <t>POL2_1</t>
  </si>
  <si>
    <t>střecha A : 19,21+6,7+8,835+3,605</t>
  </si>
  <si>
    <t>417321222RA0</t>
  </si>
  <si>
    <t>Zvýšení atik o 200 mm B20, výztuž, bednění, dle výkresů střech</t>
  </si>
  <si>
    <t>střecha C : (4,72+5,62+3,805+10,59)</t>
  </si>
  <si>
    <t>564261111R00</t>
  </si>
  <si>
    <t>Podklad nebo podsyp ze štěrkopísku tloušťka po zhutnění 200 mm</t>
  </si>
  <si>
    <t>s rozprostřením, vlhčením a zhutněním</t>
  </si>
  <si>
    <t>20 % : 59,627*0,2</t>
  </si>
  <si>
    <t>568111111R00</t>
  </si>
  <si>
    <t>Vyztužení podkladní vrstvy z geotextilie, sklon povrchu do 1:5, role šířky 3 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</si>
  <si>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</si>
  <si>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</si>
  <si>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</si>
  <si>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596811111RT4</t>
  </si>
  <si>
    <t>Kladení dlažby z betonových nebo kameninových dlaždic včetně dodávky dlaždic_x000D_
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</si>
  <si>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</si>
  <si>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59245110</t>
  </si>
  <si>
    <t>dlažba betonová dvouvrstvá, skladebná; obdélník; šedá; l = 200 mm; š = 100 mm; tl. 60,0 mm</t>
  </si>
  <si>
    <t>SPCM</t>
  </si>
  <si>
    <t>POL3_1</t>
  </si>
  <si>
    <t>5 % : 35,362*0,05</t>
  </si>
  <si>
    <t>6936619811</t>
  </si>
  <si>
    <t>Geotextilie 300 g/m2</t>
  </si>
  <si>
    <t>15 % : 71,5524*0,15</t>
  </si>
  <si>
    <t>610991111R00</t>
  </si>
  <si>
    <t>Zakrývání výplní vnitřních otvorů, předmětů apod. fólií Pe 0,05-0,2 mm</t>
  </si>
  <si>
    <t>801-1</t>
  </si>
  <si>
    <t>které se zřizují před úpravami povrchu, a obalení osazených dveřních zárubní před znečištěním při úpravách povrchu nástřikem plastických maltovin včetně pozdějšího odkrytí,</t>
  </si>
  <si>
    <t xml:space="preserve">dle výpočtů oken : </t>
  </si>
  <si>
    <t>okna plast 1,2 : 11,88</t>
  </si>
  <si>
    <t>okna plast 0,9 : 284,19</t>
  </si>
  <si>
    <t>okna dřevo 1,2 : 3,492</t>
  </si>
  <si>
    <t>okna dřevo 0,9 : 188,617</t>
  </si>
  <si>
    <t>dveře plast 1,2 : 1,379</t>
  </si>
  <si>
    <t>dveře Al 1,2 : 5,393</t>
  </si>
  <si>
    <t>610991004R00</t>
  </si>
  <si>
    <t>Začišťovací okenní lišta pro omítku tl. 15 mm</t>
  </si>
  <si>
    <t>nalepení a odříznutí po dokončení omítek</t>
  </si>
  <si>
    <t>612401391RT2</t>
  </si>
  <si>
    <t>Omítky malých ploch vnitřních stěn přes 0,25 do 1 m2, vápennou štukovou omítkou</t>
  </si>
  <si>
    <t>jakoukoliv maltou, z pomocného pracovního lešení o výšce podlahy do 1900 mm a pro zatížení do 1,5 kPa,</t>
  </si>
  <si>
    <t>po vybourání výplní : 30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</si>
  <si>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</si>
  <si>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</si>
  <si>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</si>
  <si>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612430010RA0</t>
  </si>
  <si>
    <t>Sanační omítky tloušťky 20 mm, jednovrstvá, zasolení mírné</t>
  </si>
  <si>
    <t>AP-HSV</t>
  </si>
  <si>
    <t>očištění podkladu ocelovými kartáči, provedení sanační omítky dle předpisu výrobce, dodávka hmot, pomocné lešení.</t>
  </si>
  <si>
    <t>1.PP : (5,01+1,835+1,83+11,13+9,15+19,36)*1,8</t>
  </si>
  <si>
    <t>1.PP : 4,31*1,8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</si>
  <si>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</si>
  <si>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</si>
  <si>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</si>
  <si>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okna plast 1,2 : 9,18</t>
  </si>
  <si>
    <t>622300181RT2</t>
  </si>
  <si>
    <t>Montáž kabelové chráničky do zateplení z polystyrenu, chránička DN 40 mm</t>
  </si>
  <si>
    <t>622311020R00</t>
  </si>
  <si>
    <t>Soklová lišta hliník KZS Baumit tl. 200 mm</t>
  </si>
  <si>
    <t>RTS 13/ I</t>
  </si>
  <si>
    <t>V : 9,815+3,78+5,62+4,785</t>
  </si>
  <si>
    <t>dvorní část : 3,02+7,33+2,78+9,705+6,95+0,8+5,86+4,76+2,23+7,705+9,8+20,91</t>
  </si>
  <si>
    <t>Z : 16,12</t>
  </si>
  <si>
    <t>622311137RT3</t>
  </si>
  <si>
    <t>Zateplení fasády  , expandovaným polystyrénem,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</si>
  <si>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</si>
  <si>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</si>
  <si>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 xml:space="preserve">ZS - detaily dle technologického předpisu výrobce včetně všech lišt, rohů atd. : </t>
  </si>
  <si>
    <t xml:space="preserve">kvalitativní třída A : </t>
  </si>
  <si>
    <t xml:space="preserve">podrobná specifikace v Technické zprávě : </t>
  </si>
  <si>
    <t xml:space="preserve">1. lepidlo pro ZS : </t>
  </si>
  <si>
    <t xml:space="preserve">2. tepelná izolace EPS - lambda = 0,039 W/m.K  tl. 200 mm kotvená hmoždinkami : </t>
  </si>
  <si>
    <t xml:space="preserve">3. lepicí stěrka s vtlačenou sklotextilní síťovinou  : </t>
  </si>
  <si>
    <t xml:space="preserve">4. difůzně otevřená penetrace : </t>
  </si>
  <si>
    <t xml:space="preserve">5. tenkovrstvá probarvená omítka silikonová  : </t>
  </si>
  <si>
    <t>výměra změřena kreslícím programem - výpis ploch fasád : 79,507</t>
  </si>
  <si>
    <t>152,118</t>
  </si>
  <si>
    <t>125,556</t>
  </si>
  <si>
    <t>113,327</t>
  </si>
  <si>
    <t>108,103</t>
  </si>
  <si>
    <t>162,872</t>
  </si>
  <si>
    <t>622311137RV1</t>
  </si>
  <si>
    <t xml:space="preserve">Zateplení fasády  , expandovaným polystyrénem, tloušťky 200 mm, zakončené stěrkou s výztužnou tkaninou,  </t>
  </si>
  <si>
    <t>4.NP - ZPS : 54</t>
  </si>
  <si>
    <t>622311836RT3</t>
  </si>
  <si>
    <t>Zateplení fasády  , minerálními deskami s podélným vláknem, tloušťky 180 mm, kontaktní nátěr a silikonová omítka, škrábaná, zrnitost 2 mm</t>
  </si>
  <si>
    <t xml:space="preserve">2. tepelná izolace MV PV - lambda = 0,036 W/m.K  tl. 180 mm kotvená hmoždinkami : </t>
  </si>
  <si>
    <t>výměra změřena kreslícím programem - výpis ploch fasád : 3,038</t>
  </si>
  <si>
    <t>622311837RT3</t>
  </si>
  <si>
    <t>Zateplení fasády  , minerálními deskami s podélným vláknem, tloušťky 200 mm, kontaktní nátěr a silikonová omítka, škrábaná, zrnitost 2 mm</t>
  </si>
  <si>
    <t xml:space="preserve">2. tepelná izolace MV PV - lambda = 0,036 W/m.K  tl. 200 mm kotvená hmoždinkami : </t>
  </si>
  <si>
    <t>výměra změřena kreslícím programem - výpis ploch fasád : 155,821</t>
  </si>
  <si>
    <t>156,503</t>
  </si>
  <si>
    <t>131,773</t>
  </si>
  <si>
    <t>27,167</t>
  </si>
  <si>
    <t>79,195</t>
  </si>
  <si>
    <t>117,777</t>
  </si>
  <si>
    <t>622311564R00</t>
  </si>
  <si>
    <t>Zateplení parapetu extrudovaným polystyrénem, tloušťky 40 mm</t>
  </si>
  <si>
    <t>POL1_0</t>
  </si>
  <si>
    <t>nanesení lepicího tmelu na izolační desky, nalepení desek, natažení stěrky, vtlačení výztužné tkaniny a přehlazení stěrky. Včetně parapetních lišt.</t>
  </si>
  <si>
    <t xml:space="preserve">Položka obsahuje řezání desek, nanesení lepicího tmelu na izolační desky, nalepení desek, natažení stěrky, osazení  lišty (5m/m2) a přehlazení stěrky. : </t>
  </si>
  <si>
    <t>12 : 0,6*6</t>
  </si>
  <si>
    <t>12a : 0,6*6</t>
  </si>
  <si>
    <t>14 : 0,6*6</t>
  </si>
  <si>
    <t>10 : 0,9*12</t>
  </si>
  <si>
    <t>10a : 0,7*4</t>
  </si>
  <si>
    <t>11 : 1,5*24</t>
  </si>
  <si>
    <t>13 : 0,9*3</t>
  </si>
  <si>
    <t>15 : 1,5*6</t>
  </si>
  <si>
    <t>16 : 0,6*11</t>
  </si>
  <si>
    <t>17 : 1,5*35</t>
  </si>
  <si>
    <t>18 : 1,5*5</t>
  </si>
  <si>
    <t>19 : 1,5*4</t>
  </si>
  <si>
    <t>32 : 0,36*2</t>
  </si>
  <si>
    <t>32a : 0,36*2</t>
  </si>
  <si>
    <t>30 : 1,45*36</t>
  </si>
  <si>
    <t>30a : 1,45*1</t>
  </si>
  <si>
    <t>30b : 1,45*1</t>
  </si>
  <si>
    <t>31 : 1,2*1</t>
  </si>
  <si>
    <t>33 : 1,45*14</t>
  </si>
  <si>
    <t>34 : 1,2*1</t>
  </si>
  <si>
    <t>35 : 0,75*2</t>
  </si>
  <si>
    <t>šířka 20 cm : -225,44*0,8</t>
  </si>
  <si>
    <t>622311850RT3</t>
  </si>
  <si>
    <t>Povrchová úprava ostění zateplovacího systému z minerální vlny, kontaktní nátěr a omítka silikonová</t>
  </si>
  <si>
    <t>okenní a rohové lišty, výztužná stěrka. Povrchová úprava dle popisu položky.</t>
  </si>
  <si>
    <t xml:space="preserve">Položka obsahuje okenní a rohové lišty, výztužnou stěrku, kontaktní nátěr a povrchovou úpravu omítkou : </t>
  </si>
  <si>
    <t>šířka 20 cm : -986,405*0,8</t>
  </si>
  <si>
    <t>622412313RT2</t>
  </si>
  <si>
    <t xml:space="preserve">Nátěr vnějsích omítek stěn silikonový, složitost 1-2,  </t>
  </si>
  <si>
    <t>POL1_</t>
  </si>
  <si>
    <t>Penetrace + 2 x krycí nátěr.</t>
  </si>
  <si>
    <t>včetně penetrace podkladu</t>
  </si>
  <si>
    <t>sokl fasáda nad terénem : 39,356</t>
  </si>
  <si>
    <t>622412323RT2</t>
  </si>
  <si>
    <t xml:space="preserve">Nátěr vnějsích omítek stěn silikonový, složitost 3-4,  </t>
  </si>
  <si>
    <t>portály a věž : 42+106</t>
  </si>
  <si>
    <t xml:space="preserve">výměra změřena kreslícím programem - výpis ploch fasád : </t>
  </si>
  <si>
    <t>622412343RT2</t>
  </si>
  <si>
    <t xml:space="preserve">Nátěr vnějsích omítek stěn silikonový, složitost 6,  </t>
  </si>
  <si>
    <t>výměra změřena kreslícím programem - výpis ploch fasád : 579,797*1,05</t>
  </si>
  <si>
    <t>622422211R00</t>
  </si>
  <si>
    <t>Oprava vnějších omítek vápenných a vápenocementových hladkých, stupeň členitosti 1 a 2, v množství opravované plochy přes 10 do 20 %, s barvením na 100% opravované plochy, bez nákladů na umělecké dekorace fasád</t>
  </si>
  <si>
    <t>bez otlučení vadných míst</t>
  </si>
  <si>
    <t>EPS 200 : 741,483</t>
  </si>
  <si>
    <t>MV PV 180 : 3,038</t>
  </si>
  <si>
    <t>MV PV 200 : 668,236</t>
  </si>
  <si>
    <t>622434133RT2</t>
  </si>
  <si>
    <t xml:space="preserve">Omítkový sanační systém pro vnější zdivo sanační podhoz tl. 10 mm, jádrová sanační omítka tl. 20 mm, jemná štuková omítka tl. 3 mm,  </t>
  </si>
  <si>
    <t>622451122R00</t>
  </si>
  <si>
    <t>Omítky vnější cementové stěn nebo štítů hrubé zatřené</t>
  </si>
  <si>
    <t>sokl 180 pod terénem : 106,76</t>
  </si>
  <si>
    <t>sokl 180 nad terénem : 55,649</t>
  </si>
  <si>
    <t>622473187RT2</t>
  </si>
  <si>
    <t>Příplatek za okenní začišťovací lištu včetně dodávky</t>
  </si>
  <si>
    <t>622477333RT2</t>
  </si>
  <si>
    <t>Oprava vnějších štukových omítek stěn s překrytím celé plochy štukem složitost fasády III., množství opravované plochy 21 až 30 %</t>
  </si>
  <si>
    <t>navlhčení podkladu, cementový postřik a jádrová omítka na uvedeném procentu plochy fasády, penetrace a štuk přes celou plochu</t>
  </si>
  <si>
    <t>622477362RT2</t>
  </si>
  <si>
    <t>Oprava vnějších štukových omítek stěn s překrytím celé plochy štukem složitost fasády VI., množství opravované plochy 11 až 20 %</t>
  </si>
  <si>
    <t>783897123R00</t>
  </si>
  <si>
    <t>Nátěr betonových povrchů vodoodpudivý na silikonové bázi, pro exteriér, jednonásobný</t>
  </si>
  <si>
    <t>800-783</t>
  </si>
  <si>
    <t>783942601R00</t>
  </si>
  <si>
    <t>Nátěry proti graffiti podklad pod antigraffiti, fasády, jednonásobný</t>
  </si>
  <si>
    <t>sokl fasáda nad terénem : 39,356*2,5</t>
  </si>
  <si>
    <t>783942602R00</t>
  </si>
  <si>
    <t>Nátěry proti graffiti nátěr antigraffiti, fasády, dvojnásobný</t>
  </si>
  <si>
    <t>včetně montáže, dodávky a demontáže pomocného lešení.</t>
  </si>
  <si>
    <t>621323041R00</t>
  </si>
  <si>
    <t>Penetrace podkladu</t>
  </si>
  <si>
    <t>622311516R00</t>
  </si>
  <si>
    <t>Izolace suterénu ZS ETICS perim tl. 180 mm, bez PÚ</t>
  </si>
  <si>
    <t xml:space="preserve">2. tepelná izolace perimetr - lambda = 0,034 W/m.K  tl. 180 mm  : </t>
  </si>
  <si>
    <t>výměra změřena kreslícím programem - výpis ploch fasád : 12,83</t>
  </si>
  <si>
    <t>6,95</t>
  </si>
  <si>
    <t>40,56</t>
  </si>
  <si>
    <t>22,4</t>
  </si>
  <si>
    <t>9,86</t>
  </si>
  <si>
    <t>14,16</t>
  </si>
  <si>
    <t>622311526RX2</t>
  </si>
  <si>
    <t>ZS ETICS, sokl, perimetr tl. 180 mm, s mozaikovou omítkou</t>
  </si>
  <si>
    <t xml:space="preserve">2. tepelná izolace perimetr - lambda = 0,034 W/m.K  tl. 180 mm kotvená hmoždinkami : </t>
  </si>
  <si>
    <t xml:space="preserve">5. mozaiková soklová omítka : </t>
  </si>
  <si>
    <t>výměra změřena kreslícím programem - výpis ploch fasád : 16,157</t>
  </si>
  <si>
    <t>7,385</t>
  </si>
  <si>
    <t>9,422</t>
  </si>
  <si>
    <t>2,863</t>
  </si>
  <si>
    <t>6,408</t>
  </si>
  <si>
    <t>13,414</t>
  </si>
  <si>
    <t>622392RR01</t>
  </si>
  <si>
    <t>Dodávka a montáž fasádního prvku, R1 - soklová římsa rovná</t>
  </si>
  <si>
    <t>položka obsahuje veškeré práce materiály, předpoklad oprav 25 % celkové výměry : 52/4</t>
  </si>
  <si>
    <t xml:space="preserve">podrobný popis v TZ a v legendě architektonických prvků : </t>
  </si>
  <si>
    <t>622392RR02</t>
  </si>
  <si>
    <t>Dodávka a montáž fasádního prvku, R2 - patrová římsa</t>
  </si>
  <si>
    <t>622392RR03</t>
  </si>
  <si>
    <t>Dodávka a montáž fasádního prvku, R3 - nadokenní římsa</t>
  </si>
  <si>
    <t>622392RR04</t>
  </si>
  <si>
    <t>Dodávka a montáž fasádního prvku, R4 - okapní římsa</t>
  </si>
  <si>
    <t>položka obsahuje veškeré práce materiály, předpoklad oprav 25 % celkové výměry : 20/4</t>
  </si>
  <si>
    <t>622392RR05</t>
  </si>
  <si>
    <t>Dodávka a montáž fasádního prvku, R5 - okapní římsa</t>
  </si>
  <si>
    <t>položka obsahuje veškeré práce materiály, předpoklad oprav 25 % celkové výměry : 34/4</t>
  </si>
  <si>
    <t>622392RR06</t>
  </si>
  <si>
    <t>Dodávka a montáž fasádního prvku, R6 - parapetní římsa</t>
  </si>
  <si>
    <t>622392RR07</t>
  </si>
  <si>
    <t>Dodávka a montáž fasádního prvku, R7 - nadokenní římsa</t>
  </si>
  <si>
    <t>položka obsahuje veškeré práce materiály, předpoklad oprav 25 % celkové výměry : 7/4</t>
  </si>
  <si>
    <t>622392RR08</t>
  </si>
  <si>
    <t>Dodávka a montáž fasádního prvku, R8 - parapetní římsa</t>
  </si>
  <si>
    <t>položka obsahuje veškeré práce materiály, předpoklad oprav 25 % celkové výměry : 5/4</t>
  </si>
  <si>
    <t>622392RR09</t>
  </si>
  <si>
    <t>Dodávka a montáž fasádního prvku, K1 - kazeta parapetní</t>
  </si>
  <si>
    <t>položka obsahuje veškeré práce materiály, předpoklad oprav 25 % celkové výměry : 24/4</t>
  </si>
  <si>
    <t>622392RR10</t>
  </si>
  <si>
    <t>Dodávka a montáž fasádního prvku, K2 - kazeta atiková</t>
  </si>
  <si>
    <t>622392RR11</t>
  </si>
  <si>
    <t>Dodávka a montáž fasádního prvku, K3 - kazeta atiková spojovací</t>
  </si>
  <si>
    <t>položka obsahuje veškeré práce materiály, předpoklad oprav 50 % celkové výměry : 2/2</t>
  </si>
  <si>
    <t>622392RR12</t>
  </si>
  <si>
    <t>Dodávka a montáž fasádního prvku, K4 - kazeta atiková koncová</t>
  </si>
  <si>
    <t>622392RR13</t>
  </si>
  <si>
    <t>Dodávka a montáž fasádního prvku, K5 - kazeta atiková řadová</t>
  </si>
  <si>
    <t>položka obsahuje veškeré práce materiály, předpoklad oprav 25 % celkové výměry : 48/4</t>
  </si>
  <si>
    <t>622392RR14</t>
  </si>
  <si>
    <t>Dodávka a montáž fasádního prvku, K6 - kazeta atiková vrcholová</t>
  </si>
  <si>
    <t>622392RR17</t>
  </si>
  <si>
    <t>Dodávka a montáž fasádního prvku, K7 - kazeta atiková koncová</t>
  </si>
  <si>
    <t>položka obsahuje veškeré práce materiály, předpoklad oprav 25 % celkové výměry : 4/4</t>
  </si>
  <si>
    <t>622392RR18</t>
  </si>
  <si>
    <t>Dodávka a montáž fasádního prvku, PŠ1 - šambrána</t>
  </si>
  <si>
    <t>položka obsahuje veškeré práce materiály, předpoklad oprav 25 % celkové výměry : 290/4</t>
  </si>
  <si>
    <t>622392RR19</t>
  </si>
  <si>
    <t>Dodávka a montáž fasádního prvku, PŠ2 - šambrána</t>
  </si>
  <si>
    <t>položka obsahuje veškeré práce materiály, předpoklad oprav 25 % celkové výměry : 3/4</t>
  </si>
  <si>
    <t>622392RR20</t>
  </si>
  <si>
    <t>Dodávka a montáž fasádního prvku, PŠ3 - šambrána</t>
  </si>
  <si>
    <t>položka obsahuje veškeré práce materiály, předpoklad oprav 25 % celkové výměry : 6/4</t>
  </si>
  <si>
    <t>622392RR21</t>
  </si>
  <si>
    <t>Dodávka a montáž fasádního prvku, PŠ4 - šambrána</t>
  </si>
  <si>
    <t>622392RR22</t>
  </si>
  <si>
    <t>Dodávka a montáž fasádního prvku, L1 - lišta</t>
  </si>
  <si>
    <t>položka obsahuje veškeré práce materiály, předpoklad oprav 25 % celkové výměry : 132/4</t>
  </si>
  <si>
    <t>622392RR23</t>
  </si>
  <si>
    <t>Dodávka a montáž fasádního prvku, L2 - lišta</t>
  </si>
  <si>
    <t>622392RR24</t>
  </si>
  <si>
    <t>Dodávka a montáž fasádního prvku, L3 - lišta</t>
  </si>
  <si>
    <t>622392RR25</t>
  </si>
  <si>
    <t>Dodávka a montáž fasádního prvku, L4 - lišta</t>
  </si>
  <si>
    <t>položka obsahuje veškeré práce materiály, předpoklad oprav 25 % celkové výměry : 63/4</t>
  </si>
  <si>
    <t>622392RR26</t>
  </si>
  <si>
    <t>Dodávka a montáž fasádního prvku, L5 - lišta</t>
  </si>
  <si>
    <t>622392RR27</t>
  </si>
  <si>
    <t>Dodávka a montáž fasádního prvku, PL1 - pilastr</t>
  </si>
  <si>
    <t>položka obsahuje veškeré práce materiály, předpoklad oprav 25 % celkové výměry : 78/4</t>
  </si>
  <si>
    <t>622392RR28</t>
  </si>
  <si>
    <t>Dodávka a montáž fasádního prvku, O1 - profil vlysu atika</t>
  </si>
  <si>
    <t>položka obsahuje veškeré práce materiály, předpoklad oprav 25 % celkové výměry : 59/4</t>
  </si>
  <si>
    <t>622392RR29</t>
  </si>
  <si>
    <t>Dodávka a montáž fasádního prvku, O2 - profil vlysu portál</t>
  </si>
  <si>
    <t>položka obsahuje veškeré práce materiály, předpoklad oprav 25 % celkové výměry : 32/4</t>
  </si>
  <si>
    <t>622392RR30</t>
  </si>
  <si>
    <t>Dodávka a montáž fasádního prvku, T1 - profil tympanon</t>
  </si>
  <si>
    <t>položka obsahuje veškeré práce materiály, předpoklad oprav 50 % celkové výměry : 6/2</t>
  </si>
  <si>
    <t>622392RR31</t>
  </si>
  <si>
    <t>Dodávka a montáž fasádního prvku, Z1+Z2 - profil konzola zubořez a kazetka</t>
  </si>
  <si>
    <t>622392RR32</t>
  </si>
  <si>
    <t>Dodávka a montáž fasádního prvku, LE - profil lilie</t>
  </si>
  <si>
    <t>622392RR33</t>
  </si>
  <si>
    <t>Dodávka a montáž fasádního prvku, H1 - profil hlavice polosloupu</t>
  </si>
  <si>
    <t>622392RR34</t>
  </si>
  <si>
    <t>Dodávka a montáž fasádního prvku, H2 - profil  polosloup včetně patky</t>
  </si>
  <si>
    <t>622392RR35</t>
  </si>
  <si>
    <t>Dodávka a montáž fasádního prvku, P1 - profil  krycí deska sloupu</t>
  </si>
  <si>
    <t>622392RR36</t>
  </si>
  <si>
    <t>Dodávka a montáž fasádního prvku, P2 - profil  lišta oblá kruhová</t>
  </si>
  <si>
    <t>622473188RT2</t>
  </si>
  <si>
    <t>Příplatek za zpevnění soklů perlinkou dle PD</t>
  </si>
  <si>
    <t>sokl 140 nad terénem : 39,356</t>
  </si>
  <si>
    <t>ZK2</t>
  </si>
  <si>
    <t>Podrobný statický průzkum obvodového pláště, lokalizace a popis míst s výskytem poruch</t>
  </si>
  <si>
    <t>632418120RT1</t>
  </si>
  <si>
    <t>Potěr ze suchých směsí samonivelační stěrka na bázi síranu vápenatého, tloušťky 20 mm, včetně penetrace</t>
  </si>
  <si>
    <t>s rozprostřením a uhlazením</t>
  </si>
  <si>
    <t>střecha A : 223</t>
  </si>
  <si>
    <t>střecha C : 221</t>
  </si>
  <si>
    <t>střecha D : 8,25</t>
  </si>
  <si>
    <t>4.NP ZPP : 420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</si>
  <si>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</si>
  <si>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</si>
  <si>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</si>
  <si>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10 : 0,9*12*0,45</t>
  </si>
  <si>
    <t>10a : 0,7*4*0,45</t>
  </si>
  <si>
    <t>11 : 1,5*24*0,45</t>
  </si>
  <si>
    <t>13 : 0,9*3*0,45</t>
  </si>
  <si>
    <t>15 : 1,5*6*0,6</t>
  </si>
  <si>
    <t>16 : 0,6*11*0,6</t>
  </si>
  <si>
    <t>17 : 1,5*35*0,6</t>
  </si>
  <si>
    <t>18 : 1,5*5*0,6</t>
  </si>
  <si>
    <t>19 : 1,5*4*0,6</t>
  </si>
  <si>
    <t>30 : 1,45*36*0,6</t>
  </si>
  <si>
    <t>30a : 1,45*1*0,6</t>
  </si>
  <si>
    <t>30b : 1,45*1*0,6</t>
  </si>
  <si>
    <t>33 : 1,45*14*0,6</t>
  </si>
  <si>
    <t>12 : 0,6*6*0,9</t>
  </si>
  <si>
    <t>12a : 0,6*6*0,9</t>
  </si>
  <si>
    <t>14 : 0,6*6*0,9</t>
  </si>
  <si>
    <t>32 : 0,36*2*0,9</t>
  </si>
  <si>
    <t>31 : 1,2*1*0,9</t>
  </si>
  <si>
    <t>34 : 1,2*1*0,9</t>
  </si>
  <si>
    <t>35 : 0,75*2*0,9</t>
  </si>
  <si>
    <t>632451024R00</t>
  </si>
  <si>
    <t>Vyrovnávací potěr z cementové malty v pásu o průměrné (střední) tloušťce od 40 do 50 mm</t>
  </si>
  <si>
    <t>střecha A : 1,5*7*0,3</t>
  </si>
  <si>
    <t>střecha C : (4,72+5,62+3,805+10,59)*0,3</t>
  </si>
  <si>
    <t>631100001RA0</t>
  </si>
  <si>
    <t>Kompletní podlahové konstrukce z dlažby teracové, podkladní mazanina 8 cm</t>
  </si>
  <si>
    <t>Podlaha z dlažby keramické,podkladní mazanina 8 cm,</t>
  </si>
  <si>
    <t>20 : 0,7*1</t>
  </si>
  <si>
    <t>50 : 1,55*1</t>
  </si>
  <si>
    <t>51 : 1,055*1</t>
  </si>
  <si>
    <t>648991113RT7</t>
  </si>
  <si>
    <t>Osazení parapet.desek plast. a lamin. š.nad 20cm, včetně dodávky plastové parapetní desky š. 450 mm</t>
  </si>
  <si>
    <t>648991113RT8</t>
  </si>
  <si>
    <t>Osazení parapet.desek plast. a lamin. š.nad 20cm, včetně dodávky plastové parapetní desky š. 600 mm</t>
  </si>
  <si>
    <t>648991113RT9</t>
  </si>
  <si>
    <t>Osazení parapet.desek plast. a lamin. š.nad 20cm, včetně dodávky plastové parapetní desky š. 900 mm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</si>
  <si>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</si>
  <si>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</si>
  <si>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</si>
  <si>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</si>
  <si>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Z : 16,5*15</t>
  </si>
  <si>
    <t>Sd : 25*17</t>
  </si>
  <si>
    <t>Vd : 30*13</t>
  </si>
  <si>
    <t>V : 27*14</t>
  </si>
  <si>
    <t>Zd : 22*13+9*13</t>
  </si>
  <si>
    <t>S : 9*8+16*12</t>
  </si>
  <si>
    <t>J : 50*21+10*4*9</t>
  </si>
  <si>
    <t>941941501R00</t>
  </si>
  <si>
    <t>Montáž lešení lehkého pracovního řadového s podlahami dovoz včetně odvozu lešení_x000D_
 rámového pronajatého</t>
  </si>
  <si>
    <t>km</t>
  </si>
  <si>
    <t>20 km : 3517,5000*20</t>
  </si>
  <si>
    <t>941941192RT3</t>
  </si>
  <si>
    <t>Montáž lešení lehkého pracovního řadového s podlahami příplatek za každý další i započatý měsíc použití lešení_x000D_
 šířky šířky od 0,80 do 1,00 m a výšky přes 10 do 30 m</t>
  </si>
  <si>
    <t>RTS 18/ I</t>
  </si>
  <si>
    <t>3 měsíce : 3517,5000*3</t>
  </si>
  <si>
    <t>941941832R00</t>
  </si>
  <si>
    <t>Demontáž lešení lehkého řadového s podlahami šířky od 0,8 do 1 m, výšky přes 10 do 30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</si>
  <si>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</si>
  <si>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</si>
  <si>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</si>
  <si>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</si>
  <si>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</si>
  <si>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</si>
  <si>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</si>
  <si>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</si>
  <si>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</si>
  <si>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stříšky_x000D_
 šířky do 2 m</t>
  </si>
  <si>
    <t>3 měsíce : 10*3</t>
  </si>
  <si>
    <t>944945812R00</t>
  </si>
  <si>
    <t>Demontáž záchytné stříšky šířky do 2 m</t>
  </si>
  <si>
    <t>zřizované současně s lehkým nebo těžkým lešením,</t>
  </si>
  <si>
    <t>9419000000RR0</t>
  </si>
  <si>
    <t>Lešení lehké pomocné, výška podlahy do 1,2 m, pro veškeré pomocné práce</t>
  </si>
  <si>
    <t>9419000001RR0</t>
  </si>
  <si>
    <t>Příplatek za roznášecí konstrukce na střechách, vč. ochrany střech dle dodavatele lešení</t>
  </si>
  <si>
    <t>952901114RS1</t>
  </si>
  <si>
    <t>Vyčištění budov o výšce podlaží do 4 m</t>
  </si>
  <si>
    <t/>
  </si>
  <si>
    <t>Aktualizace-Původní název:</t>
  </si>
  <si>
    <t>955809630RR0</t>
  </si>
  <si>
    <t>Demontáž a opětovná montáž drobných kov.prvků, umístěných na venkovní fasádě</t>
  </si>
  <si>
    <t>n60 : 5</t>
  </si>
  <si>
    <t>n69 : 3</t>
  </si>
  <si>
    <t>955809785RR0</t>
  </si>
  <si>
    <t>Prodloužení kruhového vývodu na fasádě DN 100, o tl. ZS</t>
  </si>
  <si>
    <t xml:space="preserve">dle legendy prvků : </t>
  </si>
  <si>
    <t>n13 : 6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</si>
  <si>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</si>
  <si>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</si>
  <si>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</si>
  <si>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</si>
  <si>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střecha C : (4,72+5,62+3,805+10,59)*0,3*0,5</t>
  </si>
  <si>
    <t>965041341R00</t>
  </si>
  <si>
    <t>Bourání podkladů pod dlažby nebo litých celistvých dlažeb a mazanin  lehčených, tloušťky do 100 mm, plochy přes 4 m2</t>
  </si>
  <si>
    <t>střecha A : 223*(0,06+0,18)/2</t>
  </si>
  <si>
    <t>965042141R00</t>
  </si>
  <si>
    <t>Bourání podkladů pod dlažby nebo litých celistvých dlažeb a mazanin  betonových nebo z litého asfaltu, tloušťky do 100 mm, plochy přes 4 m2</t>
  </si>
  <si>
    <t>střecha A : 223*0,06</t>
  </si>
  <si>
    <t>965049111R00</t>
  </si>
  <si>
    <t>Bourání podkladů pod dlažby nebo litých celistvých dlažeb a mazanin  příplatek za bourání mazanin vyztužených svařovanou sítí, tloušťky do 100 mm</t>
  </si>
  <si>
    <t>967032975R00</t>
  </si>
  <si>
    <t>Odsekání plošných fasádních prvků předsazených před líc zdiva přes 80 mm</t>
  </si>
  <si>
    <t>předsazených před líc zdiva,</t>
  </si>
  <si>
    <t>b70 : 3,5*2*0,3</t>
  </si>
  <si>
    <t>b71 : 2,5*6*0,5</t>
  </si>
  <si>
    <t>b72 : 1,6*14*0,15+3*0,15*1</t>
  </si>
  <si>
    <t>b73 : 3*0,2*2</t>
  </si>
  <si>
    <t>967042712R00</t>
  </si>
  <si>
    <t>Odsekání zdiva z kamene nebo betonu plošné tloušťky do 100 mm</t>
  </si>
  <si>
    <t>z pomocného lešení o výšce podlahy do 1900 mm a pro zatížení do 1,5 kPa  (150 kg/m2),</t>
  </si>
  <si>
    <t>967989813R00</t>
  </si>
  <si>
    <t>D+M mřížky do zateplení elox - úprava vývodu</t>
  </si>
  <si>
    <t>POL1_7</t>
  </si>
  <si>
    <t>n25 : 1</t>
  </si>
  <si>
    <t>n30 : 1</t>
  </si>
  <si>
    <t>967989814R00</t>
  </si>
  <si>
    <t>D+M mřížky do zateplení plast - úprava vývodu</t>
  </si>
  <si>
    <t>n62 : 1</t>
  </si>
  <si>
    <t>967989815R00</t>
  </si>
  <si>
    <t>D+M vlajkového držáku - úprava kotvení</t>
  </si>
  <si>
    <t>n64 : 2</t>
  </si>
  <si>
    <t>968062358R00</t>
  </si>
  <si>
    <t>Vyvěšení, vybourání výplní otvorů, včetně vnitřního parapetu, sítí, žaluzií</t>
  </si>
  <si>
    <t>9670329RR00</t>
  </si>
  <si>
    <t>Odborná demontáž hlavice sloupu</t>
  </si>
  <si>
    <t>b74 : 4</t>
  </si>
  <si>
    <t>978013191R00</t>
  </si>
  <si>
    <t>Otlučení omítek vápenných nebo vápenocementových vnitřních s vyškrabáním spár, s očištěním zdiva stěn, v rozsahu do 100 %</t>
  </si>
  <si>
    <t>978015231R00</t>
  </si>
  <si>
    <t>Otlučení omítek vápenných nebo vápenocementových vnějších s vyškrabáním spár, s očištěním zdiva_x000D_
 1. až 4. stupni složitosti, v rozsahu do 20 %</t>
  </si>
  <si>
    <t>fasáda : 608,7869</t>
  </si>
  <si>
    <t>978015241R00</t>
  </si>
  <si>
    <t>Otlučení omítek vápenných nebo vápenocementových vnějších s vyškrabáním spár, s očištěním zdiva_x000D_
 1. až 4. stupni složitosti, v rozsahu do 30 %</t>
  </si>
  <si>
    <t>978015291R00</t>
  </si>
  <si>
    <t>Otlučení omítek vápenných nebo vápenocementových vnějších s vyškrabáním spár, s očištěním zdiva_x000D_
 1. až 4. stupni složitosti, v rozsahu do 100 %</t>
  </si>
  <si>
    <t>979071136R00</t>
  </si>
  <si>
    <t>Očištění, odmaštění a omytí fasád, střech, tlakovou vodou</t>
  </si>
  <si>
    <t>999281211R00</t>
  </si>
  <si>
    <t>Přesun hmot pro opravy a údržbu objektů pro opravy a údržbu vnějších plášťů dosavadních objektů_x000D_
 výšky do 25 m</t>
  </si>
  <si>
    <t>t</t>
  </si>
  <si>
    <t>POL7_</t>
  </si>
  <si>
    <t>oborů 801, 803, 811 a 812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</si>
  <si>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</si>
  <si>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</si>
  <si>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</si>
  <si>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711132311R00</t>
  </si>
  <si>
    <t>Provedení izolace proti zemní vlhkosti pásy na sucho svislá,  , nopovou fólií včetně uchycovacích prvků</t>
  </si>
  <si>
    <t>sokl 180 pod terénem : 106,76*1,3</t>
  </si>
  <si>
    <t>711142559RT1</t>
  </si>
  <si>
    <t xml:space="preserve">Provedení izolace proti zemní vlhkosti pásy přitavením svislá, 1 vrstva, bez dodávky izolačních pásů,  </t>
  </si>
  <si>
    <t>2832314012</t>
  </si>
  <si>
    <t>Fólie nopová , nop min 12  mm</t>
  </si>
  <si>
    <t>20 % : 138,788*0,2</t>
  </si>
  <si>
    <t>62852251</t>
  </si>
  <si>
    <t>pás izolační z modifikovaného asfaltu natavitelný; nosná vložka polyesterové rouno; horní strana jemný minerální posyp; spodní strana PE fólie; tl. 4,0 mm</t>
  </si>
  <si>
    <t>POL3_7</t>
  </si>
  <si>
    <t>20 % : 201,765*0,2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</si>
  <si>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</si>
  <si>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</si>
  <si>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</si>
  <si>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712300832RT3</t>
  </si>
  <si>
    <t>Odstranění povlakové krytiny a mechu na střechách plochých do 10° povlakové krytiny_x000D_
 dvouvrstvé, z ploch jednotlivě přes 20 m</t>
  </si>
  <si>
    <t>712311101RZ1</t>
  </si>
  <si>
    <t>Povlakové krytiny střech do 10° za studena nátěrem 1 x, penetračním nebo asfaltovým lakem, včetně dodávky materiálu</t>
  </si>
  <si>
    <t>712341559RV1</t>
  </si>
  <si>
    <t>Povlakové krytiny střech do 10° pásy přitavením v celé ploše, 1 vrstva, včetně dodávky pásu izolačního z oxidovaného asfaltu natavitelného; nosná vložka skelná tkanina</t>
  </si>
  <si>
    <t>712391171RZ3</t>
  </si>
  <si>
    <t>Povlakové krytiny střech do 10° ostatní textilie podkladní, 1 vrstva, včetně dodávky materiálu</t>
  </si>
  <si>
    <t>712300845R00</t>
  </si>
  <si>
    <t>Dmtž hlavice střecha -10°</t>
  </si>
  <si>
    <t>7123712RR00</t>
  </si>
  <si>
    <t>Příplatek za střešní hydroizolaci s klasifikací, Broof (t3)</t>
  </si>
  <si>
    <t>7123713RR00</t>
  </si>
  <si>
    <t>Příplatek za tloušťku TI až 500 mm</t>
  </si>
  <si>
    <t>712373111RX3</t>
  </si>
  <si>
    <t>Krytina střech do 10° fólie, 6 kotev/m2, na beton, tl. izolace do 400 mm, folie tl. 1,5 mm</t>
  </si>
  <si>
    <t>712378101RT5</t>
  </si>
  <si>
    <t>Komínek odvětrání kanalizace s manžetou z PVC, pro DN 150 mm</t>
  </si>
  <si>
    <t>71237RR00</t>
  </si>
  <si>
    <t>Výroba+dodávka a montáž klemp. prvků, poplastovaný  žárově pozink plech-systémové řešení</t>
  </si>
  <si>
    <t>střecha A : 19,21*0,45</t>
  </si>
  <si>
    <t>(6,7+8,835)*0,75</t>
  </si>
  <si>
    <t>3,605*0,95</t>
  </si>
  <si>
    <t>(10,655+5,87+3)*0,45</t>
  </si>
  <si>
    <t>4,335*0,45</t>
  </si>
  <si>
    <t>střecha C : (4,72+5,62+3,805+10,59)*0,6</t>
  </si>
  <si>
    <t>10,46*0,8</t>
  </si>
  <si>
    <t>10,46*0,45</t>
  </si>
  <si>
    <t>(9,91+1,995+1+7,635+3,275+1,73+2,72)*0,33</t>
  </si>
  <si>
    <t>(2,745+2,705+0,565)*0,65</t>
  </si>
  <si>
    <t>998712103R00</t>
  </si>
  <si>
    <t>Přesun hmot pro povlakové krytiny v objektech výšky přes 12 do 24 m</t>
  </si>
  <si>
    <t>50 m vodorovně</t>
  </si>
  <si>
    <t>713100813R00</t>
  </si>
  <si>
    <t>Odstranění tepelné izolace z kombidesek polystyrenových tloušťka přes 50 mm</t>
  </si>
  <si>
    <t>800-713</t>
  </si>
  <si>
    <t>RTS 17/ II</t>
  </si>
  <si>
    <t>713121121R00</t>
  </si>
  <si>
    <t>Montáž tepelné izolace podlah  dvouvrstvá, bez dodávky materiálu</t>
  </si>
  <si>
    <t>střecha B : 11,5</t>
  </si>
  <si>
    <t>713141152R00</t>
  </si>
  <si>
    <t>Izolace tepelná střech kladená na sucho 1vrstvá, pracovní kotvení k podkladu ( 1 kotva / deska )</t>
  </si>
  <si>
    <t>713141153R00</t>
  </si>
  <si>
    <t>Izolace tepelná střech kladená na sucho 1vrstvá, spádové klíny</t>
  </si>
  <si>
    <t>28375768.A</t>
  </si>
  <si>
    <t>deska izolační EPS 150; pěnový polystyren; povrch hladký; součinitel tepelné vodivosti 0,035 W/mK; obj. hmotnost 25,00 kg/m3</t>
  </si>
  <si>
    <t>střecha A : 223*0,2*1,05</t>
  </si>
  <si>
    <t>střecha C : 221*0,2*1,05</t>
  </si>
  <si>
    <t>střecha D : 8,25*0,3*1,05</t>
  </si>
  <si>
    <t>28375972</t>
  </si>
  <si>
    <t>deska spádová, klín EPS 150; pěnový polystyren; součinitel tepelné vodivosti 0,035 W/mK</t>
  </si>
  <si>
    <t>střecha A : 223*(0,06+0,3)/2*1,05</t>
  </si>
  <si>
    <t>střecha C : 221*(0,1+0,3)/2*1,05</t>
  </si>
  <si>
    <t>63151410R</t>
  </si>
  <si>
    <t>deska izolační minerální vlákno; tl. 140,0 mm; součinitel tepelné vodivosti 0,035 W/mK; R = 3,900 m2K/W; obj. hmotnost 40,00 kg/m3; hydrofobizováno</t>
  </si>
  <si>
    <t>POL3_</t>
  </si>
  <si>
    <t>4.NP ZPP : 420*2*1,05</t>
  </si>
  <si>
    <t>63151412R</t>
  </si>
  <si>
    <t>deska izolační minerální vlákno; tl. 160,0 mm; součinitel tepelné vodivosti 0,035 W/mK; R = 4,500 m2K/W; obj. hmotnost 40,00 kg/m3; hydrofobizováno</t>
  </si>
  <si>
    <t>střecha B : 11,5*2*1,05</t>
  </si>
  <si>
    <t>998713103R00</t>
  </si>
  <si>
    <t>Přesun hmot pro izolace tepelné v objektech výšky do 24 m</t>
  </si>
  <si>
    <t>Dodávka a montáž ZTI, dle samostatného soupisu</t>
  </si>
  <si>
    <t>Dodávka a montáž UT, dle samostatného soupisu</t>
  </si>
  <si>
    <t>762195000R00</t>
  </si>
  <si>
    <t>Spojovací a ochranné prostředky hřebíky, svory, fiksační prkna, impregnace</t>
  </si>
  <si>
    <t>800-762</t>
  </si>
  <si>
    <t>k2 : 7*2*0,12*0,14</t>
  </si>
  <si>
    <t>k1 : 2,7*6*0,12*0,16</t>
  </si>
  <si>
    <t>střecha B : 11,5*0,024</t>
  </si>
  <si>
    <t>762332120RT2</t>
  </si>
  <si>
    <t>Vázané konstrukce krovů s dodávkou řeziva_x000D_
 střech pultových, sedlových, valbových, stanových čtvercového nebo obdélníkového půdorysu z řeziva, hranoly 12/14 cm</t>
  </si>
  <si>
    <t>k2 : 7*2</t>
  </si>
  <si>
    <t>762332120RT3</t>
  </si>
  <si>
    <t>Vázané konstrukce krovů s dodávkou řeziva_x000D_
 střech pultových, sedlových, valbových, stanových čtvercového nebo obdélníkového půdorysu z řeziva, hranoly 14/16 cm</t>
  </si>
  <si>
    <t>k1 : 2,7*6</t>
  </si>
  <si>
    <t>762341210RT2</t>
  </si>
  <si>
    <t>Bednění a laťování s dodávkou řeziva_x000D_
 bednění_x000D_
 střech rovných o sklonu do 60° s vyřezáním otvorů z prken hrubých na sraz tloušťky do 32 mm , včetně dodávky prken tloušťky 24 mm</t>
  </si>
  <si>
    <t>762441113RT1</t>
  </si>
  <si>
    <t>Obložení atiky s dodávkou dřevoštěpkových desek, tloušťky 15 mm, 1 vrstva, upevnění hmoždinkami a šrouby</t>
  </si>
  <si>
    <t>střecha A : (10,655+5,87+3)*0,45</t>
  </si>
  <si>
    <t>střecha C : (9,91+1,995+1+7,635+3,275+1,73+2,72)*0,45</t>
  </si>
  <si>
    <t>762526110R00</t>
  </si>
  <si>
    <t>Položení podlah montáž_x000D_
 polštářů pod podlahy rozteče do 65 cm</t>
  </si>
  <si>
    <t>4.NP ZPP : 420*2</t>
  </si>
  <si>
    <t>762595000R00</t>
  </si>
  <si>
    <t>Spojovací a ochranné prostředky hřebíky, vruty, impregnace</t>
  </si>
  <si>
    <t>4.NP ZPP : 1385*0,05*0,14*1,05</t>
  </si>
  <si>
    <t>OSB : 420*0,025</t>
  </si>
  <si>
    <t>762441126RT1</t>
  </si>
  <si>
    <t>Montáž obložení atiky,OSB desky,1vrst.,hmoždinkami, včetně dodávky desky OSB  tl. 25 mm</t>
  </si>
  <si>
    <t>762512246RT5</t>
  </si>
  <si>
    <t>Položení podlah pod PVC šroubováním, včetně dodávky, deska OSB 3 tl. 25 mm P+D</t>
  </si>
  <si>
    <t>7625950RR00</t>
  </si>
  <si>
    <t>Spojovací a ochranné prostředky k položení podlah, plechové úhelníky, spojky</t>
  </si>
  <si>
    <t>762900030RAB</t>
  </si>
  <si>
    <t>Demontáž krovů s bedněním, s laťováním</t>
  </si>
  <si>
    <t>AP-PSV</t>
  </si>
  <si>
    <t>POL2_7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</si>
  <si>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</si>
  <si>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60516331</t>
  </si>
  <si>
    <t>polštář SM/JD; tl = 100,0 mm; š = 50 mm; l = 2 000 až 3 900 mm</t>
  </si>
  <si>
    <t>998762103R00</t>
  </si>
  <si>
    <t>Přesun hmot pro konstrukce tesařské v objektech výšky do 24 m</t>
  </si>
  <si>
    <t>764252403R00</t>
  </si>
  <si>
    <t>Žlaby z titanzinkového plechu výroba a montáž žlabů včetně háků, čel, rohů, rovných hrdel a dilatací_x000D_
 podokapních půlkulatých, rš 330 mm</t>
  </si>
  <si>
    <t>800-764</t>
  </si>
  <si>
    <t xml:space="preserve">Položka je kalkulována včetně háků, čel, rohů, rovných hrdel a dilatací. : </t>
  </si>
  <si>
    <t>n03 : 7,2</t>
  </si>
  <si>
    <t>n11 : 81,1</t>
  </si>
  <si>
    <t>764259411R00</t>
  </si>
  <si>
    <t>Žlaby z titanzinkového plechu výroba a montáž doplňků žlabů_x000D_
 kotlík kónický, pro trouby do průměru 150 mm</t>
  </si>
  <si>
    <t>764510430R00</t>
  </si>
  <si>
    <t>Oplechování parapetů z titanzinkového plechu výroba a montáž včetně rohů a spojovacích prostředků _x000D_
 rš 200 mm</t>
  </si>
  <si>
    <t>včetně zednické výpomoci.</t>
  </si>
  <si>
    <t>764510450R00</t>
  </si>
  <si>
    <t>Oplechování parapetů z titanzinkového plechu výroba a montáž včetně rohů a spojovacích prostředků _x000D_
 rš 330 mm</t>
  </si>
  <si>
    <t>764554404R00</t>
  </si>
  <si>
    <t>Odpadní trouby z titanzinkového plechu výroba a montáž včetně zděří, manžet, odboček, kolen, odskoků, výpustí vody a přechodových kusů_x000D_
 kruhových, průměru 150 mm</t>
  </si>
  <si>
    <t xml:space="preserve">Položka je kalkulována včetně nákladů na dodání zděří, manžet, odboček, kolen, odskoků, výpustí vody a přechodových kusů. : </t>
  </si>
  <si>
    <t>n04 : 15,5</t>
  </si>
  <si>
    <t>n10 : 82,3</t>
  </si>
  <si>
    <t>764311822R00</t>
  </si>
  <si>
    <t xml:space="preserve">Demontáž krytiny hladké střešní z tabulí 2 x 1 m, plochy přes 25 m, sklonu do 30° </t>
  </si>
  <si>
    <t>764410850R00</t>
  </si>
  <si>
    <t>Demontáž oplechování parapetů rš od 100 do 330 mm</t>
  </si>
  <si>
    <t>764242110R00</t>
  </si>
  <si>
    <t>Lapač střešních splavenin včetně úpravy napojení, na stávající kanalizaci - posun dle tlouštky ZS</t>
  </si>
  <si>
    <t>2+5</t>
  </si>
  <si>
    <t>7642517RR00</t>
  </si>
  <si>
    <t>Oprava nástřešního žlabu TiZn, rš 600 mm, repase, očištění, nátěr</t>
  </si>
  <si>
    <t>n28 : 56,8</t>
  </si>
  <si>
    <t>7642518RR00</t>
  </si>
  <si>
    <t>Oprava okapu TiZn, repase, očištění, nátěr</t>
  </si>
  <si>
    <t>n32 : 26</t>
  </si>
  <si>
    <t>764291RR00</t>
  </si>
  <si>
    <t>Výroba+dodávka a montáž klempířských konstrukcí, z Ti Zn plechu</t>
  </si>
  <si>
    <t>n22 : 30,9*0,45</t>
  </si>
  <si>
    <t>n23 : 34,8*0,6</t>
  </si>
  <si>
    <t>n24 : 21,9*0,55</t>
  </si>
  <si>
    <t>4,5*0,9</t>
  </si>
  <si>
    <t>n44 : 2,5*0,25*2</t>
  </si>
  <si>
    <t>n45 : 6,5*0,6</t>
  </si>
  <si>
    <t>n46 : 6,5*0,5</t>
  </si>
  <si>
    <t>n47 : 1,5*1,5*6</t>
  </si>
  <si>
    <t>n48 : 0,9*1,5*2</t>
  </si>
  <si>
    <t>n49 : 14,8*0,75</t>
  </si>
  <si>
    <t>n50 : 1,5*1,5*1</t>
  </si>
  <si>
    <t>n51 : 5*1,05</t>
  </si>
  <si>
    <t>n52 : 4*0,75</t>
  </si>
  <si>
    <t>n53 : 11,4*0,125</t>
  </si>
  <si>
    <t>n54 : 12*0,125</t>
  </si>
  <si>
    <t>n55 : 43*0,18</t>
  </si>
  <si>
    <t>n56 : 19,2*0,8</t>
  </si>
  <si>
    <t>n80 : 7*0,33</t>
  </si>
  <si>
    <t>n81 : 9*0,5</t>
  </si>
  <si>
    <t>n82 : 4,8*0,45</t>
  </si>
  <si>
    <t>n83 : 13*0,45</t>
  </si>
  <si>
    <t>7643218RR00</t>
  </si>
  <si>
    <t>Demontáž klempířských plechování</t>
  </si>
  <si>
    <t>n46 : 6,5*0,66</t>
  </si>
  <si>
    <t>n49 : 14,8*0,9</t>
  </si>
  <si>
    <t>n51 : 5*1,2</t>
  </si>
  <si>
    <t>n52 : 4*0,9</t>
  </si>
  <si>
    <t>n53 : 11,4*0,25</t>
  </si>
  <si>
    <t>n54 : 12*0,2</t>
  </si>
  <si>
    <t>n55 : 43*0,33</t>
  </si>
  <si>
    <t>n56 : 19,2*0,95</t>
  </si>
  <si>
    <t>764900035RA0</t>
  </si>
  <si>
    <t>Demontáž podokapních žlabů půlkruhových, z pozinkovaného plechu</t>
  </si>
  <si>
    <t>čtyřhranných nebo půlkruhových, včetně demontáže háků a kotlíků.</t>
  </si>
  <si>
    <t>764900040RA0</t>
  </si>
  <si>
    <t>Demontáž odpadních trub z pozinkovaného plechu</t>
  </si>
  <si>
    <t>POL2_0</t>
  </si>
  <si>
    <t>včetně kolen a výpustí vody.</t>
  </si>
  <si>
    <t>764319087RAA</t>
  </si>
  <si>
    <t>Krytina vlnitá plech, na dřevo, do 30°, včetně pojistní hydroizolace asf. pásem</t>
  </si>
  <si>
    <t>998764103R00</t>
  </si>
  <si>
    <t>Přesun hmot pro konstrukce klempířské v objektech výšky do 24 m</t>
  </si>
  <si>
    <t>766601216RT1</t>
  </si>
  <si>
    <t xml:space="preserve">Těsnění připojovací spáry spára ostění, interiér - fólie parotěsná šířky 50 mm samolepicí, výplň PU pěnou, exteriér - páska paropropustná šířky 20 mm, tl. 8/40 mm expanzní,  </t>
  </si>
  <si>
    <t>800-766</t>
  </si>
  <si>
    <t>766601229RT1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</si>
  <si>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</si>
  <si>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766611111S00</t>
  </si>
  <si>
    <t>Montáž a dodávka oken  dřevěných, dle popisu výplně otvorů Uw = 0,9 W/m2K</t>
  </si>
  <si>
    <t xml:space="preserve">dřevěné okno z EUROPRIFILU dle popisu výplní otvorů  ( obecné požadavky) : </t>
  </si>
  <si>
    <t xml:space="preserve">izolační zasklení, sklo dle výpisu výplní : </t>
  </si>
  <si>
    <t xml:space="preserve">barva rámu - hnědá x hnědá : </t>
  </si>
  <si>
    <t xml:space="preserve">včetně vnitřního parapetu : </t>
  </si>
  <si>
    <t xml:space="preserve">napojení na okolní konstrukce dle normy : </t>
  </si>
  <si>
    <t xml:space="preserve">od interieru - parotěsnící páska+TI vrstva+paropropustná, : </t>
  </si>
  <si>
    <t xml:space="preserve">vodotěsná a větrotěsná páska : </t>
  </si>
  <si>
    <t xml:space="preserve">systém ETICS přetažen přes rám : </t>
  </si>
  <si>
    <t xml:space="preserve">podrobná specifikace v Technické zprávě a Výpisu výplní otvorů : </t>
  </si>
  <si>
    <t>30 : 1,45*2,35*36</t>
  </si>
  <si>
    <t>30a : 1,45*2,68*1</t>
  </si>
  <si>
    <t>30b : 1,45*2,68*1</t>
  </si>
  <si>
    <t>31 : 1,2*2,5*1</t>
  </si>
  <si>
    <t>33 : 1,45*2,5*14</t>
  </si>
  <si>
    <t>34 : 1,2*2,75*1</t>
  </si>
  <si>
    <t>35 : 0,75*0,75*2</t>
  </si>
  <si>
    <t>32 : 0,36*2,35*2</t>
  </si>
  <si>
    <t>32a : 0,36*2,5*2</t>
  </si>
  <si>
    <t>76695002RR00</t>
  </si>
  <si>
    <t>Oprava dřevěných dveří,  nátěr</t>
  </si>
  <si>
    <t>vstup : 2,35*2,82</t>
  </si>
  <si>
    <t>998766103R00</t>
  </si>
  <si>
    <t>Přesun hmot pro konstrukce truhlářské v objektech výšky do 24 m</t>
  </si>
  <si>
    <t>767996801R00</t>
  </si>
  <si>
    <t>Demontáž ostatních doplňků staveb atypických konstrukcí_x000D_
 o hmotnosti přes 20 do 50 kg</t>
  </si>
  <si>
    <t>kg</t>
  </si>
  <si>
    <t>800-767</t>
  </si>
  <si>
    <t>n29 : 10*5</t>
  </si>
  <si>
    <t>n63 : 5</t>
  </si>
  <si>
    <t>7670000003RR0</t>
  </si>
  <si>
    <t>Ocelový žebřík s přesahem, kotvený do fasády, včetně kotvení a ochranného koše</t>
  </si>
  <si>
    <t xml:space="preserve">Položka obsahuje veškeré práce a materiály : </t>
  </si>
  <si>
    <t xml:space="preserve">včetně všech spojovacích a ochranných prostředků : </t>
  </si>
  <si>
    <t xml:space="preserve">dle výpisu výrobků : </t>
  </si>
  <si>
    <t>60 : 1</t>
  </si>
  <si>
    <t>767000214Z03</t>
  </si>
  <si>
    <t>Dmtž+ úprava a zpětná mtž mříží oken, kotveno pomocí chemických kotev</t>
  </si>
  <si>
    <t>n66 : 1,8*0,7*3</t>
  </si>
  <si>
    <t>998767103R00</t>
  </si>
  <si>
    <t>Přesun hmot pro kovové stavební doplňk. konstrukce v objektech výšky do 24 m</t>
  </si>
  <si>
    <t>769611111S00</t>
  </si>
  <si>
    <t>Montáž a dodávka oken  plastových, dle popisu výplně otvorů Uw = 0,9 W/m2K</t>
  </si>
  <si>
    <t xml:space="preserve">plastové okno dle popisu výplní otvorů  ( obecné požadavky) : </t>
  </si>
  <si>
    <t xml:space="preserve">barva rámu - bílá x bílá : </t>
  </si>
  <si>
    <t>10 : 0,9*1,5*12</t>
  </si>
  <si>
    <t>10a : 0,7*1,5*4</t>
  </si>
  <si>
    <t>11 : 1,5*2*24</t>
  </si>
  <si>
    <t>13 : 0,9*2*3</t>
  </si>
  <si>
    <t>15 : 1,5*2,2*6</t>
  </si>
  <si>
    <t>16 : 0,6*1,4*11</t>
  </si>
  <si>
    <t>17 : 1,5*2,4*35</t>
  </si>
  <si>
    <t>18 : 1,5*2,1*5</t>
  </si>
  <si>
    <t>19 : 1,5*2,6*4</t>
  </si>
  <si>
    <t>12 : 0,6*1,5*6</t>
  </si>
  <si>
    <t>12a : 0,6*1,2*6</t>
  </si>
  <si>
    <t>14 : 0,6*0,6*6</t>
  </si>
  <si>
    <t>769611114S00</t>
  </si>
  <si>
    <t>Montáž a dodávka dveří  plastových, dle popisu výplně otvorů Ud = 1,2 W/m2K</t>
  </si>
  <si>
    <t xml:space="preserve">plastové dveře dle popisu výplní otvorů  ( obecné požadavky),  : </t>
  </si>
  <si>
    <t xml:space="preserve">PUR výplň, kování klika-klika, bezpečnostní zámek : </t>
  </si>
  <si>
    <t xml:space="preserve">včetně zárubně, bezprahové : </t>
  </si>
  <si>
    <t xml:space="preserve">kování, samozavírače dle výpisu výplní : </t>
  </si>
  <si>
    <t>20 : 0,7*1,97*1</t>
  </si>
  <si>
    <t>769711114S00</t>
  </si>
  <si>
    <t>Montáž a dodávka dveří  Al, dle popisu výplně otvorů Ud = 1,2 W/m2K</t>
  </si>
  <si>
    <t xml:space="preserve">Al dveře dle popisu výplní otvorů  ( obecné požadavky),  : </t>
  </si>
  <si>
    <t xml:space="preserve">kování klika-klika, bezpečnostní zámek, panika zevnitř : </t>
  </si>
  <si>
    <t>50 : 1,55*2,05*1</t>
  </si>
  <si>
    <t>51 : 1,055*2,1*1</t>
  </si>
  <si>
    <t>783681001R00</t>
  </si>
  <si>
    <t>Nátěry dřevěných podlah a parket polyuretanové, 2x nátěr , 1x broušení</t>
  </si>
  <si>
    <t>783950010RAA</t>
  </si>
  <si>
    <t>Opravy nátěrů kovových stavebních doplňkových konstrukcí oškrábání, odrezivění, 1 x krycí nátěr, 1 x email</t>
  </si>
  <si>
    <t>n57,59,65 : 1,7*0,7*2*3</t>
  </si>
  <si>
    <t>784161601R00</t>
  </si>
  <si>
    <t>Příprava povrchu Penetrace (napouštění) podkladu disperzní, jednonásobná</t>
  </si>
  <si>
    <t>800-784</t>
  </si>
  <si>
    <t>omítka špalet : 493,2025</t>
  </si>
  <si>
    <t>1.PP : 94,7250</t>
  </si>
  <si>
    <t>784165512R00</t>
  </si>
  <si>
    <t>Malby z malířských směsí otěruvzdorných,  , bělost 93 %, dvojnásobné</t>
  </si>
  <si>
    <t>Malba tekutá , bílá, bez penetrace, 2 x,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</si>
  <si>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</si>
  <si>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</si>
  <si>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</si>
  <si>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>1.PP : (18+16+12)*2,8</t>
  </si>
  <si>
    <t>1.NP : (48+30+21+18+9+19+16)*3,8</t>
  </si>
  <si>
    <t>2.NP : (48+30+21+18+9+19+16)*4</t>
  </si>
  <si>
    <t>3.NP : (48+30+21+18+9+19+16)*4</t>
  </si>
  <si>
    <t>odpočet okna dveře : -494,951</t>
  </si>
  <si>
    <t>786622211RT2</t>
  </si>
  <si>
    <t>Zastiňující zařízení lamelové žaluzie vnitřní vč. dodávky, pro okna plastová</t>
  </si>
  <si>
    <t>800-786</t>
  </si>
  <si>
    <t>11 : 1,5*2*15</t>
  </si>
  <si>
    <t>17 : 1,5*2,4*21</t>
  </si>
  <si>
    <t>998786103R00</t>
  </si>
  <si>
    <t>Přesun hmot pro čalounické úpravy v objektech výšky do 24 m</t>
  </si>
  <si>
    <t>POL1_1001</t>
  </si>
  <si>
    <t>M2100112</t>
  </si>
  <si>
    <t>Dodávka a montáž elektroinstalace, dle samostatného soupisu</t>
  </si>
  <si>
    <t>M2110</t>
  </si>
  <si>
    <t>Dmtž+ Mtž+ dodávka nového venkovního osvětlení, venkovní svítidlo včetně pohyb. čidla  - revize</t>
  </si>
  <si>
    <t>POL1_9</t>
  </si>
  <si>
    <t>n14 : 1</t>
  </si>
  <si>
    <t>n34 : 1</t>
  </si>
  <si>
    <t>M214001</t>
  </si>
  <si>
    <t>Dmtž+ Mtž+ dodávka dvířek elektro 300/300, TiZn</t>
  </si>
  <si>
    <t>n26 : 1</t>
  </si>
  <si>
    <t>M214002</t>
  </si>
  <si>
    <t>Dmtž+ Mtž+ dodávka dvířek elektro 1700/700, elox Al</t>
  </si>
  <si>
    <t>n57,59,65 : 1+1+1</t>
  </si>
  <si>
    <t>M2205303</t>
  </si>
  <si>
    <t>Dmtž + zpětná mtž zvonků, prodloužení kabelů, kotvení do ZS</t>
  </si>
  <si>
    <t>n61 : 1</t>
  </si>
  <si>
    <t>M2205304</t>
  </si>
  <si>
    <t>Dmtž + zpětná mtž čidla, prodloužení kabelů, kotvení do ZS</t>
  </si>
  <si>
    <t>M2400112</t>
  </si>
  <si>
    <t>Dodávka a montáž VZT, dle samostatného soupisu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</si>
  <si>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</si>
  <si>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</si>
  <si>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</si>
  <si>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</si>
  <si>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</si>
  <si>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</si>
  <si>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</si>
  <si>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</si>
  <si>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</si>
  <si>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</si>
  <si>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</si>
  <si>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</si>
  <si>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</si>
  <si>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</si>
  <si>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979990001R00</t>
  </si>
  <si>
    <t>Poplatek za skládku stavební suti</t>
  </si>
  <si>
    <t>217,19227</t>
  </si>
  <si>
    <t>-4,44</t>
  </si>
  <si>
    <t>-0,49</t>
  </si>
  <si>
    <t>-12,618</t>
  </si>
  <si>
    <t>979990121R00</t>
  </si>
  <si>
    <t>Poplatek za skládku asfaltové pásy</t>
  </si>
  <si>
    <t>979990143R00</t>
  </si>
  <si>
    <t>Poplatek za skládku polystyren</t>
  </si>
  <si>
    <t>979990161R00</t>
  </si>
  <si>
    <t>Poplatek za skládku dřevo</t>
  </si>
  <si>
    <t>SUM</t>
  </si>
  <si>
    <t>END</t>
  </si>
  <si>
    <t>Zařízení staveniště - Veškeré náklady spojené,  s vybudováním, provozem a odstraněním  ZS</t>
  </si>
  <si>
    <t>soubor</t>
  </si>
  <si>
    <t>02</t>
  </si>
  <si>
    <t>Zkoušky a revize- Náklady zhotovitele na provádění, zkoušek a revizí nezbytných k provedení díla</t>
  </si>
  <si>
    <t>03</t>
  </si>
  <si>
    <t>Provozní vlivy - Zohlednění všech cizých, vlivů způsobených  na stavbě</t>
  </si>
  <si>
    <t>04</t>
  </si>
  <si>
    <t>Vytyčení všech stávajících podzemních sítí</t>
  </si>
  <si>
    <t>05</t>
  </si>
  <si>
    <t>Mimostaveništní doprava - mimořádné náklady, spojené s dopravou materiálů na staveniště</t>
  </si>
  <si>
    <t>06</t>
  </si>
  <si>
    <t>Územní vlivy - zohlednění dopravních omezení</t>
  </si>
  <si>
    <t>07</t>
  </si>
  <si>
    <t>Dokumentace skutečného provedení, 3 paré</t>
  </si>
  <si>
    <t>08</t>
  </si>
  <si>
    <t>Provedení měření vlhkosti zdiva před, apikací ETICS</t>
  </si>
  <si>
    <t>09</t>
  </si>
  <si>
    <t>Náklady na bankovní záruku</t>
  </si>
  <si>
    <t>10</t>
  </si>
  <si>
    <t>Pojištění stavby - náklady na pojištění stavby, dle podmínek zadávací dokumentace</t>
  </si>
  <si>
    <t>11</t>
  </si>
  <si>
    <t>Zábory ploch, dle PD</t>
  </si>
  <si>
    <t>12</t>
  </si>
  <si>
    <t>Povinná publicita - velká cedule na okraji stavby, se základními informacemi o projektu(stavbě)</t>
  </si>
  <si>
    <t>Povinná publicita - velká cedule na okraji stavby : 1</t>
  </si>
  <si>
    <t xml:space="preserve">se základními informacemi o projektu(stavbě), cedule, potisk, montáž a demontáž, podpůrná kce : </t>
  </si>
  <si>
    <t>13</t>
  </si>
  <si>
    <t>Povinná publicita - malé cedulka u vstupu</t>
  </si>
  <si>
    <t>Povinná publicita - malé cedulka u vstupu do objektu (fasáda, vestubul) po ukončení realizace : 1</t>
  </si>
  <si>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</si>
  <si>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</si>
  <si>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</si>
  <si>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</si>
  <si>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</si>
  <si>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</si>
  <si>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</si>
  <si>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</si>
  <si>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{9b7f5403-aa10-4999-8c3b-4d6fe7087f12}</t>
  </si>
  <si>
    <t>KRYCÍ LIST ROZPOČTU</t>
  </si>
  <si>
    <t>v ---  níže se nacházejí doplnkové a pomocné údaje k sestavám  --- v</t>
  </si>
  <si>
    <t>False</t>
  </si>
  <si>
    <t>Objekt:</t>
  </si>
  <si>
    <t>c - zdravotní technika</t>
  </si>
  <si>
    <t>JKSO:</t>
  </si>
  <si>
    <t>CC-CZ:</t>
  </si>
  <si>
    <t>Místo:</t>
  </si>
  <si>
    <t>KUTNOHORSKÁ Č.P. 41, 280 02 KOLÍN</t>
  </si>
  <si>
    <t>Datum:</t>
  </si>
  <si>
    <t>Objednatel:</t>
  </si>
  <si>
    <t>IČ:</t>
  </si>
  <si>
    <t>Zpracovatel:</t>
  </si>
  <si>
    <t>Poznámka:</t>
  </si>
  <si>
    <t>Náklady z rozpočtu</t>
  </si>
  <si>
    <t>Cena bez 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</si>
  <si>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</si>
  <si>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</si>
  <si>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</si>
  <si>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</si>
  <si>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</si>
  <si>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</si>
  <si>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</si>
  <si>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</si>
  <si>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</si>
  <si>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</si>
  <si>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</si>
  <si>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</si>
  <si>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</si>
  <si>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</si>
  <si>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</si>
  <si>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</si>
  <si>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</si>
  <si>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</si>
  <si>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</si>
  <si>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</si>
  <si>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</si>
  <si>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</si>
  <si>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</si>
  <si>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2) Ostatní náklady</t>
  </si>
  <si>
    <t>Celkové náklady za stavbu 1) + 2)</t>
  </si>
  <si>
    <t>ROZPOČET</t>
  </si>
  <si>
    <t>PČ</t>
  </si>
  <si>
    <t>Typ</t>
  </si>
  <si>
    <t>Kód</t>
  </si>
  <si>
    <t>Popis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</si>
  <si>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</si>
  <si>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</si>
  <si>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</si>
  <si>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</si>
  <si>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</si>
  <si>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</si>
  <si>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</si>
  <si>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</si>
  <si>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</si>
  <si>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</si>
  <si>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</si>
  <si>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</si>
  <si>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</si>
  <si>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721140905</t>
  </si>
  <si>
    <t>Potrubí litinové vsazení odbočky DN 100</t>
  </si>
  <si>
    <t>16</t>
  </si>
  <si>
    <t>-348044017</t>
  </si>
  <si>
    <t>721173722</t>
  </si>
  <si>
    <t>Potrubí kanalizační z PE připojovací DN 40</t>
  </si>
  <si>
    <t>137899091</t>
  </si>
  <si>
    <t>721290123</t>
  </si>
  <si>
    <t>Zkouška těsnosti potrubí kanalizace kouřem do DN 300</t>
  </si>
  <si>
    <t>2082440672</t>
  </si>
  <si>
    <t>998721103</t>
  </si>
  <si>
    <t>Přesun hmot tonážní pro vnitřní kanalizace v objektech v do 24 m</t>
  </si>
  <si>
    <t>1334243846</t>
  </si>
  <si>
    <t>722174023</t>
  </si>
  <si>
    <t>Potrubí vodovodní plastové PPR svar polyfuze PN 20 D 25 x 4,2 mm</t>
  </si>
  <si>
    <t>1179044410</t>
  </si>
  <si>
    <t>6</t>
  </si>
  <si>
    <t>722174024</t>
  </si>
  <si>
    <t>Potrubí vodovodní plastové PPR svar polyfuze PN 20 D 32 x5,4 mm</t>
  </si>
  <si>
    <t>1563747024</t>
  </si>
  <si>
    <t>7</t>
  </si>
  <si>
    <t>722181211</t>
  </si>
  <si>
    <t>Ochrana vodovodního potrubí přilepenými tepelně izolačními trubicemi z PE tl do 6 mm DN do 22 mm</t>
  </si>
  <si>
    <t>2024220633</t>
  </si>
  <si>
    <t>8</t>
  </si>
  <si>
    <t>722181232</t>
  </si>
  <si>
    <t>Ochrana vodovodního potrubí přilepenými tepelně izolačními trubicemi z PE tl do 15 mm DN do 42 mm</t>
  </si>
  <si>
    <t>-1762925415</t>
  </si>
  <si>
    <t>9</t>
  </si>
  <si>
    <t>722220111</t>
  </si>
  <si>
    <t>Nástěnka pro výtokový ventil G 1/2 s jedním závitem</t>
  </si>
  <si>
    <t>1024296792</t>
  </si>
  <si>
    <t>722221134</t>
  </si>
  <si>
    <t>Ventil výtokový G 1/2 s jedním závitem</t>
  </si>
  <si>
    <t>-377431928</t>
  </si>
  <si>
    <t>722224115</t>
  </si>
  <si>
    <t>Kohout plnicí nebo vypouštěcí G 1/2 PN 10 s jedním závitem</t>
  </si>
  <si>
    <t>-1423752935</t>
  </si>
  <si>
    <t>722231073</t>
  </si>
  <si>
    <t>Ventil zpětný G 3/4 PN 10 do 110°C se dvěma závity</t>
  </si>
  <si>
    <t>-829310351</t>
  </si>
  <si>
    <t>722231074</t>
  </si>
  <si>
    <t>Ventil zpětný G 1 PN 10 do 110°C se dvěma závity</t>
  </si>
  <si>
    <t>433042737</t>
  </si>
  <si>
    <t>14</t>
  </si>
  <si>
    <t>722231142</t>
  </si>
  <si>
    <t>Ventil závitový pojistný rohový G 3/4</t>
  </si>
  <si>
    <t>1942855562</t>
  </si>
  <si>
    <t>15</t>
  </si>
  <si>
    <t>722232062</t>
  </si>
  <si>
    <t>Kohout kulový přímý G 3/4 PN 42 do 185°C vnitřní závit s vypouštěním</t>
  </si>
  <si>
    <t>-2105029205</t>
  </si>
  <si>
    <t>722232063</t>
  </si>
  <si>
    <t>Kohout kulový přímý G 1 PN 42 do 185°C vnitřní závit s vypouštěním</t>
  </si>
  <si>
    <t>1664970680</t>
  </si>
  <si>
    <t>17</t>
  </si>
  <si>
    <t>722232123</t>
  </si>
  <si>
    <t>Kohout kulový přímý G 3/4 PN 42 do 185°C plnoprůtokový s koulí DADO vnitřní závit</t>
  </si>
  <si>
    <t>434746334</t>
  </si>
  <si>
    <t>18</t>
  </si>
  <si>
    <t>722232124</t>
  </si>
  <si>
    <t>Kohout kulový přímý G 1 PN 42 do 185°C plnoprůtokový s koulí DADO vnitřní závit</t>
  </si>
  <si>
    <t>1479537587</t>
  </si>
  <si>
    <t>19</t>
  </si>
  <si>
    <t>722234264</t>
  </si>
  <si>
    <t>Filtr mosazný G 3/4 PN 16 do 120°C s 2x vnitřním závitem</t>
  </si>
  <si>
    <t>-660459639</t>
  </si>
  <si>
    <t>20</t>
  </si>
  <si>
    <t>722234265</t>
  </si>
  <si>
    <t>Filtr mosazný G 1 PN 16 do 120°C s 2x vnitřním závitem</t>
  </si>
  <si>
    <t>-2082487185</t>
  </si>
  <si>
    <t>21</t>
  </si>
  <si>
    <t>722262221</t>
  </si>
  <si>
    <t>Vodoměr závitový jednovtokový suchoběžný do 40 °C G 1/2 x 80 mm Qn 1,5 m3/s horizontální</t>
  </si>
  <si>
    <t>1365152638</t>
  </si>
  <si>
    <t>22</t>
  </si>
  <si>
    <t>722290226</t>
  </si>
  <si>
    <t>Zkouška těsnosti vodovodního potrubí závitového do DN 50</t>
  </si>
  <si>
    <t>-98241218</t>
  </si>
  <si>
    <t>23</t>
  </si>
  <si>
    <t>722999003</t>
  </si>
  <si>
    <t>Manometr k expanzní nádobě + připojovací refilkit</t>
  </si>
  <si>
    <t>877297853</t>
  </si>
  <si>
    <t>24</t>
  </si>
  <si>
    <t>722999004</t>
  </si>
  <si>
    <t>Cirkulační čerpadlo elektronické DN20</t>
  </si>
  <si>
    <t>-978266512</t>
  </si>
  <si>
    <t>25</t>
  </si>
  <si>
    <t>722999005</t>
  </si>
  <si>
    <t>Expanzní tloková nádoba o objemu 12 litrů na pitnou vodu</t>
  </si>
  <si>
    <t>1220800017</t>
  </si>
  <si>
    <t>P</t>
  </si>
  <si>
    <t>26</t>
  </si>
  <si>
    <t>998722102</t>
  </si>
  <si>
    <t>Přesun hmot tonážní pro vnitřní vodovod v objektech v do 12 m</t>
  </si>
  <si>
    <t>262291836</t>
  </si>
  <si>
    <t>27</t>
  </si>
  <si>
    <t>725869101</t>
  </si>
  <si>
    <t>Montáž zápachových uzávěrek umyvadlových do DN 40</t>
  </si>
  <si>
    <t>-4514521</t>
  </si>
  <si>
    <t>28</t>
  </si>
  <si>
    <t>725999001</t>
  </si>
  <si>
    <t>Zápachová uzávěrka DN 40 pro VZT</t>
  </si>
  <si>
    <t>1436680588</t>
  </si>
  <si>
    <t>29</t>
  </si>
  <si>
    <t>998725103</t>
  </si>
  <si>
    <t>Přesun hmot tonážní pro zařizovací předměty v objektech v do 24 m</t>
  </si>
  <si>
    <t>-2000581734</t>
  </si>
  <si>
    <t>30</t>
  </si>
  <si>
    <t>HZS2212</t>
  </si>
  <si>
    <t>Hodinová zúčtovací sazba instalatér odborný</t>
  </si>
  <si>
    <t>hod</t>
  </si>
  <si>
    <t>512</t>
  </si>
  <si>
    <t>-397498633</t>
  </si>
  <si>
    <t>{12fe1bf9-5ed6-4563-9d7d-a25f07a4b373}</t>
  </si>
  <si>
    <t>b - ústřední vytápění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</si>
  <si>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</si>
  <si>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</si>
  <si>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</si>
  <si>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</si>
  <si>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</si>
  <si>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713463411</t>
  </si>
  <si>
    <t>Montáž izolace tepelné potrubí a ohybů návlekovými izolačními pouzdry</t>
  </si>
  <si>
    <t>1373704748</t>
  </si>
  <si>
    <t>M</t>
  </si>
  <si>
    <t>631545110</t>
  </si>
  <si>
    <t>pouzdro potrubní izolační ROCKWOOL PIPO ALS 28/25 mm</t>
  </si>
  <si>
    <t>32</t>
  </si>
  <si>
    <t>-761233555</t>
  </si>
  <si>
    <t>631545730</t>
  </si>
  <si>
    <t>pouzdro potrubní izolační ROCKWOOL PIPO ALS 42/40 mm</t>
  </si>
  <si>
    <t>-1537695908</t>
  </si>
  <si>
    <t>631546050</t>
  </si>
  <si>
    <t>pouzdro potrubní izolační ROCKWOOL PIPO ALS 60/50 mm</t>
  </si>
  <si>
    <t>1447928544</t>
  </si>
  <si>
    <t>631546080</t>
  </si>
  <si>
    <t>pouzdro potrubní izolační ROCKWOOL PIPO ALS 89/50 mm</t>
  </si>
  <si>
    <t>2145669166</t>
  </si>
  <si>
    <t>631545100</t>
  </si>
  <si>
    <t>pouzdro potrubní izolační ROCKWOOL PIPO ALS 22/25 mm</t>
  </si>
  <si>
    <t>-1072509383</t>
  </si>
  <si>
    <t>998713102</t>
  </si>
  <si>
    <t>Přesun hmot tonážní pro izolace tepelné v objektech v do 12 m</t>
  </si>
  <si>
    <t>-369440072</t>
  </si>
  <si>
    <t>732111139</t>
  </si>
  <si>
    <t>Tělesa rozdělovačů a sběračů DN 200</t>
  </si>
  <si>
    <t>819492396</t>
  </si>
  <si>
    <t>VS - D.1.6.4</t>
  </si>
  <si>
    <t>732111239</t>
  </si>
  <si>
    <t>Příplatek k rozdělovačům a sběračům za každých dalších 0,5 m tělesa DN 200</t>
  </si>
  <si>
    <t>80683844</t>
  </si>
  <si>
    <t>732111314</t>
  </si>
  <si>
    <t>Trubková hrdla rozdělovačů a sběračů bez přírub DN 25</t>
  </si>
  <si>
    <t>-607283419</t>
  </si>
  <si>
    <t>732111316</t>
  </si>
  <si>
    <t>Trubková hrdla rozdělovačů a sběračů bez přírub DN 40</t>
  </si>
  <si>
    <t>503958364</t>
  </si>
  <si>
    <t>Sever - VS - D.1.6.4</t>
  </si>
  <si>
    <t>732111318</t>
  </si>
  <si>
    <t>Trubková hrdla rozdělovačů a sběračů bez přírub DN 50</t>
  </si>
  <si>
    <t>-1893690620</t>
  </si>
  <si>
    <t>Jih - VS - D.1.6.4</t>
  </si>
  <si>
    <t>732111322</t>
  </si>
  <si>
    <t>Trubková hrdla rozdělovačů a sběračů bez přírub DN 65</t>
  </si>
  <si>
    <t>1201546022</t>
  </si>
  <si>
    <t>732199100</t>
  </si>
  <si>
    <t>Montáž orientačních štítků</t>
  </si>
  <si>
    <t>-1882930197</t>
  </si>
  <si>
    <t>732294115</t>
  </si>
  <si>
    <t>Elektrická topná jednotka šroubovací 6/4" o výkonu 4,5 kW</t>
  </si>
  <si>
    <t>-2036463</t>
  </si>
  <si>
    <t>732331626</t>
  </si>
  <si>
    <t>Nádoba tlaková expanzní s membránou závitové připojení PN 0,6 o objemu 425 litrů</t>
  </si>
  <si>
    <t>511986122</t>
  </si>
  <si>
    <t>Nádoby expanzní tlakové s membránou bez pojistného ventilu se závitovým připojením PN 0,6 o objemu [Expanzomat NG] 425 l</t>
  </si>
  <si>
    <t>732421411</t>
  </si>
  <si>
    <t>Čerpadlo teplovodní mokroběžné závitové oběhové DN 25 výtlak do 6,0 m průtok 2,5 m3/h pro vytápění</t>
  </si>
  <si>
    <t>-595704123</t>
  </si>
  <si>
    <t>732421451</t>
  </si>
  <si>
    <t>Čerpadlo teplovodní mokroběžné závitové oběhové DN 32 výtlak do 6,0 m průtok 2,5 m3/h pro vytápění</t>
  </si>
  <si>
    <t>1204835439</t>
  </si>
  <si>
    <t>732999010</t>
  </si>
  <si>
    <t>Montáž výměníkové stanice pára/voda</t>
  </si>
  <si>
    <t>-765417131</t>
  </si>
  <si>
    <t>732999011</t>
  </si>
  <si>
    <t>Výměníkové stanice pára/voda - ÚT-180kW + TV 38kW</t>
  </si>
  <si>
    <t>1419645834</t>
  </si>
  <si>
    <t xml:space="preserve">Specifikace materiálu domovní stanice
Primár teplotní spád - pára 10,0 barů 180°C PN 16/6 
Sekundár teplotní spád 70/50°C 
Primární okruh - pára 180kW
</t>
  </si>
  <si>
    <t>7329990118</t>
  </si>
  <si>
    <t>Koordinace propojení regulačních systémů VS a MaR</t>
  </si>
  <si>
    <t>1287806952</t>
  </si>
  <si>
    <t>732999013</t>
  </si>
  <si>
    <t>Akumulační zásobník o objemu 200 litrů s izolací</t>
  </si>
  <si>
    <t>-1907826072</t>
  </si>
  <si>
    <t>732999040</t>
  </si>
  <si>
    <t>Topná zkouška</t>
  </si>
  <si>
    <t>-1089510926</t>
  </si>
  <si>
    <t>998732102</t>
  </si>
  <si>
    <t>Přesun hmot tonážní pro strojovny v objektech v do 12 m</t>
  </si>
  <si>
    <t>1570247135</t>
  </si>
  <si>
    <t>733111424</t>
  </si>
  <si>
    <t>Potrubí ocelové závitové svařované zesílené nízkotlaké nebo středotlaké DN 20</t>
  </si>
  <si>
    <t>2006231199</t>
  </si>
  <si>
    <t>733111426</t>
  </si>
  <si>
    <t>Potrubí ocelové závitové svařované zesílené nízkotlaké nebo středotlaké DN 32</t>
  </si>
  <si>
    <t>-1499385808</t>
  </si>
  <si>
    <t>733121225</t>
  </si>
  <si>
    <t>Potrubí ocelové hladké bezešvé v kotelnách nebo strojovnách D 89x3,6</t>
  </si>
  <si>
    <t>1690888211</t>
  </si>
  <si>
    <t>733122227</t>
  </si>
  <si>
    <t>Potrubí z pozinkované oceli hladké spojované lisováním DN 40</t>
  </si>
  <si>
    <t>1254043661</t>
  </si>
  <si>
    <t>733122228</t>
  </si>
  <si>
    <t>Potrubí z pozinkované oceli hladké spojované lisováním DN 50</t>
  </si>
  <si>
    <t>511130123</t>
  </si>
  <si>
    <t>733124118</t>
  </si>
  <si>
    <t>Příplatek k potrubí ocelovému hladkému za zhotovení přechodů z trubek hladkých kováním DN 50/25</t>
  </si>
  <si>
    <t>1770264561</t>
  </si>
  <si>
    <t>31</t>
  </si>
  <si>
    <t>733190108</t>
  </si>
  <si>
    <t>Zkouška těsnosti potrubí ocelové závitové do DN 50</t>
  </si>
  <si>
    <t>971316794</t>
  </si>
  <si>
    <t>733190225</t>
  </si>
  <si>
    <t>Zkouška těsnosti potrubí ocelové hladké přes D 60,3x2,9 do D 89x5,0</t>
  </si>
  <si>
    <t>1956586839</t>
  </si>
  <si>
    <t>33</t>
  </si>
  <si>
    <t>733222102</t>
  </si>
  <si>
    <t>Potrubí měděné polotvrdé spojované měkkým pájením D 15x1</t>
  </si>
  <si>
    <t>-1613761677</t>
  </si>
  <si>
    <t>34</t>
  </si>
  <si>
    <t>733222105</t>
  </si>
  <si>
    <t>Potrubí měděné polotvrdé spojované měkkým pájením D 28x1,5</t>
  </si>
  <si>
    <t>1255498613</t>
  </si>
  <si>
    <t>35</t>
  </si>
  <si>
    <t>733224225</t>
  </si>
  <si>
    <t>Příplatek k potrubí měděnému za zhotovení přípojky z trubek měděných D 28x1,5</t>
  </si>
  <si>
    <t>496477020</t>
  </si>
  <si>
    <t>36</t>
  </si>
  <si>
    <t>733231115</t>
  </si>
  <si>
    <t>Kompenzátor pro měděné potrubí D 28 tvaru U s hladkými ohyby s konci na vnitřní pájení</t>
  </si>
  <si>
    <t>-303539570</t>
  </si>
  <si>
    <t>37</t>
  </si>
  <si>
    <t>733290801</t>
  </si>
  <si>
    <t>Demontáž potrubí měděného do D 35x1,5 mm</t>
  </si>
  <si>
    <t>1791334944</t>
  </si>
  <si>
    <t>38</t>
  </si>
  <si>
    <t>733291101</t>
  </si>
  <si>
    <t>Zkouška těsnosti potrubí měděné do D 35x1,5</t>
  </si>
  <si>
    <t>1269208757</t>
  </si>
  <si>
    <t>39</t>
  </si>
  <si>
    <t>998733102</t>
  </si>
  <si>
    <t>Přesun hmot tonážní pro rozvody potrubí v objektech v do 12 m</t>
  </si>
  <si>
    <t>514301508</t>
  </si>
  <si>
    <t>40</t>
  </si>
  <si>
    <t>734200821</t>
  </si>
  <si>
    <t>Demontáž armatury závitové se dvěma závity do G 1/2</t>
  </si>
  <si>
    <t>-350940479</t>
  </si>
  <si>
    <t>41</t>
  </si>
  <si>
    <t>734209113</t>
  </si>
  <si>
    <t>Montáž armatury závitové s dvěma závity G 1/2</t>
  </si>
  <si>
    <t>1181824669</t>
  </si>
  <si>
    <t>42</t>
  </si>
  <si>
    <t>734211126</t>
  </si>
  <si>
    <t>Ventil závitový odvzdušňovací G 3/8 PN 14 do 120°C automatický se zpětnou klapkou otopných těles</t>
  </si>
  <si>
    <t>921206794</t>
  </si>
  <si>
    <t>43</t>
  </si>
  <si>
    <t>734220102</t>
  </si>
  <si>
    <t>Ventil závitový regulační přímý G 1 PN 20 do 100°C vyvažovací</t>
  </si>
  <si>
    <t>-536373027</t>
  </si>
  <si>
    <t>44</t>
  </si>
  <si>
    <t>734242414</t>
  </si>
  <si>
    <t>Ventil závitový zpětný přímý G 1 PN 16 do 110°C</t>
  </si>
  <si>
    <t>2084089987</t>
  </si>
  <si>
    <t>45</t>
  </si>
  <si>
    <t>734242416</t>
  </si>
  <si>
    <t>Ventil závitový zpětný přímý G 6/4 PN 16 do 110°C</t>
  </si>
  <si>
    <t>-1974123365</t>
  </si>
  <si>
    <t>46</t>
  </si>
  <si>
    <t>734242417</t>
  </si>
  <si>
    <t>Ventil závitový zpětný přímý G 2 PN 16 do 110°C</t>
  </si>
  <si>
    <t>580638521</t>
  </si>
  <si>
    <t>47</t>
  </si>
  <si>
    <t>734291123</t>
  </si>
  <si>
    <t>Kohout plnící a vypouštěcí G 1/2 PN 10 do 110°C závitový</t>
  </si>
  <si>
    <t>-1008918503</t>
  </si>
  <si>
    <t>48</t>
  </si>
  <si>
    <t>734291244</t>
  </si>
  <si>
    <t>Filtr závitový přímý G 1 PN 16 do 130°C s vnitřními závity</t>
  </si>
  <si>
    <t>-897749635</t>
  </si>
  <si>
    <t>49</t>
  </si>
  <si>
    <t>734291246</t>
  </si>
  <si>
    <t>Filtr závitový přímý G 1 1/2 PN 16 do 130°C s vnitřními závity</t>
  </si>
  <si>
    <t>-1910358858</t>
  </si>
  <si>
    <t>50</t>
  </si>
  <si>
    <t>734291247</t>
  </si>
  <si>
    <t>Filtr závitový přímý G 2 PN 16 do 130°C s vnitřními závity</t>
  </si>
  <si>
    <t>122470075</t>
  </si>
  <si>
    <t>51</t>
  </si>
  <si>
    <t>734292774</t>
  </si>
  <si>
    <t>-1608729533</t>
  </si>
  <si>
    <t>52</t>
  </si>
  <si>
    <t>734292776</t>
  </si>
  <si>
    <t>Kohout kulový přímý G 1 1/2 PN 42 do 185°C plnoprůtokový s koulí DADO vnitřní závit</t>
  </si>
  <si>
    <t>-881925553</t>
  </si>
  <si>
    <t>53</t>
  </si>
  <si>
    <t>734292777</t>
  </si>
  <si>
    <t>Kohout kulový přímý G 2 PN 42 do 185°C plnoprůtokový s koulí DADO vnitřní závit</t>
  </si>
  <si>
    <t>-44360247</t>
  </si>
  <si>
    <t>54</t>
  </si>
  <si>
    <t>734292779</t>
  </si>
  <si>
    <t>Kohout kulový přímý G 3 PN 42 do 185°C plnoprůtokový s koulí DADO vnitřní závit</t>
  </si>
  <si>
    <t>100397369</t>
  </si>
  <si>
    <t>55</t>
  </si>
  <si>
    <t>734295021</t>
  </si>
  <si>
    <t>Směšovací armatura závitová trojcestná DN 20 se servomotorem</t>
  </si>
  <si>
    <t>702154316</t>
  </si>
  <si>
    <t>56</t>
  </si>
  <si>
    <t>734295022</t>
  </si>
  <si>
    <t>Směšovací armatura závitová trojcestná DN 25 se servomotorem</t>
  </si>
  <si>
    <t>1606770244</t>
  </si>
  <si>
    <t>57</t>
  </si>
  <si>
    <t>734411101</t>
  </si>
  <si>
    <t>Teploměr technický s pevným stonkem a jímkou zadní připojení průměr 63 mm délky 50 mm</t>
  </si>
  <si>
    <t>-1425674460</t>
  </si>
  <si>
    <t>58</t>
  </si>
  <si>
    <t>734412111</t>
  </si>
  <si>
    <t>Měřič tepla kompaktní SPANNER-POLLUX PolluCom Qn 0,6 G 1/2</t>
  </si>
  <si>
    <t>-1806690706</t>
  </si>
  <si>
    <t>59</t>
  </si>
  <si>
    <t>734421111</t>
  </si>
  <si>
    <t>Tlakoměr s pevným stonkem a zpětnou klapkou tlak 0-16 bar průměr 50 mm zadní připojení</t>
  </si>
  <si>
    <t>-2121419906</t>
  </si>
  <si>
    <t>60</t>
  </si>
  <si>
    <t>998734102</t>
  </si>
  <si>
    <t>Přesun hmot tonážní pro armatury v objektech v do 12 m</t>
  </si>
  <si>
    <t>1829017302</t>
  </si>
  <si>
    <t>735000912</t>
  </si>
  <si>
    <t>Vyregulování ventilu nebo kohoutu dvojregulačního s termostatickým ovládáním</t>
  </si>
  <si>
    <t>305157871</t>
  </si>
  <si>
    <t>735151821</t>
  </si>
  <si>
    <t>Demontáž otopného tělesa panelového dvouřadého délka do 1500 mm</t>
  </si>
  <si>
    <t>84734715</t>
  </si>
  <si>
    <t>735159220</t>
  </si>
  <si>
    <t>Montáž otopných těles panelových dvouřadých mimo těles Korado Radik délky do 1500 mm</t>
  </si>
  <si>
    <t>1945550682</t>
  </si>
  <si>
    <t>735191905</t>
  </si>
  <si>
    <t>Odvzdušnění otopných těles</t>
  </si>
  <si>
    <t>1811483953</t>
  </si>
  <si>
    <t>65</t>
  </si>
  <si>
    <t>195938861</t>
  </si>
  <si>
    <t>{b7bc4e65-e58a-435f-bd3e-fbfb8b415613}</t>
  </si>
  <si>
    <t>a - vzduchotechnika</t>
  </si>
  <si>
    <t>751 - Vzduchotechnika</t>
  </si>
  <si>
    <t xml:space="preserve">    751-0 - Zařízení č.0</t>
  </si>
  <si>
    <t xml:space="preserve">    751-1 - Zařízení č.1,2 a 3</t>
  </si>
  <si>
    <t xml:space="preserve">      751-2 - Zařízení č.2</t>
  </si>
  <si>
    <t>751-3 - Zařízení č.3</t>
  </si>
  <si>
    <t>751-4 - Zařízení č.4</t>
  </si>
  <si>
    <t xml:space="preserve">    751-5 - Zařízení č.5</t>
  </si>
  <si>
    <t>751-6 - Zařízení č.6</t>
  </si>
  <si>
    <t>751-7 - Zařízení č.7</t>
  </si>
  <si>
    <t>751-8 - Zařízení č.8</t>
  </si>
  <si>
    <t>751-9 - Zařízení č.9</t>
  </si>
  <si>
    <t>751-10 - Zařízení č.10</t>
  </si>
  <si>
    <t>751-11 - Zařízení č.11</t>
  </si>
  <si>
    <t>751-12 - Zařízení č.12</t>
  </si>
  <si>
    <t xml:space="preserve">    ostatní - ostatní</t>
  </si>
  <si>
    <t>751611117</t>
  </si>
  <si>
    <t>-49573674</t>
  </si>
  <si>
    <t>75119990001</t>
  </si>
  <si>
    <t>1816136495</t>
  </si>
  <si>
    <t>7511999555</t>
  </si>
  <si>
    <t>ks</t>
  </si>
  <si>
    <t>-1872963758</t>
  </si>
  <si>
    <t>751510017</t>
  </si>
  <si>
    <t>-200745595</t>
  </si>
  <si>
    <t>751510045</t>
  </si>
  <si>
    <t>260961519</t>
  </si>
  <si>
    <t>751510046</t>
  </si>
  <si>
    <t>771285677</t>
  </si>
  <si>
    <t>751510047</t>
  </si>
  <si>
    <t>-1375911495</t>
  </si>
  <si>
    <t>751510048</t>
  </si>
  <si>
    <t>-1430717906</t>
  </si>
  <si>
    <t>751344116</t>
  </si>
  <si>
    <t>-526933445</t>
  </si>
  <si>
    <t>751999055</t>
  </si>
  <si>
    <t>Tlumič hluku pro kruhové potrubí D800 mm - délka 900mm</t>
  </si>
  <si>
    <t>2105695641</t>
  </si>
  <si>
    <t>751999056</t>
  </si>
  <si>
    <t>Tlumič hluku pro kruhové potrubí D800 mm - délka 1,5m</t>
  </si>
  <si>
    <t>751217907</t>
  </si>
  <si>
    <t>7511999998</t>
  </si>
  <si>
    <t xml:space="preserve">Instalace čidla kvality vzduchu, propojení s VZT jednotkou </t>
  </si>
  <si>
    <t>1940799656</t>
  </si>
  <si>
    <t>751611122</t>
  </si>
  <si>
    <t>1946181642</t>
  </si>
  <si>
    <t>7511999002</t>
  </si>
  <si>
    <t>1899609927</t>
  </si>
  <si>
    <t>7511999006</t>
  </si>
  <si>
    <t>výústka jednořadá do čtyřkruhová potrubí 625x75</t>
  </si>
  <si>
    <t>1571298862</t>
  </si>
  <si>
    <t>7511999010</t>
  </si>
  <si>
    <t>Oblouk 90° spiro D250</t>
  </si>
  <si>
    <t>-1013907756</t>
  </si>
  <si>
    <t>7511999030</t>
  </si>
  <si>
    <t>Přechod D315/D355</t>
  </si>
  <si>
    <t>32526503</t>
  </si>
  <si>
    <t>7511999031</t>
  </si>
  <si>
    <t>Přechod D250/D355</t>
  </si>
  <si>
    <t>809131491</t>
  </si>
  <si>
    <t>7511999033</t>
  </si>
  <si>
    <t>OBJ 90° 355/250 odbočka jednostranná</t>
  </si>
  <si>
    <t>1324497646</t>
  </si>
  <si>
    <t>7511999035</t>
  </si>
  <si>
    <t>Protidešťová žaluzie D450x450</t>
  </si>
  <si>
    <t>857918904</t>
  </si>
  <si>
    <t>7511999040</t>
  </si>
  <si>
    <t>-1675550836</t>
  </si>
  <si>
    <t>7511999046</t>
  </si>
  <si>
    <t>Oblouk 90° spiro D315</t>
  </si>
  <si>
    <t>-1046885567</t>
  </si>
  <si>
    <t>7511999047</t>
  </si>
  <si>
    <t>Oblouk 90° spiro D355</t>
  </si>
  <si>
    <t>-550578238</t>
  </si>
  <si>
    <t>7511999050</t>
  </si>
  <si>
    <t>1378586693</t>
  </si>
  <si>
    <t>751344114</t>
  </si>
  <si>
    <t>-1721755511</t>
  </si>
  <si>
    <t>751398052</t>
  </si>
  <si>
    <t>1602545905</t>
  </si>
  <si>
    <t>751510043</t>
  </si>
  <si>
    <t>-1261796110</t>
  </si>
  <si>
    <t>751510044</t>
  </si>
  <si>
    <t>-1636424195</t>
  </si>
  <si>
    <t>751514680</t>
  </si>
  <si>
    <t>2041464666</t>
  </si>
  <si>
    <t>Tlumič hluku D315 - 0,9m</t>
  </si>
  <si>
    <t>1118010568</t>
  </si>
  <si>
    <t>7511999004</t>
  </si>
  <si>
    <t>Regulačnní klapka D250</t>
  </si>
  <si>
    <t>-683778763</t>
  </si>
  <si>
    <t>Uzavírací klapka s pohonem klapka D250</t>
  </si>
  <si>
    <t>-1358051067</t>
  </si>
  <si>
    <t>7511999999</t>
  </si>
  <si>
    <t>-1354428790</t>
  </si>
  <si>
    <t>321336056</t>
  </si>
  <si>
    <t>7511999022</t>
  </si>
  <si>
    <t>596677818</t>
  </si>
  <si>
    <t>-1339824390</t>
  </si>
  <si>
    <t>1041544264</t>
  </si>
  <si>
    <t>7511999011</t>
  </si>
  <si>
    <t>Přechod D250/D315</t>
  </si>
  <si>
    <t>1467580667</t>
  </si>
  <si>
    <t>1211830558</t>
  </si>
  <si>
    <t>903543811</t>
  </si>
  <si>
    <t>853681601</t>
  </si>
  <si>
    <t>-1354112205</t>
  </si>
  <si>
    <t>940632301</t>
  </si>
  <si>
    <t>647001041</t>
  </si>
  <si>
    <t>338601728</t>
  </si>
  <si>
    <t>751344113</t>
  </si>
  <si>
    <t>-226053966</t>
  </si>
  <si>
    <t>751398042</t>
  </si>
  <si>
    <t>-479598367</t>
  </si>
  <si>
    <t>-1438711581</t>
  </si>
  <si>
    <t>-1613730761</t>
  </si>
  <si>
    <t>7511999003</t>
  </si>
  <si>
    <t>Tlumič hluku D250 - 0,9m</t>
  </si>
  <si>
    <t>300614598</t>
  </si>
  <si>
    <t>-1828769705</t>
  </si>
  <si>
    <t>-344485790</t>
  </si>
  <si>
    <t>66880549</t>
  </si>
  <si>
    <t>751611115</t>
  </si>
  <si>
    <t>-966596993</t>
  </si>
  <si>
    <t>429143710</t>
  </si>
  <si>
    <t>-1340743173</t>
  </si>
  <si>
    <t>429143711</t>
  </si>
  <si>
    <t>Fasádní mřížka (horizontální nebo vertikální včetně průchodek fasádou)</t>
  </si>
  <si>
    <t>-1042459864</t>
  </si>
  <si>
    <t>429143712</t>
  </si>
  <si>
    <t>Integrovaný ohřívač PTC, 0,99kW</t>
  </si>
  <si>
    <t>590932557</t>
  </si>
  <si>
    <t>429143713</t>
  </si>
  <si>
    <t>Obklad jednotky, lamino tl. 18 mm - buk - na výběr také dub přírodní, dub bardolino</t>
  </si>
  <si>
    <t>-597278700</t>
  </si>
  <si>
    <t>429143714</t>
  </si>
  <si>
    <t xml:space="preserve">Zákryt potrubního připojení (pozink, pro lamino obklad) </t>
  </si>
  <si>
    <t>171115622</t>
  </si>
  <si>
    <t>429143715</t>
  </si>
  <si>
    <t>Obklad lamino tl. 18 mm - zákryt - buk na výběr také dub přírodní, dub bardolino</t>
  </si>
  <si>
    <t>1493758638</t>
  </si>
  <si>
    <t>-1478206279</t>
  </si>
  <si>
    <t>979011360</t>
  </si>
  <si>
    <t>7511999222</t>
  </si>
  <si>
    <t>595378103</t>
  </si>
  <si>
    <t>-319442459</t>
  </si>
  <si>
    <t>1215141055</t>
  </si>
  <si>
    <t>66</t>
  </si>
  <si>
    <t>-124009537</t>
  </si>
  <si>
    <t>67</t>
  </si>
  <si>
    <t>-1921190340</t>
  </si>
  <si>
    <t>68</t>
  </si>
  <si>
    <t>1380329218</t>
  </si>
  <si>
    <t>69</t>
  </si>
  <si>
    <t>1976200555</t>
  </si>
  <si>
    <t>70</t>
  </si>
  <si>
    <t>-190602491</t>
  </si>
  <si>
    <t>71</t>
  </si>
  <si>
    <t>1402046396</t>
  </si>
  <si>
    <t>72</t>
  </si>
  <si>
    <t>1718136000</t>
  </si>
  <si>
    <t>73</t>
  </si>
  <si>
    <t>-1035983208</t>
  </si>
  <si>
    <t>74</t>
  </si>
  <si>
    <t>1576723876</t>
  </si>
  <si>
    <t>75</t>
  </si>
  <si>
    <t>628667616</t>
  </si>
  <si>
    <t>76</t>
  </si>
  <si>
    <t>70022960</t>
  </si>
  <si>
    <t>77</t>
  </si>
  <si>
    <t>1957970497</t>
  </si>
  <si>
    <t>78</t>
  </si>
  <si>
    <t>-736645209</t>
  </si>
  <si>
    <t>79</t>
  </si>
  <si>
    <t>-1086896934</t>
  </si>
  <si>
    <t>80</t>
  </si>
  <si>
    <t>-1016195778</t>
  </si>
  <si>
    <t>81</t>
  </si>
  <si>
    <t>1200124112</t>
  </si>
  <si>
    <t>82</t>
  </si>
  <si>
    <t>1946746123</t>
  </si>
  <si>
    <t>83</t>
  </si>
  <si>
    <t>-403660664</t>
  </si>
  <si>
    <t>84</t>
  </si>
  <si>
    <t>7511992222</t>
  </si>
  <si>
    <t>-2114536471</t>
  </si>
  <si>
    <t>85</t>
  </si>
  <si>
    <t>7511999106</t>
  </si>
  <si>
    <t>-92275065</t>
  </si>
  <si>
    <t>86</t>
  </si>
  <si>
    <t>-575715357</t>
  </si>
  <si>
    <t>87</t>
  </si>
  <si>
    <t>-1191892560</t>
  </si>
  <si>
    <t>88</t>
  </si>
  <si>
    <t>7511999012</t>
  </si>
  <si>
    <t>Přechod 350x200/D250</t>
  </si>
  <si>
    <t>930205347</t>
  </si>
  <si>
    <t>89</t>
  </si>
  <si>
    <t>-121237819</t>
  </si>
  <si>
    <t>90</t>
  </si>
  <si>
    <t>-1868440623</t>
  </si>
  <si>
    <t>91</t>
  </si>
  <si>
    <t>547923556</t>
  </si>
  <si>
    <t>92</t>
  </si>
  <si>
    <t>269997545</t>
  </si>
  <si>
    <t>93</t>
  </si>
  <si>
    <t>-286056389</t>
  </si>
  <si>
    <t>-396559240</t>
  </si>
  <si>
    <t>1627184452</t>
  </si>
  <si>
    <t>7511999333</t>
  </si>
  <si>
    <t>-1905294304</t>
  </si>
  <si>
    <t>7511999005</t>
  </si>
  <si>
    <t>Protidešťová žaluzie D400</t>
  </si>
  <si>
    <t>113512414</t>
  </si>
  <si>
    <t>98</t>
  </si>
  <si>
    <t>709421795</t>
  </si>
  <si>
    <t>-1515424510</t>
  </si>
  <si>
    <t>100</t>
  </si>
  <si>
    <t>1770512168</t>
  </si>
  <si>
    <t>101</t>
  </si>
  <si>
    <t>-1528410649</t>
  </si>
  <si>
    <t>102</t>
  </si>
  <si>
    <t>-1834707946</t>
  </si>
  <si>
    <t>103</t>
  </si>
  <si>
    <t>155058920</t>
  </si>
  <si>
    <t>104</t>
  </si>
  <si>
    <t>-1353530636</t>
  </si>
  <si>
    <t>105</t>
  </si>
  <si>
    <t>2061737511</t>
  </si>
  <si>
    <t>106</t>
  </si>
  <si>
    <t>-1083730204</t>
  </si>
  <si>
    <t>107</t>
  </si>
  <si>
    <t>742781731</t>
  </si>
  <si>
    <t>108</t>
  </si>
  <si>
    <t>-1542831859</t>
  </si>
  <si>
    <t>109</t>
  </si>
  <si>
    <t>-1216811553</t>
  </si>
  <si>
    <t>110</t>
  </si>
  <si>
    <t>-806589665</t>
  </si>
  <si>
    <t>111</t>
  </si>
  <si>
    <t>-1417955085</t>
  </si>
  <si>
    <t>112</t>
  </si>
  <si>
    <t>-1270757315</t>
  </si>
  <si>
    <t>113</t>
  </si>
  <si>
    <t>1050534685</t>
  </si>
  <si>
    <t>114</t>
  </si>
  <si>
    <t>1901659511</t>
  </si>
  <si>
    <t>115</t>
  </si>
  <si>
    <t>577608989</t>
  </si>
  <si>
    <t>116</t>
  </si>
  <si>
    <t>1525596326</t>
  </si>
  <si>
    <t>117</t>
  </si>
  <si>
    <t>160263212</t>
  </si>
  <si>
    <t>118</t>
  </si>
  <si>
    <t>1453556565</t>
  </si>
  <si>
    <t>119</t>
  </si>
  <si>
    <t>-1904892468</t>
  </si>
  <si>
    <t>120</t>
  </si>
  <si>
    <t>-951153936</t>
  </si>
  <si>
    <t>121</t>
  </si>
  <si>
    <t>-1382646957</t>
  </si>
  <si>
    <t>122</t>
  </si>
  <si>
    <t>1836045807</t>
  </si>
  <si>
    <t>123</t>
  </si>
  <si>
    <t>1763858587</t>
  </si>
  <si>
    <t>124</t>
  </si>
  <si>
    <t>-1431097585</t>
  </si>
  <si>
    <t>125</t>
  </si>
  <si>
    <t>51914640</t>
  </si>
  <si>
    <t>126</t>
  </si>
  <si>
    <t>1149112574</t>
  </si>
  <si>
    <t>127</t>
  </si>
  <si>
    <t>-1696258400</t>
  </si>
  <si>
    <t>128</t>
  </si>
  <si>
    <t>-1280110697</t>
  </si>
  <si>
    <t>129</t>
  </si>
  <si>
    <t>-1192173348</t>
  </si>
  <si>
    <t>130</t>
  </si>
  <si>
    <t>-68435051</t>
  </si>
  <si>
    <t>131</t>
  </si>
  <si>
    <t>1754276100</t>
  </si>
  <si>
    <t>132</t>
  </si>
  <si>
    <t>1111564511</t>
  </si>
  <si>
    <t>133</t>
  </si>
  <si>
    <t>-689512468</t>
  </si>
  <si>
    <t>134</t>
  </si>
  <si>
    <t>-1567606422</t>
  </si>
  <si>
    <t>135</t>
  </si>
  <si>
    <t>275535325</t>
  </si>
  <si>
    <t>136</t>
  </si>
  <si>
    <t>750479813</t>
  </si>
  <si>
    <t>137</t>
  </si>
  <si>
    <t>1130396326</t>
  </si>
  <si>
    <t>138</t>
  </si>
  <si>
    <t>1812730122</t>
  </si>
  <si>
    <t>139</t>
  </si>
  <si>
    <t>1885420600</t>
  </si>
  <si>
    <t>140</t>
  </si>
  <si>
    <t>2067445202</t>
  </si>
  <si>
    <t>141</t>
  </si>
  <si>
    <t>-494313426</t>
  </si>
  <si>
    <t>142</t>
  </si>
  <si>
    <t>1697203675</t>
  </si>
  <si>
    <t>143</t>
  </si>
  <si>
    <t>643814837</t>
  </si>
  <si>
    <t>144</t>
  </si>
  <si>
    <t>-1989232245</t>
  </si>
  <si>
    <t>145</t>
  </si>
  <si>
    <t>-668561895</t>
  </si>
  <si>
    <t>146</t>
  </si>
  <si>
    <t>-362156382</t>
  </si>
  <si>
    <t>147</t>
  </si>
  <si>
    <t>-303571433</t>
  </si>
  <si>
    <t>148</t>
  </si>
  <si>
    <t>-1469345317</t>
  </si>
  <si>
    <t>149</t>
  </si>
  <si>
    <t>-1872718727</t>
  </si>
  <si>
    <t>150</t>
  </si>
  <si>
    <t>-1713476362</t>
  </si>
  <si>
    <t>151</t>
  </si>
  <si>
    <t>-1042831937</t>
  </si>
  <si>
    <t>152</t>
  </si>
  <si>
    <t>-45059530</t>
  </si>
  <si>
    <t>153</t>
  </si>
  <si>
    <t>-854086541</t>
  </si>
  <si>
    <t>154</t>
  </si>
  <si>
    <t>-1620546449</t>
  </si>
  <si>
    <t>155</t>
  </si>
  <si>
    <t>-1181118555</t>
  </si>
  <si>
    <t>156</t>
  </si>
  <si>
    <t>7511999992</t>
  </si>
  <si>
    <t>-1186528970</t>
  </si>
  <si>
    <t>157</t>
  </si>
  <si>
    <t>-1773443561</t>
  </si>
  <si>
    <t>158</t>
  </si>
  <si>
    <t>84352515</t>
  </si>
  <si>
    <t>159</t>
  </si>
  <si>
    <t>1780733460</t>
  </si>
  <si>
    <t>160</t>
  </si>
  <si>
    <t>-144419190</t>
  </si>
  <si>
    <t>161</t>
  </si>
  <si>
    <t>7511999131</t>
  </si>
  <si>
    <t>OBJ 90° 250/250 odbočka jednostranná</t>
  </si>
  <si>
    <t>1215959977</t>
  </si>
  <si>
    <t>162</t>
  </si>
  <si>
    <t>7511999032</t>
  </si>
  <si>
    <t>OBJ 90° 315/250 odbočka jednostranná</t>
  </si>
  <si>
    <t>-1338142575</t>
  </si>
  <si>
    <t>163</t>
  </si>
  <si>
    <t>-1532253580</t>
  </si>
  <si>
    <t>164</t>
  </si>
  <si>
    <t>7511999034</t>
  </si>
  <si>
    <t>OBJ 90° 355/355 odbočka jednostranná</t>
  </si>
  <si>
    <t>-448399195</t>
  </si>
  <si>
    <t>165</t>
  </si>
  <si>
    <t>2058106270</t>
  </si>
  <si>
    <t>166</t>
  </si>
  <si>
    <t>1635415828</t>
  </si>
  <si>
    <t>167</t>
  </si>
  <si>
    <t>-467474343</t>
  </si>
  <si>
    <t>168</t>
  </si>
  <si>
    <t>2089218878</t>
  </si>
  <si>
    <t>169</t>
  </si>
  <si>
    <t>319245281</t>
  </si>
  <si>
    <t>170</t>
  </si>
  <si>
    <t>92039722</t>
  </si>
  <si>
    <t>171</t>
  </si>
  <si>
    <t>220625088</t>
  </si>
  <si>
    <t>172</t>
  </si>
  <si>
    <t>1044303319</t>
  </si>
  <si>
    <t>173</t>
  </si>
  <si>
    <t>649803304</t>
  </si>
  <si>
    <t>174</t>
  </si>
  <si>
    <t>-2058507831</t>
  </si>
  <si>
    <t>175</t>
  </si>
  <si>
    <t>95914929</t>
  </si>
  <si>
    <t>176</t>
  </si>
  <si>
    <t>-531912066</t>
  </si>
  <si>
    <t>177</t>
  </si>
  <si>
    <t>1156295593</t>
  </si>
  <si>
    <t>178</t>
  </si>
  <si>
    <t>1908612449</t>
  </si>
  <si>
    <t>179</t>
  </si>
  <si>
    <t>-490391823</t>
  </si>
  <si>
    <t>180</t>
  </si>
  <si>
    <t>362902590</t>
  </si>
  <si>
    <t>181</t>
  </si>
  <si>
    <t>413982538</t>
  </si>
  <si>
    <t>182</t>
  </si>
  <si>
    <t>1727386524</t>
  </si>
  <si>
    <t>183</t>
  </si>
  <si>
    <t>-60942405</t>
  </si>
  <si>
    <t>184</t>
  </si>
  <si>
    <t>1123467204</t>
  </si>
  <si>
    <t>185</t>
  </si>
  <si>
    <t>-1768295736</t>
  </si>
  <si>
    <t>186</t>
  </si>
  <si>
    <t>1059502967</t>
  </si>
  <si>
    <t>187</t>
  </si>
  <si>
    <t>751611116</t>
  </si>
  <si>
    <t>296417726</t>
  </si>
  <si>
    <t>188</t>
  </si>
  <si>
    <t>7511999952</t>
  </si>
  <si>
    <t>-1681476516</t>
  </si>
  <si>
    <t>189</t>
  </si>
  <si>
    <t>123501043</t>
  </si>
  <si>
    <t>190</t>
  </si>
  <si>
    <t>1728897283</t>
  </si>
  <si>
    <t>191</t>
  </si>
  <si>
    <t>7511999042</t>
  </si>
  <si>
    <t>Přechod D315/D200</t>
  </si>
  <si>
    <t>1412092310</t>
  </si>
  <si>
    <t>192</t>
  </si>
  <si>
    <t>7511999041</t>
  </si>
  <si>
    <t>-71294690</t>
  </si>
  <si>
    <t>193</t>
  </si>
  <si>
    <t>7511999043</t>
  </si>
  <si>
    <t>Přechod D450/D355</t>
  </si>
  <si>
    <t>1742077976</t>
  </si>
  <si>
    <t>194</t>
  </si>
  <si>
    <t>7511999044</t>
  </si>
  <si>
    <t>Přechod 400x300 / D500x300</t>
  </si>
  <si>
    <t>-825579333</t>
  </si>
  <si>
    <t>195</t>
  </si>
  <si>
    <t>7511999045</t>
  </si>
  <si>
    <t>Přechod 400x300 / D450</t>
  </si>
  <si>
    <t>-1702164508</t>
  </si>
  <si>
    <t>196</t>
  </si>
  <si>
    <t>7511999945</t>
  </si>
  <si>
    <t>Přechod 500x300 / D450</t>
  </si>
  <si>
    <t>-1539463997</t>
  </si>
  <si>
    <t>197</t>
  </si>
  <si>
    <t>7511999946</t>
  </si>
  <si>
    <t>Oblouk 90° spiro D450</t>
  </si>
  <si>
    <t>1097868119</t>
  </si>
  <si>
    <t>198</t>
  </si>
  <si>
    <t>-1772280434</t>
  </si>
  <si>
    <t>199</t>
  </si>
  <si>
    <t>7511999947</t>
  </si>
  <si>
    <t>Oblouk 45° spiro D355</t>
  </si>
  <si>
    <t>331038165</t>
  </si>
  <si>
    <t>200</t>
  </si>
  <si>
    <t>7511999049</t>
  </si>
  <si>
    <t>-465070277</t>
  </si>
  <si>
    <t>201</t>
  </si>
  <si>
    <t>872186968</t>
  </si>
  <si>
    <t>202</t>
  </si>
  <si>
    <t>7511999145</t>
  </si>
  <si>
    <t>OBJ 90° 450/450 odbočka jednostranná</t>
  </si>
  <si>
    <t>1047139438</t>
  </si>
  <si>
    <t>203</t>
  </si>
  <si>
    <t>751344121</t>
  </si>
  <si>
    <t>315788061</t>
  </si>
  <si>
    <t>204</t>
  </si>
  <si>
    <t>-813491194</t>
  </si>
  <si>
    <t>205</t>
  </si>
  <si>
    <t>512264543</t>
  </si>
  <si>
    <t>206</t>
  </si>
  <si>
    <t>Tlumič hluku D355 - 0,9m</t>
  </si>
  <si>
    <t>439088927</t>
  </si>
  <si>
    <t>207</t>
  </si>
  <si>
    <t>Tlumič hluku 500x300 - 1,0m</t>
  </si>
  <si>
    <t>1960861264</t>
  </si>
  <si>
    <t>208</t>
  </si>
  <si>
    <t>Protidešťová žaluzie D700x300</t>
  </si>
  <si>
    <t>1264345187</t>
  </si>
  <si>
    <t>209</t>
  </si>
  <si>
    <t>751510015</t>
  </si>
  <si>
    <t>-434216945</t>
  </si>
  <si>
    <t>210</t>
  </si>
  <si>
    <t>1684044016</t>
  </si>
  <si>
    <t>211</t>
  </si>
  <si>
    <t>852207569</t>
  </si>
  <si>
    <t>212</t>
  </si>
  <si>
    <t>-1333310012</t>
  </si>
  <si>
    <t>213</t>
  </si>
  <si>
    <t>7511999104</t>
  </si>
  <si>
    <t>Regulačnní klapka D200</t>
  </si>
  <si>
    <t>-1981010639</t>
  </si>
  <si>
    <t>214</t>
  </si>
  <si>
    <t>7511999105</t>
  </si>
  <si>
    <t>Regulačnní klapka D315</t>
  </si>
  <si>
    <t>-440388483</t>
  </si>
  <si>
    <t>215</t>
  </si>
  <si>
    <t>Regulačnní klapka D355</t>
  </si>
  <si>
    <t>-1333043076</t>
  </si>
  <si>
    <t>216</t>
  </si>
  <si>
    <t>7511999107</t>
  </si>
  <si>
    <t>Regulačnní klapka 500x160mm</t>
  </si>
  <si>
    <t>-1191002017</t>
  </si>
  <si>
    <t>217</t>
  </si>
  <si>
    <t>-2082197879</t>
  </si>
  <si>
    <t>218</t>
  </si>
  <si>
    <t>17.02</t>
  </si>
  <si>
    <t>1161934851</t>
  </si>
  <si>
    <t>219</t>
  </si>
  <si>
    <t xml:space="preserve">Kit přímého výparu </t>
  </si>
  <si>
    <t>2082957088</t>
  </si>
  <si>
    <t>220</t>
  </si>
  <si>
    <t>modul automatického restartu po vypnutí el. energie</t>
  </si>
  <si>
    <t>kpl</t>
  </si>
  <si>
    <t>-1848303536</t>
  </si>
  <si>
    <t>221</t>
  </si>
  <si>
    <t>podtrubí Cu 6/12 včetně parotěsné izolace</t>
  </si>
  <si>
    <t>718783060</t>
  </si>
  <si>
    <t>222</t>
  </si>
  <si>
    <t>chladivo, plnění, oživení, vakuování</t>
  </si>
  <si>
    <t>1076181840</t>
  </si>
  <si>
    <t>223</t>
  </si>
  <si>
    <t>těsnící materiál</t>
  </si>
  <si>
    <t>319992732</t>
  </si>
  <si>
    <t>224</t>
  </si>
  <si>
    <t>spojovací materiál</t>
  </si>
  <si>
    <t>1290907283</t>
  </si>
  <si>
    <t>225</t>
  </si>
  <si>
    <t>kotevní materiál</t>
  </si>
  <si>
    <t>300541900</t>
  </si>
  <si>
    <t>226</t>
  </si>
  <si>
    <t>montážní materiál</t>
  </si>
  <si>
    <t>1625247283</t>
  </si>
  <si>
    <t>227</t>
  </si>
  <si>
    <t>dílenská dokumentace, inženýrská činnost</t>
  </si>
  <si>
    <t>kpt</t>
  </si>
  <si>
    <t>-268695463</t>
  </si>
  <si>
    <t>228</t>
  </si>
  <si>
    <t>doprava a přesun hmot - dle dodavatele</t>
  </si>
  <si>
    <t>-1685763546</t>
  </si>
  <si>
    <t>229</t>
  </si>
  <si>
    <t>odzkoušení a zaregulování systému</t>
  </si>
  <si>
    <t>-868436476</t>
  </si>
  <si>
    <t>230</t>
  </si>
  <si>
    <t>zaškolení obsluhy a předávací dokumentace</t>
  </si>
  <si>
    <t>-1519187822</t>
  </si>
  <si>
    <t>231</t>
  </si>
  <si>
    <t>lešení do 1,6m podlaha</t>
  </si>
  <si>
    <t>-1078113608</t>
  </si>
  <si>
    <t>232</t>
  </si>
  <si>
    <t>Provedení průzatů, začistění, jádrové vrtání</t>
  </si>
  <si>
    <t>922700633</t>
  </si>
  <si>
    <t>233</t>
  </si>
  <si>
    <t>HZS3212</t>
  </si>
  <si>
    <t>320041035</t>
  </si>
  <si>
    <t>Elektroinstalace - silnoproudá</t>
  </si>
  <si>
    <t>materiál</t>
  </si>
  <si>
    <t>montáž</t>
  </si>
  <si>
    <t>jm</t>
  </si>
  <si>
    <t>kč/jm</t>
  </si>
  <si>
    <t>celkem</t>
  </si>
  <si>
    <t>Krabice elinstalační plastová lištová LK80/2 s víčkem - rozvodná</t>
  </si>
  <si>
    <t>Trubka ohebná PVC, 320N, FX16 samozhášivá vč. kolen, spojek a příchytek</t>
  </si>
  <si>
    <t>Trubka ohebná PVC, 320N, FX25 samozhášivá vč. kolen, spojek a příchytek</t>
  </si>
  <si>
    <t>Lišta PVC 13x18 vč. kolen, spojek a koncovek</t>
  </si>
  <si>
    <t>Lišta PVC 40x40 vč. kolen, spojek a koncovek</t>
  </si>
  <si>
    <t>Lišta PVC 60x40 vč. kolen, spojek a koncovek</t>
  </si>
  <si>
    <t>Kabel H05VV-F 3G1,5</t>
  </si>
  <si>
    <t>Kabel CYKY-J 3x1,5</t>
  </si>
  <si>
    <t>Kabel CYKY-J 5x2,5</t>
  </si>
  <si>
    <t>Demontáž a zpětná montáž stávajících svítidel na původní pendy</t>
  </si>
  <si>
    <t>Vodič CY 16 zž</t>
  </si>
  <si>
    <t>Vodič CY 25 zž</t>
  </si>
  <si>
    <t>Požární ucpávky</t>
  </si>
  <si>
    <t>set</t>
  </si>
  <si>
    <t>Hlavní ochranná přípojnice a podružné ochranné přípojnice</t>
  </si>
  <si>
    <t>Svorka pro pospojení vč. Cu pásku</t>
  </si>
  <si>
    <t>Připojení VZT a Klima zařízení</t>
  </si>
  <si>
    <t>Ukončení kabelů do 4x10</t>
  </si>
  <si>
    <t>Stavební sádra</t>
  </si>
  <si>
    <t>Drobný materiál (% z materálu)</t>
  </si>
  <si>
    <t>Sekání prostupy a stavební přípomoce (% z montáží)</t>
  </si>
  <si>
    <t>Úpravy stávajících rozváděčů</t>
  </si>
  <si>
    <t>Úprava krycí masky stávajících rozváděčů a uchycení nových přístrojů</t>
  </si>
  <si>
    <t>Svodič přepětí 4p, kategorie T1 a T2, In=30kA(8/20), Up=1,5kV</t>
  </si>
  <si>
    <t>Jistič 3C16A 10kA</t>
  </si>
  <si>
    <t>Jistič 3C10A 10kA</t>
  </si>
  <si>
    <t>Jistič 1C10A 10kA</t>
  </si>
  <si>
    <t>Proudový chránič 25/0,03/4 (typ AC)</t>
  </si>
  <si>
    <t>Ukončení kabelů v rozváděči do 4x10</t>
  </si>
  <si>
    <t>Přípojnice PE, N, HOP, Lišty DIN, propojovací přípojnice 63A/3P, svorky, štítky, vodiče</t>
  </si>
  <si>
    <t>Hromosvody - Uzemnění</t>
  </si>
  <si>
    <t>Zemnící pásek FeZn 30x4</t>
  </si>
  <si>
    <t>Zemnící drát FeZn 10</t>
  </si>
  <si>
    <t>Zemnící drát AlMgSi 8</t>
  </si>
  <si>
    <t>Svorka SS spojovací</t>
  </si>
  <si>
    <t>Svorka SZ zkušební</t>
  </si>
  <si>
    <t>Svorka SK křížová</t>
  </si>
  <si>
    <t>Svorka SO Okapová</t>
  </si>
  <si>
    <t>Svorka ST Okapové potrubí</t>
  </si>
  <si>
    <t>Svorka pro připojení náhodných součástí</t>
  </si>
  <si>
    <t>Svorka univerzální</t>
  </si>
  <si>
    <t>Podpěra vedení pro ploché střechy vč. přísl.</t>
  </si>
  <si>
    <t>Podpěra svodu (plast 20mm) + trn min 100 přesah nad tepelnou izolaci</t>
  </si>
  <si>
    <t>Izolovaná podpěra (40cm) pro oddálení pom. jímače</t>
  </si>
  <si>
    <t>Ochranný úhelník</t>
  </si>
  <si>
    <t>Držák OU</t>
  </si>
  <si>
    <t>Demontáž a zpětná montáž kotvení stávajících svodů a úpravy stávající svodů</t>
  </si>
  <si>
    <t>Svorka SR03 páska-drát</t>
  </si>
  <si>
    <t>Svorka SR02 páska-páska</t>
  </si>
  <si>
    <t>Stavební přípomoce (% z montáží)</t>
  </si>
  <si>
    <t>HZS, PD, revize</t>
  </si>
  <si>
    <t>Doklady, předávací protokoly, atesty</t>
  </si>
  <si>
    <t>Koordinační činost</t>
  </si>
  <si>
    <t>Demontáže a úpravy stávající instalace v průběhu prací</t>
  </si>
  <si>
    <t>PD skutečného provedení</t>
  </si>
  <si>
    <t>Revize</t>
  </si>
  <si>
    <t>Rekapitulace</t>
  </si>
  <si>
    <t>Celkem materiál a montáž</t>
  </si>
  <si>
    <t>bez DPH</t>
  </si>
  <si>
    <t>Celková cena</t>
  </si>
  <si>
    <t>vč. DPH</t>
  </si>
  <si>
    <t xml:space="preserve">a) veškeré položky na přípomoci, dopravu, montáž, montážní plochy atd. jsou zahrnuty do jednotlivých jednotkových cen.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</si>
  <si>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</t>
  </si>
  <si>
    <t xml:space="preserve">c) součástí dodávky je zpracování veškeré dokumentace zhotovitele (např. dílenská dokumentace) a dokumentace skutečného provedení. </t>
  </si>
  <si>
    <t xml:space="preserve">d) součástí dodávky je kompletní dokladová část díla nutná k získání kolaudačního souhlasu stavby. </t>
  </si>
  <si>
    <t xml:space="preserve">e) v rozsahu prací zhotovitele jsou rovněž jakékoliv prvky, zařízení, práce a pomocné materiály, neuvedené v tomto soupisu výkonů, které jsou ale nezbytně nutné k dodání, instalaci, dokončení a provozování díla, včetně ztratného a prořezů. </t>
  </si>
  <si>
    <t xml:space="preserve">f) součástí dodávky jsou veškerá geodetická měření jako například vytyčení konstrukcí, kontrolní měření, zaměření skutečného stavu apod. </t>
  </si>
  <si>
    <t xml:space="preserve">g) součástí dodávky jsou i náklady na případná  opatření související s ochranou stávajících sítí, komunikací či staveb.  </t>
  </si>
  <si>
    <t xml:space="preserve">h) součástí jednotkových cen jsou i vícenáklady související s výstavbou v nepříznivém klimat. období, průběžný úklid staveniště a přilehlých komunikací, likvidaci odpadů, dočasná dopravní omezení atd. </t>
  </si>
  <si>
    <t>i)pokud se v dokumentaci vyskytují obchodní názvy, jedná se pouze o vymezení minimálních požadovaných standardů výrobku, technologie či materiálu a zadavatel připouští použití i jiného, kvalitativně či technologicky obdobného řešení.</t>
  </si>
  <si>
    <t>Nedílnou součástí výkazu výměr ( slepého rozpočtu ) je projektová dokumentace !!:</t>
  </si>
  <si>
    <t>Zpracovatel nabídky  je povinen prověřit specifikace a výměry uvedené ve výkazu výměr. V případě zjištěných rozdílů má na tyto rozdíly upozornit ve lhůtě pro podání nabídek prostřednictvím žádosti o dodatečné informace k zadávacím podmínkám. Následné změny výměr v průběhu realizace nebudou akceptovány.</t>
  </si>
  <si>
    <t>1) Krycí list soupisu</t>
  </si>
  <si>
    <t>2) Rekapitulace</t>
  </si>
  <si>
    <t>3) Soupis prací</t>
  </si>
  <si>
    <t>KRYCÍ LIST SOUPISU</t>
  </si>
  <si>
    <t>KSO:</t>
  </si>
  <si>
    <t>Zadavatel:</t>
  </si>
  <si>
    <t>Uchazeč:</t>
  </si>
  <si>
    <t>Základ daně</t>
  </si>
  <si>
    <t>Sazba daně</t>
  </si>
  <si>
    <t>Výše daně</t>
  </si>
  <si>
    <t>REKAPITULACE ČLENĚNÍ SOUPISU PRACÍ</t>
  </si>
  <si>
    <t>Kód dílu - Popis</t>
  </si>
  <si>
    <t>Náklady soupisu celkem</t>
  </si>
  <si>
    <t>SOUPIS PRACÍ</t>
  </si>
  <si>
    <t>Cenová soustava</t>
  </si>
  <si>
    <t>751</t>
  </si>
  <si>
    <t>Vzduchotechnika</t>
  </si>
  <si>
    <t>751-0</t>
  </si>
  <si>
    <t>Zařízení č.0</t>
  </si>
  <si>
    <t>Montáž vzduchotechnické jednotky s rekuperací tepla stojaté s výměnou vzduchu do 9 000 m3/h</t>
  </si>
  <si>
    <t>CS ÚRS 2018 01</t>
  </si>
  <si>
    <t>PSC</t>
  </si>
  <si>
    <t xml:space="preserve">Poznámka k souboru cen:_x000D_
1. V cenách nejsou započteny náklady na připojení na rozvody a na regulaci. 2. Vzduchotechnické jednotky s výměnou vzduchu nad uvedený rozsah se oceňují individuálně. </t>
  </si>
  <si>
    <t xml:space="preserve">Technický popis_x000D_
Venkovní jednotka- Me.117.EC3 - Mi.117.EC3 - RT -_x000D_
Fe.K4 - Fi.K4 - Ke.LM24A - Ki.LM24A - He1.KZ - He2.900/1000.P -_x000D_
Hi1.710/710.P - Hi2.900/1000.P - RD5 - RD4-IO - PFe - PFi - SW -_x000D_
CM.s - CPTOUCH.B.Wh - ADS 120 - ADS VOC-24 + EPO-V 800 x_x000D_
500 / 54,0/24,0 - ErP 2016, 2018, EPO-V 800 x 500 / 54,0/24,0_x000D_
</t>
  </si>
  <si>
    <t xml:space="preserve">Poznámka k položce:
Technický popis
Venkovní jednotka- Me.117.EC3 - Mi.117.EC3 - RT -
Fe.K4 - Fi.K4 - Ke.LM24A - Ki.LM24A - He1.KZ - He2.900/1000.P -
Hi1.710/710.P - Hi2.900/1000.P - RD5 - RD4-IO - PFe - PFi - SW -
CM.s - CPTOUCH.B.Wh - ADS 120 - ADS VOC-24 + EPO-V 800 x
500 / 54,0/24,0 - ErP 2016, 2018, EPO-V 800 x 500 / 54,0/24,0
</t>
  </si>
  <si>
    <t>výústka obdélníková do kruhového potrubí 825x225</t>
  </si>
  <si>
    <t>Vzduchotechnické potrubí z pozinkovaného plechu čtyřhranné s přírubou, průřezu přes 0,79 do 1,13 m2</t>
  </si>
  <si>
    <t xml:space="preserve">Poznámka k souboru cen:_x000D_
1. V cenách jsou započteny i náklady na dodání a montáž trub včetně tvarovek. 2. V cenách -0010 až -0023 jsou započteny i náklady na: a) dodání a osazení přírubových lišt, b) tmelení akrylátovým tmelem. 3. V cenách -0041 až -0053 nejsou započteny náklady na příruby, spoje jsou prováděné pomocí spojek. </t>
  </si>
  <si>
    <t>Vzduchotechnické potrubí z pozinkovaného plechu kruhové, trouba spirálně vinutá bez příruby, průměru přes 400 do 500 mm- 30% tvarovek</t>
  </si>
  <si>
    <t>CS ÚRS 2017 01</t>
  </si>
  <si>
    <t>Vzduchotechnické potrubí z pozinkovaného plechu kruhové, trouba spirálně vinutá bez příruby, průměru přes 500 do 600 mm- 30% tvarovek</t>
  </si>
  <si>
    <t>Vzduchotechnické potrubí z pozinkovaného plechu kruhové, trouba spirálně vinutá bez příruby, průměru přes 600 do 710 mm- 30% tvarovek</t>
  </si>
  <si>
    <t>Vzduchotechnické potrubí z pozinkovaného plechu kruhové, trouba spirálně vinutá bez příruby, průměru přes 710 do 800 mm- 30% tvarovek</t>
  </si>
  <si>
    <t>Montáž tlumičů hluku pro kruhové potrubí, průměru přes 500 mm</t>
  </si>
  <si>
    <t>Poznámka k položce:
Tlumič hluku pro kruhové potrubí D800 mm - délka 900mm</t>
  </si>
  <si>
    <t>Poznámka k položce:
Tlumič hluku pro kruhové potrubí D800 mm - délka 1,5m</t>
  </si>
  <si>
    <t xml:space="preserve">Poznámka k položce:
Instalace čidla kvality vzduchu, propojení s VZT jednotkou </t>
  </si>
  <si>
    <t>751-1</t>
  </si>
  <si>
    <t>Zařízení č.1,2 a 3</t>
  </si>
  <si>
    <t>Montáž vzduchotechnické jednotky s rekuperací tepla podstropní s výměnou vzduchu do 4 500 m3/h</t>
  </si>
  <si>
    <t>Technický popis_x000D_
Podstropní jednotka - Me.119.EC1 -_x000D_
Mi.119.EC1 - Fe.K4 - Fi.K4 - B.LM24A - C.LM24A-SR_x000D_
- T.3 - Ke.LF24-SR - Ki.LM24A -_x000D_
RE-TPO3.E.EXT.LM24A-SR - H.D315.P - dodávka v_x000D_
dílech - RD5 - PFe - PFi - SW - EXTCM.3.s -_x000D_
CPTOUCH.B.Wh - ADS CO2-24 - ADS CO2-24 - ErP 2016, 2018</t>
  </si>
  <si>
    <t>Poznámka k položce:
Technický popis
Podstropní jednotka - Me.119.EC1 -
Mi.119.EC1 - Fe.K4 - Fi.K4 - B.LM24A - C.LM24A-SR
- T.3 - Ke.LF24-SR - Ki.LM24A -
RE-TPO3.E.EXT.LM24A-SR - H.D315.P - dodávka v
dílech - RD5 - PFe - PFi - SW - EXTCM.3.s -
CPTOUCH.B.Wh - ADS CO2-24 - ADS CO2-24 - ErP 2016, 2018</t>
  </si>
  <si>
    <t>Přechod D315/450x450</t>
  </si>
  <si>
    <t>požární izolace odolnost 45minut, tl. 60mm + Al polep</t>
  </si>
  <si>
    <t>Montáž tlumičů hluku pro kruhové potrubí, průměru přes 300 do 400 mm</t>
  </si>
  <si>
    <t>CS ÚRS 2016 01</t>
  </si>
  <si>
    <t>Montáž ostatních zařízení protidešťové žaluzie nebo žaluziové klapky na čtyřhranné potrubí, průřezu přes 0,150 do 0,300 m2</t>
  </si>
  <si>
    <t>Vzduchotechnické potrubí z pozinkovaného plechu kruhové, trouba spirálně vinutá bez příruby, průměru přes 200 do 300 mm</t>
  </si>
  <si>
    <t>Vzduchotechnické potrubí z pozinkovaného plechu kruhové, trouba spirálně vinutá bez příruby, průměru přes 300 do 400 mm</t>
  </si>
  <si>
    <t>Montáž škrtící klapky nebo zpětné klapky do plechového potrubí kruhové bez příruby, průměru přes 200 do 300 mm</t>
  </si>
  <si>
    <t xml:space="preserve">Instalace CO čidla, propojení s VZT jednotkou </t>
  </si>
  <si>
    <t xml:space="preserve">Poznámka k položce:
Instalace CO čidela, propojení s VZT jednotkou </t>
  </si>
  <si>
    <t>751-2</t>
  </si>
  <si>
    <t>Zařízení č.2</t>
  </si>
  <si>
    <t xml:space="preserve">Technický popis_x000D_
Podstropní jednotka - Me.119.EC1 -_x000D_
Mi.119.EC1 - Fe.K4 - Fi.K4 - B.LM24A - C.LM24A-SR_x000D_
- T.3 - Ke.LF24-SR - Ki.LM24A -_x000D_
RE-TPO3.LM24A-SR - H.D315.P - dodávka v dílech -_x000D_
RD5 - PFe - PFi - SW - EXTCM.3.s -_x000D_
CPTOUCH.B.Wh - ADS CO2-24 - ADS CO2-24 - ErP 2016, 2018_x000D_
</t>
  </si>
  <si>
    <t>Poznámka k položce:
Technický popis
Podstropní jednotka - Me.119.EC1 -
Mi.119.EC1 - Fe.K4 - Fi.K4 - B.LM24A - C.LM24A-SR
- T.3 - Ke.LF24-SR - Ki.LM24A -
RE-TPO3.LM24A-SR - H.D315.P - dodávka v dílech -
RD5 - PFe - PFi - SW - EXTCM.3.s -
CPTOUCH.B.Wh - ADS CO2-24 - ADS CO2-24 - ErP 2016, 2018</t>
  </si>
  <si>
    <t>Montáž tlumičů hluku pro kruhové potrubí, průměru přes 200 do 300 mm</t>
  </si>
  <si>
    <t>Montáž ostatních zařízení protidešťové žaluzie nebo žaluziové klapky na kruhové potrubí, průměru přes 300 do 400 mm</t>
  </si>
  <si>
    <t>751-3</t>
  </si>
  <si>
    <t>Zařízení č.3</t>
  </si>
  <si>
    <t>Montáž vzduchotechnické jednotky s rekuperací tepla stojaté s výměnou vzduchu do 1 000 m3/h</t>
  </si>
  <si>
    <t>Interiérová jednotka_x000D_
včetně RD5 + čidla CO2 + požárního čidla + fasádní mřížka + integrovaný ohřívač PTC 0,99kW</t>
  </si>
  <si>
    <t xml:space="preserve">Poznámka k položce:
Interiérová jednotka
včetně RD5 + čidla CO2 + požárního čidla + fasádní mřížka + integrovaný ohřívač PTC 0,99kW
</t>
  </si>
  <si>
    <t xml:space="preserve">Poznámka k položce:
Fasádní mřížka (horizontální nebo vertikální včetně průchodek fasádou)
</t>
  </si>
  <si>
    <t xml:space="preserve">Poznámka k položce:
Integrovaný ohřívač PTC, 0,99kW
</t>
  </si>
  <si>
    <t xml:space="preserve">Poznámka k položce:
Obklad jednotky, lamino tl. 18 mm - buk - na výběr také dub přírodní, dub bardolino
</t>
  </si>
  <si>
    <t xml:space="preserve">Poznámka k položce:
Zákryt potrubního připojení (pozink, pro lamino obklad) 
</t>
  </si>
  <si>
    <t xml:space="preserve">Poznámka k položce:
Obklad lamino tl. 18 mm - zákryt - buk na výběr také dub přírodní, dub bardolino
</t>
  </si>
  <si>
    <t>751-4</t>
  </si>
  <si>
    <t>Zařízení č.4</t>
  </si>
  <si>
    <t>751-5</t>
  </si>
  <si>
    <t>Zařízení č.5</t>
  </si>
  <si>
    <t>Technický popis_x000D_
Podstropní jednotka - Me.107.EC1 - Mi.107.EC1 - Fe.K4 -_x000D_
Fi.K4 - B.CM24 - C.CM24-SR - T.2 - Ke.LF24-SR - Ki.CM24 -_x000D_
RE-TPO3.E.EXT.LM24A-SR - He1.D250.P - He2.350/200.P -_x000D_
Hi1.D250.P - Hi2.350/200.P - RD5 - PFe - PFi - SW - CM.s -_x000D_
CPTOUCH.B.Wh - ADS CO2-24 - ErP 2016, 2018</t>
  </si>
  <si>
    <t>Poznámka k položce:
Technický popis
Podstropní jednotka - Me.107.EC1 - Mi.107.EC1 - Fe.K4 -
Fi.K4 - B.CM24 - C.CM24-SR - T.2 - Ke.LF24-SR - Ki.CM24 -
RE-TPO3.E.EXT.LM24A-SR - He1.D250.P - He2.350/200.P -
Hi1.D250.P - Hi2.350/200.P - RD5 - PFe - PFi - SW - CM.s -
CPTOUCH.B.Wh - ADS CO2-24 - ErP 2016, 2018</t>
  </si>
  <si>
    <t>751-6</t>
  </si>
  <si>
    <t>Zařízení č.6</t>
  </si>
  <si>
    <t>751-7</t>
  </si>
  <si>
    <t>Zařízení č.7</t>
  </si>
  <si>
    <t>751-8</t>
  </si>
  <si>
    <t>Zařízení č.8</t>
  </si>
  <si>
    <t>Poznámka k položce:
Technický popis
Podstropní jendotka - Me.119.EC1 -
Mi.119.EC1 - Fe.K4 - Fi.K4 - B.LM24A - C.LM24A-SR
- T.3 - Ke.LF24-SR - Ki.LM24A -
RE-TPO3.E.EXT.LM24A-SR - H.D315.P - dodávka v
dílech - RD5 - PFe - PFi - SW - EXTCM.3.s -
CPTOUCH.B.Wh - ADS CO2-24 - ADS CO2-24 - ErP 2016, 2018</t>
  </si>
  <si>
    <t>751-9</t>
  </si>
  <si>
    <t>Zařízení č.9</t>
  </si>
  <si>
    <t>751-10</t>
  </si>
  <si>
    <t>Zařízení č.10</t>
  </si>
  <si>
    <t>751-11</t>
  </si>
  <si>
    <t>Zařízení č.11</t>
  </si>
  <si>
    <t>751-12</t>
  </si>
  <si>
    <t>Zařízení č.12</t>
  </si>
  <si>
    <t>Montáž vzduchotechnické jednotky s rekuperací tepla stojaté s výměnou vzduchu do 5 000 m3/h</t>
  </si>
  <si>
    <t>Technický popis_x000D_
Parapetní jednotka s vertikálními hrdly - Me.109.EC3 -_x000D_
Mi.109.EC3 - Fe.K4 - Fi.K4 - B.LM24A - C.LM24A-SR - T.3 -_x000D_
CHF.4 - CO.TCH - Ke.LF24-SR - Ki.LM24A -_x000D_
RE-TPO3.E.EXT.LM24A-SR - H.300/400.P - dodávka v_x000D_
dílech - RD5 - RD4-IO - SW - CM.s - CPTOUCH.B.Wh - ADS_x000D_
VOC-24 - ADS VOC-24 - ErP 2016, 2018</t>
  </si>
  <si>
    <t>Poznámka k položce:
Technický popis
Parapetní jednotka s vertikálními hrdly - Me.109.EC3 -
Mi.109.EC3 - Fe.K4 - Fi.K4 - B.LM24A - C.LM24A-SR - T.3 -
CHF.4 - CO.TCH - Ke.LF24-SR - Ki.LM24A -
RE-TPO3.E.EXT.LM24A-SR - H.300/400.P - dodávka v
dílech - RD5 - RD4-IO - SW - CM.s - CPTOUCH.B.Wh - ADS
VOC-24 - ADS VOC-24 - ErP 2016, 2018</t>
  </si>
  <si>
    <t>výústka jednořadá do čtyřkruhová potrubí 425x75</t>
  </si>
  <si>
    <t>Oblouk 90° 500x300/700x300</t>
  </si>
  <si>
    <t>Montáž tlumičů hluku pro čtyřhranné potrubí, průřezu do 0,150 m2</t>
  </si>
  <si>
    <t>Vzduchotechnické potrubí z pozinkovaného plechu čtyřhranné s přírubou, průřezu přes 0,28 do 0,50 m2</t>
  </si>
  <si>
    <t>venkovní jednotka o chladícím výkonu 11kW - MINIMÁLNÍ CHLADÍCÍ FAKTOR 2,5</t>
  </si>
  <si>
    <t>Poznámka k položce:
venkovní jednotka o chladícím výkonu 11kW
- MINIMÁLNÍ CHLADÍCÍ FAKTOR 2,5</t>
  </si>
  <si>
    <t>ostatní</t>
  </si>
  <si>
    <t>HZS</t>
  </si>
  <si>
    <t>Hodinové zúčtovací sazby</t>
  </si>
  <si>
    <t>Hodinové zúčtovací sazby montáží technologických zařízení na stavebních objektech montér vzduchotechniky odborný</t>
  </si>
  <si>
    <t>SNÍŽENÍ ENERGETICKÉ NÁROČNOSTI OBCHODNÍ AKADEMIE V KOLÍNĚ,</t>
  </si>
  <si>
    <t>22. 1. 2017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</si>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</sst>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00"/>
    <numFmt numFmtId="165" formatCode="dd\.mm\.yyyy"/>
    <numFmt numFmtId="166" formatCode="#,##0.00%"/>
    <numFmt numFmtId="167" formatCode="#,##0.000"/>
    <numFmt numFmtId="168" formatCode="_-* #,##0.0\ _K_č_-;\-* #,##0.0\ _K_č_-;_-* &quot;-&quot;?\ _K_č_-;_-@_-"/>
    <numFmt numFmtId="169" formatCode="##&quot;% DPH&quot;"/>
    <numFmt numFmtId="170" formatCode="&quot;Celková cena     &quot;???,???.?0\ &quot;Kč&quot;\ &quot;vč. DPH 5%&quot;"/>
    <numFmt numFmtId="171" formatCode="???,???.?0\ &quot;Kč&quot;\ &quot;vč. DPH 15%&quot;"/>
    <numFmt numFmtId="172" formatCode="&quot;Základ    &quot;???,???.?0\ &quot;Kč&quot;"/>
    <numFmt numFmtId="173" formatCode="&quot;DPH &quot;???,???.?0\ &quot;Kč&quot;"/>
    <numFmt numFmtId="174" formatCode="???,???.?0\ &quot;Kč&quot;\ &quot;vč. DPH 21%&quot;"/>
  </numFmts>
  <fonts count="5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0"/>
      <name val="Trebuchet MS"/>
    </font>
    <font>
      <sz val="10"/>
      <color rgb="FF960000"/>
      <name val="Trebuchet MS"/>
    </font>
    <font>
      <u/>
      <sz val="11"/>
      <color theme="10"/>
      <name val="Calibri"/>
      <scheme val="minor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b/>
      <sz val="8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b/>
      <sz val="8"/>
      <name val="Arial CE"/>
      <family val="2"/>
      <charset val="238"/>
    </font>
    <font>
      <i/>
      <sz val="10"/>
      <color rgb="FF0000FF"/>
      <name val="Arial"/>
      <family val="2"/>
      <charset val="238"/>
    </font>
    <font>
      <sz val="10"/>
      <color theme="10"/>
      <name val="Trebuchet MS"/>
    </font>
    <font>
      <sz val="7"/>
      <color rgb="FF969696"/>
      <name val="Trebuchet M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5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6" borderId="0" xfId="0" applyFill="1" applyProtection="1"/>
    <xf numFmtId="0" fontId="22" fillId="6" borderId="0" xfId="0" applyFont="1" applyFill="1" applyAlignment="1" applyProtection="1">
      <alignment vertical="center"/>
    </xf>
    <xf numFmtId="0" fontId="23" fillId="6" borderId="0" xfId="0" applyFont="1" applyFill="1" applyAlignment="1" applyProtection="1">
      <alignment horizontal="left" vertical="center"/>
    </xf>
    <xf numFmtId="0" fontId="25" fillId="6" borderId="0" xfId="2" applyFont="1" applyFill="1" applyAlignment="1" applyProtection="1">
      <alignment vertical="center"/>
    </xf>
    <xf numFmtId="0" fontId="0" fillId="0" borderId="0" xfId="0"/>
    <xf numFmtId="0" fontId="4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47" fillId="0" borderId="0" xfId="0" applyFont="1" applyAlignment="1">
      <alignment horizontal="center"/>
    </xf>
    <xf numFmtId="0" fontId="48" fillId="0" borderId="37" xfId="0" applyFont="1" applyFill="1" applyBorder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48" fillId="0" borderId="36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49" fontId="47" fillId="0" borderId="65" xfId="0" applyNumberFormat="1" applyFont="1" applyFill="1" applyBorder="1" applyAlignment="1">
      <alignment horizontal="justify" vertical="center"/>
    </xf>
    <xf numFmtId="49" fontId="47" fillId="0" borderId="66" xfId="0" applyNumberFormat="1" applyFont="1" applyBorder="1" applyAlignment="1">
      <alignment horizontal="center" vertical="center"/>
    </xf>
    <xf numFmtId="168" fontId="47" fillId="0" borderId="67" xfId="0" applyNumberFormat="1" applyFont="1" applyFill="1" applyBorder="1" applyAlignment="1">
      <alignment vertical="center"/>
    </xf>
    <xf numFmtId="43" fontId="47" fillId="0" borderId="66" xfId="0" applyNumberFormat="1" applyFont="1" applyBorder="1" applyAlignment="1">
      <alignment vertical="center"/>
    </xf>
    <xf numFmtId="43" fontId="47" fillId="0" borderId="67" xfId="0" applyNumberFormat="1" applyFont="1" applyBorder="1" applyAlignment="1">
      <alignment vertical="center"/>
    </xf>
    <xf numFmtId="43" fontId="47" fillId="0" borderId="26" xfId="0" applyNumberFormat="1" applyFont="1" applyBorder="1" applyAlignment="1">
      <alignment vertical="center"/>
    </xf>
    <xf numFmtId="43" fontId="47" fillId="0" borderId="0" xfId="0" applyNumberFormat="1" applyFont="1" applyBorder="1" applyAlignment="1">
      <alignment vertical="center"/>
    </xf>
    <xf numFmtId="49" fontId="47" fillId="0" borderId="65" xfId="0" applyNumberFormat="1" applyFont="1" applyFill="1" applyBorder="1" applyAlignment="1">
      <alignment vertical="center"/>
    </xf>
    <xf numFmtId="49" fontId="47" fillId="0" borderId="66" xfId="0" applyNumberFormat="1" applyFont="1" applyFill="1" applyBorder="1" applyAlignment="1">
      <alignment horizontal="center" vertical="center"/>
    </xf>
    <xf numFmtId="43" fontId="47" fillId="0" borderId="66" xfId="0" applyNumberFormat="1" applyFont="1" applyFill="1" applyBorder="1" applyAlignment="1">
      <alignment vertical="center"/>
    </xf>
    <xf numFmtId="43" fontId="47" fillId="0" borderId="67" xfId="0" applyNumberFormat="1" applyFont="1" applyFill="1" applyBorder="1" applyAlignment="1">
      <alignment vertical="center"/>
    </xf>
    <xf numFmtId="43" fontId="47" fillId="0" borderId="0" xfId="0" applyNumberFormat="1" applyFont="1" applyFill="1" applyBorder="1" applyAlignment="1">
      <alignment vertical="center"/>
    </xf>
    <xf numFmtId="0" fontId="0" fillId="0" borderId="0" xfId="0" applyFill="1"/>
    <xf numFmtId="43" fontId="47" fillId="0" borderId="26" xfId="0" applyNumberFormat="1" applyFont="1" applyFill="1" applyBorder="1" applyAlignment="1">
      <alignment vertical="center"/>
    </xf>
    <xf numFmtId="49" fontId="47" fillId="0" borderId="68" xfId="0" applyNumberFormat="1" applyFont="1" applyFill="1" applyBorder="1" applyAlignment="1">
      <alignment vertical="center"/>
    </xf>
    <xf numFmtId="49" fontId="47" fillId="0" borderId="69" xfId="0" applyNumberFormat="1" applyFont="1" applyBorder="1" applyAlignment="1">
      <alignment horizontal="center" vertical="center"/>
    </xf>
    <xf numFmtId="168" fontId="47" fillId="0" borderId="70" xfId="0" applyNumberFormat="1" applyFont="1" applyFill="1" applyBorder="1" applyAlignment="1">
      <alignment vertical="center"/>
    </xf>
    <xf numFmtId="49" fontId="47" fillId="0" borderId="71" xfId="0" applyNumberFormat="1" applyFont="1" applyFill="1" applyBorder="1" applyAlignment="1">
      <alignment vertical="center"/>
    </xf>
    <xf numFmtId="49" fontId="47" fillId="0" borderId="72" xfId="0" applyNumberFormat="1" applyFont="1" applyBorder="1" applyAlignment="1">
      <alignment horizontal="center" vertical="center"/>
    </xf>
    <xf numFmtId="168" fontId="47" fillId="0" borderId="73" xfId="0" applyNumberFormat="1" applyFont="1" applyFill="1" applyBorder="1" applyAlignment="1">
      <alignment vertical="center"/>
    </xf>
    <xf numFmtId="0" fontId="47" fillId="0" borderId="27" xfId="0" applyFont="1" applyFill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vertical="center"/>
    </xf>
    <xf numFmtId="44" fontId="47" fillId="0" borderId="38" xfId="0" applyNumberFormat="1" applyFont="1" applyBorder="1" applyAlignment="1">
      <alignment vertical="center"/>
    </xf>
    <xf numFmtId="0" fontId="47" fillId="0" borderId="27" xfId="0" applyFont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1" fontId="47" fillId="0" borderId="0" xfId="0" applyNumberFormat="1" applyFont="1" applyFill="1" applyBorder="1" applyAlignment="1">
      <alignment vertical="center"/>
    </xf>
    <xf numFmtId="44" fontId="47" fillId="0" borderId="74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74" xfId="0" applyFont="1" applyBorder="1" applyAlignment="1">
      <alignment vertical="center"/>
    </xf>
    <xf numFmtId="43" fontId="47" fillId="0" borderId="74" xfId="0" applyNumberFormat="1" applyFont="1" applyBorder="1" applyAlignment="1">
      <alignment vertical="center"/>
    </xf>
    <xf numFmtId="0" fontId="48" fillId="0" borderId="10" xfId="0" applyFont="1" applyFill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47" fillId="0" borderId="6" xfId="0" applyFont="1" applyFill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44" fontId="48" fillId="0" borderId="0" xfId="0" applyNumberFormat="1" applyFont="1" applyBorder="1" applyAlignment="1">
      <alignment vertical="center"/>
    </xf>
    <xf numFmtId="49" fontId="47" fillId="0" borderId="76" xfId="0" applyNumberFormat="1" applyFont="1" applyFill="1" applyBorder="1" applyAlignment="1">
      <alignment horizontal="justify" vertical="center"/>
    </xf>
    <xf numFmtId="49" fontId="47" fillId="0" borderId="77" xfId="0" applyNumberFormat="1" applyFont="1" applyBorder="1" applyAlignment="1">
      <alignment horizontal="center" vertical="center"/>
    </xf>
    <xf numFmtId="168" fontId="47" fillId="0" borderId="78" xfId="0" applyNumberFormat="1" applyFont="1" applyFill="1" applyBorder="1" applyAlignment="1">
      <alignment vertical="center"/>
    </xf>
    <xf numFmtId="49" fontId="47" fillId="0" borderId="77" xfId="0" applyNumberFormat="1" applyFont="1" applyFill="1" applyBorder="1" applyAlignment="1">
      <alignment horizontal="center" vertical="center"/>
    </xf>
    <xf numFmtId="44" fontId="48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46" fillId="0" borderId="0" xfId="0" applyFont="1" applyFill="1" applyAlignment="1">
      <alignment vertical="center" wrapText="1"/>
    </xf>
    <xf numFmtId="0" fontId="48" fillId="0" borderId="35" xfId="0" applyFont="1" applyFill="1" applyBorder="1" applyAlignment="1">
      <alignment horizontal="center" vertical="center"/>
    </xf>
    <xf numFmtId="49" fontId="47" fillId="0" borderId="76" xfId="0" applyNumberFormat="1" applyFont="1" applyBorder="1" applyAlignment="1">
      <alignment horizontal="justify" vertical="center"/>
    </xf>
    <xf numFmtId="168" fontId="47" fillId="0" borderId="78" xfId="0" applyNumberFormat="1" applyFont="1" applyBorder="1" applyAlignment="1">
      <alignment vertical="center"/>
    </xf>
    <xf numFmtId="49" fontId="47" fillId="0" borderId="76" xfId="0" applyNumberFormat="1" applyFont="1" applyFill="1" applyBorder="1" applyAlignment="1">
      <alignment vertical="center"/>
    </xf>
    <xf numFmtId="44" fontId="47" fillId="0" borderId="38" xfId="0" applyNumberFormat="1" applyFont="1" applyFill="1" applyBorder="1" applyAlignment="1">
      <alignment vertical="center"/>
    </xf>
    <xf numFmtId="44" fontId="47" fillId="0" borderId="74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74" xfId="0" applyFont="1" applyFill="1" applyBorder="1" applyAlignment="1">
      <alignment vertical="center"/>
    </xf>
    <xf numFmtId="43" fontId="47" fillId="0" borderId="74" xfId="0" applyNumberFormat="1" applyFont="1" applyFill="1" applyBorder="1" applyAlignment="1">
      <alignment vertical="center"/>
    </xf>
    <xf numFmtId="44" fontId="48" fillId="0" borderId="75" xfId="0" applyNumberFormat="1" applyFont="1" applyFill="1" applyBorder="1" applyAlignment="1">
      <alignment vertical="center"/>
    </xf>
    <xf numFmtId="0" fontId="47" fillId="0" borderId="10" xfId="0" applyFont="1" applyFill="1" applyBorder="1" applyAlignment="1">
      <alignment vertical="center"/>
    </xf>
    <xf numFmtId="0" fontId="21" fillId="0" borderId="0" xfId="0" applyFont="1"/>
    <xf numFmtId="0" fontId="47" fillId="0" borderId="0" xfId="0" applyFont="1" applyFill="1" applyAlignment="1">
      <alignment horizontal="center"/>
    </xf>
    <xf numFmtId="0" fontId="0" fillId="0" borderId="79" xfId="0" applyFill="1" applyBorder="1"/>
    <xf numFmtId="0" fontId="0" fillId="0" borderId="79" xfId="0" applyBorder="1"/>
    <xf numFmtId="0" fontId="48" fillId="0" borderId="34" xfId="0" applyFont="1" applyBorder="1" applyAlignment="1">
      <alignment horizontal="center" vertical="center"/>
    </xf>
    <xf numFmtId="0" fontId="47" fillId="0" borderId="80" xfId="0" applyNumberFormat="1" applyFont="1" applyFill="1" applyBorder="1" applyAlignment="1">
      <alignment horizontal="justify" vertical="center"/>
    </xf>
    <xf numFmtId="0" fontId="47" fillId="0" borderId="81" xfId="0" applyNumberFormat="1" applyFont="1" applyBorder="1" applyAlignment="1">
      <alignment horizontal="justify" vertical="center"/>
    </xf>
    <xf numFmtId="169" fontId="47" fillId="0" borderId="82" xfId="0" applyNumberFormat="1" applyFont="1" applyFill="1" applyBorder="1" applyAlignment="1">
      <alignment horizontal="right" vertical="center"/>
    </xf>
    <xf numFmtId="0" fontId="47" fillId="0" borderId="38" xfId="0" applyFont="1" applyBorder="1" applyAlignment="1">
      <alignment vertical="center"/>
    </xf>
    <xf numFmtId="44" fontId="48" fillId="0" borderId="75" xfId="0" applyNumberFormat="1" applyFont="1" applyBorder="1" applyAlignment="1">
      <alignment vertical="center"/>
    </xf>
    <xf numFmtId="0" fontId="46" fillId="0" borderId="0" xfId="0" applyFont="1" applyFill="1"/>
    <xf numFmtId="0" fontId="49" fillId="0" borderId="0" xfId="0" applyFont="1" applyFill="1"/>
    <xf numFmtId="0" fontId="47" fillId="0" borderId="0" xfId="0" applyFont="1" applyFill="1"/>
    <xf numFmtId="170" fontId="0" fillId="0" borderId="0" xfId="0" applyNumberFormat="1" applyFill="1"/>
    <xf numFmtId="171" fontId="49" fillId="0" borderId="0" xfId="0" applyNumberFormat="1" applyFont="1" applyFill="1" applyAlignment="1">
      <alignment horizontal="right" vertical="center"/>
    </xf>
    <xf numFmtId="0" fontId="50" fillId="0" borderId="0" xfId="0" applyFont="1" applyFill="1"/>
    <xf numFmtId="169" fontId="50" fillId="0" borderId="0" xfId="0" applyNumberFormat="1" applyFont="1" applyFill="1" applyBorder="1" applyAlignment="1">
      <alignment horizontal="right" vertical="center"/>
    </xf>
    <xf numFmtId="174" fontId="49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0" fontId="51" fillId="0" borderId="0" xfId="0" applyFont="1" applyFill="1"/>
    <xf numFmtId="0" fontId="47" fillId="0" borderId="79" xfId="0" applyFont="1" applyFill="1" applyBorder="1"/>
    <xf numFmtId="43" fontId="47" fillId="0" borderId="66" xfId="0" applyNumberFormat="1" applyFont="1" applyBorder="1" applyAlignment="1" applyProtection="1">
      <alignment vertical="center"/>
      <protection locked="0"/>
    </xf>
    <xf numFmtId="43" fontId="47" fillId="0" borderId="66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26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28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top"/>
    </xf>
    <xf numFmtId="0" fontId="0" fillId="0" borderId="46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0" fillId="0" borderId="47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166" fontId="33" fillId="0" borderId="0" xfId="0" applyNumberFormat="1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right" vertical="center"/>
    </xf>
    <xf numFmtId="0" fontId="0" fillId="8" borderId="0" xfId="0" applyFont="1" applyFill="1" applyBorder="1" applyAlignment="1" applyProtection="1">
      <alignment vertical="center"/>
    </xf>
    <xf numFmtId="0" fontId="29" fillId="8" borderId="48" xfId="0" applyFont="1" applyFill="1" applyBorder="1" applyAlignment="1" applyProtection="1">
      <alignment horizontal="left" vertical="center"/>
    </xf>
    <xf numFmtId="0" fontId="0" fillId="8" borderId="49" xfId="0" applyFont="1" applyFill="1" applyBorder="1" applyAlignment="1" applyProtection="1">
      <alignment vertical="center"/>
    </xf>
    <xf numFmtId="0" fontId="29" fillId="8" borderId="49" xfId="0" applyFont="1" applyFill="1" applyBorder="1" applyAlignment="1" applyProtection="1">
      <alignment horizontal="right" vertical="center"/>
    </xf>
    <xf numFmtId="0" fontId="29" fillId="8" borderId="49" xfId="0" applyFont="1" applyFill="1" applyBorder="1" applyAlignment="1" applyProtection="1">
      <alignment horizontal="center" vertical="center"/>
    </xf>
    <xf numFmtId="0" fontId="34" fillId="0" borderId="51" xfId="0" applyFont="1" applyBorder="1" applyAlignment="1" applyProtection="1">
      <alignment horizontal="left" vertical="center"/>
    </xf>
    <xf numFmtId="0" fontId="0" fillId="0" borderId="52" xfId="0" applyFont="1" applyBorder="1" applyAlignment="1" applyProtection="1">
      <alignment vertical="center"/>
    </xf>
    <xf numFmtId="0" fontId="0" fillId="0" borderId="53" xfId="0" applyBorder="1" applyProtection="1"/>
    <xf numFmtId="0" fontId="0" fillId="0" borderId="54" xfId="0" applyBorder="1" applyProtection="1"/>
    <xf numFmtId="0" fontId="35" fillId="0" borderId="55" xfId="0" applyFont="1" applyBorder="1" applyAlignment="1" applyProtection="1">
      <alignment horizontal="left" vertical="center"/>
    </xf>
    <xf numFmtId="0" fontId="0" fillId="0" borderId="56" xfId="0" applyFont="1" applyBorder="1" applyAlignment="1" applyProtection="1">
      <alignment vertical="center"/>
    </xf>
    <xf numFmtId="0" fontId="35" fillId="0" borderId="56" xfId="0" applyFont="1" applyBorder="1" applyAlignment="1" applyProtection="1">
      <alignment horizontal="left" vertical="center"/>
    </xf>
    <xf numFmtId="0" fontId="0" fillId="0" borderId="57" xfId="0" applyFont="1" applyBorder="1" applyAlignment="1" applyProtection="1">
      <alignment vertical="center"/>
    </xf>
    <xf numFmtId="0" fontId="0" fillId="0" borderId="58" xfId="0" applyFont="1" applyBorder="1" applyAlignment="1" applyProtection="1">
      <alignment vertical="center"/>
    </xf>
    <xf numFmtId="0" fontId="0" fillId="0" borderId="59" xfId="0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0" fontId="0" fillId="0" borderId="4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45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46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9" fillId="0" borderId="45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46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0" fontId="28" fillId="0" borderId="61" xfId="0" applyFont="1" applyBorder="1" applyAlignment="1" applyProtection="1">
      <alignment horizontal="center" vertical="center"/>
    </xf>
    <xf numFmtId="0" fontId="37" fillId="8" borderId="0" xfId="0" applyFont="1" applyFill="1" applyBorder="1" applyAlignment="1" applyProtection="1">
      <alignment horizontal="left" vertical="center"/>
    </xf>
    <xf numFmtId="0" fontId="0" fillId="0" borderId="45" xfId="0" applyFont="1" applyBorder="1" applyAlignment="1" applyProtection="1">
      <alignment horizontal="center" vertical="center" wrapText="1"/>
    </xf>
    <xf numFmtId="0" fontId="30" fillId="8" borderId="62" xfId="0" applyFont="1" applyFill="1" applyBorder="1" applyAlignment="1" applyProtection="1">
      <alignment horizontal="center" vertical="center" wrapText="1"/>
    </xf>
    <xf numFmtId="0" fontId="30" fillId="8" borderId="63" xfId="0" applyFont="1" applyFill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8" fillId="0" borderId="62" xfId="0" applyFont="1" applyBorder="1" applyAlignment="1" applyProtection="1">
      <alignment horizontal="center" vertical="center" wrapText="1"/>
    </xf>
    <xf numFmtId="0" fontId="28" fillId="0" borderId="63" xfId="0" applyFont="1" applyBorder="1" applyAlignment="1" applyProtection="1">
      <alignment horizontal="center" vertical="center" wrapText="1"/>
    </xf>
    <xf numFmtId="0" fontId="28" fillId="0" borderId="64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vertical="center"/>
    </xf>
    <xf numFmtId="164" fontId="41" fillId="0" borderId="47" xfId="0" applyNumberFormat="1" applyFont="1" applyBorder="1" applyAlignment="1" applyProtection="1"/>
    <xf numFmtId="164" fontId="41" fillId="0" borderId="52" xfId="0" applyNumberFormat="1" applyFont="1" applyBorder="1" applyAlignment="1" applyProtection="1"/>
    <xf numFmtId="4" fontId="42" fillId="0" borderId="0" xfId="0" applyNumberFormat="1" applyFont="1" applyAlignment="1" applyProtection="1">
      <alignment vertical="center"/>
    </xf>
    <xf numFmtId="0" fontId="43" fillId="0" borderId="45" xfId="0" applyFont="1" applyBorder="1" applyAlignment="1" applyProtection="1"/>
    <xf numFmtId="0" fontId="43" fillId="0" borderId="0" xfId="0" applyFont="1" applyBorder="1" applyAlignment="1" applyProtection="1"/>
    <xf numFmtId="0" fontId="38" fillId="0" borderId="0" xfId="0" applyFont="1" applyBorder="1" applyAlignment="1" applyProtection="1">
      <alignment horizontal="left"/>
    </xf>
    <xf numFmtId="0" fontId="43" fillId="0" borderId="46" xfId="0" applyFont="1" applyBorder="1" applyAlignment="1" applyProtection="1"/>
    <xf numFmtId="0" fontId="43" fillId="0" borderId="0" xfId="0" applyFont="1" applyAlignment="1" applyProtection="1"/>
    <xf numFmtId="0" fontId="43" fillId="0" borderId="53" xfId="0" applyFont="1" applyBorder="1" applyAlignment="1" applyProtection="1"/>
    <xf numFmtId="164" fontId="43" fillId="0" borderId="0" xfId="0" applyNumberFormat="1" applyFont="1" applyBorder="1" applyAlignment="1" applyProtection="1"/>
    <xf numFmtId="164" fontId="43" fillId="0" borderId="54" xfId="0" applyNumberFormat="1" applyFont="1" applyBorder="1" applyAlignment="1" applyProtection="1"/>
    <xf numFmtId="0" fontId="43" fillId="0" borderId="0" xfId="0" applyFont="1" applyAlignment="1" applyProtection="1">
      <alignment horizontal="left"/>
    </xf>
    <xf numFmtId="0" fontId="43" fillId="0" borderId="0" xfId="0" applyFont="1" applyAlignment="1" applyProtection="1">
      <alignment horizontal="center"/>
    </xf>
    <xf numFmtId="4" fontId="43" fillId="0" borderId="0" xfId="0" applyNumberFormat="1" applyFont="1" applyAlignment="1" applyProtection="1">
      <alignment vertical="center"/>
    </xf>
    <xf numFmtId="0" fontId="39" fillId="0" borderId="0" xfId="0" applyFont="1" applyBorder="1" applyAlignment="1" applyProtection="1">
      <alignment horizontal="left"/>
    </xf>
    <xf numFmtId="0" fontId="0" fillId="0" borderId="61" xfId="0" applyFont="1" applyBorder="1" applyAlignment="1" applyProtection="1">
      <alignment horizontal="center" vertical="center"/>
    </xf>
    <xf numFmtId="49" fontId="0" fillId="0" borderId="61" xfId="0" applyNumberFormat="1" applyFont="1" applyBorder="1" applyAlignment="1" applyProtection="1">
      <alignment horizontal="left" vertical="center" wrapText="1"/>
    </xf>
    <xf numFmtId="0" fontId="0" fillId="0" borderId="61" xfId="0" applyFont="1" applyBorder="1" applyAlignment="1" applyProtection="1">
      <alignment horizontal="center" vertical="center" wrapText="1"/>
    </xf>
    <xf numFmtId="167" fontId="0" fillId="0" borderId="61" xfId="0" applyNumberFormat="1" applyFont="1" applyBorder="1" applyAlignment="1" applyProtection="1">
      <alignment vertical="center"/>
    </xf>
    <xf numFmtId="0" fontId="33" fillId="0" borderId="61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164" fontId="33" fillId="0" borderId="0" xfId="0" applyNumberFormat="1" applyFont="1" applyBorder="1" applyAlignment="1" applyProtection="1">
      <alignment vertical="center"/>
    </xf>
    <xf numFmtId="164" fontId="33" fillId="0" borderId="54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45" fillId="0" borderId="61" xfId="0" applyFont="1" applyBorder="1" applyAlignment="1" applyProtection="1">
      <alignment horizontal="center" vertical="center"/>
    </xf>
    <xf numFmtId="49" fontId="45" fillId="0" borderId="61" xfId="0" applyNumberFormat="1" applyFont="1" applyBorder="1" applyAlignment="1" applyProtection="1">
      <alignment horizontal="left" vertical="center" wrapText="1"/>
    </xf>
    <xf numFmtId="0" fontId="45" fillId="0" borderId="61" xfId="0" applyFont="1" applyBorder="1" applyAlignment="1" applyProtection="1">
      <alignment horizontal="center" vertical="center" wrapText="1"/>
    </xf>
    <xf numFmtId="167" fontId="45" fillId="0" borderId="61" xfId="0" applyNumberFormat="1" applyFont="1" applyBorder="1" applyAlignment="1" applyProtection="1">
      <alignment vertical="center"/>
    </xf>
    <xf numFmtId="0" fontId="0" fillId="0" borderId="53" xfId="0" applyFont="1" applyBorder="1" applyAlignment="1" applyProtection="1">
      <alignment vertical="center"/>
    </xf>
    <xf numFmtId="0" fontId="0" fillId="0" borderId="54" xfId="0" applyFont="1" applyBorder="1" applyAlignment="1" applyProtection="1">
      <alignment vertical="center"/>
    </xf>
    <xf numFmtId="0" fontId="33" fillId="0" borderId="56" xfId="0" applyFont="1" applyBorder="1" applyAlignment="1" applyProtection="1">
      <alignment horizontal="center" vertical="center"/>
    </xf>
    <xf numFmtId="164" fontId="33" fillId="0" borderId="56" xfId="0" applyNumberFormat="1" applyFont="1" applyBorder="1" applyAlignment="1" applyProtection="1">
      <alignment vertical="center"/>
    </xf>
    <xf numFmtId="164" fontId="33" fillId="0" borderId="57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horizontal="left"/>
      <protection locked="0"/>
    </xf>
    <xf numFmtId="0" fontId="38" fillId="0" borderId="0" xfId="0" applyFont="1" applyBorder="1" applyAlignment="1" applyProtection="1">
      <alignment horizontal="left"/>
      <protection locked="0"/>
    </xf>
    <xf numFmtId="0" fontId="0" fillId="0" borderId="47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horizontal="left" vertical="center" wrapText="1"/>
    </xf>
    <xf numFmtId="4" fontId="0" fillId="0" borderId="61" xfId="0" applyNumberFormat="1" applyFont="1" applyBorder="1" applyAlignment="1" applyProtection="1">
      <alignment vertical="center"/>
    </xf>
    <xf numFmtId="4" fontId="39" fillId="0" borderId="56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0" fillId="8" borderId="63" xfId="0" applyFont="1" applyFill="1" applyBorder="1" applyAlignment="1" applyProtection="1">
      <alignment horizontal="center" vertical="center" wrapText="1"/>
    </xf>
    <xf numFmtId="0" fontId="30" fillId="8" borderId="6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165" fontId="30" fillId="0" borderId="0" xfId="0" applyNumberFormat="1" applyFont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29" fillId="8" borderId="49" xfId="0" applyNumberFormat="1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0" fillId="0" borderId="0" xfId="0" applyProtection="1"/>
    <xf numFmtId="0" fontId="45" fillId="0" borderId="61" xfId="0" applyFont="1" applyBorder="1" applyAlignment="1" applyProtection="1">
      <alignment horizontal="left" vertical="center" wrapText="1"/>
    </xf>
    <xf numFmtId="4" fontId="45" fillId="0" borderId="61" xfId="0" applyNumberFormat="1" applyFont="1" applyBorder="1" applyAlignment="1" applyProtection="1">
      <alignment vertical="center"/>
    </xf>
    <xf numFmtId="4" fontId="38" fillId="0" borderId="56" xfId="0" applyNumberFormat="1" applyFont="1" applyBorder="1" applyAlignment="1" applyProtection="1">
      <alignment vertical="center"/>
    </xf>
    <xf numFmtId="0" fontId="0" fillId="0" borderId="0" xfId="0" applyAlignment="1">
      <alignment horizontal="left" wrapText="1"/>
    </xf>
    <xf numFmtId="0" fontId="0" fillId="0" borderId="4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6" xfId="0" applyFont="1" applyBorder="1" applyAlignment="1" applyProtection="1">
      <alignment vertical="center" wrapText="1"/>
    </xf>
    <xf numFmtId="0" fontId="0" fillId="0" borderId="83" xfId="0" applyFont="1" applyBorder="1" applyAlignment="1" applyProtection="1">
      <alignment vertical="center"/>
    </xf>
    <xf numFmtId="0" fontId="0" fillId="8" borderId="84" xfId="0" applyFont="1" applyFill="1" applyBorder="1" applyAlignment="1" applyProtection="1">
      <alignment vertical="center"/>
    </xf>
    <xf numFmtId="0" fontId="30" fillId="8" borderId="0" xfId="0" applyFont="1" applyFill="1" applyBorder="1" applyAlignment="1" applyProtection="1">
      <alignment horizontal="left" vertical="center"/>
    </xf>
    <xf numFmtId="0" fontId="30" fillId="8" borderId="0" xfId="0" applyFont="1" applyFill="1" applyBorder="1" applyAlignment="1" applyProtection="1">
      <alignment horizontal="right" vertical="center"/>
    </xf>
    <xf numFmtId="0" fontId="0" fillId="8" borderId="46" xfId="0" applyFont="1" applyFill="1" applyBorder="1" applyAlignment="1" applyProtection="1">
      <alignment vertical="center"/>
    </xf>
    <xf numFmtId="0" fontId="38" fillId="0" borderId="56" xfId="0" applyFont="1" applyBorder="1" applyAlignment="1" applyProtection="1">
      <alignment horizontal="left" vertical="center"/>
    </xf>
    <xf numFmtId="0" fontId="38" fillId="0" borderId="56" xfId="0" applyFont="1" applyBorder="1" applyAlignment="1" applyProtection="1">
      <alignment vertical="center"/>
    </xf>
    <xf numFmtId="0" fontId="39" fillId="0" borderId="56" xfId="0" applyFont="1" applyBorder="1" applyAlignment="1" applyProtection="1">
      <alignment horizontal="left" vertical="center"/>
    </xf>
    <xf numFmtId="0" fontId="39" fillId="0" borderId="56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165" fontId="30" fillId="0" borderId="0" xfId="0" applyNumberFormat="1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4" fontId="37" fillId="0" borderId="0" xfId="0" applyNumberFormat="1" applyFont="1" applyAlignment="1" applyProtection="1"/>
    <xf numFmtId="0" fontId="38" fillId="0" borderId="0" xfId="0" applyFont="1" applyAlignment="1" applyProtection="1">
      <alignment horizontal="left"/>
    </xf>
    <xf numFmtId="0" fontId="43" fillId="0" borderId="0" xfId="0" applyFont="1" applyAlignment="1" applyProtection="1">
      <protection locked="0"/>
    </xf>
    <xf numFmtId="4" fontId="38" fillId="0" borderId="0" xfId="0" applyNumberFormat="1" applyFont="1" applyAlignment="1" applyProtection="1"/>
    <xf numFmtId="0" fontId="39" fillId="0" borderId="0" xfId="0" applyFont="1" applyAlignment="1" applyProtection="1">
      <alignment horizontal="left"/>
    </xf>
    <xf numFmtId="4" fontId="39" fillId="0" borderId="0" xfId="0" applyNumberFormat="1" applyFont="1" applyAlignment="1" applyProtection="1"/>
    <xf numFmtId="4" fontId="0" fillId="9" borderId="61" xfId="0" applyNumberFormat="1" applyFont="1" applyFill="1" applyBorder="1" applyAlignme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vertical="center" wrapText="1"/>
    </xf>
    <xf numFmtId="4" fontId="45" fillId="9" borderId="61" xfId="0" applyNumberFormat="1" applyFont="1" applyFill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horizontal="center" vertical="center"/>
    </xf>
    <xf numFmtId="0" fontId="53" fillId="6" borderId="0" xfId="2" applyFont="1" applyFill="1" applyAlignment="1" applyProtection="1">
      <alignment vertical="center"/>
    </xf>
    <xf numFmtId="0" fontId="24" fillId="6" borderId="0" xfId="2" applyFill="1" applyProtection="1"/>
    <xf numFmtId="0" fontId="0" fillId="0" borderId="0" xfId="0" applyFont="1" applyAlignment="1" applyProtection="1">
      <alignment vertical="center" wrapText="1"/>
    </xf>
    <xf numFmtId="166" fontId="33" fillId="0" borderId="0" xfId="0" applyNumberFormat="1" applyFont="1" applyBorder="1" applyAlignment="1" applyProtection="1">
      <alignment horizontal="right" vertical="center"/>
    </xf>
    <xf numFmtId="0" fontId="33" fillId="9" borderId="61" xfId="0" applyFont="1" applyFill="1" applyBorder="1" applyAlignment="1" applyProtection="1">
      <alignment horizontal="left" vertical="center"/>
    </xf>
    <xf numFmtId="0" fontId="45" fillId="0" borderId="45" xfId="0" applyFont="1" applyBorder="1" applyAlignment="1" applyProtection="1">
      <alignment vertical="center"/>
    </xf>
    <xf numFmtId="0" fontId="45" fillId="9" borderId="61" xfId="0" applyFont="1" applyFill="1" applyBorder="1" applyAlignment="1" applyProtection="1">
      <alignment horizontal="left" vertical="center"/>
    </xf>
    <xf numFmtId="0" fontId="5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165" fontId="30" fillId="0" borderId="0" xfId="0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25" fillId="6" borderId="0" xfId="2" applyFont="1" applyFill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6" fillId="7" borderId="0" xfId="0" applyFont="1" applyFill="1" applyAlignment="1" applyProtection="1">
      <alignment horizontal="center" vertical="center"/>
    </xf>
    <xf numFmtId="0" fontId="0" fillId="0" borderId="0" xfId="0" applyProtection="1"/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4" fontId="22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8" borderId="0" xfId="0" applyFont="1" applyFill="1" applyBorder="1" applyAlignment="1" applyProtection="1">
      <alignment horizontal="center" vertical="center"/>
    </xf>
    <xf numFmtId="0" fontId="0" fillId="8" borderId="0" xfId="0" applyFont="1" applyFill="1" applyBorder="1" applyAlignment="1" applyProtection="1">
      <alignment vertical="center"/>
    </xf>
    <xf numFmtId="4" fontId="29" fillId="8" borderId="49" xfId="0" applyNumberFormat="1" applyFont="1" applyFill="1" applyBorder="1" applyAlignment="1" applyProtection="1">
      <alignment vertical="center"/>
    </xf>
    <xf numFmtId="4" fontId="29" fillId="8" borderId="50" xfId="0" applyNumberFormat="1" applyFont="1" applyFill="1" applyBorder="1" applyAlignment="1" applyProtection="1">
      <alignment vertical="center"/>
    </xf>
    <xf numFmtId="4" fontId="36" fillId="0" borderId="0" xfId="0" applyNumberFormat="1" applyFont="1" applyBorder="1" applyAlignment="1" applyProtection="1">
      <alignment vertical="center"/>
    </xf>
    <xf numFmtId="4" fontId="40" fillId="0" borderId="0" xfId="0" applyNumberFormat="1" applyFont="1" applyBorder="1" applyAlignment="1" applyProtection="1">
      <alignment vertical="center"/>
    </xf>
    <xf numFmtId="4" fontId="37" fillId="8" borderId="0" xfId="0" applyNumberFormat="1" applyFont="1" applyFill="1" applyBorder="1" applyAlignment="1" applyProtection="1">
      <alignment vertical="center"/>
    </xf>
    <xf numFmtId="4" fontId="37" fillId="0" borderId="0" xfId="0" applyNumberFormat="1" applyFont="1" applyBorder="1" applyAlignment="1" applyProtection="1">
      <alignment vertical="center"/>
    </xf>
    <xf numFmtId="4" fontId="38" fillId="0" borderId="0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4" fontId="39" fillId="0" borderId="0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4" fontId="38" fillId="0" borderId="0" xfId="0" applyNumberFormat="1" applyFont="1" applyBorder="1" applyAlignment="1" applyProtection="1"/>
    <xf numFmtId="4" fontId="39" fillId="0" borderId="56" xfId="0" applyNumberFormat="1" applyFont="1" applyBorder="1" applyAlignment="1" applyProtection="1"/>
    <xf numFmtId="4" fontId="39" fillId="0" borderId="56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horizontal="left" vertical="center" wrapText="1"/>
    </xf>
    <xf numFmtId="4" fontId="0" fillId="0" borderId="61" xfId="0" applyNumberFormat="1" applyFont="1" applyBorder="1" applyAlignment="1" applyProtection="1">
      <alignment vertical="center"/>
      <protection locked="0"/>
    </xf>
    <xf numFmtId="4" fontId="0" fillId="0" borderId="61" xfId="0" applyNumberFormat="1" applyFont="1" applyBorder="1" applyAlignment="1" applyProtection="1">
      <alignment vertical="center"/>
    </xf>
    <xf numFmtId="0" fontId="30" fillId="8" borderId="63" xfId="0" applyFont="1" applyFill="1" applyBorder="1" applyAlignment="1" applyProtection="1">
      <alignment horizontal="center" vertical="center" wrapText="1"/>
    </xf>
    <xf numFmtId="0" fontId="30" fillId="8" borderId="64" xfId="0" applyFont="1" applyFill="1" applyBorder="1" applyAlignment="1" applyProtection="1">
      <alignment horizontal="center" vertical="center" wrapText="1"/>
    </xf>
    <xf numFmtId="4" fontId="37" fillId="0" borderId="47" xfId="0" applyNumberFormat="1" applyFont="1" applyBorder="1" applyAlignment="1" applyProtection="1"/>
    <xf numFmtId="4" fontId="29" fillId="0" borderId="47" xfId="0" applyNumberFormat="1" applyFont="1" applyBorder="1" applyAlignment="1" applyProtection="1">
      <alignment vertical="center"/>
    </xf>
    <xf numFmtId="4" fontId="39" fillId="0" borderId="63" xfId="0" applyNumberFormat="1" applyFont="1" applyBorder="1" applyAlignment="1" applyProtection="1"/>
    <xf numFmtId="4" fontId="39" fillId="0" borderId="63" xfId="0" applyNumberFormat="1" applyFont="1" applyBorder="1" applyAlignment="1" applyProtection="1">
      <alignment vertical="center"/>
    </xf>
    <xf numFmtId="0" fontId="44" fillId="0" borderId="47" xfId="0" applyFont="1" applyBorder="1" applyAlignment="1" applyProtection="1">
      <alignment vertical="center" wrapText="1"/>
    </xf>
    <xf numFmtId="0" fontId="0" fillId="0" borderId="47" xfId="0" applyFont="1" applyBorder="1" applyAlignment="1" applyProtection="1">
      <alignment vertical="center"/>
    </xf>
    <xf numFmtId="4" fontId="38" fillId="0" borderId="63" xfId="0" applyNumberFormat="1" applyFont="1" applyBorder="1" applyAlignment="1" applyProtection="1"/>
    <xf numFmtId="4" fontId="38" fillId="0" borderId="63" xfId="0" applyNumberFormat="1" applyFont="1" applyBorder="1" applyAlignment="1" applyProtection="1">
      <alignment vertical="center"/>
    </xf>
    <xf numFmtId="0" fontId="45" fillId="0" borderId="61" xfId="0" applyFont="1" applyBorder="1" applyAlignment="1" applyProtection="1">
      <alignment horizontal="left" vertical="center" wrapText="1"/>
    </xf>
    <xf numFmtId="4" fontId="45" fillId="0" borderId="61" xfId="0" applyNumberFormat="1" applyFont="1" applyBorder="1" applyAlignment="1" applyProtection="1">
      <alignment vertical="center"/>
      <protection locked="0"/>
    </xf>
    <xf numFmtId="4" fontId="45" fillId="0" borderId="61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53" fillId="6" borderId="0" xfId="2" applyFont="1" applyFill="1" applyAlignment="1" applyProtection="1">
      <alignment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8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44" fontId="47" fillId="0" borderId="80" xfId="0" applyNumberFormat="1" applyFont="1" applyBorder="1" applyAlignment="1">
      <alignment vertical="center"/>
    </xf>
    <xf numFmtId="44" fontId="47" fillId="0" borderId="82" xfId="0" applyNumberFormat="1" applyFont="1" applyBorder="1" applyAlignment="1">
      <alignment vertical="center"/>
    </xf>
    <xf numFmtId="44" fontId="8" fillId="0" borderId="0" xfId="0" applyNumberFormat="1" applyFont="1" applyFill="1" applyAlignment="1"/>
    <xf numFmtId="44" fontId="48" fillId="0" borderId="6" xfId="0" applyNumberFormat="1" applyFont="1" applyBorder="1" applyAlignment="1">
      <alignment vertical="center"/>
    </xf>
    <xf numFmtId="44" fontId="48" fillId="0" borderId="75" xfId="0" applyNumberFormat="1" applyFont="1" applyBorder="1" applyAlignment="1">
      <alignment vertical="center"/>
    </xf>
    <xf numFmtId="44" fontId="48" fillId="0" borderId="10" xfId="0" applyNumberFormat="1" applyFont="1" applyBorder="1" applyAlignment="1">
      <alignment vertical="center"/>
    </xf>
    <xf numFmtId="44" fontId="46" fillId="0" borderId="0" xfId="0" applyNumberFormat="1" applyFont="1" applyFill="1" applyAlignment="1"/>
    <xf numFmtId="172" fontId="50" fillId="0" borderId="0" xfId="0" applyNumberFormat="1" applyFont="1" applyFill="1" applyAlignment="1"/>
    <xf numFmtId="173" fontId="50" fillId="0" borderId="0" xfId="0" applyNumberFormat="1" applyFont="1" applyFill="1" applyAlignment="1">
      <alignment horizontal="right"/>
    </xf>
    <xf numFmtId="173" fontId="50" fillId="0" borderId="0" xfId="0" applyNumberFormat="1" applyFont="1" applyFill="1" applyAlignment="1"/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OA%20Kol&#237;n%202018\&#344;emesla%20OA%20Kol&#237;n%20-%202018\Rozpocet%20-%20SNIZENI%20ENERGETICKE%20NAROCNOSTI%20OBCHODNI%20AKADEMIE%20V%20KOLINE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a - vzduchotechnika"/>
      <sheetName val="b - ústřední vytápění"/>
      <sheetName val="c - zdravotní technika"/>
    </sheetNames>
    <sheetDataSet>
      <sheetData sheetId="0">
        <row r="6">
          <cell r="K6" t="str">
            <v>SNÍŽENÍ ENERGETICKÉ NÁROČNOSTI OBCHODNÍ AKADEMIE V KOLÍNĚ,</v>
          </cell>
        </row>
        <row r="8">
          <cell r="AN8" t="str">
            <v>22. 1. 2017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name="Rozpočet1_34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ozpočet1_90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ozpočet1_78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ozpočet1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zpočet1_42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15"/>
  <sheetViews>
    <sheetView zoomScaleNormal="100" workbookViewId="0">
      <selection activeCell="O10" sqref="O10"/>
    </sheetView>
  </sheetViews>
  <sheetFormatPr defaultRowHeight="12.75" x14ac:dyDescent="0.2"/>
  <sheetData>
    <row r="1" spans="1:9" x14ac:dyDescent="0.2">
      <c r="A1" s="35" t="s">
        <v>38</v>
      </c>
    </row>
    <row r="2" spans="1:9" ht="57.75" customHeight="1" x14ac:dyDescent="0.2">
      <c r="A2" s="442" t="s">
        <v>39</v>
      </c>
      <c r="B2" s="442"/>
      <c r="C2" s="442"/>
      <c r="D2" s="442"/>
      <c r="E2" s="442"/>
      <c r="F2" s="442"/>
      <c r="G2" s="442"/>
    </row>
    <row r="5" spans="1:9" s="404" customFormat="1" ht="39.950000000000003" customHeight="1" x14ac:dyDescent="0.2">
      <c r="A5" s="441" t="s">
        <v>2109</v>
      </c>
      <c r="B5" s="441"/>
      <c r="C5" s="441"/>
      <c r="D5" s="441"/>
      <c r="E5" s="441"/>
      <c r="F5" s="441"/>
      <c r="G5" s="441"/>
      <c r="H5" s="441"/>
      <c r="I5" s="441"/>
    </row>
    <row r="6" spans="1:9" s="404" customFormat="1" ht="39.950000000000003" customHeight="1" x14ac:dyDescent="0.2">
      <c r="A6" s="441" t="s">
        <v>2110</v>
      </c>
      <c r="B6" s="441"/>
      <c r="C6" s="441"/>
      <c r="D6" s="441"/>
      <c r="E6" s="441"/>
      <c r="F6" s="441"/>
      <c r="G6" s="441"/>
      <c r="H6" s="441"/>
      <c r="I6" s="441"/>
    </row>
    <row r="7" spans="1:9" s="404" customFormat="1" ht="39.950000000000003" customHeight="1" x14ac:dyDescent="0.2">
      <c r="A7" s="441" t="s">
        <v>2111</v>
      </c>
      <c r="B7" s="441"/>
      <c r="C7" s="441"/>
      <c r="D7" s="441"/>
      <c r="E7" s="441"/>
      <c r="F7" s="441"/>
      <c r="G7" s="441"/>
      <c r="H7" s="441"/>
      <c r="I7" s="441"/>
    </row>
    <row r="8" spans="1:9" s="404" customFormat="1" ht="39.950000000000003" customHeight="1" x14ac:dyDescent="0.2">
      <c r="A8" s="441" t="s">
        <v>2112</v>
      </c>
      <c r="B8" s="441"/>
      <c r="C8" s="441"/>
      <c r="D8" s="441"/>
      <c r="E8" s="441"/>
      <c r="F8" s="441"/>
      <c r="G8" s="441"/>
      <c r="H8" s="441"/>
      <c r="I8" s="441"/>
    </row>
    <row r="9" spans="1:9" s="404" customFormat="1" ht="39.950000000000003" customHeight="1" x14ac:dyDescent="0.2">
      <c r="A9" s="441" t="s">
        <v>2113</v>
      </c>
      <c r="B9" s="441"/>
      <c r="C9" s="441"/>
      <c r="D9" s="441"/>
      <c r="E9" s="441"/>
      <c r="F9" s="441"/>
      <c r="G9" s="441"/>
      <c r="H9" s="441"/>
      <c r="I9" s="441"/>
    </row>
    <row r="10" spans="1:9" s="404" customFormat="1" ht="39.950000000000003" customHeight="1" x14ac:dyDescent="0.2">
      <c r="A10" s="441" t="s">
        <v>2114</v>
      </c>
      <c r="B10" s="441"/>
      <c r="C10" s="441"/>
      <c r="D10" s="441"/>
      <c r="E10" s="441"/>
      <c r="F10" s="441"/>
      <c r="G10" s="441"/>
      <c r="H10" s="441"/>
      <c r="I10" s="441"/>
    </row>
    <row r="11" spans="1:9" s="404" customFormat="1" ht="39.950000000000003" customHeight="1" x14ac:dyDescent="0.2">
      <c r="A11" s="441" t="s">
        <v>2115</v>
      </c>
      <c r="B11" s="441"/>
      <c r="C11" s="441"/>
      <c r="D11" s="441"/>
      <c r="E11" s="441"/>
      <c r="F11" s="441"/>
      <c r="G11" s="441"/>
      <c r="H11" s="441"/>
      <c r="I11" s="441"/>
    </row>
    <row r="12" spans="1:9" s="404" customFormat="1" ht="39.950000000000003" customHeight="1" x14ac:dyDescent="0.2">
      <c r="A12" s="441" t="s">
        <v>2116</v>
      </c>
      <c r="B12" s="441"/>
      <c r="C12" s="441"/>
      <c r="D12" s="441"/>
      <c r="E12" s="441"/>
      <c r="F12" s="441"/>
      <c r="G12" s="441"/>
      <c r="H12" s="441"/>
      <c r="I12" s="441"/>
    </row>
    <row r="13" spans="1:9" s="404" customFormat="1" ht="39.950000000000003" customHeight="1" x14ac:dyDescent="0.2">
      <c r="A13" s="441" t="s">
        <v>2117</v>
      </c>
      <c r="B13" s="441"/>
      <c r="C13" s="441"/>
      <c r="D13" s="441"/>
      <c r="E13" s="441"/>
      <c r="F13" s="441"/>
      <c r="G13" s="441"/>
      <c r="H13" s="441"/>
      <c r="I13" s="441"/>
    </row>
    <row r="14" spans="1:9" s="404" customFormat="1" ht="39.950000000000003" customHeight="1" x14ac:dyDescent="0.2">
      <c r="A14" s="441" t="s">
        <v>2118</v>
      </c>
      <c r="B14" s="441"/>
      <c r="C14" s="441"/>
      <c r="D14" s="441"/>
      <c r="E14" s="441"/>
      <c r="F14" s="441"/>
      <c r="G14" s="441"/>
      <c r="H14" s="441"/>
      <c r="I14" s="441"/>
    </row>
    <row r="15" spans="1:9" s="404" customFormat="1" ht="52.5" customHeight="1" x14ac:dyDescent="0.2">
      <c r="A15" s="441" t="s">
        <v>2119</v>
      </c>
      <c r="B15" s="441"/>
      <c r="C15" s="441"/>
      <c r="D15" s="441"/>
      <c r="E15" s="441"/>
      <c r="F15" s="441"/>
      <c r="G15" s="441"/>
      <c r="H15" s="441"/>
      <c r="I15" s="441"/>
    </row>
  </sheetData>
  <sheetProtection algorithmName="SHA-512" hashValue="yg5D2KXt9Wf8TvFjjDMmaOSAgxfHMMj//UpFnDkgze0Mi1ArvKp6xdB1FWeq5gquAep0fE6fwzjqcfgYYNfRzw==" saltValue="WOHS3hTFIoSmJGvFdX9Lmg==" spinCount="100000" sheet="1" objects="1" scenarios="1"/>
  <mergeCells count="12">
    <mergeCell ref="A2:G2"/>
    <mergeCell ref="A5:I5"/>
    <mergeCell ref="A6:I6"/>
    <mergeCell ref="A7:I7"/>
    <mergeCell ref="A8:I8"/>
    <mergeCell ref="A14:I14"/>
    <mergeCell ref="A15:I15"/>
    <mergeCell ref="A9:I9"/>
    <mergeCell ref="A10:I10"/>
    <mergeCell ref="A11:I11"/>
    <mergeCell ref="A12:I12"/>
    <mergeCell ref="A13:I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abSelected="1" topLeftCell="B1" zoomScaleNormal="100" zoomScaleSheetLayoutView="75" workbookViewId="0">
      <selection activeCell="S15" sqref="S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452" t="s">
        <v>41</v>
      </c>
      <c r="C1" s="453"/>
      <c r="D1" s="453"/>
      <c r="E1" s="453"/>
      <c r="F1" s="453"/>
      <c r="G1" s="453"/>
      <c r="H1" s="453"/>
      <c r="I1" s="453"/>
      <c r="J1" s="454"/>
    </row>
    <row r="2" spans="1:15" ht="36" customHeight="1" x14ac:dyDescent="0.2">
      <c r="A2" s="3"/>
      <c r="B2" s="77" t="s">
        <v>22</v>
      </c>
      <c r="C2" s="78"/>
      <c r="D2" s="79" t="s">
        <v>43</v>
      </c>
      <c r="E2" s="461" t="s">
        <v>44</v>
      </c>
      <c r="F2" s="462"/>
      <c r="G2" s="462"/>
      <c r="H2" s="462"/>
      <c r="I2" s="462"/>
      <c r="J2" s="463"/>
      <c r="O2" s="2"/>
    </row>
    <row r="3" spans="1:15" ht="27" hidden="1" customHeight="1" x14ac:dyDescent="0.2">
      <c r="A3" s="3"/>
      <c r="B3" s="80"/>
      <c r="C3" s="78"/>
      <c r="D3" s="81"/>
      <c r="E3" s="464"/>
      <c r="F3" s="465"/>
      <c r="G3" s="465"/>
      <c r="H3" s="465"/>
      <c r="I3" s="465"/>
      <c r="J3" s="466"/>
    </row>
    <row r="4" spans="1:15" ht="23.25" customHeight="1" x14ac:dyDescent="0.2">
      <c r="A4" s="3"/>
      <c r="B4" s="82"/>
      <c r="C4" s="83"/>
      <c r="D4" s="84"/>
      <c r="E4" s="474"/>
      <c r="F4" s="474"/>
      <c r="G4" s="474"/>
      <c r="H4" s="474"/>
      <c r="I4" s="474"/>
      <c r="J4" s="475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468"/>
      <c r="E11" s="468"/>
      <c r="F11" s="468"/>
      <c r="G11" s="468"/>
      <c r="H11" s="26" t="s">
        <v>40</v>
      </c>
      <c r="I11" s="86"/>
      <c r="J11" s="10"/>
    </row>
    <row r="12" spans="1:15" ht="15.75" customHeight="1" x14ac:dyDescent="0.2">
      <c r="A12" s="3"/>
      <c r="B12" s="39"/>
      <c r="C12" s="24"/>
      <c r="D12" s="473"/>
      <c r="E12" s="473"/>
      <c r="F12" s="473"/>
      <c r="G12" s="473"/>
      <c r="H12" s="26" t="s">
        <v>34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476"/>
      <c r="F13" s="477"/>
      <c r="G13" s="477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467"/>
      <c r="F15" s="467"/>
      <c r="G15" s="469"/>
      <c r="H15" s="469"/>
      <c r="I15" s="469" t="s">
        <v>29</v>
      </c>
      <c r="J15" s="470"/>
    </row>
    <row r="16" spans="1:15" ht="23.25" customHeight="1" x14ac:dyDescent="0.2">
      <c r="A16" s="138" t="s">
        <v>24</v>
      </c>
      <c r="B16" s="55" t="s">
        <v>24</v>
      </c>
      <c r="C16" s="56"/>
      <c r="D16" s="57"/>
      <c r="E16" s="458"/>
      <c r="F16" s="459"/>
      <c r="G16" s="458"/>
      <c r="H16" s="459"/>
      <c r="I16" s="458">
        <f>SUMIF(F51:F84,A16,I51:I84)+SUMIF(F51:F84,"PSU",I51:I84)</f>
        <v>0</v>
      </c>
      <c r="J16" s="460"/>
    </row>
    <row r="17" spans="1:10" ht="23.25" customHeight="1" x14ac:dyDescent="0.2">
      <c r="A17" s="138" t="s">
        <v>25</v>
      </c>
      <c r="B17" s="55" t="s">
        <v>25</v>
      </c>
      <c r="C17" s="56"/>
      <c r="D17" s="57"/>
      <c r="E17" s="458"/>
      <c r="F17" s="459"/>
      <c r="G17" s="458"/>
      <c r="H17" s="459"/>
      <c r="I17" s="458">
        <f>SUMIF(F51:F84,A17,I51:I84)</f>
        <v>0</v>
      </c>
      <c r="J17" s="460"/>
    </row>
    <row r="18" spans="1:10" ht="23.25" customHeight="1" x14ac:dyDescent="0.2">
      <c r="A18" s="138" t="s">
        <v>26</v>
      </c>
      <c r="B18" s="55" t="s">
        <v>26</v>
      </c>
      <c r="C18" s="56"/>
      <c r="D18" s="57"/>
      <c r="E18" s="458"/>
      <c r="F18" s="459"/>
      <c r="G18" s="458"/>
      <c r="H18" s="459"/>
      <c r="I18" s="458">
        <f>SUMIF(F51:F84,A18,I51:I84)</f>
        <v>0</v>
      </c>
      <c r="J18" s="460"/>
    </row>
    <row r="19" spans="1:10" ht="23.25" customHeight="1" x14ac:dyDescent="0.2">
      <c r="A19" s="138" t="s">
        <v>122</v>
      </c>
      <c r="B19" s="55" t="s">
        <v>27</v>
      </c>
      <c r="C19" s="56"/>
      <c r="D19" s="57"/>
      <c r="E19" s="458"/>
      <c r="F19" s="459"/>
      <c r="G19" s="458"/>
      <c r="H19" s="459"/>
      <c r="I19" s="458">
        <f>SUMIF(F51:F84,A19,I51:I84)</f>
        <v>0</v>
      </c>
      <c r="J19" s="460"/>
    </row>
    <row r="20" spans="1:10" ht="23.25" customHeight="1" x14ac:dyDescent="0.2">
      <c r="A20" s="138" t="s">
        <v>123</v>
      </c>
      <c r="B20" s="55" t="s">
        <v>28</v>
      </c>
      <c r="C20" s="56"/>
      <c r="D20" s="57"/>
      <c r="E20" s="458"/>
      <c r="F20" s="459"/>
      <c r="G20" s="458"/>
      <c r="H20" s="459"/>
      <c r="I20" s="458">
        <f>SUMIF(F51:F84,A20,I51:I84)</f>
        <v>0</v>
      </c>
      <c r="J20" s="460"/>
    </row>
    <row r="21" spans="1:10" ht="23.25" customHeight="1" x14ac:dyDescent="0.2">
      <c r="A21" s="3"/>
      <c r="B21" s="72" t="s">
        <v>29</v>
      </c>
      <c r="C21" s="73"/>
      <c r="D21" s="74"/>
      <c r="E21" s="471"/>
      <c r="F21" s="472"/>
      <c r="G21" s="471"/>
      <c r="H21" s="472"/>
      <c r="I21" s="471">
        <f>SUM(I16:J20)</f>
        <v>0</v>
      </c>
      <c r="J21" s="483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481">
        <f>ZakladDPHSniVypocet</f>
        <v>0</v>
      </c>
      <c r="H23" s="482"/>
      <c r="I23" s="482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479">
        <f>IF(A24&gt;50, ROUNDUP(A23, 0), ROUNDDOWN(A23, 0))</f>
        <v>0</v>
      </c>
      <c r="H24" s="480"/>
      <c r="I24" s="480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481">
        <f>ZakladDPHZaklVypocet</f>
        <v>0</v>
      </c>
      <c r="H25" s="482"/>
      <c r="I25" s="482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455">
        <f>IF(A26&gt;50, ROUNDUP(A25, 0), ROUNDDOWN(A25, 0))</f>
        <v>0</v>
      </c>
      <c r="H26" s="456"/>
      <c r="I26" s="456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457">
        <f>CenaCelkem-(ZakladDPHSni+DPHSni+ZakladDPHZakl+DPHZakl)</f>
        <v>0</v>
      </c>
      <c r="H27" s="457"/>
      <c r="I27" s="457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23</v>
      </c>
      <c r="C28" s="116"/>
      <c r="D28" s="116"/>
      <c r="E28" s="117"/>
      <c r="F28" s="118"/>
      <c r="G28" s="484">
        <f>ZakladDPHSniVypocet+ZakladDPHZaklVypocet</f>
        <v>0</v>
      </c>
      <c r="H28" s="485"/>
      <c r="I28" s="485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35</v>
      </c>
      <c r="C29" s="120"/>
      <c r="D29" s="120"/>
      <c r="E29" s="120"/>
      <c r="F29" s="120"/>
      <c r="G29" s="484">
        <f>IF(A29&gt;50, ROUNDUP(A27, 0), ROUNDDOWN(A27, 0))</f>
        <v>0</v>
      </c>
      <c r="H29" s="484"/>
      <c r="I29" s="484"/>
      <c r="J29" s="121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43392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486"/>
      <c r="E34" s="487"/>
      <c r="F34" s="29"/>
      <c r="G34" s="486"/>
      <c r="H34" s="487"/>
      <c r="I34" s="487"/>
      <c r="J34" s="36"/>
    </row>
    <row r="35" spans="1:10" ht="12.75" customHeight="1" x14ac:dyDescent="0.2">
      <c r="A35" s="3"/>
      <c r="B35" s="3"/>
      <c r="C35" s="4"/>
      <c r="D35" s="478" t="s">
        <v>2</v>
      </c>
      <c r="E35" s="47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45</v>
      </c>
      <c r="C39" s="448"/>
      <c r="D39" s="449"/>
      <c r="E39" s="449"/>
      <c r="F39" s="102">
        <f>ASŘ!AE1489+VN!AE39</f>
        <v>0</v>
      </c>
      <c r="G39" s="103">
        <f>ASŘ!AF1489+VN!AF39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91">
        <v>2</v>
      </c>
      <c r="B40" s="106" t="s">
        <v>46</v>
      </c>
      <c r="C40" s="450" t="s">
        <v>47</v>
      </c>
      <c r="D40" s="451"/>
      <c r="E40" s="451"/>
      <c r="F40" s="107">
        <f>ASŘ!AE1489</f>
        <v>0</v>
      </c>
      <c r="G40" s="108">
        <f>ASŘ!AF1489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91">
        <v>3</v>
      </c>
      <c r="B41" s="110" t="s">
        <v>48</v>
      </c>
      <c r="C41" s="448" t="s">
        <v>47</v>
      </c>
      <c r="D41" s="449"/>
      <c r="E41" s="449"/>
      <c r="F41" s="111">
        <f>ASŘ!AE1489</f>
        <v>0</v>
      </c>
      <c r="G41" s="104">
        <f>ASŘ!AF1489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91">
        <v>2</v>
      </c>
      <c r="B42" s="106" t="s">
        <v>49</v>
      </c>
      <c r="C42" s="450" t="s">
        <v>27</v>
      </c>
      <c r="D42" s="451"/>
      <c r="E42" s="451"/>
      <c r="F42" s="107">
        <f>VN!AE39</f>
        <v>0</v>
      </c>
      <c r="G42" s="108">
        <f>VN!AF39</f>
        <v>0</v>
      </c>
      <c r="H42" s="108">
        <f>(F42*SazbaDPH1/100)+(G42*SazbaDPH2/100)</f>
        <v>0</v>
      </c>
      <c r="I42" s="108">
        <f>F42+G42+H42</f>
        <v>0</v>
      </c>
      <c r="J42" s="109" t="str">
        <f>IF(CenaCelkemVypocet=0,"",I42/CenaCelkemVypocet*100)</f>
        <v/>
      </c>
    </row>
    <row r="43" spans="1:10" ht="25.5" customHeight="1" x14ac:dyDescent="0.2">
      <c r="A43" s="91">
        <v>3</v>
      </c>
      <c r="B43" s="110" t="s">
        <v>48</v>
      </c>
      <c r="C43" s="448" t="s">
        <v>27</v>
      </c>
      <c r="D43" s="449"/>
      <c r="E43" s="449"/>
      <c r="F43" s="111">
        <f>VN!AE39</f>
        <v>0</v>
      </c>
      <c r="G43" s="104">
        <f>VN!AF39</f>
        <v>0</v>
      </c>
      <c r="H43" s="104">
        <f>(F43*SazbaDPH1/100)+(G43*SazbaDPH2/100)</f>
        <v>0</v>
      </c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">
      <c r="A44" s="91"/>
      <c r="B44" s="445" t="s">
        <v>50</v>
      </c>
      <c r="C44" s="446"/>
      <c r="D44" s="446"/>
      <c r="E44" s="447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8" spans="1:10" ht="15.75" x14ac:dyDescent="0.25">
      <c r="B48" s="122" t="s">
        <v>52</v>
      </c>
    </row>
    <row r="50" spans="1:10" ht="25.5" customHeight="1" x14ac:dyDescent="0.2">
      <c r="A50" s="123"/>
      <c r="B50" s="126" t="s">
        <v>17</v>
      </c>
      <c r="C50" s="126" t="s">
        <v>5</v>
      </c>
      <c r="D50" s="127"/>
      <c r="E50" s="127"/>
      <c r="F50" s="128" t="s">
        <v>53</v>
      </c>
      <c r="G50" s="128"/>
      <c r="H50" s="128"/>
      <c r="I50" s="128" t="s">
        <v>29</v>
      </c>
      <c r="J50" s="128" t="s">
        <v>0</v>
      </c>
    </row>
    <row r="51" spans="1:10" ht="25.5" customHeight="1" x14ac:dyDescent="0.2">
      <c r="A51" s="124"/>
      <c r="B51" s="129" t="s">
        <v>54</v>
      </c>
      <c r="C51" s="443" t="s">
        <v>55</v>
      </c>
      <c r="D51" s="444"/>
      <c r="E51" s="444"/>
      <c r="F51" s="136" t="s">
        <v>24</v>
      </c>
      <c r="G51" s="130"/>
      <c r="H51" s="130"/>
      <c r="I51" s="130">
        <f>VN!G8</f>
        <v>0</v>
      </c>
      <c r="J51" s="134" t="str">
        <f>IF(I85=0,"",I51/I85*100)</f>
        <v/>
      </c>
    </row>
    <row r="52" spans="1:10" ht="25.5" customHeight="1" x14ac:dyDescent="0.2">
      <c r="A52" s="124"/>
      <c r="B52" s="129" t="s">
        <v>48</v>
      </c>
      <c r="C52" s="443" t="s">
        <v>56</v>
      </c>
      <c r="D52" s="444"/>
      <c r="E52" s="444"/>
      <c r="F52" s="136" t="s">
        <v>24</v>
      </c>
      <c r="G52" s="130"/>
      <c r="H52" s="130"/>
      <c r="I52" s="130">
        <f>ASŘ!G8</f>
        <v>0</v>
      </c>
      <c r="J52" s="134" t="str">
        <f>IF(I85=0,"",I52/I85*100)</f>
        <v/>
      </c>
    </row>
    <row r="53" spans="1:10" ht="25.5" customHeight="1" x14ac:dyDescent="0.2">
      <c r="A53" s="124"/>
      <c r="B53" s="129" t="s">
        <v>57</v>
      </c>
      <c r="C53" s="443" t="s">
        <v>58</v>
      </c>
      <c r="D53" s="444"/>
      <c r="E53" s="444"/>
      <c r="F53" s="136" t="s">
        <v>24</v>
      </c>
      <c r="G53" s="130"/>
      <c r="H53" s="130"/>
      <c r="I53" s="130">
        <f>ASŘ!G67</f>
        <v>0</v>
      </c>
      <c r="J53" s="134" t="str">
        <f>IF(I85=0,"",I53/I85*100)</f>
        <v/>
      </c>
    </row>
    <row r="54" spans="1:10" ht="25.5" customHeight="1" x14ac:dyDescent="0.2">
      <c r="A54" s="124"/>
      <c r="B54" s="129" t="s">
        <v>59</v>
      </c>
      <c r="C54" s="443" t="s">
        <v>60</v>
      </c>
      <c r="D54" s="444"/>
      <c r="E54" s="444"/>
      <c r="F54" s="136" t="s">
        <v>24</v>
      </c>
      <c r="G54" s="130"/>
      <c r="H54" s="130"/>
      <c r="I54" s="130">
        <f>ASŘ!G74</f>
        <v>0</v>
      </c>
      <c r="J54" s="134" t="str">
        <f>IF(I85=0,"",I54/I85*100)</f>
        <v/>
      </c>
    </row>
    <row r="55" spans="1:10" ht="25.5" customHeight="1" x14ac:dyDescent="0.2">
      <c r="A55" s="124"/>
      <c r="B55" s="129" t="s">
        <v>61</v>
      </c>
      <c r="C55" s="443" t="s">
        <v>62</v>
      </c>
      <c r="D55" s="444"/>
      <c r="E55" s="444"/>
      <c r="F55" s="136" t="s">
        <v>24</v>
      </c>
      <c r="G55" s="130"/>
      <c r="H55" s="130"/>
      <c r="I55" s="130">
        <f>ASŘ!G126</f>
        <v>0</v>
      </c>
      <c r="J55" s="134" t="str">
        <f>IF(I85=0,"",I55/I85*100)</f>
        <v/>
      </c>
    </row>
    <row r="56" spans="1:10" ht="25.5" customHeight="1" x14ac:dyDescent="0.2">
      <c r="A56" s="124"/>
      <c r="B56" s="129" t="s">
        <v>63</v>
      </c>
      <c r="C56" s="443" t="s">
        <v>64</v>
      </c>
      <c r="D56" s="444"/>
      <c r="E56" s="444"/>
      <c r="F56" s="136" t="s">
        <v>24</v>
      </c>
      <c r="G56" s="130"/>
      <c r="H56" s="130"/>
      <c r="I56" s="130">
        <f>ASŘ!G133</f>
        <v>0</v>
      </c>
      <c r="J56" s="134" t="str">
        <f>IF(I85=0,"",I56/I85*100)</f>
        <v/>
      </c>
    </row>
    <row r="57" spans="1:10" ht="25.5" customHeight="1" x14ac:dyDescent="0.2">
      <c r="A57" s="124"/>
      <c r="B57" s="129" t="s">
        <v>65</v>
      </c>
      <c r="C57" s="443" t="s">
        <v>66</v>
      </c>
      <c r="D57" s="444"/>
      <c r="E57" s="444"/>
      <c r="F57" s="136" t="s">
        <v>24</v>
      </c>
      <c r="G57" s="130"/>
      <c r="H57" s="130"/>
      <c r="I57" s="130">
        <f>ASŘ!G195</f>
        <v>0</v>
      </c>
      <c r="J57" s="134" t="str">
        <f>IF(I85=0,"",I57/I85*100)</f>
        <v/>
      </c>
    </row>
    <row r="58" spans="1:10" ht="25.5" customHeight="1" x14ac:dyDescent="0.2">
      <c r="A58" s="124"/>
      <c r="B58" s="129" t="s">
        <v>67</v>
      </c>
      <c r="C58" s="443" t="s">
        <v>68</v>
      </c>
      <c r="D58" s="444"/>
      <c r="E58" s="444"/>
      <c r="F58" s="136" t="s">
        <v>24</v>
      </c>
      <c r="G58" s="130"/>
      <c r="H58" s="130"/>
      <c r="I58" s="130">
        <f>ASŘ!G283</f>
        <v>0</v>
      </c>
      <c r="J58" s="134" t="str">
        <f>IF(I85=0,"",I58/I85*100)</f>
        <v/>
      </c>
    </row>
    <row r="59" spans="1:10" ht="25.5" customHeight="1" x14ac:dyDescent="0.2">
      <c r="A59" s="124"/>
      <c r="B59" s="129" t="s">
        <v>69</v>
      </c>
      <c r="C59" s="443" t="s">
        <v>70</v>
      </c>
      <c r="D59" s="444"/>
      <c r="E59" s="444"/>
      <c r="F59" s="136" t="s">
        <v>24</v>
      </c>
      <c r="G59" s="130"/>
      <c r="H59" s="130"/>
      <c r="I59" s="130">
        <f>ASŘ!G681</f>
        <v>0</v>
      </c>
      <c r="J59" s="134" t="str">
        <f>IF(I85=0,"",I59/I85*100)</f>
        <v/>
      </c>
    </row>
    <row r="60" spans="1:10" ht="25.5" customHeight="1" x14ac:dyDescent="0.2">
      <c r="A60" s="124"/>
      <c r="B60" s="129" t="s">
        <v>71</v>
      </c>
      <c r="C60" s="443" t="s">
        <v>72</v>
      </c>
      <c r="D60" s="444"/>
      <c r="E60" s="444"/>
      <c r="F60" s="136" t="s">
        <v>24</v>
      </c>
      <c r="G60" s="130"/>
      <c r="H60" s="130"/>
      <c r="I60" s="130">
        <f>ASŘ!G684</f>
        <v>0</v>
      </c>
      <c r="J60" s="134" t="str">
        <f>IF(I85=0,"",I60/I85*100)</f>
        <v/>
      </c>
    </row>
    <row r="61" spans="1:10" ht="25.5" customHeight="1" x14ac:dyDescent="0.2">
      <c r="A61" s="124"/>
      <c r="B61" s="129" t="s">
        <v>73</v>
      </c>
      <c r="C61" s="443" t="s">
        <v>74</v>
      </c>
      <c r="D61" s="444"/>
      <c r="E61" s="444"/>
      <c r="F61" s="136" t="s">
        <v>24</v>
      </c>
      <c r="G61" s="130"/>
      <c r="H61" s="130"/>
      <c r="I61" s="130">
        <f>ASŘ!G738</f>
        <v>0</v>
      </c>
      <c r="J61" s="134" t="str">
        <f>IF(I85=0,"",I61/I85*100)</f>
        <v/>
      </c>
    </row>
    <row r="62" spans="1:10" ht="25.5" customHeight="1" x14ac:dyDescent="0.2">
      <c r="A62" s="124"/>
      <c r="B62" s="129" t="s">
        <v>75</v>
      </c>
      <c r="C62" s="443" t="s">
        <v>76</v>
      </c>
      <c r="D62" s="444"/>
      <c r="E62" s="444"/>
      <c r="F62" s="136" t="s">
        <v>24</v>
      </c>
      <c r="G62" s="130"/>
      <c r="H62" s="130"/>
      <c r="I62" s="130">
        <f>ASŘ!G771</f>
        <v>0</v>
      </c>
      <c r="J62" s="134" t="str">
        <f>IF(I85=0,"",I62/I85*100)</f>
        <v/>
      </c>
    </row>
    <row r="63" spans="1:10" ht="25.5" customHeight="1" x14ac:dyDescent="0.2">
      <c r="A63" s="124"/>
      <c r="B63" s="129" t="s">
        <v>77</v>
      </c>
      <c r="C63" s="443" t="s">
        <v>78</v>
      </c>
      <c r="D63" s="444"/>
      <c r="E63" s="444"/>
      <c r="F63" s="136" t="s">
        <v>24</v>
      </c>
      <c r="G63" s="130"/>
      <c r="H63" s="130"/>
      <c r="I63" s="130">
        <f>ASŘ!G811</f>
        <v>0</v>
      </c>
      <c r="J63" s="134" t="str">
        <f>IF(I85=0,"",I63/I85*100)</f>
        <v/>
      </c>
    </row>
    <row r="64" spans="1:10" ht="25.5" customHeight="1" x14ac:dyDescent="0.2">
      <c r="A64" s="124"/>
      <c r="B64" s="129" t="s">
        <v>79</v>
      </c>
      <c r="C64" s="443" t="s">
        <v>80</v>
      </c>
      <c r="D64" s="444"/>
      <c r="E64" s="444"/>
      <c r="F64" s="136" t="s">
        <v>24</v>
      </c>
      <c r="G64" s="130"/>
      <c r="H64" s="130"/>
      <c r="I64" s="130">
        <f>ASŘ!G822</f>
        <v>0</v>
      </c>
      <c r="J64" s="134" t="str">
        <f>IF(I85=0,"",I64/I85*100)</f>
        <v/>
      </c>
    </row>
    <row r="65" spans="1:10" ht="25.5" customHeight="1" x14ac:dyDescent="0.2">
      <c r="A65" s="124"/>
      <c r="B65" s="129" t="s">
        <v>81</v>
      </c>
      <c r="C65" s="443" t="s">
        <v>82</v>
      </c>
      <c r="D65" s="444"/>
      <c r="E65" s="444"/>
      <c r="F65" s="136" t="s">
        <v>24</v>
      </c>
      <c r="G65" s="130"/>
      <c r="H65" s="130"/>
      <c r="I65" s="130">
        <f>ASŘ!G872</f>
        <v>0</v>
      </c>
      <c r="J65" s="134" t="str">
        <f>IF(I85=0,"",I65/I85*100)</f>
        <v/>
      </c>
    </row>
    <row r="66" spans="1:10" ht="25.5" customHeight="1" x14ac:dyDescent="0.2">
      <c r="A66" s="124"/>
      <c r="B66" s="129" t="s">
        <v>83</v>
      </c>
      <c r="C66" s="443" t="s">
        <v>84</v>
      </c>
      <c r="D66" s="444"/>
      <c r="E66" s="444"/>
      <c r="F66" s="136" t="s">
        <v>24</v>
      </c>
      <c r="G66" s="130"/>
      <c r="H66" s="130"/>
      <c r="I66" s="130">
        <f>ASŘ!G901</f>
        <v>0</v>
      </c>
      <c r="J66" s="134" t="str">
        <f>IF(I85=0,"",I66/I85*100)</f>
        <v/>
      </c>
    </row>
    <row r="67" spans="1:10" ht="25.5" customHeight="1" x14ac:dyDescent="0.2">
      <c r="A67" s="124"/>
      <c r="B67" s="129" t="s">
        <v>85</v>
      </c>
      <c r="C67" s="443" t="s">
        <v>86</v>
      </c>
      <c r="D67" s="444"/>
      <c r="E67" s="444"/>
      <c r="F67" s="136" t="s">
        <v>25</v>
      </c>
      <c r="G67" s="130"/>
      <c r="H67" s="130"/>
      <c r="I67" s="130">
        <f>ASŘ!G905</f>
        <v>0</v>
      </c>
      <c r="J67" s="134" t="str">
        <f>IF(I85=0,"",I67/I85*100)</f>
        <v/>
      </c>
    </row>
    <row r="68" spans="1:10" ht="25.5" customHeight="1" x14ac:dyDescent="0.2">
      <c r="A68" s="124"/>
      <c r="B68" s="129" t="s">
        <v>87</v>
      </c>
      <c r="C68" s="443" t="s">
        <v>88</v>
      </c>
      <c r="D68" s="444"/>
      <c r="E68" s="444"/>
      <c r="F68" s="136" t="s">
        <v>25</v>
      </c>
      <c r="G68" s="130"/>
      <c r="H68" s="130"/>
      <c r="I68" s="130">
        <f>ASŘ!G933</f>
        <v>0</v>
      </c>
      <c r="J68" s="134" t="str">
        <f>IF(I85=0,"",I68/I85*100)</f>
        <v/>
      </c>
    </row>
    <row r="69" spans="1:10" ht="25.5" customHeight="1" x14ac:dyDescent="0.2">
      <c r="A69" s="124"/>
      <c r="B69" s="129" t="s">
        <v>89</v>
      </c>
      <c r="C69" s="443" t="s">
        <v>90</v>
      </c>
      <c r="D69" s="444"/>
      <c r="E69" s="444"/>
      <c r="F69" s="136" t="s">
        <v>25</v>
      </c>
      <c r="G69" s="130"/>
      <c r="H69" s="130"/>
      <c r="I69" s="130">
        <f>ASŘ!G983</f>
        <v>0</v>
      </c>
      <c r="J69" s="134" t="str">
        <f>IF(I85=0,"",I69/I85*100)</f>
        <v/>
      </c>
    </row>
    <row r="70" spans="1:10" ht="25.5" customHeight="1" x14ac:dyDescent="0.2">
      <c r="A70" s="124"/>
      <c r="B70" s="129" t="s">
        <v>91</v>
      </c>
      <c r="C70" s="443" t="s">
        <v>92</v>
      </c>
      <c r="D70" s="444"/>
      <c r="E70" s="444"/>
      <c r="F70" s="136" t="s">
        <v>25</v>
      </c>
      <c r="G70" s="130"/>
      <c r="H70" s="130"/>
      <c r="I70" s="130">
        <f>ASŘ!G1018</f>
        <v>0</v>
      </c>
      <c r="J70" s="134" t="str">
        <f>IF(I85=0,"",I70/I85*100)</f>
        <v/>
      </c>
    </row>
    <row r="71" spans="1:10" ht="25.5" customHeight="1" x14ac:dyDescent="0.2">
      <c r="A71" s="124"/>
      <c r="B71" s="129" t="s">
        <v>93</v>
      </c>
      <c r="C71" s="443" t="s">
        <v>94</v>
      </c>
      <c r="D71" s="444"/>
      <c r="E71" s="444"/>
      <c r="F71" s="136" t="s">
        <v>25</v>
      </c>
      <c r="G71" s="130"/>
      <c r="H71" s="130"/>
      <c r="I71" s="130">
        <f>ASŘ!G1021</f>
        <v>0</v>
      </c>
      <c r="J71" s="134" t="str">
        <f>IF(I85=0,"",I71/I85*100)</f>
        <v/>
      </c>
    </row>
    <row r="72" spans="1:10" ht="25.5" customHeight="1" x14ac:dyDescent="0.2">
      <c r="A72" s="124"/>
      <c r="B72" s="129" t="s">
        <v>95</v>
      </c>
      <c r="C72" s="443" t="s">
        <v>96</v>
      </c>
      <c r="D72" s="444"/>
      <c r="E72" s="444"/>
      <c r="F72" s="136" t="s">
        <v>25</v>
      </c>
      <c r="G72" s="130"/>
      <c r="H72" s="130"/>
      <c r="I72" s="130">
        <f>ASŘ!G1024</f>
        <v>0</v>
      </c>
      <c r="J72" s="134" t="str">
        <f>IF(I85=0,"",I72/I85*100)</f>
        <v/>
      </c>
    </row>
    <row r="73" spans="1:10" ht="25.5" customHeight="1" x14ac:dyDescent="0.2">
      <c r="A73" s="124"/>
      <c r="B73" s="129" t="s">
        <v>97</v>
      </c>
      <c r="C73" s="443" t="s">
        <v>98</v>
      </c>
      <c r="D73" s="444"/>
      <c r="E73" s="444"/>
      <c r="F73" s="136" t="s">
        <v>25</v>
      </c>
      <c r="G73" s="130"/>
      <c r="H73" s="130"/>
      <c r="I73" s="130">
        <f>ASŘ!G1071</f>
        <v>0</v>
      </c>
      <c r="J73" s="134" t="str">
        <f>IF(I85=0,"",I73/I85*100)</f>
        <v/>
      </c>
    </row>
    <row r="74" spans="1:10" ht="25.5" customHeight="1" x14ac:dyDescent="0.2">
      <c r="A74" s="124"/>
      <c r="B74" s="129" t="s">
        <v>99</v>
      </c>
      <c r="C74" s="443" t="s">
        <v>100</v>
      </c>
      <c r="D74" s="444"/>
      <c r="E74" s="444"/>
      <c r="F74" s="136" t="s">
        <v>25</v>
      </c>
      <c r="G74" s="130"/>
      <c r="H74" s="130"/>
      <c r="I74" s="130">
        <f>ASŘ!G1234</f>
        <v>0</v>
      </c>
      <c r="J74" s="134" t="str">
        <f>IF(I85=0,"",I74/I85*100)</f>
        <v/>
      </c>
    </row>
    <row r="75" spans="1:10" ht="25.5" customHeight="1" x14ac:dyDescent="0.2">
      <c r="A75" s="124"/>
      <c r="B75" s="129" t="s">
        <v>101</v>
      </c>
      <c r="C75" s="443" t="s">
        <v>102</v>
      </c>
      <c r="D75" s="444"/>
      <c r="E75" s="444"/>
      <c r="F75" s="136" t="s">
        <v>25</v>
      </c>
      <c r="G75" s="130"/>
      <c r="H75" s="130"/>
      <c r="I75" s="130">
        <f>ASŘ!G1322</f>
        <v>0</v>
      </c>
      <c r="J75" s="134" t="str">
        <f>IF(I85=0,"",I75/I85*100)</f>
        <v/>
      </c>
    </row>
    <row r="76" spans="1:10" ht="25.5" customHeight="1" x14ac:dyDescent="0.2">
      <c r="A76" s="124"/>
      <c r="B76" s="129" t="s">
        <v>103</v>
      </c>
      <c r="C76" s="443" t="s">
        <v>104</v>
      </c>
      <c r="D76" s="444"/>
      <c r="E76" s="444"/>
      <c r="F76" s="136" t="s">
        <v>25</v>
      </c>
      <c r="G76" s="130"/>
      <c r="H76" s="130"/>
      <c r="I76" s="130">
        <f>ASŘ!G1340</f>
        <v>0</v>
      </c>
      <c r="J76" s="134" t="str">
        <f>IF(I85=0,"",I76/I85*100)</f>
        <v/>
      </c>
    </row>
    <row r="77" spans="1:10" ht="25.5" customHeight="1" x14ac:dyDescent="0.2">
      <c r="A77" s="124"/>
      <c r="B77" s="129" t="s">
        <v>105</v>
      </c>
      <c r="C77" s="443" t="s">
        <v>106</v>
      </c>
      <c r="D77" s="444"/>
      <c r="E77" s="444"/>
      <c r="F77" s="136" t="s">
        <v>25</v>
      </c>
      <c r="G77" s="130"/>
      <c r="H77" s="130"/>
      <c r="I77" s="130">
        <f>ASŘ!G1379</f>
        <v>0</v>
      </c>
      <c r="J77" s="134" t="str">
        <f>IF(I85=0,"",I77/I85*100)</f>
        <v/>
      </c>
    </row>
    <row r="78" spans="1:10" ht="25.5" customHeight="1" x14ac:dyDescent="0.2">
      <c r="A78" s="124"/>
      <c r="B78" s="129" t="s">
        <v>107</v>
      </c>
      <c r="C78" s="443" t="s">
        <v>108</v>
      </c>
      <c r="D78" s="444"/>
      <c r="E78" s="444"/>
      <c r="F78" s="136" t="s">
        <v>25</v>
      </c>
      <c r="G78" s="130"/>
      <c r="H78" s="130"/>
      <c r="I78" s="130">
        <f>ASŘ!G1395</f>
        <v>0</v>
      </c>
      <c r="J78" s="134" t="str">
        <f>IF(I85=0,"",I78/I85*100)</f>
        <v/>
      </c>
    </row>
    <row r="79" spans="1:10" ht="25.5" customHeight="1" x14ac:dyDescent="0.2">
      <c r="A79" s="124"/>
      <c r="B79" s="129" t="s">
        <v>109</v>
      </c>
      <c r="C79" s="443" t="s">
        <v>110</v>
      </c>
      <c r="D79" s="444"/>
      <c r="E79" s="444"/>
      <c r="F79" s="136" t="s">
        <v>25</v>
      </c>
      <c r="G79" s="130"/>
      <c r="H79" s="130"/>
      <c r="I79" s="130">
        <f>ASŘ!G1403</f>
        <v>0</v>
      </c>
      <c r="J79" s="134" t="str">
        <f>IF(I85=0,"",I79/I85*100)</f>
        <v/>
      </c>
    </row>
    <row r="80" spans="1:10" ht="25.5" customHeight="1" x14ac:dyDescent="0.2">
      <c r="A80" s="124"/>
      <c r="B80" s="129" t="s">
        <v>111</v>
      </c>
      <c r="C80" s="443" t="s">
        <v>112</v>
      </c>
      <c r="D80" s="444"/>
      <c r="E80" s="444"/>
      <c r="F80" s="136" t="s">
        <v>25</v>
      </c>
      <c r="G80" s="130"/>
      <c r="H80" s="130"/>
      <c r="I80" s="130">
        <f>ASŘ!G1422</f>
        <v>0</v>
      </c>
      <c r="J80" s="134" t="str">
        <f>IF(I85=0,"",I80/I85*100)</f>
        <v/>
      </c>
    </row>
    <row r="81" spans="1:10" ht="25.5" customHeight="1" x14ac:dyDescent="0.2">
      <c r="A81" s="124"/>
      <c r="B81" s="129" t="s">
        <v>113</v>
      </c>
      <c r="C81" s="443" t="s">
        <v>114</v>
      </c>
      <c r="D81" s="444"/>
      <c r="E81" s="444"/>
      <c r="F81" s="136" t="s">
        <v>26</v>
      </c>
      <c r="G81" s="130"/>
      <c r="H81" s="130"/>
      <c r="I81" s="130">
        <f>ASŘ!G1436</f>
        <v>0</v>
      </c>
      <c r="J81" s="134" t="str">
        <f>IF(I85=0,"",I81/I85*100)</f>
        <v/>
      </c>
    </row>
    <row r="82" spans="1:10" ht="25.5" customHeight="1" x14ac:dyDescent="0.2">
      <c r="A82" s="124"/>
      <c r="B82" s="129" t="s">
        <v>115</v>
      </c>
      <c r="C82" s="443" t="s">
        <v>116</v>
      </c>
      <c r="D82" s="444"/>
      <c r="E82" s="444"/>
      <c r="F82" s="136" t="s">
        <v>26</v>
      </c>
      <c r="G82" s="130"/>
      <c r="H82" s="130"/>
      <c r="I82" s="130">
        <f>ASŘ!G1452</f>
        <v>0</v>
      </c>
      <c r="J82" s="134" t="str">
        <f>IF(I85=0,"",I82/I85*100)</f>
        <v/>
      </c>
    </row>
    <row r="83" spans="1:10" ht="25.5" customHeight="1" x14ac:dyDescent="0.2">
      <c r="A83" s="124"/>
      <c r="B83" s="129" t="s">
        <v>117</v>
      </c>
      <c r="C83" s="443" t="s">
        <v>118</v>
      </c>
      <c r="D83" s="444"/>
      <c r="E83" s="444"/>
      <c r="F83" s="136" t="s">
        <v>26</v>
      </c>
      <c r="G83" s="130"/>
      <c r="H83" s="130"/>
      <c r="I83" s="130">
        <f>ASŘ!G1458</f>
        <v>0</v>
      </c>
      <c r="J83" s="134" t="str">
        <f>IF(I85=0,"",I83/I85*100)</f>
        <v/>
      </c>
    </row>
    <row r="84" spans="1:10" ht="25.5" customHeight="1" x14ac:dyDescent="0.2">
      <c r="A84" s="124"/>
      <c r="B84" s="129" t="s">
        <v>119</v>
      </c>
      <c r="C84" s="443" t="s">
        <v>120</v>
      </c>
      <c r="D84" s="444"/>
      <c r="E84" s="444"/>
      <c r="F84" s="136" t="s">
        <v>121</v>
      </c>
      <c r="G84" s="130"/>
      <c r="H84" s="130"/>
      <c r="I84" s="130">
        <f>ASŘ!G1461</f>
        <v>0</v>
      </c>
      <c r="J84" s="134" t="str">
        <f>IF(I85=0,"",I84/I85*100)</f>
        <v/>
      </c>
    </row>
    <row r="85" spans="1:10" ht="25.5" customHeight="1" x14ac:dyDescent="0.2">
      <c r="A85" s="125"/>
      <c r="B85" s="131" t="s">
        <v>1</v>
      </c>
      <c r="C85" s="131"/>
      <c r="D85" s="132"/>
      <c r="E85" s="132"/>
      <c r="F85" s="137"/>
      <c r="G85" s="133"/>
      <c r="H85" s="133"/>
      <c r="I85" s="133">
        <f>SUM(I51:I84)</f>
        <v>0</v>
      </c>
      <c r="J85" s="135">
        <f>SUM(J51:J84)</f>
        <v>0</v>
      </c>
    </row>
    <row r="86" spans="1:10" x14ac:dyDescent="0.2">
      <c r="F86" s="89"/>
      <c r="G86" s="88"/>
      <c r="H86" s="89"/>
      <c r="I86" s="88"/>
      <c r="J86" s="90"/>
    </row>
    <row r="87" spans="1:10" x14ac:dyDescent="0.2">
      <c r="F87" s="89"/>
      <c r="G87" s="88"/>
      <c r="H87" s="89"/>
      <c r="I87" s="88"/>
      <c r="J87" s="90"/>
    </row>
    <row r="88" spans="1:10" x14ac:dyDescent="0.2">
      <c r="F88" s="89"/>
      <c r="G88" s="88"/>
      <c r="H88" s="89"/>
      <c r="I88" s="88"/>
      <c r="J88" s="90"/>
    </row>
  </sheetData>
  <sheetProtection algorithmName="SHA-512" hashValue="huzGiveKFgStVf6SxaUwMlt+NQAG88WT6/08vIHZxOI5oo+LAg7xIZnXsxz7JwkKW89zY3PpbuLu1/nHP6QEPg==" saltValue="Db1eFDnSoaA030HEW4b/1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488" t="s">
        <v>6</v>
      </c>
      <c r="B1" s="488"/>
      <c r="C1" s="489"/>
      <c r="D1" s="488"/>
      <c r="E1" s="488"/>
      <c r="F1" s="488"/>
      <c r="G1" s="488"/>
    </row>
    <row r="2" spans="1:7" ht="24.95" customHeight="1" x14ac:dyDescent="0.2">
      <c r="A2" s="76" t="s">
        <v>7</v>
      </c>
      <c r="B2" s="75"/>
      <c r="C2" s="490"/>
      <c r="D2" s="490"/>
      <c r="E2" s="490"/>
      <c r="F2" s="490"/>
      <c r="G2" s="491"/>
    </row>
    <row r="3" spans="1:7" ht="24.95" customHeight="1" x14ac:dyDescent="0.2">
      <c r="A3" s="76" t="s">
        <v>8</v>
      </c>
      <c r="B3" s="75"/>
      <c r="C3" s="490"/>
      <c r="D3" s="490"/>
      <c r="E3" s="490"/>
      <c r="F3" s="490"/>
      <c r="G3" s="491"/>
    </row>
    <row r="4" spans="1:7" ht="24.95" customHeight="1" x14ac:dyDescent="0.2">
      <c r="A4" s="76" t="s">
        <v>9</v>
      </c>
      <c r="B4" s="75"/>
      <c r="C4" s="490"/>
      <c r="D4" s="490"/>
      <c r="E4" s="490"/>
      <c r="F4" s="490"/>
      <c r="G4" s="491"/>
    </row>
    <row r="5" spans="1:7" x14ac:dyDescent="0.2">
      <c r="B5" s="6"/>
      <c r="C5" s="7"/>
      <c r="D5" s="8"/>
    </row>
  </sheetData>
  <sheetProtection algorithmName="SHA-512" hashValue="sdFlF70XoswiP1Lbfz4ELR7dGuJhOPjEIs4JU8K92EyeNB5Mb/P9MkiH62iAMlnIXkNHDZaOTQIuhGMr8cGYKg==" saltValue="k5RULA92u8IQo6oWH1Gk5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88"/>
  <sheetViews>
    <sheetView zoomScaleNormal="100" workbookViewId="0">
      <pane ySplit="7" topLeftCell="A8" activePane="bottomLeft" state="frozen"/>
      <selection pane="bottomLeft" activeCell="AB20" sqref="AB20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04" t="s">
        <v>124</v>
      </c>
      <c r="B1" s="504"/>
      <c r="C1" s="504"/>
      <c r="D1" s="504"/>
      <c r="E1" s="504"/>
      <c r="F1" s="504"/>
      <c r="G1" s="504"/>
      <c r="AG1" t="s">
        <v>125</v>
      </c>
    </row>
    <row r="2" spans="1:60" ht="24.95" customHeight="1" x14ac:dyDescent="0.2">
      <c r="A2" s="140" t="s">
        <v>7</v>
      </c>
      <c r="B2" s="75" t="s">
        <v>43</v>
      </c>
      <c r="C2" s="505" t="s">
        <v>44</v>
      </c>
      <c r="D2" s="506"/>
      <c r="E2" s="506"/>
      <c r="F2" s="506"/>
      <c r="G2" s="507"/>
      <c r="AG2" t="s">
        <v>126</v>
      </c>
    </row>
    <row r="3" spans="1:60" ht="24.95" customHeight="1" x14ac:dyDescent="0.2">
      <c r="A3" s="140" t="s">
        <v>8</v>
      </c>
      <c r="B3" s="75" t="s">
        <v>46</v>
      </c>
      <c r="C3" s="505" t="s">
        <v>47</v>
      </c>
      <c r="D3" s="506"/>
      <c r="E3" s="506"/>
      <c r="F3" s="506"/>
      <c r="G3" s="507"/>
      <c r="AC3" s="87" t="s">
        <v>126</v>
      </c>
      <c r="AG3" t="s">
        <v>127</v>
      </c>
    </row>
    <row r="4" spans="1:60" ht="24.95" customHeight="1" x14ac:dyDescent="0.2">
      <c r="A4" s="141" t="s">
        <v>9</v>
      </c>
      <c r="B4" s="142" t="s">
        <v>48</v>
      </c>
      <c r="C4" s="508" t="s">
        <v>47</v>
      </c>
      <c r="D4" s="509"/>
      <c r="E4" s="509"/>
      <c r="F4" s="509"/>
      <c r="G4" s="510"/>
      <c r="AG4" t="s">
        <v>128</v>
      </c>
    </row>
    <row r="5" spans="1:60" x14ac:dyDescent="0.2">
      <c r="D5" s="139"/>
    </row>
    <row r="6" spans="1:60" ht="38.25" x14ac:dyDescent="0.2">
      <c r="A6" s="144" t="s">
        <v>129</v>
      </c>
      <c r="B6" s="146" t="s">
        <v>130</v>
      </c>
      <c r="C6" s="146" t="s">
        <v>131</v>
      </c>
      <c r="D6" s="145" t="s">
        <v>132</v>
      </c>
      <c r="E6" s="144" t="s">
        <v>133</v>
      </c>
      <c r="F6" s="143" t="s">
        <v>134</v>
      </c>
      <c r="G6" s="144" t="s">
        <v>29</v>
      </c>
      <c r="H6" s="147" t="s">
        <v>30</v>
      </c>
      <c r="I6" s="147" t="s">
        <v>135</v>
      </c>
      <c r="J6" s="147" t="s">
        <v>31</v>
      </c>
      <c r="K6" s="147" t="s">
        <v>136</v>
      </c>
      <c r="L6" s="147" t="s">
        <v>137</v>
      </c>
      <c r="M6" s="147" t="s">
        <v>138</v>
      </c>
      <c r="N6" s="147" t="s">
        <v>139</v>
      </c>
      <c r="O6" s="147" t="s">
        <v>140</v>
      </c>
      <c r="P6" s="147" t="s">
        <v>141</v>
      </c>
      <c r="Q6" s="147" t="s">
        <v>142</v>
      </c>
      <c r="R6" s="147" t="s">
        <v>143</v>
      </c>
      <c r="S6" s="147" t="s">
        <v>144</v>
      </c>
      <c r="T6" s="147" t="s">
        <v>145</v>
      </c>
      <c r="U6" s="147" t="s">
        <v>146</v>
      </c>
      <c r="V6" s="147" t="s">
        <v>147</v>
      </c>
      <c r="W6" s="147" t="s">
        <v>148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3" t="s">
        <v>149</v>
      </c>
      <c r="B8" s="164" t="s">
        <v>48</v>
      </c>
      <c r="C8" s="178" t="s">
        <v>56</v>
      </c>
      <c r="D8" s="165"/>
      <c r="E8" s="166"/>
      <c r="F8" s="167"/>
      <c r="G8" s="167">
        <f>SUMIF(AG9:AG66,"&lt;&gt;NOR",G9:G66)</f>
        <v>0</v>
      </c>
      <c r="H8" s="167"/>
      <c r="I8" s="167">
        <f>SUM(I9:I66)</f>
        <v>0</v>
      </c>
      <c r="J8" s="167"/>
      <c r="K8" s="167">
        <f>SUM(K9:K66)</f>
        <v>234365.26</v>
      </c>
      <c r="L8" s="167"/>
      <c r="M8" s="167">
        <f>SUM(M9:M66)</f>
        <v>0</v>
      </c>
      <c r="N8" s="167"/>
      <c r="O8" s="167">
        <f>SUM(O9:O66)</f>
        <v>0</v>
      </c>
      <c r="P8" s="167"/>
      <c r="Q8" s="167">
        <f>SUM(Q9:Q66)</f>
        <v>12.63</v>
      </c>
      <c r="R8" s="167"/>
      <c r="S8" s="167"/>
      <c r="T8" s="168"/>
      <c r="U8" s="162"/>
      <c r="V8" s="162">
        <f>SUM(V9:V66)</f>
        <v>0.87</v>
      </c>
      <c r="W8" s="162"/>
      <c r="AG8" t="s">
        <v>150</v>
      </c>
    </row>
    <row r="9" spans="1:60" ht="22.5" outlineLevel="1" x14ac:dyDescent="0.2">
      <c r="A9" s="169">
        <v>1</v>
      </c>
      <c r="B9" s="170" t="s">
        <v>151</v>
      </c>
      <c r="C9" s="179" t="s">
        <v>152</v>
      </c>
      <c r="D9" s="171" t="s">
        <v>153</v>
      </c>
      <c r="E9" s="172">
        <v>24.265000000000001</v>
      </c>
      <c r="F9" s="173"/>
      <c r="G9" s="174">
        <f>ROUND(E9*F9,2)</f>
        <v>0</v>
      </c>
      <c r="H9" s="173">
        <v>0</v>
      </c>
      <c r="I9" s="174">
        <f>ROUND(E9*H9,2)</f>
        <v>0</v>
      </c>
      <c r="J9" s="173">
        <v>56.5</v>
      </c>
      <c r="K9" s="174">
        <f>ROUND(E9*J9,2)</f>
        <v>1370.97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0.13800000000000001</v>
      </c>
      <c r="Q9" s="174">
        <f>ROUND(E9*P9,2)</f>
        <v>3.35</v>
      </c>
      <c r="R9" s="174" t="s">
        <v>154</v>
      </c>
      <c r="S9" s="174" t="s">
        <v>155</v>
      </c>
      <c r="T9" s="175" t="s">
        <v>155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156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496" t="s">
        <v>157</v>
      </c>
      <c r="D10" s="497"/>
      <c r="E10" s="497"/>
      <c r="F10" s="497"/>
      <c r="G10" s="49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158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0" t="s">
        <v>159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160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0" t="s">
        <v>161</v>
      </c>
      <c r="D12" s="158"/>
      <c r="E12" s="159">
        <v>16.21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160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0" t="s">
        <v>162</v>
      </c>
      <c r="D13" s="158"/>
      <c r="E13" s="159">
        <v>8.0550000000000015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160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494"/>
      <c r="D14" s="495"/>
      <c r="E14" s="495"/>
      <c r="F14" s="495"/>
      <c r="G14" s="49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9">
        <v>2</v>
      </c>
      <c r="B15" s="170" t="s">
        <v>164</v>
      </c>
      <c r="C15" s="179" t="s">
        <v>165</v>
      </c>
      <c r="D15" s="171" t="s">
        <v>153</v>
      </c>
      <c r="E15" s="172">
        <v>35.362000000000002</v>
      </c>
      <c r="F15" s="173"/>
      <c r="G15" s="174">
        <f>ROUND(E15*F15,2)</f>
        <v>0</v>
      </c>
      <c r="H15" s="173">
        <v>0</v>
      </c>
      <c r="I15" s="174">
        <f>ROUND(E15*H15,2)</f>
        <v>0</v>
      </c>
      <c r="J15" s="173">
        <v>50.1</v>
      </c>
      <c r="K15" s="174">
        <f>ROUND(E15*J15,2)</f>
        <v>1771.64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0.22500000000000001</v>
      </c>
      <c r="Q15" s="174">
        <f>ROUND(E15*P15,2)</f>
        <v>7.96</v>
      </c>
      <c r="R15" s="174" t="s">
        <v>154</v>
      </c>
      <c r="S15" s="174" t="s">
        <v>155</v>
      </c>
      <c r="T15" s="175" t="s">
        <v>155</v>
      </c>
      <c r="U15" s="157">
        <v>0</v>
      </c>
      <c r="V15" s="157">
        <f>ROUND(E15*U15,2)</f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156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496" t="s">
        <v>157</v>
      </c>
      <c r="D16" s="497"/>
      <c r="E16" s="497"/>
      <c r="F16" s="497"/>
      <c r="G16" s="49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158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0" t="s">
        <v>159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160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0" t="s">
        <v>166</v>
      </c>
      <c r="D18" s="158"/>
      <c r="E18" s="159">
        <v>5.28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160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0" t="s">
        <v>167</v>
      </c>
      <c r="D19" s="158"/>
      <c r="E19" s="159">
        <v>1.6800000000000002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160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0" t="s">
        <v>168</v>
      </c>
      <c r="D20" s="158"/>
      <c r="E20" s="159">
        <v>9.7000000000000011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160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0" t="s">
        <v>169</v>
      </c>
      <c r="D21" s="158"/>
      <c r="E21" s="159">
        <v>18.702000000000002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160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494"/>
      <c r="D22" s="495"/>
      <c r="E22" s="495"/>
      <c r="F22" s="495"/>
      <c r="G22" s="49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9">
        <v>3</v>
      </c>
      <c r="B23" s="170" t="s">
        <v>170</v>
      </c>
      <c r="C23" s="179" t="s">
        <v>171</v>
      </c>
      <c r="D23" s="171" t="s">
        <v>172</v>
      </c>
      <c r="E23" s="172">
        <v>3.6</v>
      </c>
      <c r="F23" s="173"/>
      <c r="G23" s="174">
        <f>ROUND(E23*F23,2)</f>
        <v>0</v>
      </c>
      <c r="H23" s="173">
        <v>0</v>
      </c>
      <c r="I23" s="174">
        <f>ROUND(E23*H23,2)</f>
        <v>0</v>
      </c>
      <c r="J23" s="173">
        <v>112</v>
      </c>
      <c r="K23" s="174">
        <f>ROUND(E23*J23,2)</f>
        <v>403.2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0.18442</v>
      </c>
      <c r="Q23" s="174">
        <f>ROUND(E23*P23,2)</f>
        <v>0.66</v>
      </c>
      <c r="R23" s="174" t="s">
        <v>154</v>
      </c>
      <c r="S23" s="174" t="s">
        <v>155</v>
      </c>
      <c r="T23" s="175" t="s">
        <v>155</v>
      </c>
      <c r="U23" s="157">
        <v>0</v>
      </c>
      <c r="V23" s="157">
        <f>ROUND(E23*U23,2)</f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156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496" t="s">
        <v>173</v>
      </c>
      <c r="D24" s="497"/>
      <c r="E24" s="497"/>
      <c r="F24" s="497"/>
      <c r="G24" s="49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158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0" t="s">
        <v>159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160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0" t="s">
        <v>174</v>
      </c>
      <c r="D26" s="158"/>
      <c r="E26" s="159">
        <v>3.6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160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494"/>
      <c r="D27" s="495"/>
      <c r="E27" s="495"/>
      <c r="F27" s="495"/>
      <c r="G27" s="495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9">
        <v>4</v>
      </c>
      <c r="B28" s="170" t="s">
        <v>175</v>
      </c>
      <c r="C28" s="179" t="s">
        <v>176</v>
      </c>
      <c r="D28" s="171" t="s">
        <v>177</v>
      </c>
      <c r="E28" s="172">
        <v>106.76</v>
      </c>
      <c r="F28" s="173"/>
      <c r="G28" s="174">
        <f>ROUND(E28*F28,2)</f>
        <v>0</v>
      </c>
      <c r="H28" s="173">
        <v>0</v>
      </c>
      <c r="I28" s="174">
        <f>ROUND(E28*H28,2)</f>
        <v>0</v>
      </c>
      <c r="J28" s="173">
        <v>1162</v>
      </c>
      <c r="K28" s="174">
        <f>ROUND(E28*J28,2)</f>
        <v>124055.12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 t="s">
        <v>178</v>
      </c>
      <c r="S28" s="174" t="s">
        <v>155</v>
      </c>
      <c r="T28" s="175" t="s">
        <v>155</v>
      </c>
      <c r="U28" s="157">
        <v>0</v>
      </c>
      <c r="V28" s="157">
        <f>ROUND(E28*U28,2)</f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156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496" t="s">
        <v>179</v>
      </c>
      <c r="D29" s="497"/>
      <c r="E29" s="497"/>
      <c r="F29" s="497"/>
      <c r="G29" s="49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158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0" t="s">
        <v>180</v>
      </c>
      <c r="D30" s="158"/>
      <c r="E30" s="159">
        <v>106.76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160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494"/>
      <c r="D31" s="495"/>
      <c r="E31" s="495"/>
      <c r="F31" s="495"/>
      <c r="G31" s="495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69">
        <v>5</v>
      </c>
      <c r="B32" s="170" t="s">
        <v>181</v>
      </c>
      <c r="C32" s="179" t="s">
        <v>182</v>
      </c>
      <c r="D32" s="171" t="s">
        <v>177</v>
      </c>
      <c r="E32" s="172">
        <v>32.028000000000006</v>
      </c>
      <c r="F32" s="173"/>
      <c r="G32" s="174">
        <f>ROUND(E32*F32,2)</f>
        <v>0</v>
      </c>
      <c r="H32" s="173">
        <v>0</v>
      </c>
      <c r="I32" s="174">
        <f>ROUND(E32*H32,2)</f>
        <v>0</v>
      </c>
      <c r="J32" s="173">
        <v>264</v>
      </c>
      <c r="K32" s="174">
        <f>ROUND(E32*J32,2)</f>
        <v>8455.39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 t="s">
        <v>178</v>
      </c>
      <c r="S32" s="174" t="s">
        <v>155</v>
      </c>
      <c r="T32" s="175" t="s">
        <v>155</v>
      </c>
      <c r="U32" s="157">
        <v>0</v>
      </c>
      <c r="V32" s="157">
        <f>ROUND(E32*U32,2)</f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156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496" t="s">
        <v>183</v>
      </c>
      <c r="D33" s="497"/>
      <c r="E33" s="497"/>
      <c r="F33" s="497"/>
      <c r="G33" s="49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158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500" t="s">
        <v>184</v>
      </c>
      <c r="D34" s="501"/>
      <c r="E34" s="501"/>
      <c r="F34" s="501"/>
      <c r="G34" s="501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185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500" t="s">
        <v>186</v>
      </c>
      <c r="D35" s="501"/>
      <c r="E35" s="501"/>
      <c r="F35" s="501"/>
      <c r="G35" s="501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185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0" t="s">
        <v>187</v>
      </c>
      <c r="D36" s="158"/>
      <c r="E36" s="159">
        <v>32.028000000000006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160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494"/>
      <c r="D37" s="495"/>
      <c r="E37" s="495"/>
      <c r="F37" s="495"/>
      <c r="G37" s="49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69">
        <v>6</v>
      </c>
      <c r="B38" s="170" t="s">
        <v>188</v>
      </c>
      <c r="C38" s="179" t="s">
        <v>189</v>
      </c>
      <c r="D38" s="171" t="s">
        <v>177</v>
      </c>
      <c r="E38" s="172">
        <v>32.028000000000006</v>
      </c>
      <c r="F38" s="173"/>
      <c r="G38" s="174">
        <f>ROUND(E38*F38,2)</f>
        <v>0</v>
      </c>
      <c r="H38" s="173">
        <v>0</v>
      </c>
      <c r="I38" s="174">
        <f>ROUND(E38*H38,2)</f>
        <v>0</v>
      </c>
      <c r="J38" s="173">
        <v>228.5</v>
      </c>
      <c r="K38" s="174">
        <f>ROUND(E38*J38,2)</f>
        <v>7318.4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 t="s">
        <v>178</v>
      </c>
      <c r="S38" s="174" t="s">
        <v>155</v>
      </c>
      <c r="T38" s="175" t="s">
        <v>155</v>
      </c>
      <c r="U38" s="157">
        <v>0</v>
      </c>
      <c r="V38" s="157">
        <f>ROUND(E38*U38,2)</f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156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496" t="s">
        <v>190</v>
      </c>
      <c r="D39" s="497"/>
      <c r="E39" s="497"/>
      <c r="F39" s="497"/>
      <c r="G39" s="49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158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0" t="s">
        <v>187</v>
      </c>
      <c r="D40" s="158"/>
      <c r="E40" s="159">
        <v>32.028000000000006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160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494"/>
      <c r="D41" s="495"/>
      <c r="E41" s="495"/>
      <c r="F41" s="495"/>
      <c r="G41" s="49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9">
        <v>7</v>
      </c>
      <c r="B42" s="170" t="s">
        <v>191</v>
      </c>
      <c r="C42" s="179" t="s">
        <v>192</v>
      </c>
      <c r="D42" s="171" t="s">
        <v>177</v>
      </c>
      <c r="E42" s="172">
        <v>32.028000000000006</v>
      </c>
      <c r="F42" s="173"/>
      <c r="G42" s="174">
        <f>ROUND(E42*F42,2)</f>
        <v>0</v>
      </c>
      <c r="H42" s="173">
        <v>0</v>
      </c>
      <c r="I42" s="174">
        <f>ROUND(E42*H42,2)</f>
        <v>0</v>
      </c>
      <c r="J42" s="173">
        <v>202</v>
      </c>
      <c r="K42" s="174">
        <f>ROUND(E42*J42,2)</f>
        <v>6469.66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 t="s">
        <v>178</v>
      </c>
      <c r="S42" s="174" t="s">
        <v>155</v>
      </c>
      <c r="T42" s="175" t="s">
        <v>155</v>
      </c>
      <c r="U42" s="157">
        <v>0</v>
      </c>
      <c r="V42" s="157">
        <f>ROUND(E42*U42,2)</f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156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496" t="s">
        <v>190</v>
      </c>
      <c r="D43" s="497"/>
      <c r="E43" s="497"/>
      <c r="F43" s="497"/>
      <c r="G43" s="49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158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0" t="s">
        <v>187</v>
      </c>
      <c r="D44" s="158"/>
      <c r="E44" s="159">
        <v>32.028000000000006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160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494"/>
      <c r="D45" s="495"/>
      <c r="E45" s="495"/>
      <c r="F45" s="495"/>
      <c r="G45" s="495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9">
        <v>8</v>
      </c>
      <c r="B46" s="170" t="s">
        <v>193</v>
      </c>
      <c r="C46" s="179" t="s">
        <v>194</v>
      </c>
      <c r="D46" s="171" t="s">
        <v>177</v>
      </c>
      <c r="E46" s="172">
        <v>74.732000000000014</v>
      </c>
      <c r="F46" s="173"/>
      <c r="G46" s="174">
        <f>ROUND(E46*F46,2)</f>
        <v>0</v>
      </c>
      <c r="H46" s="173">
        <v>0</v>
      </c>
      <c r="I46" s="174">
        <f>ROUND(E46*H46,2)</f>
        <v>0</v>
      </c>
      <c r="J46" s="173">
        <v>156.5</v>
      </c>
      <c r="K46" s="174">
        <f>ROUND(E46*J46,2)</f>
        <v>11695.56</v>
      </c>
      <c r="L46" s="174">
        <v>21</v>
      </c>
      <c r="M46" s="174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4" t="s">
        <v>178</v>
      </c>
      <c r="S46" s="174" t="s">
        <v>155</v>
      </c>
      <c r="T46" s="175" t="s">
        <v>155</v>
      </c>
      <c r="U46" s="157">
        <v>0</v>
      </c>
      <c r="V46" s="157">
        <f>ROUND(E46*U46,2)</f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156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496" t="s">
        <v>195</v>
      </c>
      <c r="D47" s="497"/>
      <c r="E47" s="497"/>
      <c r="F47" s="497"/>
      <c r="G47" s="49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158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0" t="s">
        <v>196</v>
      </c>
      <c r="D48" s="158"/>
      <c r="E48" s="159">
        <v>74.732000000000014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160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494"/>
      <c r="D49" s="495"/>
      <c r="E49" s="495"/>
      <c r="F49" s="495"/>
      <c r="G49" s="49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69">
        <v>9</v>
      </c>
      <c r="B50" s="170" t="s">
        <v>197</v>
      </c>
      <c r="C50" s="179" t="s">
        <v>198</v>
      </c>
      <c r="D50" s="171" t="s">
        <v>177</v>
      </c>
      <c r="E50" s="172">
        <v>106.76</v>
      </c>
      <c r="F50" s="173"/>
      <c r="G50" s="174">
        <f>ROUND(E50*F50,2)</f>
        <v>0</v>
      </c>
      <c r="H50" s="173">
        <v>0</v>
      </c>
      <c r="I50" s="174">
        <f>ROUND(E50*H50,2)</f>
        <v>0</v>
      </c>
      <c r="J50" s="173">
        <v>245</v>
      </c>
      <c r="K50" s="174">
        <f>ROUND(E50*J50,2)</f>
        <v>26156.2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 t="s">
        <v>178</v>
      </c>
      <c r="S50" s="174" t="s">
        <v>155</v>
      </c>
      <c r="T50" s="175" t="s">
        <v>155</v>
      </c>
      <c r="U50" s="157">
        <v>0</v>
      </c>
      <c r="V50" s="157">
        <f>ROUND(E50*U50,2)</f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156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0" t="s">
        <v>180</v>
      </c>
      <c r="D51" s="158"/>
      <c r="E51" s="159">
        <v>106.76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160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494"/>
      <c r="D52" s="495"/>
      <c r="E52" s="495"/>
      <c r="F52" s="495"/>
      <c r="G52" s="49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69">
        <v>10</v>
      </c>
      <c r="B53" s="170" t="s">
        <v>199</v>
      </c>
      <c r="C53" s="179" t="s">
        <v>200</v>
      </c>
      <c r="D53" s="171" t="s">
        <v>177</v>
      </c>
      <c r="E53" s="172">
        <v>32.028000000000006</v>
      </c>
      <c r="F53" s="173"/>
      <c r="G53" s="174">
        <f>ROUND(E53*F53,2)</f>
        <v>0</v>
      </c>
      <c r="H53" s="173">
        <v>0</v>
      </c>
      <c r="I53" s="174">
        <f>ROUND(E53*H53,2)</f>
        <v>0</v>
      </c>
      <c r="J53" s="173">
        <v>15.9</v>
      </c>
      <c r="K53" s="174">
        <f>ROUND(E53*J53,2)</f>
        <v>509.25</v>
      </c>
      <c r="L53" s="174">
        <v>21</v>
      </c>
      <c r="M53" s="174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4" t="s">
        <v>178</v>
      </c>
      <c r="S53" s="174" t="s">
        <v>155</v>
      </c>
      <c r="T53" s="175" t="s">
        <v>155</v>
      </c>
      <c r="U53" s="157">
        <v>0</v>
      </c>
      <c r="V53" s="157">
        <f>ROUND(E53*U53,2)</f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156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0" t="s">
        <v>187</v>
      </c>
      <c r="D54" s="158"/>
      <c r="E54" s="159">
        <v>32.028000000000006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160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494"/>
      <c r="D55" s="495"/>
      <c r="E55" s="495"/>
      <c r="F55" s="495"/>
      <c r="G55" s="49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69">
        <v>11</v>
      </c>
      <c r="B56" s="170" t="s">
        <v>201</v>
      </c>
      <c r="C56" s="179" t="s">
        <v>202</v>
      </c>
      <c r="D56" s="171" t="s">
        <v>177</v>
      </c>
      <c r="E56" s="172">
        <v>74.732000000000014</v>
      </c>
      <c r="F56" s="173"/>
      <c r="G56" s="174">
        <f>ROUND(E56*F56,2)</f>
        <v>0</v>
      </c>
      <c r="H56" s="173">
        <v>0</v>
      </c>
      <c r="I56" s="174">
        <f>ROUND(E56*H56,2)</f>
        <v>0</v>
      </c>
      <c r="J56" s="173">
        <v>449.5</v>
      </c>
      <c r="K56" s="174">
        <f>ROUND(E56*J56,2)</f>
        <v>33592.03</v>
      </c>
      <c r="L56" s="174">
        <v>21</v>
      </c>
      <c r="M56" s="174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4" t="s">
        <v>178</v>
      </c>
      <c r="S56" s="174" t="s">
        <v>155</v>
      </c>
      <c r="T56" s="175" t="s">
        <v>155</v>
      </c>
      <c r="U56" s="157">
        <v>0</v>
      </c>
      <c r="V56" s="157">
        <f>ROUND(E56*U56,2)</f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156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496" t="s">
        <v>203</v>
      </c>
      <c r="D57" s="497"/>
      <c r="E57" s="497"/>
      <c r="F57" s="497"/>
      <c r="G57" s="49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158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0" t="s">
        <v>196</v>
      </c>
      <c r="D58" s="158"/>
      <c r="E58" s="159">
        <v>74.732000000000014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160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494"/>
      <c r="D59" s="495"/>
      <c r="E59" s="495"/>
      <c r="F59" s="495"/>
      <c r="G59" s="495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9">
        <v>12</v>
      </c>
      <c r="B60" s="170" t="s">
        <v>204</v>
      </c>
      <c r="C60" s="179" t="s">
        <v>205</v>
      </c>
      <c r="D60" s="171" t="s">
        <v>177</v>
      </c>
      <c r="E60" s="172">
        <v>32.028000000000006</v>
      </c>
      <c r="F60" s="173"/>
      <c r="G60" s="174">
        <f>ROUND(E60*F60,2)</f>
        <v>0</v>
      </c>
      <c r="H60" s="173">
        <v>0</v>
      </c>
      <c r="I60" s="174">
        <f>ROUND(E60*H60,2)</f>
        <v>0</v>
      </c>
      <c r="J60" s="173">
        <v>280</v>
      </c>
      <c r="K60" s="174">
        <f>ROUND(E60*J60,2)</f>
        <v>8967.84</v>
      </c>
      <c r="L60" s="174">
        <v>21</v>
      </c>
      <c r="M60" s="174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4" t="s">
        <v>178</v>
      </c>
      <c r="S60" s="174" t="s">
        <v>155</v>
      </c>
      <c r="T60" s="175" t="s">
        <v>155</v>
      </c>
      <c r="U60" s="157">
        <v>0</v>
      </c>
      <c r="V60" s="157">
        <f>ROUND(E60*U60,2)</f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156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0" t="s">
        <v>187</v>
      </c>
      <c r="D61" s="158"/>
      <c r="E61" s="159">
        <v>32.028000000000006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160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494"/>
      <c r="D62" s="495"/>
      <c r="E62" s="495"/>
      <c r="F62" s="495"/>
      <c r="G62" s="495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9">
        <v>13</v>
      </c>
      <c r="B63" s="170" t="s">
        <v>206</v>
      </c>
      <c r="C63" s="179" t="s">
        <v>207</v>
      </c>
      <c r="D63" s="171" t="s">
        <v>172</v>
      </c>
      <c r="E63" s="172">
        <v>3.6</v>
      </c>
      <c r="F63" s="173"/>
      <c r="G63" s="174">
        <f>ROUND(E63*F63,2)</f>
        <v>0</v>
      </c>
      <c r="H63" s="173">
        <v>0</v>
      </c>
      <c r="I63" s="174">
        <f>ROUND(E63*H63,2)</f>
        <v>0</v>
      </c>
      <c r="J63" s="173">
        <v>1000</v>
      </c>
      <c r="K63" s="174">
        <f>ROUND(E63*J63,2)</f>
        <v>3600</v>
      </c>
      <c r="L63" s="174">
        <v>21</v>
      </c>
      <c r="M63" s="174">
        <f>G63*(1+L63/100)</f>
        <v>0</v>
      </c>
      <c r="N63" s="174">
        <v>0</v>
      </c>
      <c r="O63" s="174">
        <f>ROUND(E63*N63,2)</f>
        <v>0</v>
      </c>
      <c r="P63" s="174">
        <v>0.18442</v>
      </c>
      <c r="Q63" s="174">
        <f>ROUND(E63*P63,2)</f>
        <v>0.66</v>
      </c>
      <c r="R63" s="174"/>
      <c r="S63" s="174" t="s">
        <v>208</v>
      </c>
      <c r="T63" s="175" t="s">
        <v>209</v>
      </c>
      <c r="U63" s="157">
        <v>0.24200000000000002</v>
      </c>
      <c r="V63" s="157">
        <f>ROUND(E63*U63,2)</f>
        <v>0.87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156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0" t="s">
        <v>159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160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0" t="s">
        <v>174</v>
      </c>
      <c r="D65" s="158"/>
      <c r="E65" s="159">
        <v>3.6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160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494"/>
      <c r="D66" s="495"/>
      <c r="E66" s="495"/>
      <c r="F66" s="495"/>
      <c r="G66" s="495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3" t="s">
        <v>149</v>
      </c>
      <c r="B67" s="164" t="s">
        <v>57</v>
      </c>
      <c r="C67" s="178" t="s">
        <v>58</v>
      </c>
      <c r="D67" s="165"/>
      <c r="E67" s="166"/>
      <c r="F67" s="167"/>
      <c r="G67" s="167">
        <f>SUMIF(AG68:AG73,"&lt;&gt;NOR",G68:G73)</f>
        <v>0</v>
      </c>
      <c r="H67" s="167"/>
      <c r="I67" s="167">
        <f>SUM(I68:I73)</f>
        <v>36865.07</v>
      </c>
      <c r="J67" s="167"/>
      <c r="K67" s="167">
        <f>SUM(K68:K73)</f>
        <v>93688.260000000009</v>
      </c>
      <c r="L67" s="167"/>
      <c r="M67" s="167">
        <f>SUM(M68:M73)</f>
        <v>0</v>
      </c>
      <c r="N67" s="167"/>
      <c r="O67" s="167">
        <f>SUM(O68:O73)</f>
        <v>0.77</v>
      </c>
      <c r="P67" s="167"/>
      <c r="Q67" s="167">
        <f>SUM(Q68:Q73)</f>
        <v>0</v>
      </c>
      <c r="R67" s="167"/>
      <c r="S67" s="167"/>
      <c r="T67" s="168"/>
      <c r="U67" s="162"/>
      <c r="V67" s="162">
        <f>SUM(V68:V73)</f>
        <v>0</v>
      </c>
      <c r="W67" s="162"/>
      <c r="AG67" t="s">
        <v>150</v>
      </c>
    </row>
    <row r="68" spans="1:60" ht="22.5" outlineLevel="1" x14ac:dyDescent="0.2">
      <c r="A68" s="169">
        <v>14</v>
      </c>
      <c r="B68" s="170" t="s">
        <v>210</v>
      </c>
      <c r="C68" s="179" t="s">
        <v>211</v>
      </c>
      <c r="D68" s="171" t="s">
        <v>172</v>
      </c>
      <c r="E68" s="172">
        <v>48.315000000000005</v>
      </c>
      <c r="F68" s="173"/>
      <c r="G68" s="174">
        <f>ROUND(E68*F68,2)</f>
        <v>0</v>
      </c>
      <c r="H68" s="173">
        <v>665.84</v>
      </c>
      <c r="I68" s="174">
        <f>ROUND(E68*H68,2)</f>
        <v>32170.06</v>
      </c>
      <c r="J68" s="173">
        <v>1719.16</v>
      </c>
      <c r="K68" s="174">
        <f>ROUND(E68*J68,2)</f>
        <v>83061.22</v>
      </c>
      <c r="L68" s="174">
        <v>21</v>
      </c>
      <c r="M68" s="174">
        <f>G68*(1+L68/100)</f>
        <v>0</v>
      </c>
      <c r="N68" s="174">
        <v>1.387E-2</v>
      </c>
      <c r="O68" s="174">
        <f>ROUND(E68*N68,2)</f>
        <v>0.67</v>
      </c>
      <c r="P68" s="174">
        <v>0</v>
      </c>
      <c r="Q68" s="174">
        <f>ROUND(E68*P68,2)</f>
        <v>0</v>
      </c>
      <c r="R68" s="174" t="s">
        <v>212</v>
      </c>
      <c r="S68" s="174" t="s">
        <v>155</v>
      </c>
      <c r="T68" s="175" t="s">
        <v>155</v>
      </c>
      <c r="U68" s="157">
        <v>0</v>
      </c>
      <c r="V68" s="157">
        <f>ROUND(E68*U68,2)</f>
        <v>0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156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0" t="s">
        <v>213</v>
      </c>
      <c r="D69" s="158"/>
      <c r="E69" s="159">
        <v>48.315000000000005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160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494"/>
      <c r="D70" s="495"/>
      <c r="E70" s="495"/>
      <c r="F70" s="495"/>
      <c r="G70" s="495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9">
        <v>15</v>
      </c>
      <c r="B71" s="170" t="s">
        <v>214</v>
      </c>
      <c r="C71" s="179" t="s">
        <v>215</v>
      </c>
      <c r="D71" s="171" t="s">
        <v>172</v>
      </c>
      <c r="E71" s="172">
        <v>4.3100000000000005</v>
      </c>
      <c r="F71" s="173"/>
      <c r="G71" s="174">
        <f>ROUND(E71*F71,2)</f>
        <v>0</v>
      </c>
      <c r="H71" s="173">
        <v>1089.3300000000002</v>
      </c>
      <c r="I71" s="174">
        <f>ROUND(E71*H71,2)</f>
        <v>4695.01</v>
      </c>
      <c r="J71" s="173">
        <v>2465.67</v>
      </c>
      <c r="K71" s="174">
        <f>ROUND(E71*J71,2)</f>
        <v>10627.04</v>
      </c>
      <c r="L71" s="174">
        <v>21</v>
      </c>
      <c r="M71" s="174">
        <f>G71*(1+L71/100)</f>
        <v>0</v>
      </c>
      <c r="N71" s="174">
        <v>2.2700000000000001E-2</v>
      </c>
      <c r="O71" s="174">
        <f>ROUND(E71*N71,2)</f>
        <v>0.1</v>
      </c>
      <c r="P71" s="174">
        <v>0</v>
      </c>
      <c r="Q71" s="174">
        <f>ROUND(E71*P71,2)</f>
        <v>0</v>
      </c>
      <c r="R71" s="174" t="s">
        <v>212</v>
      </c>
      <c r="S71" s="174" t="s">
        <v>155</v>
      </c>
      <c r="T71" s="175" t="s">
        <v>155</v>
      </c>
      <c r="U71" s="157">
        <v>0</v>
      </c>
      <c r="V71" s="157">
        <f>ROUND(E71*U71,2)</f>
        <v>0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156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0" t="s">
        <v>216</v>
      </c>
      <c r="D72" s="158"/>
      <c r="E72" s="159">
        <v>4.3100000000000005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160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494"/>
      <c r="D73" s="495"/>
      <c r="E73" s="495"/>
      <c r="F73" s="495"/>
      <c r="G73" s="495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3" t="s">
        <v>149</v>
      </c>
      <c r="B74" s="164" t="s">
        <v>59</v>
      </c>
      <c r="C74" s="178" t="s">
        <v>60</v>
      </c>
      <c r="D74" s="165"/>
      <c r="E74" s="166"/>
      <c r="F74" s="167"/>
      <c r="G74" s="167">
        <f>SUMIF(AG75:AG125,"&lt;&gt;NOR",G75:G125)</f>
        <v>0</v>
      </c>
      <c r="H74" s="167"/>
      <c r="I74" s="167">
        <f>SUM(I75:I125)</f>
        <v>245817.3</v>
      </c>
      <c r="J74" s="167"/>
      <c r="K74" s="167">
        <f>SUM(K75:K125)</f>
        <v>-118834.98</v>
      </c>
      <c r="L74" s="167"/>
      <c r="M74" s="167">
        <f>SUM(M75:M125)</f>
        <v>0</v>
      </c>
      <c r="N74" s="167"/>
      <c r="O74" s="167">
        <f>SUM(O75:O125)</f>
        <v>22.740000000000002</v>
      </c>
      <c r="P74" s="167"/>
      <c r="Q74" s="167">
        <f>SUM(Q75:Q125)</f>
        <v>19.73</v>
      </c>
      <c r="R74" s="167"/>
      <c r="S74" s="167"/>
      <c r="T74" s="168"/>
      <c r="U74" s="162"/>
      <c r="V74" s="162">
        <f>SUM(V75:V125)</f>
        <v>0</v>
      </c>
      <c r="W74" s="162"/>
      <c r="AG74" t="s">
        <v>150</v>
      </c>
    </row>
    <row r="75" spans="1:60" ht="22.5" outlineLevel="1" x14ac:dyDescent="0.2">
      <c r="A75" s="169">
        <v>16</v>
      </c>
      <c r="B75" s="170" t="s">
        <v>217</v>
      </c>
      <c r="C75" s="179" t="s">
        <v>218</v>
      </c>
      <c r="D75" s="171" t="s">
        <v>219</v>
      </c>
      <c r="E75" s="172">
        <v>10</v>
      </c>
      <c r="F75" s="173"/>
      <c r="G75" s="174">
        <f>ROUND(E75*F75,2)</f>
        <v>0</v>
      </c>
      <c r="H75" s="173">
        <v>39.56</v>
      </c>
      <c r="I75" s="174">
        <f>ROUND(E75*H75,2)</f>
        <v>395.6</v>
      </c>
      <c r="J75" s="173">
        <v>66.940000000000012</v>
      </c>
      <c r="K75" s="174">
        <f>ROUND(E75*J75,2)</f>
        <v>669.4</v>
      </c>
      <c r="L75" s="174">
        <v>21</v>
      </c>
      <c r="M75" s="174">
        <f>G75*(1+L75/100)</f>
        <v>0</v>
      </c>
      <c r="N75" s="174">
        <v>1.3170000000000001E-2</v>
      </c>
      <c r="O75" s="174">
        <f>ROUND(E75*N75,2)</f>
        <v>0.13</v>
      </c>
      <c r="P75" s="174">
        <v>0</v>
      </c>
      <c r="Q75" s="174">
        <f>ROUND(E75*P75,2)</f>
        <v>0</v>
      </c>
      <c r="R75" s="174" t="s">
        <v>212</v>
      </c>
      <c r="S75" s="174" t="s">
        <v>155</v>
      </c>
      <c r="T75" s="175" t="s">
        <v>155</v>
      </c>
      <c r="U75" s="157">
        <v>0</v>
      </c>
      <c r="V75" s="157">
        <f>ROUND(E75*U75,2)</f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156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496" t="s">
        <v>220</v>
      </c>
      <c r="D76" s="497"/>
      <c r="E76" s="497"/>
      <c r="F76" s="497"/>
      <c r="G76" s="49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158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0" t="s">
        <v>221</v>
      </c>
      <c r="D77" s="158"/>
      <c r="E77" s="159">
        <v>10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160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494"/>
      <c r="D78" s="495"/>
      <c r="E78" s="495"/>
      <c r="F78" s="495"/>
      <c r="G78" s="495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163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69">
        <v>17</v>
      </c>
      <c r="B79" s="170" t="s">
        <v>222</v>
      </c>
      <c r="C79" s="179" t="s">
        <v>223</v>
      </c>
      <c r="D79" s="171" t="s">
        <v>219</v>
      </c>
      <c r="E79" s="172">
        <v>10</v>
      </c>
      <c r="F79" s="173"/>
      <c r="G79" s="174">
        <f>ROUND(E79*F79,2)</f>
        <v>0</v>
      </c>
      <c r="H79" s="173">
        <v>86.300000000000011</v>
      </c>
      <c r="I79" s="174">
        <f>ROUND(E79*H79,2)</f>
        <v>863</v>
      </c>
      <c r="J79" s="173">
        <v>91.2</v>
      </c>
      <c r="K79" s="174">
        <f>ROUND(E79*J79,2)</f>
        <v>912</v>
      </c>
      <c r="L79" s="174">
        <v>21</v>
      </c>
      <c r="M79" s="174">
        <f>G79*(1+L79/100)</f>
        <v>0</v>
      </c>
      <c r="N79" s="174">
        <v>5.4500000000000007E-2</v>
      </c>
      <c r="O79" s="174">
        <f>ROUND(E79*N79,2)</f>
        <v>0.55000000000000004</v>
      </c>
      <c r="P79" s="174">
        <v>0</v>
      </c>
      <c r="Q79" s="174">
        <f>ROUND(E79*P79,2)</f>
        <v>0</v>
      </c>
      <c r="R79" s="174" t="s">
        <v>212</v>
      </c>
      <c r="S79" s="174" t="s">
        <v>155</v>
      </c>
      <c r="T79" s="175" t="s">
        <v>155</v>
      </c>
      <c r="U79" s="157">
        <v>0</v>
      </c>
      <c r="V79" s="157">
        <f>ROUND(E79*U79,2)</f>
        <v>0</v>
      </c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156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496" t="s">
        <v>220</v>
      </c>
      <c r="D80" s="497"/>
      <c r="E80" s="497"/>
      <c r="F80" s="497"/>
      <c r="G80" s="49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158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0" t="s">
        <v>221</v>
      </c>
      <c r="D81" s="158"/>
      <c r="E81" s="159">
        <v>10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160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494"/>
      <c r="D82" s="495"/>
      <c r="E82" s="495"/>
      <c r="F82" s="495"/>
      <c r="G82" s="495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163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69">
        <v>18</v>
      </c>
      <c r="B83" s="170" t="s">
        <v>224</v>
      </c>
      <c r="C83" s="179" t="s">
        <v>225</v>
      </c>
      <c r="D83" s="171" t="s">
        <v>219</v>
      </c>
      <c r="E83" s="172">
        <v>10</v>
      </c>
      <c r="F83" s="173"/>
      <c r="G83" s="174">
        <f>ROUND(E83*F83,2)</f>
        <v>0</v>
      </c>
      <c r="H83" s="173">
        <v>188.97000000000003</v>
      </c>
      <c r="I83" s="174">
        <f>ROUND(E83*H83,2)</f>
        <v>1889.7</v>
      </c>
      <c r="J83" s="173">
        <v>217.53</v>
      </c>
      <c r="K83" s="174">
        <f>ROUND(E83*J83,2)</f>
        <v>2175.3000000000002</v>
      </c>
      <c r="L83" s="174">
        <v>21</v>
      </c>
      <c r="M83" s="174">
        <f>G83*(1+L83/100)</f>
        <v>0</v>
      </c>
      <c r="N83" s="174">
        <v>0.13440000000000002</v>
      </c>
      <c r="O83" s="174">
        <f>ROUND(E83*N83,2)</f>
        <v>1.34</v>
      </c>
      <c r="P83" s="174">
        <v>0</v>
      </c>
      <c r="Q83" s="174">
        <f>ROUND(E83*P83,2)</f>
        <v>0</v>
      </c>
      <c r="R83" s="174" t="s">
        <v>212</v>
      </c>
      <c r="S83" s="174" t="s">
        <v>155</v>
      </c>
      <c r="T83" s="175" t="s">
        <v>155</v>
      </c>
      <c r="U83" s="157">
        <v>0</v>
      </c>
      <c r="V83" s="157">
        <f>ROUND(E83*U83,2)</f>
        <v>0</v>
      </c>
      <c r="W83" s="157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156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496" t="s">
        <v>220</v>
      </c>
      <c r="D84" s="497"/>
      <c r="E84" s="497"/>
      <c r="F84" s="497"/>
      <c r="G84" s="49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158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0" t="s">
        <v>221</v>
      </c>
      <c r="D85" s="158"/>
      <c r="E85" s="159">
        <v>10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160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494"/>
      <c r="D86" s="495"/>
      <c r="E86" s="495"/>
      <c r="F86" s="495"/>
      <c r="G86" s="49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163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69">
        <v>19</v>
      </c>
      <c r="B87" s="170" t="s">
        <v>226</v>
      </c>
      <c r="C87" s="179" t="s">
        <v>227</v>
      </c>
      <c r="D87" s="171" t="s">
        <v>153</v>
      </c>
      <c r="E87" s="172">
        <v>7.7588000000000008</v>
      </c>
      <c r="F87" s="173"/>
      <c r="G87" s="174">
        <f>ROUND(E87*F87,2)</f>
        <v>0</v>
      </c>
      <c r="H87" s="173">
        <v>1020.7</v>
      </c>
      <c r="I87" s="174">
        <f>ROUND(E87*H87,2)</f>
        <v>7919.41</v>
      </c>
      <c r="J87" s="173">
        <v>407.3</v>
      </c>
      <c r="K87" s="174">
        <f>ROUND(E87*J87,2)</f>
        <v>3160.16</v>
      </c>
      <c r="L87" s="174">
        <v>21</v>
      </c>
      <c r="M87" s="174">
        <f>G87*(1+L87/100)</f>
        <v>0</v>
      </c>
      <c r="N87" s="174">
        <v>0.12714</v>
      </c>
      <c r="O87" s="174">
        <f>ROUND(E87*N87,2)</f>
        <v>0.99</v>
      </c>
      <c r="P87" s="174">
        <v>0</v>
      </c>
      <c r="Q87" s="174">
        <f>ROUND(E87*P87,2)</f>
        <v>0</v>
      </c>
      <c r="R87" s="174" t="s">
        <v>212</v>
      </c>
      <c r="S87" s="174" t="s">
        <v>155</v>
      </c>
      <c r="T87" s="175" t="s">
        <v>155</v>
      </c>
      <c r="U87" s="157">
        <v>0</v>
      </c>
      <c r="V87" s="157">
        <f>ROUND(E87*U87,2)</f>
        <v>0</v>
      </c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156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496" t="s">
        <v>220</v>
      </c>
      <c r="D88" s="497"/>
      <c r="E88" s="497"/>
      <c r="F88" s="497"/>
      <c r="G88" s="49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158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0" t="s">
        <v>228</v>
      </c>
      <c r="D89" s="158"/>
      <c r="E89" s="159">
        <v>1.5750000000000002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160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0" t="s">
        <v>229</v>
      </c>
      <c r="D90" s="158"/>
      <c r="E90" s="159">
        <v>6.1837500000000007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160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494"/>
      <c r="D91" s="495"/>
      <c r="E91" s="495"/>
      <c r="F91" s="495"/>
      <c r="G91" s="495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163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9">
        <v>20</v>
      </c>
      <c r="B92" s="170" t="s">
        <v>230</v>
      </c>
      <c r="C92" s="179" t="s">
        <v>231</v>
      </c>
      <c r="D92" s="171" t="s">
        <v>153</v>
      </c>
      <c r="E92" s="172">
        <v>493.20250000000004</v>
      </c>
      <c r="F92" s="173"/>
      <c r="G92" s="174">
        <f>ROUND(E92*F92,2)</f>
        <v>0</v>
      </c>
      <c r="H92" s="173">
        <v>475.97</v>
      </c>
      <c r="I92" s="174">
        <f>ROUND(E92*H92,2)</f>
        <v>234749.59</v>
      </c>
      <c r="J92" s="173">
        <v>-254.97</v>
      </c>
      <c r="K92" s="174">
        <f>ROUND(E92*J92,2)</f>
        <v>-125751.84</v>
      </c>
      <c r="L92" s="174">
        <v>21</v>
      </c>
      <c r="M92" s="174">
        <f>G92*(1+L92/100)</f>
        <v>0</v>
      </c>
      <c r="N92" s="174">
        <v>0.04</v>
      </c>
      <c r="O92" s="174">
        <f>ROUND(E92*N92,2)</f>
        <v>19.73</v>
      </c>
      <c r="P92" s="174">
        <v>0.04</v>
      </c>
      <c r="Q92" s="174">
        <f>ROUND(E92*P92,2)</f>
        <v>19.73</v>
      </c>
      <c r="R92" s="174"/>
      <c r="S92" s="174" t="s">
        <v>208</v>
      </c>
      <c r="T92" s="175" t="s">
        <v>209</v>
      </c>
      <c r="U92" s="157">
        <v>0</v>
      </c>
      <c r="V92" s="157">
        <f>ROUND(E92*U92,2)</f>
        <v>0</v>
      </c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156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0" t="s">
        <v>232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160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0" t="s">
        <v>233</v>
      </c>
      <c r="D94" s="158"/>
      <c r="E94" s="159">
        <v>21.6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160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0" t="s">
        <v>234</v>
      </c>
      <c r="D95" s="158"/>
      <c r="E95" s="159">
        <v>18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160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0" t="s">
        <v>235</v>
      </c>
      <c r="D96" s="158"/>
      <c r="E96" s="159">
        <v>10.8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160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0" t="s">
        <v>236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160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0" t="s">
        <v>237</v>
      </c>
      <c r="D98" s="158"/>
      <c r="E98" s="159">
        <v>46.800000000000004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160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0" t="s">
        <v>238</v>
      </c>
      <c r="D99" s="158"/>
      <c r="E99" s="159">
        <v>14.8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160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0" t="s">
        <v>239</v>
      </c>
      <c r="D100" s="158"/>
      <c r="E100" s="159">
        <v>132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160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0" t="s">
        <v>240</v>
      </c>
      <c r="D101" s="158"/>
      <c r="E101" s="159">
        <v>14.700000000000001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160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0" t="s">
        <v>241</v>
      </c>
      <c r="D102" s="158"/>
      <c r="E102" s="159">
        <v>35.400000000000006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160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0" t="s">
        <v>242</v>
      </c>
      <c r="D103" s="158"/>
      <c r="E103" s="159">
        <v>37.400000000000006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160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0" t="s">
        <v>243</v>
      </c>
      <c r="D104" s="158"/>
      <c r="E104" s="159">
        <v>220.5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160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0" t="s">
        <v>244</v>
      </c>
      <c r="D105" s="158"/>
      <c r="E105" s="159">
        <v>28.5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160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0" t="s">
        <v>245</v>
      </c>
      <c r="D106" s="158"/>
      <c r="E106" s="159">
        <v>26.8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160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0" t="s">
        <v>246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160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0" t="s">
        <v>247</v>
      </c>
      <c r="D108" s="158"/>
      <c r="E108" s="159">
        <v>10.120000000000001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160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0" t="s">
        <v>248</v>
      </c>
      <c r="D109" s="158"/>
      <c r="E109" s="159">
        <v>10.72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160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0" t="s">
        <v>249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160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0" t="s">
        <v>250</v>
      </c>
      <c r="D111" s="158"/>
      <c r="E111" s="159">
        <v>221.4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160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0" t="s">
        <v>251</v>
      </c>
      <c r="D112" s="158"/>
      <c r="E112" s="159">
        <v>6.8100000000000005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160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0" t="s">
        <v>252</v>
      </c>
      <c r="D113" s="158"/>
      <c r="E113" s="159">
        <v>6.8100000000000005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160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0" t="s">
        <v>253</v>
      </c>
      <c r="D114" s="158"/>
      <c r="E114" s="159">
        <v>6.2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160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0" t="s">
        <v>254</v>
      </c>
      <c r="D115" s="158"/>
      <c r="E115" s="159">
        <v>90.300000000000011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160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0" t="s">
        <v>255</v>
      </c>
      <c r="D116" s="158"/>
      <c r="E116" s="159">
        <v>6.7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160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0" t="s">
        <v>256</v>
      </c>
      <c r="D117" s="158"/>
      <c r="E117" s="159">
        <v>4.5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160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0" t="s">
        <v>257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160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0" t="s">
        <v>258</v>
      </c>
      <c r="D119" s="158"/>
      <c r="E119" s="159">
        <v>4.6400000000000006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160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0" t="s">
        <v>259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160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0" t="s">
        <v>260</v>
      </c>
      <c r="D121" s="158"/>
      <c r="E121" s="159">
        <v>5.65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160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0" t="s">
        <v>261</v>
      </c>
      <c r="D122" s="158"/>
      <c r="E122" s="159">
        <v>5.2550000000000008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160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1" t="s">
        <v>262</v>
      </c>
      <c r="D123" s="160"/>
      <c r="E123" s="161">
        <v>986.40500000000009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160</v>
      </c>
      <c r="AH123" s="148">
        <v>1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0" t="s">
        <v>263</v>
      </c>
      <c r="D124" s="158"/>
      <c r="E124" s="159">
        <v>-493.20249999999999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160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494"/>
      <c r="D125" s="495"/>
      <c r="E125" s="495"/>
      <c r="F125" s="495"/>
      <c r="G125" s="495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163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63" t="s">
        <v>149</v>
      </c>
      <c r="B126" s="164" t="s">
        <v>61</v>
      </c>
      <c r="C126" s="178" t="s">
        <v>62</v>
      </c>
      <c r="D126" s="165"/>
      <c r="E126" s="166"/>
      <c r="F126" s="167"/>
      <c r="G126" s="167">
        <f>SUMIF(AG127:AG132,"&lt;&gt;NOR",G127:G132)</f>
        <v>0</v>
      </c>
      <c r="H126" s="167"/>
      <c r="I126" s="167">
        <f>SUM(I127:I132)</f>
        <v>0</v>
      </c>
      <c r="J126" s="167"/>
      <c r="K126" s="167">
        <f>SUM(K127:K132)</f>
        <v>54480.490000000005</v>
      </c>
      <c r="L126" s="167"/>
      <c r="M126" s="167">
        <f>SUM(M127:M132)</f>
        <v>0</v>
      </c>
      <c r="N126" s="167"/>
      <c r="O126" s="167">
        <f>SUM(O127:O132)</f>
        <v>13.65</v>
      </c>
      <c r="P126" s="167"/>
      <c r="Q126" s="167">
        <f>SUM(Q127:Q132)</f>
        <v>0</v>
      </c>
      <c r="R126" s="167"/>
      <c r="S126" s="167"/>
      <c r="T126" s="168"/>
      <c r="U126" s="162"/>
      <c r="V126" s="162">
        <f>SUM(V127:V132)</f>
        <v>0</v>
      </c>
      <c r="W126" s="162"/>
      <c r="AG126" t="s">
        <v>150</v>
      </c>
    </row>
    <row r="127" spans="1:60" outlineLevel="1" x14ac:dyDescent="0.2">
      <c r="A127" s="169">
        <v>21</v>
      </c>
      <c r="B127" s="170" t="s">
        <v>264</v>
      </c>
      <c r="C127" s="179" t="s">
        <v>265</v>
      </c>
      <c r="D127" s="171" t="s">
        <v>172</v>
      </c>
      <c r="E127" s="172">
        <v>38.35</v>
      </c>
      <c r="F127" s="173"/>
      <c r="G127" s="174">
        <f>ROUND(E127*F127,2)</f>
        <v>0</v>
      </c>
      <c r="H127" s="173">
        <v>0</v>
      </c>
      <c r="I127" s="174">
        <f>ROUND(E127*H127,2)</f>
        <v>0</v>
      </c>
      <c r="J127" s="173">
        <v>844</v>
      </c>
      <c r="K127" s="174">
        <f>ROUND(E127*J127,2)</f>
        <v>32367.4</v>
      </c>
      <c r="L127" s="174">
        <v>21</v>
      </c>
      <c r="M127" s="174">
        <f>G127*(1+L127/100)</f>
        <v>0</v>
      </c>
      <c r="N127" s="174">
        <v>0.21637000000000001</v>
      </c>
      <c r="O127" s="174">
        <f>ROUND(E127*N127,2)</f>
        <v>8.3000000000000007</v>
      </c>
      <c r="P127" s="174">
        <v>0</v>
      </c>
      <c r="Q127" s="174">
        <f>ROUND(E127*P127,2)</f>
        <v>0</v>
      </c>
      <c r="R127" s="174"/>
      <c r="S127" s="174" t="s">
        <v>208</v>
      </c>
      <c r="T127" s="175" t="s">
        <v>209</v>
      </c>
      <c r="U127" s="157">
        <v>0</v>
      </c>
      <c r="V127" s="157">
        <f>ROUND(E127*U127,2)</f>
        <v>0</v>
      </c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266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0" t="s">
        <v>267</v>
      </c>
      <c r="D128" s="158"/>
      <c r="E128" s="159">
        <v>38.35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160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494"/>
      <c r="D129" s="495"/>
      <c r="E129" s="495"/>
      <c r="F129" s="495"/>
      <c r="G129" s="495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163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9">
        <v>22</v>
      </c>
      <c r="B130" s="170" t="s">
        <v>268</v>
      </c>
      <c r="C130" s="179" t="s">
        <v>269</v>
      </c>
      <c r="D130" s="171" t="s">
        <v>172</v>
      </c>
      <c r="E130" s="172">
        <v>24.735000000000003</v>
      </c>
      <c r="F130" s="173"/>
      <c r="G130" s="174">
        <f>ROUND(E130*F130,2)</f>
        <v>0</v>
      </c>
      <c r="H130" s="173">
        <v>0</v>
      </c>
      <c r="I130" s="174">
        <f>ROUND(E130*H130,2)</f>
        <v>0</v>
      </c>
      <c r="J130" s="173">
        <v>894</v>
      </c>
      <c r="K130" s="174">
        <f>ROUND(E130*J130,2)</f>
        <v>22113.09</v>
      </c>
      <c r="L130" s="174">
        <v>21</v>
      </c>
      <c r="M130" s="174">
        <f>G130*(1+L130/100)</f>
        <v>0</v>
      </c>
      <c r="N130" s="174">
        <v>0.21637000000000001</v>
      </c>
      <c r="O130" s="174">
        <f>ROUND(E130*N130,2)</f>
        <v>5.35</v>
      </c>
      <c r="P130" s="174">
        <v>0</v>
      </c>
      <c r="Q130" s="174">
        <f>ROUND(E130*P130,2)</f>
        <v>0</v>
      </c>
      <c r="R130" s="174"/>
      <c r="S130" s="174" t="s">
        <v>208</v>
      </c>
      <c r="T130" s="175" t="s">
        <v>209</v>
      </c>
      <c r="U130" s="157">
        <v>0</v>
      </c>
      <c r="V130" s="157">
        <f>ROUND(E130*U130,2)</f>
        <v>0</v>
      </c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266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0" t="s">
        <v>270</v>
      </c>
      <c r="D131" s="158"/>
      <c r="E131" s="159">
        <v>24.735000000000003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160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494"/>
      <c r="D132" s="495"/>
      <c r="E132" s="495"/>
      <c r="F132" s="495"/>
      <c r="G132" s="495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163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3" t="s">
        <v>149</v>
      </c>
      <c r="B133" s="164" t="s">
        <v>63</v>
      </c>
      <c r="C133" s="178" t="s">
        <v>64</v>
      </c>
      <c r="D133" s="165"/>
      <c r="E133" s="166"/>
      <c r="F133" s="167"/>
      <c r="G133" s="167">
        <f>SUMIF(AG134:AG194,"&lt;&gt;NOR",G134:G194)</f>
        <v>0</v>
      </c>
      <c r="H133" s="167"/>
      <c r="I133" s="167">
        <f>SUM(I134:I194)</f>
        <v>29377.249999999996</v>
      </c>
      <c r="J133" s="167"/>
      <c r="K133" s="167">
        <f>SUM(K134:K194)</f>
        <v>15307.06</v>
      </c>
      <c r="L133" s="167"/>
      <c r="M133" s="167">
        <f>SUM(M134:M194)</f>
        <v>0</v>
      </c>
      <c r="N133" s="167"/>
      <c r="O133" s="167">
        <f>SUM(O134:O194)</f>
        <v>40.78</v>
      </c>
      <c r="P133" s="167"/>
      <c r="Q133" s="167">
        <f>SUM(Q134:Q194)</f>
        <v>0</v>
      </c>
      <c r="R133" s="167"/>
      <c r="S133" s="167"/>
      <c r="T133" s="168"/>
      <c r="U133" s="162"/>
      <c r="V133" s="162">
        <f>SUM(V134:V194)</f>
        <v>0</v>
      </c>
      <c r="W133" s="162"/>
      <c r="AG133" t="s">
        <v>150</v>
      </c>
    </row>
    <row r="134" spans="1:60" outlineLevel="1" x14ac:dyDescent="0.2">
      <c r="A134" s="169">
        <v>23</v>
      </c>
      <c r="B134" s="170" t="s">
        <v>271</v>
      </c>
      <c r="C134" s="179" t="s">
        <v>272</v>
      </c>
      <c r="D134" s="171" t="s">
        <v>153</v>
      </c>
      <c r="E134" s="172">
        <v>71.552400000000006</v>
      </c>
      <c r="F134" s="173"/>
      <c r="G134" s="174">
        <f>ROUND(E134*F134,2)</f>
        <v>0</v>
      </c>
      <c r="H134" s="173">
        <v>125.47000000000001</v>
      </c>
      <c r="I134" s="174">
        <f>ROUND(E134*H134,2)</f>
        <v>8977.68</v>
      </c>
      <c r="J134" s="173">
        <v>22.53</v>
      </c>
      <c r="K134" s="174">
        <f>ROUND(E134*J134,2)</f>
        <v>1612.08</v>
      </c>
      <c r="L134" s="174">
        <v>21</v>
      </c>
      <c r="M134" s="174">
        <f>G134*(1+L134/100)</f>
        <v>0</v>
      </c>
      <c r="N134" s="174">
        <v>0.40481</v>
      </c>
      <c r="O134" s="174">
        <f>ROUND(E134*N134,2)</f>
        <v>28.97</v>
      </c>
      <c r="P134" s="174">
        <v>0</v>
      </c>
      <c r="Q134" s="174">
        <f>ROUND(E134*P134,2)</f>
        <v>0</v>
      </c>
      <c r="R134" s="174" t="s">
        <v>154</v>
      </c>
      <c r="S134" s="174" t="s">
        <v>155</v>
      </c>
      <c r="T134" s="175" t="s">
        <v>155</v>
      </c>
      <c r="U134" s="157">
        <v>0</v>
      </c>
      <c r="V134" s="157">
        <f>ROUND(E134*U134,2)</f>
        <v>0</v>
      </c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156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496" t="s">
        <v>273</v>
      </c>
      <c r="D135" s="497"/>
      <c r="E135" s="497"/>
      <c r="F135" s="497"/>
      <c r="G135" s="49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0" t="s">
        <v>159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160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0" t="s">
        <v>166</v>
      </c>
      <c r="D137" s="158"/>
      <c r="E137" s="159">
        <v>5.28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160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0" t="s">
        <v>167</v>
      </c>
      <c r="D138" s="158"/>
      <c r="E138" s="159">
        <v>1.6800000000000002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160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0" t="s">
        <v>168</v>
      </c>
      <c r="D139" s="158"/>
      <c r="E139" s="159">
        <v>9.7000000000000011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160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0" t="s">
        <v>169</v>
      </c>
      <c r="D140" s="158"/>
      <c r="E140" s="159">
        <v>18.702000000000002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160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0" t="s">
        <v>159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160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0" t="s">
        <v>161</v>
      </c>
      <c r="D142" s="158"/>
      <c r="E142" s="159">
        <v>16.21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160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0" t="s">
        <v>162</v>
      </c>
      <c r="D143" s="158"/>
      <c r="E143" s="159">
        <v>8.0550000000000015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160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1" t="s">
        <v>262</v>
      </c>
      <c r="D144" s="160"/>
      <c r="E144" s="161">
        <v>59.627000000000002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160</v>
      </c>
      <c r="AH144" s="148">
        <v>1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0" t="s">
        <v>274</v>
      </c>
      <c r="D145" s="158"/>
      <c r="E145" s="159">
        <v>11.925400000000002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160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494"/>
      <c r="D146" s="495"/>
      <c r="E146" s="495"/>
      <c r="F146" s="495"/>
      <c r="G146" s="495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163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69">
        <v>24</v>
      </c>
      <c r="B147" s="170" t="s">
        <v>275</v>
      </c>
      <c r="C147" s="179" t="s">
        <v>276</v>
      </c>
      <c r="D147" s="171" t="s">
        <v>153</v>
      </c>
      <c r="E147" s="172">
        <v>71.552400000000006</v>
      </c>
      <c r="F147" s="173"/>
      <c r="G147" s="174">
        <f>ROUND(E147*F147,2)</f>
        <v>0</v>
      </c>
      <c r="H147" s="173">
        <v>0</v>
      </c>
      <c r="I147" s="174">
        <f>ROUND(E147*H147,2)</f>
        <v>0</v>
      </c>
      <c r="J147" s="173">
        <v>36</v>
      </c>
      <c r="K147" s="174">
        <f>ROUND(E147*J147,2)</f>
        <v>2575.89</v>
      </c>
      <c r="L147" s="174">
        <v>21</v>
      </c>
      <c r="M147" s="174">
        <f>G147*(1+L147/100)</f>
        <v>0</v>
      </c>
      <c r="N147" s="174">
        <v>0</v>
      </c>
      <c r="O147" s="174">
        <f>ROUND(E147*N147,2)</f>
        <v>0</v>
      </c>
      <c r="P147" s="174">
        <v>0</v>
      </c>
      <c r="Q147" s="174">
        <f>ROUND(E147*P147,2)</f>
        <v>0</v>
      </c>
      <c r="R147" s="174" t="s">
        <v>154</v>
      </c>
      <c r="S147" s="174" t="s">
        <v>155</v>
      </c>
      <c r="T147" s="175" t="s">
        <v>155</v>
      </c>
      <c r="U147" s="157">
        <v>0</v>
      </c>
      <c r="V147" s="157">
        <f>ROUND(E147*U147,2)</f>
        <v>0</v>
      </c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156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0" t="s">
        <v>159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160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0" t="s">
        <v>166</v>
      </c>
      <c r="D149" s="158"/>
      <c r="E149" s="159">
        <v>5.28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160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0" t="s">
        <v>167</v>
      </c>
      <c r="D150" s="158"/>
      <c r="E150" s="159">
        <v>1.6800000000000002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160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0" t="s">
        <v>168</v>
      </c>
      <c r="D151" s="158"/>
      <c r="E151" s="159">
        <v>9.7000000000000011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160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0" t="s">
        <v>169</v>
      </c>
      <c r="D152" s="158"/>
      <c r="E152" s="159">
        <v>18.702000000000002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160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0" t="s">
        <v>159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160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0" t="s">
        <v>161</v>
      </c>
      <c r="D154" s="158"/>
      <c r="E154" s="159">
        <v>16.21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160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0" t="s">
        <v>162</v>
      </c>
      <c r="D155" s="158"/>
      <c r="E155" s="159">
        <v>8.0550000000000015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160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1" t="s">
        <v>262</v>
      </c>
      <c r="D156" s="160"/>
      <c r="E156" s="161">
        <v>59.627000000000002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160</v>
      </c>
      <c r="AH156" s="148">
        <v>1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0" t="s">
        <v>274</v>
      </c>
      <c r="D157" s="158"/>
      <c r="E157" s="159">
        <v>11.925400000000002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160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494"/>
      <c r="D158" s="495"/>
      <c r="E158" s="495"/>
      <c r="F158" s="495"/>
      <c r="G158" s="495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163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9">
        <v>25</v>
      </c>
      <c r="B159" s="170" t="s">
        <v>277</v>
      </c>
      <c r="C159" s="179" t="s">
        <v>278</v>
      </c>
      <c r="D159" s="171" t="s">
        <v>153</v>
      </c>
      <c r="E159" s="172">
        <v>35.362000000000002</v>
      </c>
      <c r="F159" s="173"/>
      <c r="G159" s="174">
        <f>ROUND(E159*F159,2)</f>
        <v>0</v>
      </c>
      <c r="H159" s="173">
        <v>39.130000000000003</v>
      </c>
      <c r="I159" s="174">
        <f>ROUND(E159*H159,2)</f>
        <v>1383.72</v>
      </c>
      <c r="J159" s="173">
        <v>207.37</v>
      </c>
      <c r="K159" s="174">
        <f>ROUND(E159*J159,2)</f>
        <v>7333.02</v>
      </c>
      <c r="L159" s="174">
        <v>21</v>
      </c>
      <c r="M159" s="174">
        <f>G159*(1+L159/100)</f>
        <v>0</v>
      </c>
      <c r="N159" s="174">
        <v>7.3900000000000007E-2</v>
      </c>
      <c r="O159" s="174">
        <f>ROUND(E159*N159,2)</f>
        <v>2.61</v>
      </c>
      <c r="P159" s="174">
        <v>0</v>
      </c>
      <c r="Q159" s="174">
        <f>ROUND(E159*P159,2)</f>
        <v>0</v>
      </c>
      <c r="R159" s="174" t="s">
        <v>154</v>
      </c>
      <c r="S159" s="174" t="s">
        <v>155</v>
      </c>
      <c r="T159" s="175" t="s">
        <v>155</v>
      </c>
      <c r="U159" s="157">
        <v>0</v>
      </c>
      <c r="V159" s="157">
        <f>ROUND(E159*U159,2)</f>
        <v>0</v>
      </c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156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55"/>
      <c r="B160" s="156"/>
      <c r="C160" s="496" t="s">
        <v>279</v>
      </c>
      <c r="D160" s="497"/>
      <c r="E160" s="497"/>
      <c r="F160" s="497"/>
      <c r="G160" s="49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158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76" t="str">
        <f>C160</f>
        <v>s provedením lože z kameniva drceného, s vyplněním spár, s dvojitým hutněním a se smetením přebytečného materiálu na krajnici. S dodáním hmot pro lože a výplň spár.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0" t="s">
        <v>159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160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0" t="s">
        <v>166</v>
      </c>
      <c r="D162" s="158"/>
      <c r="E162" s="159">
        <v>5.28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160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0" t="s">
        <v>167</v>
      </c>
      <c r="D163" s="158"/>
      <c r="E163" s="159">
        <v>1.6800000000000002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160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0" t="s">
        <v>168</v>
      </c>
      <c r="D164" s="158"/>
      <c r="E164" s="159">
        <v>9.7000000000000011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160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0" t="s">
        <v>169</v>
      </c>
      <c r="D165" s="158"/>
      <c r="E165" s="159">
        <v>18.702000000000002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160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494"/>
      <c r="D166" s="495"/>
      <c r="E166" s="495"/>
      <c r="F166" s="495"/>
      <c r="G166" s="495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163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69">
        <v>26</v>
      </c>
      <c r="B167" s="170" t="s">
        <v>280</v>
      </c>
      <c r="C167" s="179" t="s">
        <v>281</v>
      </c>
      <c r="D167" s="171" t="s">
        <v>153</v>
      </c>
      <c r="E167" s="172">
        <v>24.265000000000001</v>
      </c>
      <c r="F167" s="173"/>
      <c r="G167" s="174">
        <f>ROUND(E167*F167,2)</f>
        <v>0</v>
      </c>
      <c r="H167" s="173">
        <v>339.47</v>
      </c>
      <c r="I167" s="174">
        <f>ROUND(E167*H167,2)</f>
        <v>8237.24</v>
      </c>
      <c r="J167" s="173">
        <v>156.03</v>
      </c>
      <c r="K167" s="174">
        <f>ROUND(E167*J167,2)</f>
        <v>3786.07</v>
      </c>
      <c r="L167" s="174">
        <v>21</v>
      </c>
      <c r="M167" s="174">
        <f>G167*(1+L167/100)</f>
        <v>0</v>
      </c>
      <c r="N167" s="174">
        <v>0.18108000000000002</v>
      </c>
      <c r="O167" s="174">
        <f>ROUND(E167*N167,2)</f>
        <v>4.3899999999999997</v>
      </c>
      <c r="P167" s="174">
        <v>0</v>
      </c>
      <c r="Q167" s="174">
        <f>ROUND(E167*P167,2)</f>
        <v>0</v>
      </c>
      <c r="R167" s="174" t="s">
        <v>154</v>
      </c>
      <c r="S167" s="174" t="s">
        <v>155</v>
      </c>
      <c r="T167" s="175" t="s">
        <v>155</v>
      </c>
      <c r="U167" s="157">
        <v>0</v>
      </c>
      <c r="V167" s="157">
        <f>ROUND(E167*U167,2)</f>
        <v>0</v>
      </c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55"/>
      <c r="B168" s="156"/>
      <c r="C168" s="496" t="s">
        <v>282</v>
      </c>
      <c r="D168" s="497"/>
      <c r="E168" s="497"/>
      <c r="F168" s="497"/>
      <c r="G168" s="49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158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76" t="str">
        <f>C168</f>
        <v>komunikací pro pěší do velikosti dlaždic 0,25 m2 s provedením lože do tl. 30 mm, s vyplněním spár a se smetením přebytečného materiálu na vzdálenost do 3 m</v>
      </c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0" t="s">
        <v>159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160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0" t="s">
        <v>161</v>
      </c>
      <c r="D170" s="158"/>
      <c r="E170" s="159">
        <v>16.21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160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0" t="s">
        <v>162</v>
      </c>
      <c r="D171" s="158"/>
      <c r="E171" s="159">
        <v>8.0550000000000015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160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494"/>
      <c r="D172" s="495"/>
      <c r="E172" s="495"/>
      <c r="F172" s="495"/>
      <c r="G172" s="495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163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69">
        <v>27</v>
      </c>
      <c r="B173" s="170" t="s">
        <v>283</v>
      </c>
      <c r="C173" s="179" t="s">
        <v>284</v>
      </c>
      <c r="D173" s="171" t="s">
        <v>153</v>
      </c>
      <c r="E173" s="172">
        <v>37.130100000000006</v>
      </c>
      <c r="F173" s="173"/>
      <c r="G173" s="174">
        <f>ROUND(E173*F173,2)</f>
        <v>0</v>
      </c>
      <c r="H173" s="173">
        <v>219</v>
      </c>
      <c r="I173" s="174">
        <f>ROUND(E173*H173,2)</f>
        <v>8131.49</v>
      </c>
      <c r="J173" s="173">
        <v>0</v>
      </c>
      <c r="K173" s="174">
        <f>ROUND(E173*J173,2)</f>
        <v>0</v>
      </c>
      <c r="L173" s="174">
        <v>21</v>
      </c>
      <c r="M173" s="174">
        <f>G173*(1+L173/100)</f>
        <v>0</v>
      </c>
      <c r="N173" s="174">
        <v>0.129</v>
      </c>
      <c r="O173" s="174">
        <f>ROUND(E173*N173,2)</f>
        <v>4.79</v>
      </c>
      <c r="P173" s="174">
        <v>0</v>
      </c>
      <c r="Q173" s="174">
        <f>ROUND(E173*P173,2)</f>
        <v>0</v>
      </c>
      <c r="R173" s="174" t="s">
        <v>285</v>
      </c>
      <c r="S173" s="174" t="s">
        <v>155</v>
      </c>
      <c r="T173" s="175" t="s">
        <v>155</v>
      </c>
      <c r="U173" s="157">
        <v>0</v>
      </c>
      <c r="V173" s="157">
        <f>ROUND(E173*U173,2)</f>
        <v>0</v>
      </c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286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0" t="s">
        <v>159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160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0" t="s">
        <v>166</v>
      </c>
      <c r="D175" s="158"/>
      <c r="E175" s="159">
        <v>5.28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160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0" t="s">
        <v>167</v>
      </c>
      <c r="D176" s="158"/>
      <c r="E176" s="159">
        <v>1.6800000000000002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160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0" t="s">
        <v>168</v>
      </c>
      <c r="D177" s="158"/>
      <c r="E177" s="159">
        <v>9.7000000000000011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160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0" t="s">
        <v>169</v>
      </c>
      <c r="D178" s="158"/>
      <c r="E178" s="159">
        <v>18.702000000000002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160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1" t="s">
        <v>262</v>
      </c>
      <c r="D179" s="160"/>
      <c r="E179" s="161">
        <v>35.362000000000002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160</v>
      </c>
      <c r="AH179" s="148">
        <v>1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0" t="s">
        <v>287</v>
      </c>
      <c r="D180" s="158"/>
      <c r="E180" s="159">
        <v>1.7681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160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494"/>
      <c r="D181" s="495"/>
      <c r="E181" s="495"/>
      <c r="F181" s="495"/>
      <c r="G181" s="49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163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69">
        <v>28</v>
      </c>
      <c r="B182" s="170" t="s">
        <v>288</v>
      </c>
      <c r="C182" s="179" t="s">
        <v>289</v>
      </c>
      <c r="D182" s="171" t="s">
        <v>153</v>
      </c>
      <c r="E182" s="172">
        <v>82.285300000000007</v>
      </c>
      <c r="F182" s="173"/>
      <c r="G182" s="174">
        <f>ROUND(E182*F182,2)</f>
        <v>0</v>
      </c>
      <c r="H182" s="173">
        <v>32.17</v>
      </c>
      <c r="I182" s="174">
        <f>ROUND(E182*H182,2)</f>
        <v>2647.12</v>
      </c>
      <c r="J182" s="173">
        <v>0</v>
      </c>
      <c r="K182" s="174">
        <f>ROUND(E182*J182,2)</f>
        <v>0</v>
      </c>
      <c r="L182" s="174">
        <v>21</v>
      </c>
      <c r="M182" s="174">
        <f>G182*(1+L182/100)</f>
        <v>0</v>
      </c>
      <c r="N182" s="174">
        <v>3.0000000000000003E-4</v>
      </c>
      <c r="O182" s="174">
        <f>ROUND(E182*N182,2)</f>
        <v>0.02</v>
      </c>
      <c r="P182" s="174">
        <v>0</v>
      </c>
      <c r="Q182" s="174">
        <f>ROUND(E182*P182,2)</f>
        <v>0</v>
      </c>
      <c r="R182" s="174"/>
      <c r="S182" s="174" t="s">
        <v>208</v>
      </c>
      <c r="T182" s="175" t="s">
        <v>209</v>
      </c>
      <c r="U182" s="157">
        <v>0</v>
      </c>
      <c r="V182" s="157">
        <f>ROUND(E182*U182,2)</f>
        <v>0</v>
      </c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286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0" t="s">
        <v>159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160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0" t="s">
        <v>166</v>
      </c>
      <c r="D184" s="158"/>
      <c r="E184" s="159">
        <v>5.28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160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0" t="s">
        <v>167</v>
      </c>
      <c r="D185" s="158"/>
      <c r="E185" s="159">
        <v>1.6800000000000002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160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0" t="s">
        <v>168</v>
      </c>
      <c r="D186" s="158"/>
      <c r="E186" s="159">
        <v>9.7000000000000011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160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0" t="s">
        <v>169</v>
      </c>
      <c r="D187" s="158"/>
      <c r="E187" s="159">
        <v>18.702000000000002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160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0" t="s">
        <v>159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160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0" t="s">
        <v>161</v>
      </c>
      <c r="D189" s="158"/>
      <c r="E189" s="159">
        <v>16.21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160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0" t="s">
        <v>162</v>
      </c>
      <c r="D190" s="158"/>
      <c r="E190" s="159">
        <v>8.0550000000000015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160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0" t="s">
        <v>274</v>
      </c>
      <c r="D191" s="158"/>
      <c r="E191" s="159">
        <v>11.925400000000002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160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1" t="s">
        <v>262</v>
      </c>
      <c r="D192" s="160"/>
      <c r="E192" s="161">
        <v>71.552400000000006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160</v>
      </c>
      <c r="AH192" s="148">
        <v>1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0" t="s">
        <v>290</v>
      </c>
      <c r="D193" s="158"/>
      <c r="E193" s="159">
        <v>10.732860000000001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160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494"/>
      <c r="D194" s="495"/>
      <c r="E194" s="495"/>
      <c r="F194" s="495"/>
      <c r="G194" s="495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163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63" t="s">
        <v>149</v>
      </c>
      <c r="B195" s="164" t="s">
        <v>65</v>
      </c>
      <c r="C195" s="178" t="s">
        <v>66</v>
      </c>
      <c r="D195" s="165"/>
      <c r="E195" s="166"/>
      <c r="F195" s="167"/>
      <c r="G195" s="167">
        <f>SUMIF(AG196:AG282,"&lt;&gt;NOR",G196:G282)</f>
        <v>0</v>
      </c>
      <c r="H195" s="167"/>
      <c r="I195" s="167">
        <f>SUM(I196:I282)</f>
        <v>131224.99</v>
      </c>
      <c r="J195" s="167"/>
      <c r="K195" s="167">
        <f>SUM(K196:K282)</f>
        <v>364315.64</v>
      </c>
      <c r="L195" s="167"/>
      <c r="M195" s="167">
        <f>SUM(M196:M282)</f>
        <v>0</v>
      </c>
      <c r="N195" s="167"/>
      <c r="O195" s="167">
        <f>SUM(O196:O282)</f>
        <v>32.340000000000003</v>
      </c>
      <c r="P195" s="167"/>
      <c r="Q195" s="167">
        <f>SUM(Q196:Q282)</f>
        <v>0</v>
      </c>
      <c r="R195" s="167"/>
      <c r="S195" s="167"/>
      <c r="T195" s="168"/>
      <c r="U195" s="162"/>
      <c r="V195" s="162">
        <f>SUM(V196:V282)</f>
        <v>0</v>
      </c>
      <c r="W195" s="162"/>
      <c r="AG195" t="s">
        <v>150</v>
      </c>
    </row>
    <row r="196" spans="1:60" outlineLevel="1" x14ac:dyDescent="0.2">
      <c r="A196" s="169">
        <v>29</v>
      </c>
      <c r="B196" s="170" t="s">
        <v>291</v>
      </c>
      <c r="C196" s="179" t="s">
        <v>292</v>
      </c>
      <c r="D196" s="171" t="s">
        <v>153</v>
      </c>
      <c r="E196" s="172">
        <v>494.95100000000002</v>
      </c>
      <c r="F196" s="173"/>
      <c r="G196" s="174">
        <f>ROUND(E196*F196,2)</f>
        <v>0</v>
      </c>
      <c r="H196" s="173">
        <v>13.38</v>
      </c>
      <c r="I196" s="174">
        <f>ROUND(E196*H196,2)</f>
        <v>6622.44</v>
      </c>
      <c r="J196" s="173">
        <v>30.82</v>
      </c>
      <c r="K196" s="174">
        <f>ROUND(E196*J196,2)</f>
        <v>15254.39</v>
      </c>
      <c r="L196" s="174">
        <v>21</v>
      </c>
      <c r="M196" s="174">
        <f>G196*(1+L196/100)</f>
        <v>0</v>
      </c>
      <c r="N196" s="174">
        <v>4.0000000000000003E-5</v>
      </c>
      <c r="O196" s="174">
        <f>ROUND(E196*N196,2)</f>
        <v>0.02</v>
      </c>
      <c r="P196" s="174">
        <v>0</v>
      </c>
      <c r="Q196" s="174">
        <f>ROUND(E196*P196,2)</f>
        <v>0</v>
      </c>
      <c r="R196" s="174" t="s">
        <v>293</v>
      </c>
      <c r="S196" s="174" t="s">
        <v>155</v>
      </c>
      <c r="T196" s="175" t="s">
        <v>155</v>
      </c>
      <c r="U196" s="157">
        <v>0</v>
      </c>
      <c r="V196" s="157">
        <f>ROUND(E196*U196,2)</f>
        <v>0</v>
      </c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55"/>
      <c r="B197" s="156"/>
      <c r="C197" s="496" t="s">
        <v>294</v>
      </c>
      <c r="D197" s="497"/>
      <c r="E197" s="497"/>
      <c r="F197" s="497"/>
      <c r="G197" s="49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158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76" t="str">
        <f>C197</f>
        <v>které se zřizují před úpravami povrchu, a obalení osazených dveřních zárubní před znečištěním při úpravách povrchu nástřikem plastických maltovin včetně pozdějšího odkrytí,</v>
      </c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0" t="s">
        <v>295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160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0" t="s">
        <v>296</v>
      </c>
      <c r="D199" s="158"/>
      <c r="E199" s="159">
        <v>11.88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160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0" t="s">
        <v>297</v>
      </c>
      <c r="D200" s="158"/>
      <c r="E200" s="159">
        <v>284.19000000000005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160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0" t="s">
        <v>298</v>
      </c>
      <c r="D201" s="158"/>
      <c r="E201" s="159">
        <v>3.4920000000000004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160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0" t="s">
        <v>299</v>
      </c>
      <c r="D202" s="158"/>
      <c r="E202" s="159">
        <v>188.61700000000002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160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0" t="s">
        <v>300</v>
      </c>
      <c r="D203" s="158"/>
      <c r="E203" s="159">
        <v>1.379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160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0" t="s">
        <v>301</v>
      </c>
      <c r="D204" s="158"/>
      <c r="E204" s="159">
        <v>5.3930000000000007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160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494"/>
      <c r="D205" s="495"/>
      <c r="E205" s="495"/>
      <c r="F205" s="495"/>
      <c r="G205" s="495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163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69">
        <v>30</v>
      </c>
      <c r="B206" s="170" t="s">
        <v>302</v>
      </c>
      <c r="C206" s="179" t="s">
        <v>303</v>
      </c>
      <c r="D206" s="171" t="s">
        <v>172</v>
      </c>
      <c r="E206" s="172">
        <v>986.40500000000009</v>
      </c>
      <c r="F206" s="173"/>
      <c r="G206" s="174">
        <f>ROUND(E206*F206,2)</f>
        <v>0</v>
      </c>
      <c r="H206" s="173">
        <v>44.260000000000005</v>
      </c>
      <c r="I206" s="174">
        <f>ROUND(E206*H206,2)</f>
        <v>43658.29</v>
      </c>
      <c r="J206" s="173">
        <v>19.740000000000002</v>
      </c>
      <c r="K206" s="174">
        <f>ROUND(E206*J206,2)</f>
        <v>19471.63</v>
      </c>
      <c r="L206" s="174">
        <v>21</v>
      </c>
      <c r="M206" s="174">
        <f>G206*(1+L206/100)</f>
        <v>0</v>
      </c>
      <c r="N206" s="174">
        <v>2.3000000000000001E-4</v>
      </c>
      <c r="O206" s="174">
        <f>ROUND(E206*N206,2)</f>
        <v>0.23</v>
      </c>
      <c r="P206" s="174">
        <v>0</v>
      </c>
      <c r="Q206" s="174">
        <f>ROUND(E206*P206,2)</f>
        <v>0</v>
      </c>
      <c r="R206" s="174" t="s">
        <v>293</v>
      </c>
      <c r="S206" s="174" t="s">
        <v>155</v>
      </c>
      <c r="T206" s="175" t="s">
        <v>155</v>
      </c>
      <c r="U206" s="157">
        <v>0</v>
      </c>
      <c r="V206" s="157">
        <f>ROUND(E206*U206,2)</f>
        <v>0</v>
      </c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496" t="s">
        <v>304</v>
      </c>
      <c r="D207" s="497"/>
      <c r="E207" s="497"/>
      <c r="F207" s="497"/>
      <c r="G207" s="49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158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0" t="s">
        <v>232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160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0" t="s">
        <v>233</v>
      </c>
      <c r="D209" s="158"/>
      <c r="E209" s="159">
        <v>21.6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160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0" t="s">
        <v>234</v>
      </c>
      <c r="D210" s="158"/>
      <c r="E210" s="159">
        <v>18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160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0" t="s">
        <v>235</v>
      </c>
      <c r="D211" s="158"/>
      <c r="E211" s="159">
        <v>10.8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160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0" t="s">
        <v>236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160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0" t="s">
        <v>237</v>
      </c>
      <c r="D213" s="158"/>
      <c r="E213" s="159">
        <v>46.800000000000004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160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0" t="s">
        <v>238</v>
      </c>
      <c r="D214" s="158"/>
      <c r="E214" s="159">
        <v>14.8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160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0" t="s">
        <v>239</v>
      </c>
      <c r="D215" s="158"/>
      <c r="E215" s="159">
        <v>132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160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0" t="s">
        <v>240</v>
      </c>
      <c r="D216" s="158"/>
      <c r="E216" s="159">
        <v>14.700000000000001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160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0" t="s">
        <v>241</v>
      </c>
      <c r="D217" s="158"/>
      <c r="E217" s="159">
        <v>35.400000000000006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160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0" t="s">
        <v>242</v>
      </c>
      <c r="D218" s="158"/>
      <c r="E218" s="159">
        <v>37.400000000000006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160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0" t="s">
        <v>243</v>
      </c>
      <c r="D219" s="158"/>
      <c r="E219" s="159">
        <v>220.5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160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0" t="s">
        <v>244</v>
      </c>
      <c r="D220" s="158"/>
      <c r="E220" s="159">
        <v>28.5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160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0" t="s">
        <v>245</v>
      </c>
      <c r="D221" s="158"/>
      <c r="E221" s="159">
        <v>26.8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160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0" t="s">
        <v>246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160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0" t="s">
        <v>247</v>
      </c>
      <c r="D223" s="158"/>
      <c r="E223" s="159">
        <v>10.120000000000001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160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0" t="s">
        <v>248</v>
      </c>
      <c r="D224" s="158"/>
      <c r="E224" s="159">
        <v>10.72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160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0" t="s">
        <v>249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160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0" t="s">
        <v>250</v>
      </c>
      <c r="D226" s="158"/>
      <c r="E226" s="159">
        <v>221.4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160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0" t="s">
        <v>251</v>
      </c>
      <c r="D227" s="158"/>
      <c r="E227" s="159">
        <v>6.8100000000000005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160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80" t="s">
        <v>252</v>
      </c>
      <c r="D228" s="158"/>
      <c r="E228" s="159">
        <v>6.8100000000000005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160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0" t="s">
        <v>253</v>
      </c>
      <c r="D229" s="158"/>
      <c r="E229" s="159">
        <v>6.2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160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0" t="s">
        <v>254</v>
      </c>
      <c r="D230" s="158"/>
      <c r="E230" s="159">
        <v>90.300000000000011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160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0" t="s">
        <v>255</v>
      </c>
      <c r="D231" s="158"/>
      <c r="E231" s="159">
        <v>6.7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160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0" t="s">
        <v>256</v>
      </c>
      <c r="D232" s="158"/>
      <c r="E232" s="159">
        <v>4.5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160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0" t="s">
        <v>257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160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0" t="s">
        <v>258</v>
      </c>
      <c r="D234" s="158"/>
      <c r="E234" s="159">
        <v>4.6400000000000006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160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0" t="s">
        <v>259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160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0" t="s">
        <v>260</v>
      </c>
      <c r="D236" s="158"/>
      <c r="E236" s="159">
        <v>5.65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160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0" t="s">
        <v>261</v>
      </c>
      <c r="D237" s="158"/>
      <c r="E237" s="159">
        <v>5.2550000000000008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160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494"/>
      <c r="D238" s="495"/>
      <c r="E238" s="495"/>
      <c r="F238" s="495"/>
      <c r="G238" s="495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163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69">
        <v>31</v>
      </c>
      <c r="B239" s="170" t="s">
        <v>305</v>
      </c>
      <c r="C239" s="179" t="s">
        <v>306</v>
      </c>
      <c r="D239" s="171" t="s">
        <v>219</v>
      </c>
      <c r="E239" s="172">
        <v>30</v>
      </c>
      <c r="F239" s="173"/>
      <c r="G239" s="174">
        <f>ROUND(E239*F239,2)</f>
        <v>0</v>
      </c>
      <c r="H239" s="173">
        <v>143.20000000000002</v>
      </c>
      <c r="I239" s="174">
        <f>ROUND(E239*H239,2)</f>
        <v>4296</v>
      </c>
      <c r="J239" s="173">
        <v>402.8</v>
      </c>
      <c r="K239" s="174">
        <f>ROUND(E239*J239,2)</f>
        <v>12084</v>
      </c>
      <c r="L239" s="174">
        <v>21</v>
      </c>
      <c r="M239" s="174">
        <f>G239*(1+L239/100)</f>
        <v>0</v>
      </c>
      <c r="N239" s="174">
        <v>3.5620000000000006E-2</v>
      </c>
      <c r="O239" s="174">
        <f>ROUND(E239*N239,2)</f>
        <v>1.07</v>
      </c>
      <c r="P239" s="174">
        <v>0</v>
      </c>
      <c r="Q239" s="174">
        <f>ROUND(E239*P239,2)</f>
        <v>0</v>
      </c>
      <c r="R239" s="174" t="s">
        <v>212</v>
      </c>
      <c r="S239" s="174" t="s">
        <v>155</v>
      </c>
      <c r="T239" s="175" t="s">
        <v>155</v>
      </c>
      <c r="U239" s="157">
        <v>0</v>
      </c>
      <c r="V239" s="157">
        <f>ROUND(E239*U239,2)</f>
        <v>0</v>
      </c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156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496" t="s">
        <v>307</v>
      </c>
      <c r="D240" s="497"/>
      <c r="E240" s="497"/>
      <c r="F240" s="497"/>
      <c r="G240" s="49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158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76" t="str">
        <f>C240</f>
        <v>jakoukoliv maltou, z pomocného pracovního lešení o výšce podlahy do 1900 mm a pro zatížení do 1,5 kPa,</v>
      </c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0" t="s">
        <v>308</v>
      </c>
      <c r="D241" s="158"/>
      <c r="E241" s="159">
        <v>30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160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494"/>
      <c r="D242" s="495"/>
      <c r="E242" s="495"/>
      <c r="F242" s="495"/>
      <c r="G242" s="495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163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69">
        <v>32</v>
      </c>
      <c r="B243" s="170" t="s">
        <v>309</v>
      </c>
      <c r="C243" s="179" t="s">
        <v>310</v>
      </c>
      <c r="D243" s="171" t="s">
        <v>153</v>
      </c>
      <c r="E243" s="172">
        <v>493.20250000000004</v>
      </c>
      <c r="F243" s="173"/>
      <c r="G243" s="174">
        <f>ROUND(E243*F243,2)</f>
        <v>0</v>
      </c>
      <c r="H243" s="173">
        <v>94.67</v>
      </c>
      <c r="I243" s="174">
        <f>ROUND(E243*H243,2)</f>
        <v>46691.48</v>
      </c>
      <c r="J243" s="173">
        <v>539.33000000000004</v>
      </c>
      <c r="K243" s="174">
        <f>ROUND(E243*J243,2)</f>
        <v>265998.90000000002</v>
      </c>
      <c r="L243" s="174">
        <v>21</v>
      </c>
      <c r="M243" s="174">
        <f>G243*(1+L243/100)</f>
        <v>0</v>
      </c>
      <c r="N243" s="174">
        <v>5.7290000000000001E-2</v>
      </c>
      <c r="O243" s="174">
        <f>ROUND(E243*N243,2)</f>
        <v>28.26</v>
      </c>
      <c r="P243" s="174">
        <v>0</v>
      </c>
      <c r="Q243" s="174">
        <f>ROUND(E243*P243,2)</f>
        <v>0</v>
      </c>
      <c r="R243" s="174" t="s">
        <v>212</v>
      </c>
      <c r="S243" s="174" t="s">
        <v>155</v>
      </c>
      <c r="T243" s="175" t="s">
        <v>155</v>
      </c>
      <c r="U243" s="157">
        <v>0</v>
      </c>
      <c r="V243" s="157">
        <f>ROUND(E243*U243,2)</f>
        <v>0</v>
      </c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156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496" t="s">
        <v>311</v>
      </c>
      <c r="D244" s="497"/>
      <c r="E244" s="497"/>
      <c r="F244" s="497"/>
      <c r="G244" s="49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158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76" t="str">
        <f>C244</f>
        <v>okenního nebo dveřního, z pomocného pracovního lešení o výšce podlahy do 1900 mm a pro zatížení do 1,5 kPa,</v>
      </c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0" t="s">
        <v>232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160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80" t="s">
        <v>233</v>
      </c>
      <c r="D246" s="158"/>
      <c r="E246" s="159">
        <v>21.6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160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0" t="s">
        <v>234</v>
      </c>
      <c r="D247" s="158"/>
      <c r="E247" s="159">
        <v>18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160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0" t="s">
        <v>235</v>
      </c>
      <c r="D248" s="158"/>
      <c r="E248" s="159">
        <v>10.8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160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0" t="s">
        <v>236</v>
      </c>
      <c r="D249" s="158"/>
      <c r="E249" s="159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160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0" t="s">
        <v>237</v>
      </c>
      <c r="D250" s="158"/>
      <c r="E250" s="159">
        <v>46.800000000000004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160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80" t="s">
        <v>238</v>
      </c>
      <c r="D251" s="158"/>
      <c r="E251" s="159">
        <v>14.8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160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80" t="s">
        <v>239</v>
      </c>
      <c r="D252" s="158"/>
      <c r="E252" s="159">
        <v>132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160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0" t="s">
        <v>240</v>
      </c>
      <c r="D253" s="158"/>
      <c r="E253" s="159">
        <v>14.700000000000001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160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0" t="s">
        <v>241</v>
      </c>
      <c r="D254" s="158"/>
      <c r="E254" s="159">
        <v>35.400000000000006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160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0" t="s">
        <v>242</v>
      </c>
      <c r="D255" s="158"/>
      <c r="E255" s="159">
        <v>37.400000000000006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160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0" t="s">
        <v>243</v>
      </c>
      <c r="D256" s="158"/>
      <c r="E256" s="159">
        <v>220.5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160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0" t="s">
        <v>244</v>
      </c>
      <c r="D257" s="158"/>
      <c r="E257" s="159">
        <v>28.5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160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0" t="s">
        <v>245</v>
      </c>
      <c r="D258" s="158"/>
      <c r="E258" s="159">
        <v>26.8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160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0" t="s">
        <v>246</v>
      </c>
      <c r="D259" s="158"/>
      <c r="E259" s="159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160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80" t="s">
        <v>247</v>
      </c>
      <c r="D260" s="158"/>
      <c r="E260" s="159">
        <v>10.120000000000001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160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0" t="s">
        <v>248</v>
      </c>
      <c r="D261" s="158"/>
      <c r="E261" s="159">
        <v>10.72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160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0" t="s">
        <v>249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160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0" t="s">
        <v>250</v>
      </c>
      <c r="D263" s="158"/>
      <c r="E263" s="159">
        <v>221.4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160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0" t="s">
        <v>251</v>
      </c>
      <c r="D264" s="158"/>
      <c r="E264" s="159">
        <v>6.8100000000000005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160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0" t="s">
        <v>252</v>
      </c>
      <c r="D265" s="158"/>
      <c r="E265" s="159">
        <v>6.8100000000000005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160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0" t="s">
        <v>253</v>
      </c>
      <c r="D266" s="158"/>
      <c r="E266" s="159">
        <v>6.2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160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0" t="s">
        <v>254</v>
      </c>
      <c r="D267" s="158"/>
      <c r="E267" s="159">
        <v>90.300000000000011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160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0" t="s">
        <v>255</v>
      </c>
      <c r="D268" s="158"/>
      <c r="E268" s="159">
        <v>6.7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160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80" t="s">
        <v>256</v>
      </c>
      <c r="D269" s="158"/>
      <c r="E269" s="159">
        <v>4.5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160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0" t="s">
        <v>257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160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80" t="s">
        <v>258</v>
      </c>
      <c r="D271" s="158"/>
      <c r="E271" s="159">
        <v>4.6400000000000006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160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0" t="s">
        <v>259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160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0" t="s">
        <v>260</v>
      </c>
      <c r="D273" s="158"/>
      <c r="E273" s="159">
        <v>5.65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160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0" t="s">
        <v>261</v>
      </c>
      <c r="D274" s="158"/>
      <c r="E274" s="159">
        <v>5.2550000000000008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160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1" t="s">
        <v>262</v>
      </c>
      <c r="D275" s="160"/>
      <c r="E275" s="161">
        <v>986.40500000000009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160</v>
      </c>
      <c r="AH275" s="148">
        <v>1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0" t="s">
        <v>263</v>
      </c>
      <c r="D276" s="158"/>
      <c r="E276" s="159">
        <v>-493.20249999999999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160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494"/>
      <c r="D277" s="495"/>
      <c r="E277" s="495"/>
      <c r="F277" s="495"/>
      <c r="G277" s="495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163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69">
        <v>33</v>
      </c>
      <c r="B278" s="170" t="s">
        <v>312</v>
      </c>
      <c r="C278" s="179" t="s">
        <v>313</v>
      </c>
      <c r="D278" s="171" t="s">
        <v>153</v>
      </c>
      <c r="E278" s="172">
        <v>94.725000000000009</v>
      </c>
      <c r="F278" s="173"/>
      <c r="G278" s="174">
        <f>ROUND(E278*F278,2)</f>
        <v>0</v>
      </c>
      <c r="H278" s="173">
        <v>316.25</v>
      </c>
      <c r="I278" s="174">
        <f>ROUND(E278*H278,2)</f>
        <v>29956.78</v>
      </c>
      <c r="J278" s="173">
        <v>543.75</v>
      </c>
      <c r="K278" s="174">
        <f>ROUND(E278*J278,2)</f>
        <v>51506.720000000001</v>
      </c>
      <c r="L278" s="174">
        <v>21</v>
      </c>
      <c r="M278" s="174">
        <f>G278*(1+L278/100)</f>
        <v>0</v>
      </c>
      <c r="N278" s="174">
        <v>2.9100000000000001E-2</v>
      </c>
      <c r="O278" s="174">
        <f>ROUND(E278*N278,2)</f>
        <v>2.76</v>
      </c>
      <c r="P278" s="174">
        <v>0</v>
      </c>
      <c r="Q278" s="174">
        <f>ROUND(E278*P278,2)</f>
        <v>0</v>
      </c>
      <c r="R278" s="174" t="s">
        <v>314</v>
      </c>
      <c r="S278" s="174" t="s">
        <v>155</v>
      </c>
      <c r="T278" s="175" t="s">
        <v>155</v>
      </c>
      <c r="U278" s="157">
        <v>0</v>
      </c>
      <c r="V278" s="157">
        <f>ROUND(E278*U278,2)</f>
        <v>0</v>
      </c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266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496" t="s">
        <v>315</v>
      </c>
      <c r="D279" s="497"/>
      <c r="E279" s="497"/>
      <c r="F279" s="497"/>
      <c r="G279" s="49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158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76" t="str">
        <f>C279</f>
        <v>očištění podkladu ocelovými kartáči, provedení sanační omítky dle předpisu výrobce, dodávka hmot, pomocné lešení.</v>
      </c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0" t="s">
        <v>316</v>
      </c>
      <c r="D280" s="158"/>
      <c r="E280" s="159">
        <v>86.967000000000013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160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80" t="s">
        <v>317</v>
      </c>
      <c r="D281" s="158"/>
      <c r="E281" s="159">
        <v>7.758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160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494"/>
      <c r="D282" s="495"/>
      <c r="E282" s="495"/>
      <c r="F282" s="495"/>
      <c r="G282" s="495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163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x14ac:dyDescent="0.2">
      <c r="A283" s="163" t="s">
        <v>149</v>
      </c>
      <c r="B283" s="164" t="s">
        <v>67</v>
      </c>
      <c r="C283" s="178" t="s">
        <v>68</v>
      </c>
      <c r="D283" s="165"/>
      <c r="E283" s="166"/>
      <c r="F283" s="167"/>
      <c r="G283" s="167">
        <f>SUMIF(AG284:AG680,"&lt;&gt;NOR",G284:G680)</f>
        <v>0</v>
      </c>
      <c r="H283" s="167"/>
      <c r="I283" s="167">
        <f>SUM(I284:I680)</f>
        <v>2208769.0800000005</v>
      </c>
      <c r="J283" s="167"/>
      <c r="K283" s="167">
        <f>SUM(K284:K680)</f>
        <v>2816044.98</v>
      </c>
      <c r="L283" s="167"/>
      <c r="M283" s="167">
        <f>SUM(M284:M680)</f>
        <v>0</v>
      </c>
      <c r="N283" s="167"/>
      <c r="O283" s="167">
        <f>SUM(O284:O680)</f>
        <v>100.32000000000005</v>
      </c>
      <c r="P283" s="167"/>
      <c r="Q283" s="167">
        <f>SUM(Q284:Q680)</f>
        <v>0</v>
      </c>
      <c r="R283" s="167"/>
      <c r="S283" s="167"/>
      <c r="T283" s="168"/>
      <c r="U283" s="162"/>
      <c r="V283" s="162">
        <f>SUM(V284:V680)</f>
        <v>1379.9100000000008</v>
      </c>
      <c r="W283" s="162"/>
      <c r="AG283" t="s">
        <v>150</v>
      </c>
    </row>
    <row r="284" spans="1:60" outlineLevel="1" x14ac:dyDescent="0.2">
      <c r="A284" s="169">
        <v>34</v>
      </c>
      <c r="B284" s="170" t="s">
        <v>318</v>
      </c>
      <c r="C284" s="179" t="s">
        <v>319</v>
      </c>
      <c r="D284" s="171" t="s">
        <v>153</v>
      </c>
      <c r="E284" s="172">
        <v>492.25100000000003</v>
      </c>
      <c r="F284" s="173"/>
      <c r="G284" s="174">
        <f>ROUND(E284*F284,2)</f>
        <v>0</v>
      </c>
      <c r="H284" s="173">
        <v>13.420000000000002</v>
      </c>
      <c r="I284" s="174">
        <f>ROUND(E284*H284,2)</f>
        <v>6606.01</v>
      </c>
      <c r="J284" s="173">
        <v>30.78</v>
      </c>
      <c r="K284" s="174">
        <f>ROUND(E284*J284,2)</f>
        <v>15151.49</v>
      </c>
      <c r="L284" s="174">
        <v>21</v>
      </c>
      <c r="M284" s="174">
        <f>G284*(1+L284/100)</f>
        <v>0</v>
      </c>
      <c r="N284" s="174">
        <v>4.0000000000000003E-5</v>
      </c>
      <c r="O284" s="174">
        <f>ROUND(E284*N284,2)</f>
        <v>0.02</v>
      </c>
      <c r="P284" s="174">
        <v>0</v>
      </c>
      <c r="Q284" s="174">
        <f>ROUND(E284*P284,2)</f>
        <v>0</v>
      </c>
      <c r="R284" s="174" t="s">
        <v>293</v>
      </c>
      <c r="S284" s="174" t="s">
        <v>155</v>
      </c>
      <c r="T284" s="175" t="s">
        <v>155</v>
      </c>
      <c r="U284" s="157">
        <v>0</v>
      </c>
      <c r="V284" s="157">
        <f>ROUND(E284*U284,2)</f>
        <v>0</v>
      </c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156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55"/>
      <c r="B285" s="156"/>
      <c r="C285" s="496" t="s">
        <v>320</v>
      </c>
      <c r="D285" s="497"/>
      <c r="E285" s="497"/>
      <c r="F285" s="497"/>
      <c r="G285" s="49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158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76" t="str">
        <f>C285</f>
        <v>s rámy a zárubněmi, zábradlí, předmětů oplechování apod., které se zřizují ještě před úpravami povrchu, před jejich znečištěním při úpravách povrchu nástřikem plastických (lepivých) maltovin</v>
      </c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0" t="s">
        <v>295</v>
      </c>
      <c r="D286" s="158"/>
      <c r="E286" s="159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160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0" t="s">
        <v>321</v>
      </c>
      <c r="D287" s="158"/>
      <c r="E287" s="159">
        <v>9.1800000000000015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160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0" t="s">
        <v>297</v>
      </c>
      <c r="D288" s="158"/>
      <c r="E288" s="159">
        <v>284.19000000000005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160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0" t="s">
        <v>298</v>
      </c>
      <c r="D289" s="158"/>
      <c r="E289" s="159">
        <v>3.4920000000000004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160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80" t="s">
        <v>299</v>
      </c>
      <c r="D290" s="158"/>
      <c r="E290" s="159">
        <v>188.61700000000002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160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0" t="s">
        <v>300</v>
      </c>
      <c r="D291" s="158"/>
      <c r="E291" s="159">
        <v>1.379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160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0" t="s">
        <v>301</v>
      </c>
      <c r="D292" s="158"/>
      <c r="E292" s="159">
        <v>5.3930000000000007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160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494"/>
      <c r="D293" s="495"/>
      <c r="E293" s="495"/>
      <c r="F293" s="495"/>
      <c r="G293" s="495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163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69">
        <v>35</v>
      </c>
      <c r="B294" s="170" t="s">
        <v>322</v>
      </c>
      <c r="C294" s="179" t="s">
        <v>323</v>
      </c>
      <c r="D294" s="171" t="s">
        <v>172</v>
      </c>
      <c r="E294" s="172">
        <v>20</v>
      </c>
      <c r="F294" s="173"/>
      <c r="G294" s="174">
        <f>ROUND(E294*F294,2)</f>
        <v>0</v>
      </c>
      <c r="H294" s="173">
        <v>14.88</v>
      </c>
      <c r="I294" s="174">
        <f>ROUND(E294*H294,2)</f>
        <v>297.60000000000002</v>
      </c>
      <c r="J294" s="173">
        <v>52.620000000000005</v>
      </c>
      <c r="K294" s="174">
        <f>ROUND(E294*J294,2)</f>
        <v>1052.4000000000001</v>
      </c>
      <c r="L294" s="174">
        <v>21</v>
      </c>
      <c r="M294" s="174">
        <f>G294*(1+L294/100)</f>
        <v>0</v>
      </c>
      <c r="N294" s="174">
        <v>2.0000000000000001E-4</v>
      </c>
      <c r="O294" s="174">
        <f>ROUND(E294*N294,2)</f>
        <v>0</v>
      </c>
      <c r="P294" s="174">
        <v>0</v>
      </c>
      <c r="Q294" s="174">
        <f>ROUND(E294*P294,2)</f>
        <v>0</v>
      </c>
      <c r="R294" s="174" t="s">
        <v>293</v>
      </c>
      <c r="S294" s="174" t="s">
        <v>155</v>
      </c>
      <c r="T294" s="175" t="s">
        <v>155</v>
      </c>
      <c r="U294" s="157">
        <v>0</v>
      </c>
      <c r="V294" s="157">
        <f>ROUND(E294*U294,2)</f>
        <v>0</v>
      </c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156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492"/>
      <c r="D295" s="493"/>
      <c r="E295" s="493"/>
      <c r="F295" s="493"/>
      <c r="G295" s="493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163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69">
        <v>36</v>
      </c>
      <c r="B296" s="170" t="s">
        <v>324</v>
      </c>
      <c r="C296" s="179" t="s">
        <v>325</v>
      </c>
      <c r="D296" s="171" t="s">
        <v>172</v>
      </c>
      <c r="E296" s="172">
        <v>121.97000000000001</v>
      </c>
      <c r="F296" s="173"/>
      <c r="G296" s="174">
        <f>ROUND(E296*F296,2)</f>
        <v>0</v>
      </c>
      <c r="H296" s="173">
        <v>138.30000000000001</v>
      </c>
      <c r="I296" s="174">
        <f>ROUND(E296*H296,2)</f>
        <v>16868.45</v>
      </c>
      <c r="J296" s="173">
        <v>65.2</v>
      </c>
      <c r="K296" s="174">
        <f>ROUND(E296*J296,2)</f>
        <v>7952.44</v>
      </c>
      <c r="L296" s="174">
        <v>21</v>
      </c>
      <c r="M296" s="174">
        <f>G296*(1+L296/100)</f>
        <v>0</v>
      </c>
      <c r="N296" s="174">
        <v>4.8000000000000001E-4</v>
      </c>
      <c r="O296" s="174">
        <f>ROUND(E296*N296,2)</f>
        <v>0.06</v>
      </c>
      <c r="P296" s="174">
        <v>0</v>
      </c>
      <c r="Q296" s="174">
        <f>ROUND(E296*P296,2)</f>
        <v>0</v>
      </c>
      <c r="R296" s="174"/>
      <c r="S296" s="174" t="s">
        <v>326</v>
      </c>
      <c r="T296" s="175" t="s">
        <v>326</v>
      </c>
      <c r="U296" s="157">
        <v>0</v>
      </c>
      <c r="V296" s="157">
        <f>ROUND(E296*U296,2)</f>
        <v>0</v>
      </c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156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80" t="s">
        <v>327</v>
      </c>
      <c r="D297" s="158"/>
      <c r="E297" s="159">
        <v>24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160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0" t="s">
        <v>328</v>
      </c>
      <c r="D298" s="158"/>
      <c r="E298" s="159">
        <v>81.850000000000009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160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0" t="s">
        <v>329</v>
      </c>
      <c r="D299" s="158"/>
      <c r="E299" s="159">
        <v>16.12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160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494"/>
      <c r="D300" s="495"/>
      <c r="E300" s="495"/>
      <c r="F300" s="495"/>
      <c r="G300" s="495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163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2.5" outlineLevel="1" x14ac:dyDescent="0.2">
      <c r="A301" s="169">
        <v>37</v>
      </c>
      <c r="B301" s="170" t="s">
        <v>330</v>
      </c>
      <c r="C301" s="179" t="s">
        <v>331</v>
      </c>
      <c r="D301" s="171" t="s">
        <v>153</v>
      </c>
      <c r="E301" s="172">
        <v>741.48300000000006</v>
      </c>
      <c r="F301" s="173"/>
      <c r="G301" s="174">
        <f>ROUND(E301*F301,2)</f>
        <v>0</v>
      </c>
      <c r="H301" s="173">
        <v>654.45000000000005</v>
      </c>
      <c r="I301" s="174">
        <f>ROUND(E301*H301,2)</f>
        <v>485263.55</v>
      </c>
      <c r="J301" s="173">
        <v>573.55000000000007</v>
      </c>
      <c r="K301" s="174">
        <f>ROUND(E301*J301,2)</f>
        <v>425277.57</v>
      </c>
      <c r="L301" s="174">
        <v>21</v>
      </c>
      <c r="M301" s="174">
        <f>G301*(1+L301/100)</f>
        <v>0</v>
      </c>
      <c r="N301" s="174">
        <v>1.4610000000000001E-2</v>
      </c>
      <c r="O301" s="174">
        <f>ROUND(E301*N301,2)</f>
        <v>10.83</v>
      </c>
      <c r="P301" s="174">
        <v>0</v>
      </c>
      <c r="Q301" s="174">
        <f>ROUND(E301*P301,2)</f>
        <v>0</v>
      </c>
      <c r="R301" s="174" t="s">
        <v>293</v>
      </c>
      <c r="S301" s="174" t="s">
        <v>155</v>
      </c>
      <c r="T301" s="175" t="s">
        <v>155</v>
      </c>
      <c r="U301" s="157">
        <v>0</v>
      </c>
      <c r="V301" s="157">
        <f>ROUND(E301*U301,2)</f>
        <v>0</v>
      </c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156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ht="22.5" outlineLevel="1" x14ac:dyDescent="0.2">
      <c r="A302" s="155"/>
      <c r="B302" s="156"/>
      <c r="C302" s="496" t="s">
        <v>332</v>
      </c>
      <c r="D302" s="497"/>
      <c r="E302" s="497"/>
      <c r="F302" s="497"/>
      <c r="G302" s="49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158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76" t="str">
        <f>C302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502" t="s">
        <v>333</v>
      </c>
      <c r="D303" s="503"/>
      <c r="E303" s="503"/>
      <c r="F303" s="503"/>
      <c r="G303" s="503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158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0" t="s">
        <v>334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160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0" t="s">
        <v>335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160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80" t="s">
        <v>336</v>
      </c>
      <c r="D306" s="158"/>
      <c r="E306" s="159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160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0" t="s">
        <v>337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160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80" t="s">
        <v>338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160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0" t="s">
        <v>339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160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0" t="s">
        <v>340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160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0" t="s">
        <v>341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160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0" t="s">
        <v>342</v>
      </c>
      <c r="D312" s="158"/>
      <c r="E312" s="159">
        <v>79.507000000000005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160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0" t="s">
        <v>343</v>
      </c>
      <c r="D313" s="158"/>
      <c r="E313" s="159">
        <v>152.11800000000002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160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0" t="s">
        <v>344</v>
      </c>
      <c r="D314" s="158"/>
      <c r="E314" s="159">
        <v>125.55600000000001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160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0" t="s">
        <v>345</v>
      </c>
      <c r="D315" s="158"/>
      <c r="E315" s="159">
        <v>113.32700000000001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160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0" t="s">
        <v>346</v>
      </c>
      <c r="D316" s="158"/>
      <c r="E316" s="159">
        <v>108.10300000000001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160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0" t="s">
        <v>347</v>
      </c>
      <c r="D317" s="158"/>
      <c r="E317" s="159">
        <v>162.87200000000001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160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494"/>
      <c r="D318" s="495"/>
      <c r="E318" s="495"/>
      <c r="F318" s="495"/>
      <c r="G318" s="495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163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ht="22.5" outlineLevel="1" x14ac:dyDescent="0.2">
      <c r="A319" s="169">
        <v>38</v>
      </c>
      <c r="B319" s="170" t="s">
        <v>348</v>
      </c>
      <c r="C319" s="179" t="s">
        <v>349</v>
      </c>
      <c r="D319" s="171" t="s">
        <v>153</v>
      </c>
      <c r="E319" s="172">
        <v>54</v>
      </c>
      <c r="F319" s="173"/>
      <c r="G319" s="174">
        <f>ROUND(E319*F319,2)</f>
        <v>0</v>
      </c>
      <c r="H319" s="173">
        <v>434.38000000000005</v>
      </c>
      <c r="I319" s="174">
        <f>ROUND(E319*H319,2)</f>
        <v>23456.52</v>
      </c>
      <c r="J319" s="173">
        <v>384.62</v>
      </c>
      <c r="K319" s="174">
        <f>ROUND(E319*J319,2)</f>
        <v>20769.48</v>
      </c>
      <c r="L319" s="174">
        <v>21</v>
      </c>
      <c r="M319" s="174">
        <f>G319*(1+L319/100)</f>
        <v>0</v>
      </c>
      <c r="N319" s="174">
        <v>1.132E-2</v>
      </c>
      <c r="O319" s="174">
        <f>ROUND(E319*N319,2)</f>
        <v>0.61</v>
      </c>
      <c r="P319" s="174">
        <v>0</v>
      </c>
      <c r="Q319" s="174">
        <f>ROUND(E319*P319,2)</f>
        <v>0</v>
      </c>
      <c r="R319" s="174" t="s">
        <v>293</v>
      </c>
      <c r="S319" s="174" t="s">
        <v>155</v>
      </c>
      <c r="T319" s="175" t="s">
        <v>155</v>
      </c>
      <c r="U319" s="157">
        <v>0</v>
      </c>
      <c r="V319" s="157">
        <f>ROUND(E319*U319,2)</f>
        <v>0</v>
      </c>
      <c r="W319" s="157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156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2.5" outlineLevel="1" x14ac:dyDescent="0.2">
      <c r="A320" s="155"/>
      <c r="B320" s="156"/>
      <c r="C320" s="496" t="s">
        <v>332</v>
      </c>
      <c r="D320" s="497"/>
      <c r="E320" s="497"/>
      <c r="F320" s="497"/>
      <c r="G320" s="49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158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76" t="str">
        <f>C320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502" t="s">
        <v>333</v>
      </c>
      <c r="D321" s="503"/>
      <c r="E321" s="503"/>
      <c r="F321" s="503"/>
      <c r="G321" s="503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158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0" t="s">
        <v>350</v>
      </c>
      <c r="D322" s="158"/>
      <c r="E322" s="159">
        <v>54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160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494"/>
      <c r="D323" s="495"/>
      <c r="E323" s="495"/>
      <c r="F323" s="495"/>
      <c r="G323" s="495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163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ht="22.5" outlineLevel="1" x14ac:dyDescent="0.2">
      <c r="A324" s="169">
        <v>39</v>
      </c>
      <c r="B324" s="170" t="s">
        <v>351</v>
      </c>
      <c r="C324" s="179" t="s">
        <v>352</v>
      </c>
      <c r="D324" s="171" t="s">
        <v>153</v>
      </c>
      <c r="E324" s="172">
        <v>3.0380000000000003</v>
      </c>
      <c r="F324" s="173"/>
      <c r="G324" s="174">
        <f>ROUND(E324*F324,2)</f>
        <v>0</v>
      </c>
      <c r="H324" s="173">
        <v>1416.92</v>
      </c>
      <c r="I324" s="174">
        <f>ROUND(E324*H324,2)</f>
        <v>4304.6000000000004</v>
      </c>
      <c r="J324" s="173">
        <v>643.08000000000004</v>
      </c>
      <c r="K324" s="174">
        <f>ROUND(E324*J324,2)</f>
        <v>1953.68</v>
      </c>
      <c r="L324" s="174">
        <v>21</v>
      </c>
      <c r="M324" s="174">
        <f>G324*(1+L324/100)</f>
        <v>0</v>
      </c>
      <c r="N324" s="174">
        <v>4.5820000000000007E-2</v>
      </c>
      <c r="O324" s="174">
        <f>ROUND(E324*N324,2)</f>
        <v>0.14000000000000001</v>
      </c>
      <c r="P324" s="174">
        <v>0</v>
      </c>
      <c r="Q324" s="174">
        <f>ROUND(E324*P324,2)</f>
        <v>0</v>
      </c>
      <c r="R324" s="174" t="s">
        <v>293</v>
      </c>
      <c r="S324" s="174" t="s">
        <v>155</v>
      </c>
      <c r="T324" s="175" t="s">
        <v>155</v>
      </c>
      <c r="U324" s="157">
        <v>0</v>
      </c>
      <c r="V324" s="157">
        <f>ROUND(E324*U324,2)</f>
        <v>0</v>
      </c>
      <c r="W324" s="157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156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ht="22.5" outlineLevel="1" x14ac:dyDescent="0.2">
      <c r="A325" s="155"/>
      <c r="B325" s="156"/>
      <c r="C325" s="496" t="s">
        <v>332</v>
      </c>
      <c r="D325" s="497"/>
      <c r="E325" s="497"/>
      <c r="F325" s="497"/>
      <c r="G325" s="49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158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76" t="str">
        <f>C325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502" t="s">
        <v>333</v>
      </c>
      <c r="D326" s="503"/>
      <c r="E326" s="503"/>
      <c r="F326" s="503"/>
      <c r="G326" s="503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158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0" t="s">
        <v>334</v>
      </c>
      <c r="D327" s="158"/>
      <c r="E327" s="159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160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0" t="s">
        <v>335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160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0" t="s">
        <v>336</v>
      </c>
      <c r="D329" s="158"/>
      <c r="E329" s="159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160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0" t="s">
        <v>337</v>
      </c>
      <c r="D330" s="158"/>
      <c r="E330" s="159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160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0" t="s">
        <v>353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160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0" t="s">
        <v>339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160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0" t="s">
        <v>340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160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0" t="s">
        <v>341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160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0" t="s">
        <v>354</v>
      </c>
      <c r="D335" s="158"/>
      <c r="E335" s="159">
        <v>3.0380000000000003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160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494"/>
      <c r="D336" s="495"/>
      <c r="E336" s="495"/>
      <c r="F336" s="495"/>
      <c r="G336" s="495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163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ht="22.5" outlineLevel="1" x14ac:dyDescent="0.2">
      <c r="A337" s="169">
        <v>40</v>
      </c>
      <c r="B337" s="170" t="s">
        <v>355</v>
      </c>
      <c r="C337" s="179" t="s">
        <v>356</v>
      </c>
      <c r="D337" s="171" t="s">
        <v>153</v>
      </c>
      <c r="E337" s="172">
        <v>668.2360000000001</v>
      </c>
      <c r="F337" s="173"/>
      <c r="G337" s="174">
        <f>ROUND(E337*F337,2)</f>
        <v>0</v>
      </c>
      <c r="H337" s="173">
        <v>1526.92</v>
      </c>
      <c r="I337" s="174">
        <f>ROUND(E337*H337,2)</f>
        <v>1020342.91</v>
      </c>
      <c r="J337" s="173">
        <v>643.08000000000004</v>
      </c>
      <c r="K337" s="174">
        <f>ROUND(E337*J337,2)</f>
        <v>429729.21</v>
      </c>
      <c r="L337" s="174">
        <v>21</v>
      </c>
      <c r="M337" s="174">
        <f>G337*(1+L337/100)</f>
        <v>0</v>
      </c>
      <c r="N337" s="174">
        <v>4.9060000000000006E-2</v>
      </c>
      <c r="O337" s="174">
        <f>ROUND(E337*N337,2)</f>
        <v>32.78</v>
      </c>
      <c r="P337" s="174">
        <v>0</v>
      </c>
      <c r="Q337" s="174">
        <f>ROUND(E337*P337,2)</f>
        <v>0</v>
      </c>
      <c r="R337" s="174" t="s">
        <v>293</v>
      </c>
      <c r="S337" s="174" t="s">
        <v>155</v>
      </c>
      <c r="T337" s="175" t="s">
        <v>155</v>
      </c>
      <c r="U337" s="157">
        <v>0</v>
      </c>
      <c r="V337" s="157">
        <f>ROUND(E337*U337,2)</f>
        <v>0</v>
      </c>
      <c r="W337" s="157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156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ht="22.5" outlineLevel="1" x14ac:dyDescent="0.2">
      <c r="A338" s="155"/>
      <c r="B338" s="156"/>
      <c r="C338" s="496" t="s">
        <v>332</v>
      </c>
      <c r="D338" s="497"/>
      <c r="E338" s="497"/>
      <c r="F338" s="497"/>
      <c r="G338" s="49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158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76" t="str">
        <f>C338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502" t="s">
        <v>333</v>
      </c>
      <c r="D339" s="503"/>
      <c r="E339" s="503"/>
      <c r="F339" s="503"/>
      <c r="G339" s="503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158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0" t="s">
        <v>334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160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0" t="s">
        <v>335</v>
      </c>
      <c r="D341" s="158"/>
      <c r="E341" s="159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160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0" t="s">
        <v>336</v>
      </c>
      <c r="D342" s="158"/>
      <c r="E342" s="159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160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0" t="s">
        <v>337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160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0" t="s">
        <v>357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160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0" t="s">
        <v>339</v>
      </c>
      <c r="D345" s="158"/>
      <c r="E345" s="159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160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80" t="s">
        <v>340</v>
      </c>
      <c r="D346" s="158"/>
      <c r="E346" s="159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160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80" t="s">
        <v>341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160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0" t="s">
        <v>358</v>
      </c>
      <c r="D348" s="158"/>
      <c r="E348" s="159">
        <v>155.82100000000003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160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0" t="s">
        <v>359</v>
      </c>
      <c r="D349" s="158"/>
      <c r="E349" s="159">
        <v>156.50300000000001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160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0" t="s">
        <v>360</v>
      </c>
      <c r="D350" s="158"/>
      <c r="E350" s="159">
        <v>131.77300000000002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160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80" t="s">
        <v>361</v>
      </c>
      <c r="D351" s="158"/>
      <c r="E351" s="159">
        <v>27.167000000000002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160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80" t="s">
        <v>362</v>
      </c>
      <c r="D352" s="158"/>
      <c r="E352" s="159">
        <v>79.195000000000007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160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80" t="s">
        <v>363</v>
      </c>
      <c r="D353" s="158"/>
      <c r="E353" s="159">
        <v>117.777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160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494"/>
      <c r="D354" s="495"/>
      <c r="E354" s="495"/>
      <c r="F354" s="495"/>
      <c r="G354" s="495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163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69">
        <v>41</v>
      </c>
      <c r="B355" s="170" t="s">
        <v>364</v>
      </c>
      <c r="C355" s="179" t="s">
        <v>365</v>
      </c>
      <c r="D355" s="171" t="s">
        <v>153</v>
      </c>
      <c r="E355" s="172">
        <v>45.088000000000001</v>
      </c>
      <c r="F355" s="173"/>
      <c r="G355" s="174">
        <f>ROUND(E355*F355,2)</f>
        <v>0</v>
      </c>
      <c r="H355" s="173">
        <v>343.18</v>
      </c>
      <c r="I355" s="174">
        <f>ROUND(E355*H355,2)</f>
        <v>15473.3</v>
      </c>
      <c r="J355" s="173">
        <v>697.82</v>
      </c>
      <c r="K355" s="174">
        <f>ROUND(E355*J355,2)</f>
        <v>31463.31</v>
      </c>
      <c r="L355" s="174">
        <v>21</v>
      </c>
      <c r="M355" s="174">
        <f>G355*(1+L355/100)</f>
        <v>0</v>
      </c>
      <c r="N355" s="174">
        <v>9.300000000000001E-3</v>
      </c>
      <c r="O355" s="174">
        <f>ROUND(E355*N355,2)</f>
        <v>0.42</v>
      </c>
      <c r="P355" s="174">
        <v>0</v>
      </c>
      <c r="Q355" s="174">
        <f>ROUND(E355*P355,2)</f>
        <v>0</v>
      </c>
      <c r="R355" s="174" t="s">
        <v>293</v>
      </c>
      <c r="S355" s="174" t="s">
        <v>155</v>
      </c>
      <c r="T355" s="175" t="s">
        <v>155</v>
      </c>
      <c r="U355" s="157">
        <v>0</v>
      </c>
      <c r="V355" s="157">
        <f>ROUND(E355*U355,2)</f>
        <v>0</v>
      </c>
      <c r="W355" s="157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366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ht="22.5" outlineLevel="1" x14ac:dyDescent="0.2">
      <c r="A356" s="155"/>
      <c r="B356" s="156"/>
      <c r="C356" s="496" t="s">
        <v>367</v>
      </c>
      <c r="D356" s="497"/>
      <c r="E356" s="497"/>
      <c r="F356" s="497"/>
      <c r="G356" s="49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158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76" t="str">
        <f>C356</f>
        <v>nanesení lepicího tmelu na izolační desky, nalepení desek, natažení stěrky, vtlačení výztužné tkaniny a přehlazení stěrky. Včetně parapetních lišt.</v>
      </c>
      <c r="BB356" s="148"/>
      <c r="BC356" s="148"/>
      <c r="BD356" s="148"/>
      <c r="BE356" s="148"/>
      <c r="BF356" s="148"/>
      <c r="BG356" s="148"/>
      <c r="BH356" s="148"/>
    </row>
    <row r="357" spans="1:60" ht="22.5" outlineLevel="1" x14ac:dyDescent="0.2">
      <c r="A357" s="155"/>
      <c r="B357" s="156"/>
      <c r="C357" s="180" t="s">
        <v>368</v>
      </c>
      <c r="D357" s="158"/>
      <c r="E357" s="159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160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0" t="s">
        <v>232</v>
      </c>
      <c r="D358" s="158"/>
      <c r="E358" s="159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160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0" t="s">
        <v>369</v>
      </c>
      <c r="D359" s="158"/>
      <c r="E359" s="159">
        <v>3.6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160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80" t="s">
        <v>370</v>
      </c>
      <c r="D360" s="158"/>
      <c r="E360" s="159">
        <v>3.6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160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80" t="s">
        <v>371</v>
      </c>
      <c r="D361" s="158"/>
      <c r="E361" s="159">
        <v>3.6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160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0" t="s">
        <v>236</v>
      </c>
      <c r="D362" s="158"/>
      <c r="E362" s="159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160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80" t="s">
        <v>372</v>
      </c>
      <c r="D363" s="158"/>
      <c r="E363" s="159">
        <v>10.8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160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0" t="s">
        <v>373</v>
      </c>
      <c r="D364" s="158"/>
      <c r="E364" s="159">
        <v>2.8000000000000003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160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80" t="s">
        <v>374</v>
      </c>
      <c r="D365" s="158"/>
      <c r="E365" s="159">
        <v>36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160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0" t="s">
        <v>375</v>
      </c>
      <c r="D366" s="158"/>
      <c r="E366" s="159">
        <v>2.7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160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0" t="s">
        <v>376</v>
      </c>
      <c r="D367" s="158"/>
      <c r="E367" s="159">
        <v>9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160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0" t="s">
        <v>377</v>
      </c>
      <c r="D368" s="158"/>
      <c r="E368" s="159">
        <v>6.6000000000000005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160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0" t="s">
        <v>378</v>
      </c>
      <c r="D369" s="158"/>
      <c r="E369" s="159">
        <v>52.5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160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0" t="s">
        <v>379</v>
      </c>
      <c r="D370" s="158"/>
      <c r="E370" s="159">
        <v>7.5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160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0" t="s">
        <v>380</v>
      </c>
      <c r="D371" s="158"/>
      <c r="E371" s="159">
        <v>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160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0" t="s">
        <v>246</v>
      </c>
      <c r="D372" s="158"/>
      <c r="E372" s="159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160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0" t="s">
        <v>381</v>
      </c>
      <c r="D373" s="158"/>
      <c r="E373" s="159">
        <v>0.72000000000000008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160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0" t="s">
        <v>382</v>
      </c>
      <c r="D374" s="158"/>
      <c r="E374" s="159">
        <v>0.72000000000000008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160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0" t="s">
        <v>249</v>
      </c>
      <c r="D375" s="158"/>
      <c r="E375" s="159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160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80" t="s">
        <v>383</v>
      </c>
      <c r="D376" s="158"/>
      <c r="E376" s="159">
        <v>52.2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160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80" t="s">
        <v>384</v>
      </c>
      <c r="D377" s="158"/>
      <c r="E377" s="159">
        <v>1.4500000000000002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160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80" t="s">
        <v>385</v>
      </c>
      <c r="D378" s="158"/>
      <c r="E378" s="159">
        <v>1.4500000000000002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160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80" t="s">
        <v>386</v>
      </c>
      <c r="D379" s="158"/>
      <c r="E379" s="159">
        <v>1.2000000000000002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160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80" t="s">
        <v>387</v>
      </c>
      <c r="D380" s="158"/>
      <c r="E380" s="159">
        <v>20.3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160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0" t="s">
        <v>388</v>
      </c>
      <c r="D381" s="158"/>
      <c r="E381" s="159">
        <v>1.2000000000000002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160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80" t="s">
        <v>389</v>
      </c>
      <c r="D382" s="158"/>
      <c r="E382" s="159">
        <v>1.5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160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1" t="s">
        <v>262</v>
      </c>
      <c r="D383" s="160"/>
      <c r="E383" s="161">
        <v>225.44000000000003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160</v>
      </c>
      <c r="AH383" s="148">
        <v>1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80" t="s">
        <v>390</v>
      </c>
      <c r="D384" s="158"/>
      <c r="E384" s="159">
        <v>-180.35199999999998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160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494"/>
      <c r="D385" s="495"/>
      <c r="E385" s="495"/>
      <c r="F385" s="495"/>
      <c r="G385" s="495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163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ht="22.5" outlineLevel="1" x14ac:dyDescent="0.2">
      <c r="A386" s="169">
        <v>42</v>
      </c>
      <c r="B386" s="170" t="s">
        <v>391</v>
      </c>
      <c r="C386" s="179" t="s">
        <v>392</v>
      </c>
      <c r="D386" s="171" t="s">
        <v>153</v>
      </c>
      <c r="E386" s="172">
        <v>197.28100000000001</v>
      </c>
      <c r="F386" s="173"/>
      <c r="G386" s="174">
        <f>ROUND(E386*F386,2)</f>
        <v>0</v>
      </c>
      <c r="H386" s="173">
        <v>725.49</v>
      </c>
      <c r="I386" s="174">
        <f>ROUND(E386*H386,2)</f>
        <v>143125.39000000001</v>
      </c>
      <c r="J386" s="173">
        <v>1040.5100000000002</v>
      </c>
      <c r="K386" s="174">
        <f>ROUND(E386*J386,2)</f>
        <v>205272.85</v>
      </c>
      <c r="L386" s="174">
        <v>21</v>
      </c>
      <c r="M386" s="174">
        <f>G386*(1+L386/100)</f>
        <v>0</v>
      </c>
      <c r="N386" s="174">
        <v>1.174E-2</v>
      </c>
      <c r="O386" s="174">
        <f>ROUND(E386*N386,2)</f>
        <v>2.3199999999999998</v>
      </c>
      <c r="P386" s="174">
        <v>0</v>
      </c>
      <c r="Q386" s="174">
        <f>ROUND(E386*P386,2)</f>
        <v>0</v>
      </c>
      <c r="R386" s="174" t="s">
        <v>293</v>
      </c>
      <c r="S386" s="174" t="s">
        <v>155</v>
      </c>
      <c r="T386" s="175" t="s">
        <v>155</v>
      </c>
      <c r="U386" s="157">
        <v>0</v>
      </c>
      <c r="V386" s="157">
        <f>ROUND(E386*U386,2)</f>
        <v>0</v>
      </c>
      <c r="W386" s="15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366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496" t="s">
        <v>393</v>
      </c>
      <c r="D387" s="497"/>
      <c r="E387" s="497"/>
      <c r="F387" s="497"/>
      <c r="G387" s="49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158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ht="22.5" outlineLevel="1" x14ac:dyDescent="0.2">
      <c r="A388" s="155"/>
      <c r="B388" s="156"/>
      <c r="C388" s="180" t="s">
        <v>394</v>
      </c>
      <c r="D388" s="158"/>
      <c r="E388" s="159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160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80" t="s">
        <v>232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160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80" t="s">
        <v>233</v>
      </c>
      <c r="D390" s="158"/>
      <c r="E390" s="159">
        <v>21.6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160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0" t="s">
        <v>234</v>
      </c>
      <c r="D391" s="158"/>
      <c r="E391" s="159">
        <v>18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160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80" t="s">
        <v>235</v>
      </c>
      <c r="D392" s="158"/>
      <c r="E392" s="159">
        <v>10.8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160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0" t="s">
        <v>237</v>
      </c>
      <c r="D393" s="158"/>
      <c r="E393" s="159">
        <v>46.800000000000004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160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80" t="s">
        <v>238</v>
      </c>
      <c r="D394" s="158"/>
      <c r="E394" s="159">
        <v>14.8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160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80" t="s">
        <v>239</v>
      </c>
      <c r="D395" s="158"/>
      <c r="E395" s="159">
        <v>132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160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80" t="s">
        <v>240</v>
      </c>
      <c r="D396" s="158"/>
      <c r="E396" s="159">
        <v>14.700000000000001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160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80" t="s">
        <v>241</v>
      </c>
      <c r="D397" s="158"/>
      <c r="E397" s="159">
        <v>35.400000000000006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160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80" t="s">
        <v>242</v>
      </c>
      <c r="D398" s="158"/>
      <c r="E398" s="159">
        <v>37.400000000000006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160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80" t="s">
        <v>243</v>
      </c>
      <c r="D399" s="158"/>
      <c r="E399" s="159">
        <v>220.5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160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80" t="s">
        <v>244</v>
      </c>
      <c r="D400" s="158"/>
      <c r="E400" s="159">
        <v>28.5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160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80" t="s">
        <v>245</v>
      </c>
      <c r="D401" s="158"/>
      <c r="E401" s="159">
        <v>26.8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160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80" t="s">
        <v>246</v>
      </c>
      <c r="D402" s="158"/>
      <c r="E402" s="159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160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0" t="s">
        <v>247</v>
      </c>
      <c r="D403" s="158"/>
      <c r="E403" s="159">
        <v>10.120000000000001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160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80" t="s">
        <v>248</v>
      </c>
      <c r="D404" s="158"/>
      <c r="E404" s="159">
        <v>10.72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160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0" t="s">
        <v>249</v>
      </c>
      <c r="D405" s="158"/>
      <c r="E405" s="159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160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0" t="s">
        <v>250</v>
      </c>
      <c r="D406" s="158"/>
      <c r="E406" s="159">
        <v>221.4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160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0" t="s">
        <v>251</v>
      </c>
      <c r="D407" s="158"/>
      <c r="E407" s="159">
        <v>6.8100000000000005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160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0" t="s">
        <v>252</v>
      </c>
      <c r="D408" s="158"/>
      <c r="E408" s="159">
        <v>6.8100000000000005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160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80" t="s">
        <v>253</v>
      </c>
      <c r="D409" s="158"/>
      <c r="E409" s="159">
        <v>6.2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160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80" t="s">
        <v>254</v>
      </c>
      <c r="D410" s="158"/>
      <c r="E410" s="159">
        <v>90.300000000000011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160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0" t="s">
        <v>255</v>
      </c>
      <c r="D411" s="158"/>
      <c r="E411" s="159">
        <v>6.7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160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80" t="s">
        <v>256</v>
      </c>
      <c r="D412" s="158"/>
      <c r="E412" s="159">
        <v>4.5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160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0" t="s">
        <v>257</v>
      </c>
      <c r="D413" s="158"/>
      <c r="E413" s="159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160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80" t="s">
        <v>258</v>
      </c>
      <c r="D414" s="158"/>
      <c r="E414" s="159">
        <v>4.6400000000000006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160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0" t="s">
        <v>259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160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80" t="s">
        <v>260</v>
      </c>
      <c r="D416" s="158"/>
      <c r="E416" s="159">
        <v>5.65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160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0" t="s">
        <v>261</v>
      </c>
      <c r="D417" s="158"/>
      <c r="E417" s="159">
        <v>5.2550000000000008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160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81" t="s">
        <v>262</v>
      </c>
      <c r="D418" s="160"/>
      <c r="E418" s="161">
        <v>986.40500000000009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160</v>
      </c>
      <c r="AH418" s="148">
        <v>1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80" t="s">
        <v>395</v>
      </c>
      <c r="D419" s="158"/>
      <c r="E419" s="159">
        <v>-789.12399999999991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160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494"/>
      <c r="D420" s="495"/>
      <c r="E420" s="495"/>
      <c r="F420" s="495"/>
      <c r="G420" s="495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163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69">
        <v>43</v>
      </c>
      <c r="B421" s="170" t="s">
        <v>396</v>
      </c>
      <c r="C421" s="179" t="s">
        <v>397</v>
      </c>
      <c r="D421" s="171" t="s">
        <v>153</v>
      </c>
      <c r="E421" s="172">
        <v>39.356000000000002</v>
      </c>
      <c r="F421" s="173"/>
      <c r="G421" s="174">
        <f>ROUND(E421*F421,2)</f>
        <v>0</v>
      </c>
      <c r="H421" s="173">
        <v>92.45</v>
      </c>
      <c r="I421" s="174">
        <f>ROUND(E421*H421,2)</f>
        <v>3638.46</v>
      </c>
      <c r="J421" s="173">
        <v>89.050000000000011</v>
      </c>
      <c r="K421" s="174">
        <f>ROUND(E421*J421,2)</f>
        <v>3504.65</v>
      </c>
      <c r="L421" s="174">
        <v>21</v>
      </c>
      <c r="M421" s="174">
        <f>G421*(1+L421/100)</f>
        <v>0</v>
      </c>
      <c r="N421" s="174">
        <v>5.3000000000000009E-4</v>
      </c>
      <c r="O421" s="174">
        <f>ROUND(E421*N421,2)</f>
        <v>0.02</v>
      </c>
      <c r="P421" s="174">
        <v>0</v>
      </c>
      <c r="Q421" s="174">
        <f>ROUND(E421*P421,2)</f>
        <v>0</v>
      </c>
      <c r="R421" s="174" t="s">
        <v>293</v>
      </c>
      <c r="S421" s="174" t="s">
        <v>155</v>
      </c>
      <c r="T421" s="175" t="s">
        <v>155</v>
      </c>
      <c r="U421" s="157">
        <v>0.21000000000000002</v>
      </c>
      <c r="V421" s="157">
        <f>ROUND(E421*U421,2)</f>
        <v>8.26</v>
      </c>
      <c r="W421" s="157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398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496" t="s">
        <v>399</v>
      </c>
      <c r="D422" s="497"/>
      <c r="E422" s="497"/>
      <c r="F422" s="497"/>
      <c r="G422" s="49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158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500" t="s">
        <v>400</v>
      </c>
      <c r="D423" s="501"/>
      <c r="E423" s="501"/>
      <c r="F423" s="501"/>
      <c r="G423" s="501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185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80" t="s">
        <v>401</v>
      </c>
      <c r="D424" s="158"/>
      <c r="E424" s="159">
        <v>39.356000000000002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160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494"/>
      <c r="D425" s="495"/>
      <c r="E425" s="495"/>
      <c r="F425" s="495"/>
      <c r="G425" s="495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163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69">
        <v>44</v>
      </c>
      <c r="B426" s="170" t="s">
        <v>402</v>
      </c>
      <c r="C426" s="179" t="s">
        <v>403</v>
      </c>
      <c r="D426" s="171" t="s">
        <v>153</v>
      </c>
      <c r="E426" s="172">
        <v>148</v>
      </c>
      <c r="F426" s="173"/>
      <c r="G426" s="174">
        <f>ROUND(E426*F426,2)</f>
        <v>0</v>
      </c>
      <c r="H426" s="173">
        <v>106.4</v>
      </c>
      <c r="I426" s="174">
        <f>ROUND(E426*H426,2)</f>
        <v>15747.2</v>
      </c>
      <c r="J426" s="173">
        <v>102.60000000000001</v>
      </c>
      <c r="K426" s="174">
        <f>ROUND(E426*J426,2)</f>
        <v>15184.8</v>
      </c>
      <c r="L426" s="174">
        <v>21</v>
      </c>
      <c r="M426" s="174">
        <f>G426*(1+L426/100)</f>
        <v>0</v>
      </c>
      <c r="N426" s="174">
        <v>6.1000000000000008E-4</v>
      </c>
      <c r="O426" s="174">
        <f>ROUND(E426*N426,2)</f>
        <v>0.09</v>
      </c>
      <c r="P426" s="174">
        <v>0</v>
      </c>
      <c r="Q426" s="174">
        <f>ROUND(E426*P426,2)</f>
        <v>0</v>
      </c>
      <c r="R426" s="174" t="s">
        <v>293</v>
      </c>
      <c r="S426" s="174" t="s">
        <v>155</v>
      </c>
      <c r="T426" s="175" t="s">
        <v>155</v>
      </c>
      <c r="U426" s="157">
        <v>0.24200000000000002</v>
      </c>
      <c r="V426" s="157">
        <f>ROUND(E426*U426,2)</f>
        <v>35.82</v>
      </c>
      <c r="W426" s="157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398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496" t="s">
        <v>399</v>
      </c>
      <c r="D427" s="497"/>
      <c r="E427" s="497"/>
      <c r="F427" s="497"/>
      <c r="G427" s="49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158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500" t="s">
        <v>400</v>
      </c>
      <c r="D428" s="501"/>
      <c r="E428" s="501"/>
      <c r="F428" s="501"/>
      <c r="G428" s="501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185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0" t="s">
        <v>404</v>
      </c>
      <c r="D429" s="158"/>
      <c r="E429" s="159">
        <v>148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160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80" t="s">
        <v>405</v>
      </c>
      <c r="D430" s="158"/>
      <c r="E430" s="159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160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494"/>
      <c r="D431" s="495"/>
      <c r="E431" s="495"/>
      <c r="F431" s="495"/>
      <c r="G431" s="495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163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69">
        <v>45</v>
      </c>
      <c r="B432" s="170" t="s">
        <v>406</v>
      </c>
      <c r="C432" s="179" t="s">
        <v>407</v>
      </c>
      <c r="D432" s="171" t="s">
        <v>153</v>
      </c>
      <c r="E432" s="172">
        <v>608.78685000000007</v>
      </c>
      <c r="F432" s="173"/>
      <c r="G432" s="174">
        <f>ROUND(E432*F432,2)</f>
        <v>0</v>
      </c>
      <c r="H432" s="173">
        <v>129.92000000000002</v>
      </c>
      <c r="I432" s="174">
        <f>ROUND(E432*H432,2)</f>
        <v>79093.59</v>
      </c>
      <c r="J432" s="173">
        <v>144.58000000000001</v>
      </c>
      <c r="K432" s="174">
        <f>ROUND(E432*J432,2)</f>
        <v>88018.4</v>
      </c>
      <c r="L432" s="174">
        <v>21</v>
      </c>
      <c r="M432" s="174">
        <f>G432*(1+L432/100)</f>
        <v>0</v>
      </c>
      <c r="N432" s="174">
        <v>7.400000000000001E-4</v>
      </c>
      <c r="O432" s="174">
        <f>ROUND(E432*N432,2)</f>
        <v>0.45</v>
      </c>
      <c r="P432" s="174">
        <v>0</v>
      </c>
      <c r="Q432" s="174">
        <f>ROUND(E432*P432,2)</f>
        <v>0</v>
      </c>
      <c r="R432" s="174" t="s">
        <v>293</v>
      </c>
      <c r="S432" s="174" t="s">
        <v>155</v>
      </c>
      <c r="T432" s="175" t="s">
        <v>155</v>
      </c>
      <c r="U432" s="157">
        <v>0.34100000000000003</v>
      </c>
      <c r="V432" s="157">
        <f>ROUND(E432*U432,2)</f>
        <v>207.6</v>
      </c>
      <c r="W432" s="157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398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496" t="s">
        <v>399</v>
      </c>
      <c r="D433" s="497"/>
      <c r="E433" s="497"/>
      <c r="F433" s="497"/>
      <c r="G433" s="49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158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500" t="s">
        <v>400</v>
      </c>
      <c r="D434" s="501"/>
      <c r="E434" s="501"/>
      <c r="F434" s="501"/>
      <c r="G434" s="501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185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80" t="s">
        <v>408</v>
      </c>
      <c r="D435" s="158"/>
      <c r="E435" s="159">
        <v>608.78685000000007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160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494"/>
      <c r="D436" s="495"/>
      <c r="E436" s="495"/>
      <c r="F436" s="495"/>
      <c r="G436" s="495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163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ht="33.75" outlineLevel="1" x14ac:dyDescent="0.2">
      <c r="A437" s="169">
        <v>46</v>
      </c>
      <c r="B437" s="170" t="s">
        <v>409</v>
      </c>
      <c r="C437" s="179" t="s">
        <v>410</v>
      </c>
      <c r="D437" s="171" t="s">
        <v>153</v>
      </c>
      <c r="E437" s="172">
        <v>1412.7570000000001</v>
      </c>
      <c r="F437" s="173"/>
      <c r="G437" s="174">
        <f>ROUND(E437*F437,2)</f>
        <v>0</v>
      </c>
      <c r="H437" s="173">
        <v>27.560000000000002</v>
      </c>
      <c r="I437" s="174">
        <f>ROUND(E437*H437,2)</f>
        <v>38935.58</v>
      </c>
      <c r="J437" s="173">
        <v>100.94000000000001</v>
      </c>
      <c r="K437" s="174">
        <f>ROUND(E437*J437,2)</f>
        <v>142603.69</v>
      </c>
      <c r="L437" s="174">
        <v>21</v>
      </c>
      <c r="M437" s="174">
        <f>G437*(1+L437/100)</f>
        <v>0</v>
      </c>
      <c r="N437" s="174">
        <v>1.8650000000000003E-2</v>
      </c>
      <c r="O437" s="174">
        <f>ROUND(E437*N437,2)</f>
        <v>26.35</v>
      </c>
      <c r="P437" s="174">
        <v>0</v>
      </c>
      <c r="Q437" s="174">
        <f>ROUND(E437*P437,2)</f>
        <v>0</v>
      </c>
      <c r="R437" s="174" t="s">
        <v>212</v>
      </c>
      <c r="S437" s="174" t="s">
        <v>155</v>
      </c>
      <c r="T437" s="175" t="s">
        <v>155</v>
      </c>
      <c r="U437" s="157">
        <v>0</v>
      </c>
      <c r="V437" s="157">
        <f>ROUND(E437*U437,2)</f>
        <v>0</v>
      </c>
      <c r="W437" s="157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156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496" t="s">
        <v>411</v>
      </c>
      <c r="D438" s="497"/>
      <c r="E438" s="497"/>
      <c r="F438" s="497"/>
      <c r="G438" s="49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158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55"/>
      <c r="B439" s="156"/>
      <c r="C439" s="180" t="s">
        <v>412</v>
      </c>
      <c r="D439" s="158"/>
      <c r="E439" s="159">
        <v>741.48300000000006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160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0" t="s">
        <v>413</v>
      </c>
      <c r="D440" s="158"/>
      <c r="E440" s="159">
        <v>3.0380000000000003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160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180" t="s">
        <v>414</v>
      </c>
      <c r="D441" s="158"/>
      <c r="E441" s="159">
        <v>668.2360000000001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160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494"/>
      <c r="D442" s="495"/>
      <c r="E442" s="495"/>
      <c r="F442" s="495"/>
      <c r="G442" s="495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163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ht="22.5" outlineLevel="1" x14ac:dyDescent="0.2">
      <c r="A443" s="169">
        <v>47</v>
      </c>
      <c r="B443" s="170" t="s">
        <v>415</v>
      </c>
      <c r="C443" s="179" t="s">
        <v>416</v>
      </c>
      <c r="D443" s="171" t="s">
        <v>153</v>
      </c>
      <c r="E443" s="172">
        <v>39.356000000000002</v>
      </c>
      <c r="F443" s="173"/>
      <c r="G443" s="174">
        <f>ROUND(E443*F443,2)</f>
        <v>0</v>
      </c>
      <c r="H443" s="173">
        <v>574.18000000000006</v>
      </c>
      <c r="I443" s="174">
        <f>ROUND(E443*H443,2)</f>
        <v>22597.43</v>
      </c>
      <c r="J443" s="173">
        <v>342.82000000000005</v>
      </c>
      <c r="K443" s="174">
        <f>ROUND(E443*J443,2)</f>
        <v>13492.02</v>
      </c>
      <c r="L443" s="174">
        <v>21</v>
      </c>
      <c r="M443" s="174">
        <f>G443*(1+L443/100)</f>
        <v>0</v>
      </c>
      <c r="N443" s="174">
        <v>4.2420000000000006E-2</v>
      </c>
      <c r="O443" s="174">
        <f>ROUND(E443*N443,2)</f>
        <v>1.67</v>
      </c>
      <c r="P443" s="174">
        <v>0</v>
      </c>
      <c r="Q443" s="174">
        <f>ROUND(E443*P443,2)</f>
        <v>0</v>
      </c>
      <c r="R443" s="174" t="s">
        <v>212</v>
      </c>
      <c r="S443" s="174" t="s">
        <v>155</v>
      </c>
      <c r="T443" s="175" t="s">
        <v>155</v>
      </c>
      <c r="U443" s="157">
        <v>0.73244000000000009</v>
      </c>
      <c r="V443" s="157">
        <f>ROUND(E443*U443,2)</f>
        <v>28.83</v>
      </c>
      <c r="W443" s="157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398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180" t="s">
        <v>401</v>
      </c>
      <c r="D444" s="158"/>
      <c r="E444" s="159">
        <v>39.356000000000002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160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494"/>
      <c r="D445" s="495"/>
      <c r="E445" s="495"/>
      <c r="F445" s="495"/>
      <c r="G445" s="495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 t="s">
        <v>163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69">
        <v>48</v>
      </c>
      <c r="B446" s="170" t="s">
        <v>417</v>
      </c>
      <c r="C446" s="179" t="s">
        <v>418</v>
      </c>
      <c r="D446" s="171" t="s">
        <v>153</v>
      </c>
      <c r="E446" s="172">
        <v>162.40900000000002</v>
      </c>
      <c r="F446" s="173"/>
      <c r="G446" s="174">
        <f>ROUND(E446*F446,2)</f>
        <v>0</v>
      </c>
      <c r="H446" s="173">
        <v>52.39</v>
      </c>
      <c r="I446" s="174">
        <f>ROUND(E446*H446,2)</f>
        <v>8508.61</v>
      </c>
      <c r="J446" s="173">
        <v>182.61</v>
      </c>
      <c r="K446" s="174">
        <f>ROUND(E446*J446,2)</f>
        <v>29657.51</v>
      </c>
      <c r="L446" s="174">
        <v>21</v>
      </c>
      <c r="M446" s="174">
        <f>G446*(1+L446/100)</f>
        <v>0</v>
      </c>
      <c r="N446" s="174">
        <v>4.793E-2</v>
      </c>
      <c r="O446" s="174">
        <f>ROUND(E446*N446,2)</f>
        <v>7.78</v>
      </c>
      <c r="P446" s="174">
        <v>0</v>
      </c>
      <c r="Q446" s="174">
        <f>ROUND(E446*P446,2)</f>
        <v>0</v>
      </c>
      <c r="R446" s="174" t="s">
        <v>293</v>
      </c>
      <c r="S446" s="174" t="s">
        <v>155</v>
      </c>
      <c r="T446" s="175" t="s">
        <v>155</v>
      </c>
      <c r="U446" s="157">
        <v>0</v>
      </c>
      <c r="V446" s="157">
        <f>ROUND(E446*U446,2)</f>
        <v>0</v>
      </c>
      <c r="W446" s="157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156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80" t="s">
        <v>419</v>
      </c>
      <c r="D447" s="158"/>
      <c r="E447" s="159">
        <v>106.76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160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80" t="s">
        <v>420</v>
      </c>
      <c r="D448" s="158"/>
      <c r="E448" s="159">
        <v>55.649000000000001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160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55"/>
      <c r="B449" s="156"/>
      <c r="C449" s="494"/>
      <c r="D449" s="495"/>
      <c r="E449" s="495"/>
      <c r="F449" s="495"/>
      <c r="G449" s="495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163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69">
        <v>49</v>
      </c>
      <c r="B450" s="170" t="s">
        <v>421</v>
      </c>
      <c r="C450" s="179" t="s">
        <v>422</v>
      </c>
      <c r="D450" s="171" t="s">
        <v>172</v>
      </c>
      <c r="E450" s="172">
        <v>986.40500000000009</v>
      </c>
      <c r="F450" s="173"/>
      <c r="G450" s="174">
        <f>ROUND(E450*F450,2)</f>
        <v>0</v>
      </c>
      <c r="H450" s="173">
        <v>20.55</v>
      </c>
      <c r="I450" s="174">
        <f>ROUND(E450*H450,2)</f>
        <v>20270.62</v>
      </c>
      <c r="J450" s="173">
        <v>28.950000000000003</v>
      </c>
      <c r="K450" s="174">
        <f>ROUND(E450*J450,2)</f>
        <v>28556.42</v>
      </c>
      <c r="L450" s="174">
        <v>21</v>
      </c>
      <c r="M450" s="174">
        <f>G450*(1+L450/100)</f>
        <v>0</v>
      </c>
      <c r="N450" s="174">
        <v>1.5000000000000001E-4</v>
      </c>
      <c r="O450" s="174">
        <f>ROUND(E450*N450,2)</f>
        <v>0.15</v>
      </c>
      <c r="P450" s="174">
        <v>0</v>
      </c>
      <c r="Q450" s="174">
        <f>ROUND(E450*P450,2)</f>
        <v>0</v>
      </c>
      <c r="R450" s="174" t="s">
        <v>293</v>
      </c>
      <c r="S450" s="174" t="s">
        <v>155</v>
      </c>
      <c r="T450" s="175" t="s">
        <v>155</v>
      </c>
      <c r="U450" s="157">
        <v>0</v>
      </c>
      <c r="V450" s="157">
        <f>ROUND(E450*U450,2)</f>
        <v>0</v>
      </c>
      <c r="W450" s="157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156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80" t="s">
        <v>232</v>
      </c>
      <c r="D451" s="158"/>
      <c r="E451" s="159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160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180" t="s">
        <v>233</v>
      </c>
      <c r="D452" s="158"/>
      <c r="E452" s="159">
        <v>21.6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160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180" t="s">
        <v>234</v>
      </c>
      <c r="D453" s="158"/>
      <c r="E453" s="159">
        <v>18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160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0" t="s">
        <v>235</v>
      </c>
      <c r="D454" s="158"/>
      <c r="E454" s="159">
        <v>10.8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160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0" t="s">
        <v>236</v>
      </c>
      <c r="D455" s="158"/>
      <c r="E455" s="159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160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0" t="s">
        <v>237</v>
      </c>
      <c r="D456" s="158"/>
      <c r="E456" s="159">
        <v>46.800000000000004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160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0" t="s">
        <v>238</v>
      </c>
      <c r="D457" s="158"/>
      <c r="E457" s="159">
        <v>14.8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160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180" t="s">
        <v>239</v>
      </c>
      <c r="D458" s="158"/>
      <c r="E458" s="159">
        <v>132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160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0" t="s">
        <v>240</v>
      </c>
      <c r="D459" s="158"/>
      <c r="E459" s="159">
        <v>14.700000000000001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160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0" t="s">
        <v>241</v>
      </c>
      <c r="D460" s="158"/>
      <c r="E460" s="159">
        <v>35.400000000000006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160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0" t="s">
        <v>242</v>
      </c>
      <c r="D461" s="158"/>
      <c r="E461" s="159">
        <v>37.400000000000006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160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180" t="s">
        <v>243</v>
      </c>
      <c r="D462" s="158"/>
      <c r="E462" s="159">
        <v>220.5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160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80" t="s">
        <v>244</v>
      </c>
      <c r="D463" s="158"/>
      <c r="E463" s="159">
        <v>28.5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160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55"/>
      <c r="B464" s="156"/>
      <c r="C464" s="180" t="s">
        <v>245</v>
      </c>
      <c r="D464" s="158"/>
      <c r="E464" s="159">
        <v>26.8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160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80" t="s">
        <v>246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160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0" t="s">
        <v>247</v>
      </c>
      <c r="D466" s="158"/>
      <c r="E466" s="159">
        <v>10.120000000000001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160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80" t="s">
        <v>248</v>
      </c>
      <c r="D467" s="158"/>
      <c r="E467" s="159">
        <v>10.72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160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80" t="s">
        <v>249</v>
      </c>
      <c r="D468" s="158"/>
      <c r="E468" s="159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160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80" t="s">
        <v>250</v>
      </c>
      <c r="D469" s="158"/>
      <c r="E469" s="159">
        <v>221.4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160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0" t="s">
        <v>251</v>
      </c>
      <c r="D470" s="158"/>
      <c r="E470" s="159">
        <v>6.8100000000000005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160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80" t="s">
        <v>252</v>
      </c>
      <c r="D471" s="158"/>
      <c r="E471" s="159">
        <v>6.8100000000000005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160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0" t="s">
        <v>253</v>
      </c>
      <c r="D472" s="158"/>
      <c r="E472" s="159">
        <v>6.2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160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80" t="s">
        <v>254</v>
      </c>
      <c r="D473" s="158"/>
      <c r="E473" s="159">
        <v>90.300000000000011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160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0" t="s">
        <v>255</v>
      </c>
      <c r="D474" s="158"/>
      <c r="E474" s="159">
        <v>6.7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160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0" t="s">
        <v>256</v>
      </c>
      <c r="D475" s="158"/>
      <c r="E475" s="159">
        <v>4.5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160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80" t="s">
        <v>257</v>
      </c>
      <c r="D476" s="158"/>
      <c r="E476" s="159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160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180" t="s">
        <v>258</v>
      </c>
      <c r="D477" s="158"/>
      <c r="E477" s="159">
        <v>4.6400000000000006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160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0" t="s">
        <v>259</v>
      </c>
      <c r="D478" s="158"/>
      <c r="E478" s="159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160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80" t="s">
        <v>260</v>
      </c>
      <c r="D479" s="158"/>
      <c r="E479" s="159">
        <v>5.65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160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0" t="s">
        <v>261</v>
      </c>
      <c r="D480" s="158"/>
      <c r="E480" s="159">
        <v>5.2550000000000008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160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494"/>
      <c r="D481" s="495"/>
      <c r="E481" s="495"/>
      <c r="F481" s="495"/>
      <c r="G481" s="495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163</v>
      </c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ht="22.5" outlineLevel="1" x14ac:dyDescent="0.2">
      <c r="A482" s="169">
        <v>50</v>
      </c>
      <c r="B482" s="170" t="s">
        <v>423</v>
      </c>
      <c r="C482" s="179" t="s">
        <v>424</v>
      </c>
      <c r="D482" s="171" t="s">
        <v>153</v>
      </c>
      <c r="E482" s="172">
        <v>148</v>
      </c>
      <c r="F482" s="173"/>
      <c r="G482" s="174">
        <f>ROUND(E482*F482,2)</f>
        <v>0</v>
      </c>
      <c r="H482" s="173">
        <v>95.73</v>
      </c>
      <c r="I482" s="174">
        <f>ROUND(E482*H482,2)</f>
        <v>14168.04</v>
      </c>
      <c r="J482" s="173">
        <v>369.27000000000004</v>
      </c>
      <c r="K482" s="174">
        <f>ROUND(E482*J482,2)</f>
        <v>54651.96</v>
      </c>
      <c r="L482" s="174">
        <v>21</v>
      </c>
      <c r="M482" s="174">
        <f>G482*(1+L482/100)</f>
        <v>0</v>
      </c>
      <c r="N482" s="174">
        <v>1.6870000000000003E-2</v>
      </c>
      <c r="O482" s="174">
        <f>ROUND(E482*N482,2)</f>
        <v>2.5</v>
      </c>
      <c r="P482" s="174">
        <v>0</v>
      </c>
      <c r="Q482" s="174">
        <f>ROUND(E482*P482,2)</f>
        <v>0</v>
      </c>
      <c r="R482" s="174" t="s">
        <v>212</v>
      </c>
      <c r="S482" s="174" t="s">
        <v>155</v>
      </c>
      <c r="T482" s="175" t="s">
        <v>155</v>
      </c>
      <c r="U482" s="157">
        <v>0.81084000000000001</v>
      </c>
      <c r="V482" s="157">
        <f>ROUND(E482*U482,2)</f>
        <v>120</v>
      </c>
      <c r="W482" s="157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398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496" t="s">
        <v>425</v>
      </c>
      <c r="D483" s="497"/>
      <c r="E483" s="497"/>
      <c r="F483" s="497"/>
      <c r="G483" s="49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158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76" t="str">
        <f>C483</f>
        <v>navlhčení podkladu, cementový postřik a jádrová omítka na uvedeném procentu plochy fasády, penetrace a štuk přes celou plochu</v>
      </c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0" t="s">
        <v>404</v>
      </c>
      <c r="D484" s="158"/>
      <c r="E484" s="159">
        <v>148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160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0" t="s">
        <v>405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160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494"/>
      <c r="D486" s="495"/>
      <c r="E486" s="495"/>
      <c r="F486" s="495"/>
      <c r="G486" s="495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163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ht="22.5" outlineLevel="1" x14ac:dyDescent="0.2">
      <c r="A487" s="169">
        <v>51</v>
      </c>
      <c r="B487" s="170" t="s">
        <v>426</v>
      </c>
      <c r="C487" s="179" t="s">
        <v>427</v>
      </c>
      <c r="D487" s="171" t="s">
        <v>153</v>
      </c>
      <c r="E487" s="172">
        <v>608.78685000000007</v>
      </c>
      <c r="F487" s="173"/>
      <c r="G487" s="174">
        <f>ROUND(E487*F487,2)</f>
        <v>0</v>
      </c>
      <c r="H487" s="173">
        <v>103.01</v>
      </c>
      <c r="I487" s="174">
        <f>ROUND(E487*H487,2)</f>
        <v>62711.13</v>
      </c>
      <c r="J487" s="173">
        <v>606.99</v>
      </c>
      <c r="K487" s="174">
        <f>ROUND(E487*J487,2)</f>
        <v>369527.53</v>
      </c>
      <c r="L487" s="174">
        <v>21</v>
      </c>
      <c r="M487" s="174">
        <f>G487*(1+L487/100)</f>
        <v>0</v>
      </c>
      <c r="N487" s="174">
        <v>1.6670000000000001E-2</v>
      </c>
      <c r="O487" s="174">
        <f>ROUND(E487*N487,2)</f>
        <v>10.15</v>
      </c>
      <c r="P487" s="174">
        <v>0</v>
      </c>
      <c r="Q487" s="174">
        <f>ROUND(E487*P487,2)</f>
        <v>0</v>
      </c>
      <c r="R487" s="174" t="s">
        <v>212</v>
      </c>
      <c r="S487" s="174" t="s">
        <v>155</v>
      </c>
      <c r="T487" s="175" t="s">
        <v>155</v>
      </c>
      <c r="U487" s="157">
        <v>1.3150000000000002</v>
      </c>
      <c r="V487" s="157">
        <f>ROUND(E487*U487,2)</f>
        <v>800.55</v>
      </c>
      <c r="W487" s="157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398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496" t="s">
        <v>425</v>
      </c>
      <c r="D488" s="497"/>
      <c r="E488" s="497"/>
      <c r="F488" s="497"/>
      <c r="G488" s="49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158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76" t="str">
        <f>C488</f>
        <v>navlhčení podkladu, cementový postřik a jádrová omítka na uvedeném procentu plochy fasády, penetrace a štuk přes celou plochu</v>
      </c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0" t="s">
        <v>408</v>
      </c>
      <c r="D489" s="158"/>
      <c r="E489" s="159">
        <v>608.78685000000007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160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494"/>
      <c r="D490" s="495"/>
      <c r="E490" s="495"/>
      <c r="F490" s="495"/>
      <c r="G490" s="495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163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ht="22.5" outlineLevel="1" x14ac:dyDescent="0.2">
      <c r="A491" s="169">
        <v>52</v>
      </c>
      <c r="B491" s="170" t="s">
        <v>428</v>
      </c>
      <c r="C491" s="179" t="s">
        <v>429</v>
      </c>
      <c r="D491" s="171" t="s">
        <v>153</v>
      </c>
      <c r="E491" s="172">
        <v>796.14285000000007</v>
      </c>
      <c r="F491" s="173"/>
      <c r="G491" s="174">
        <f>ROUND(E491*F491,2)</f>
        <v>0</v>
      </c>
      <c r="H491" s="173">
        <v>52.63</v>
      </c>
      <c r="I491" s="174">
        <f>ROUND(E491*H491,2)</f>
        <v>41901</v>
      </c>
      <c r="J491" s="173">
        <v>40.770000000000003</v>
      </c>
      <c r="K491" s="174">
        <f>ROUND(E491*J491,2)</f>
        <v>32458.74</v>
      </c>
      <c r="L491" s="174">
        <v>21</v>
      </c>
      <c r="M491" s="174">
        <f>G491*(1+L491/100)</f>
        <v>0</v>
      </c>
      <c r="N491" s="174">
        <v>2.0000000000000001E-4</v>
      </c>
      <c r="O491" s="174">
        <f>ROUND(E491*N491,2)</f>
        <v>0.16</v>
      </c>
      <c r="P491" s="174">
        <v>0</v>
      </c>
      <c r="Q491" s="174">
        <f>ROUND(E491*P491,2)</f>
        <v>0</v>
      </c>
      <c r="R491" s="174" t="s">
        <v>430</v>
      </c>
      <c r="S491" s="174" t="s">
        <v>155</v>
      </c>
      <c r="T491" s="175" t="s">
        <v>155</v>
      </c>
      <c r="U491" s="157">
        <v>9.0000000000000011E-2</v>
      </c>
      <c r="V491" s="157">
        <f>ROUND(E491*U491,2)</f>
        <v>71.650000000000006</v>
      </c>
      <c r="W491" s="157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398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180" t="s">
        <v>401</v>
      </c>
      <c r="D492" s="158"/>
      <c r="E492" s="159">
        <v>39.356000000000002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160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0" t="s">
        <v>404</v>
      </c>
      <c r="D493" s="158"/>
      <c r="E493" s="159">
        <v>148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160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0" t="s">
        <v>408</v>
      </c>
      <c r="D494" s="158"/>
      <c r="E494" s="159">
        <v>608.78685000000007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160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494"/>
      <c r="D495" s="495"/>
      <c r="E495" s="495"/>
      <c r="F495" s="495"/>
      <c r="G495" s="495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163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69">
        <v>53</v>
      </c>
      <c r="B496" s="170" t="s">
        <v>431</v>
      </c>
      <c r="C496" s="179" t="s">
        <v>432</v>
      </c>
      <c r="D496" s="171" t="s">
        <v>153</v>
      </c>
      <c r="E496" s="172">
        <v>98.39</v>
      </c>
      <c r="F496" s="173"/>
      <c r="G496" s="174">
        <f>ROUND(E496*F496,2)</f>
        <v>0</v>
      </c>
      <c r="H496" s="173">
        <v>61.49</v>
      </c>
      <c r="I496" s="174">
        <f>ROUND(E496*H496,2)</f>
        <v>6050</v>
      </c>
      <c r="J496" s="173">
        <v>33.510000000000005</v>
      </c>
      <c r="K496" s="174">
        <f>ROUND(E496*J496,2)</f>
        <v>3297.05</v>
      </c>
      <c r="L496" s="174">
        <v>21</v>
      </c>
      <c r="M496" s="174">
        <f>G496*(1+L496/100)</f>
        <v>0</v>
      </c>
      <c r="N496" s="174">
        <v>1E-4</v>
      </c>
      <c r="O496" s="174">
        <f>ROUND(E496*N496,2)</f>
        <v>0.01</v>
      </c>
      <c r="P496" s="174">
        <v>0</v>
      </c>
      <c r="Q496" s="174">
        <f>ROUND(E496*P496,2)</f>
        <v>0</v>
      </c>
      <c r="R496" s="174" t="s">
        <v>430</v>
      </c>
      <c r="S496" s="174" t="s">
        <v>155</v>
      </c>
      <c r="T496" s="175" t="s">
        <v>155</v>
      </c>
      <c r="U496" s="157">
        <v>7.400000000000001E-2</v>
      </c>
      <c r="V496" s="157">
        <f>ROUND(E496*U496,2)</f>
        <v>7.28</v>
      </c>
      <c r="W496" s="157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398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0" t="s">
        <v>433</v>
      </c>
      <c r="D497" s="158"/>
      <c r="E497" s="159">
        <v>98.39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160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494"/>
      <c r="D498" s="495"/>
      <c r="E498" s="495"/>
      <c r="F498" s="495"/>
      <c r="G498" s="495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163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69">
        <v>54</v>
      </c>
      <c r="B499" s="170" t="s">
        <v>434</v>
      </c>
      <c r="C499" s="179" t="s">
        <v>435</v>
      </c>
      <c r="D499" s="171" t="s">
        <v>153</v>
      </c>
      <c r="E499" s="172">
        <v>98.39</v>
      </c>
      <c r="F499" s="173"/>
      <c r="G499" s="174">
        <f>ROUND(E499*F499,2)</f>
        <v>0</v>
      </c>
      <c r="H499" s="173">
        <v>107.10000000000001</v>
      </c>
      <c r="I499" s="174">
        <f>ROUND(E499*H499,2)</f>
        <v>10537.57</v>
      </c>
      <c r="J499" s="173">
        <v>69.400000000000006</v>
      </c>
      <c r="K499" s="174">
        <f>ROUND(E499*J499,2)</f>
        <v>6828.27</v>
      </c>
      <c r="L499" s="174">
        <v>21</v>
      </c>
      <c r="M499" s="174">
        <f>G499*(1+L499/100)</f>
        <v>0</v>
      </c>
      <c r="N499" s="174">
        <v>1.6000000000000001E-4</v>
      </c>
      <c r="O499" s="174">
        <f>ROUND(E499*N499,2)</f>
        <v>0.02</v>
      </c>
      <c r="P499" s="174">
        <v>0</v>
      </c>
      <c r="Q499" s="174">
        <f>ROUND(E499*P499,2)</f>
        <v>0</v>
      </c>
      <c r="R499" s="174" t="s">
        <v>430</v>
      </c>
      <c r="S499" s="174" t="s">
        <v>155</v>
      </c>
      <c r="T499" s="175" t="s">
        <v>155</v>
      </c>
      <c r="U499" s="157">
        <v>0.15400000000000003</v>
      </c>
      <c r="V499" s="157">
        <f>ROUND(E499*U499,2)</f>
        <v>15.15</v>
      </c>
      <c r="W499" s="157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398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498" t="s">
        <v>436</v>
      </c>
      <c r="D500" s="499"/>
      <c r="E500" s="499"/>
      <c r="F500" s="499"/>
      <c r="G500" s="499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185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0" t="s">
        <v>433</v>
      </c>
      <c r="D501" s="158"/>
      <c r="E501" s="159">
        <v>98.39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160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494"/>
      <c r="D502" s="495"/>
      <c r="E502" s="495"/>
      <c r="F502" s="495"/>
      <c r="G502" s="495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163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69">
        <v>55</v>
      </c>
      <c r="B503" s="170" t="s">
        <v>437</v>
      </c>
      <c r="C503" s="179" t="s">
        <v>438</v>
      </c>
      <c r="D503" s="171" t="s">
        <v>153</v>
      </c>
      <c r="E503" s="172">
        <v>1762.5220000000002</v>
      </c>
      <c r="F503" s="173"/>
      <c r="G503" s="174">
        <f>ROUND(E503*F503,2)</f>
        <v>0</v>
      </c>
      <c r="H503" s="173">
        <v>20.400000000000002</v>
      </c>
      <c r="I503" s="174">
        <f>ROUND(E503*H503,2)</f>
        <v>35955.449999999997</v>
      </c>
      <c r="J503" s="173">
        <v>21.700000000000003</v>
      </c>
      <c r="K503" s="174">
        <f>ROUND(E503*J503,2)</f>
        <v>38246.730000000003</v>
      </c>
      <c r="L503" s="174">
        <v>21</v>
      </c>
      <c r="M503" s="174">
        <f>G503*(1+L503/100)</f>
        <v>0</v>
      </c>
      <c r="N503" s="174">
        <v>3.5000000000000005E-4</v>
      </c>
      <c r="O503" s="174">
        <f>ROUND(E503*N503,2)</f>
        <v>0.62</v>
      </c>
      <c r="P503" s="174">
        <v>0</v>
      </c>
      <c r="Q503" s="174">
        <f>ROUND(E503*P503,2)</f>
        <v>0</v>
      </c>
      <c r="R503" s="174"/>
      <c r="S503" s="174" t="s">
        <v>208</v>
      </c>
      <c r="T503" s="175" t="s">
        <v>209</v>
      </c>
      <c r="U503" s="157">
        <v>0</v>
      </c>
      <c r="V503" s="157">
        <f>ROUND(E503*U503,2)</f>
        <v>0</v>
      </c>
      <c r="W503" s="157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156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80" t="s">
        <v>419</v>
      </c>
      <c r="D504" s="158"/>
      <c r="E504" s="159">
        <v>106.76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160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80" t="s">
        <v>401</v>
      </c>
      <c r="D505" s="158"/>
      <c r="E505" s="159">
        <v>39.356000000000002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160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0" t="s">
        <v>420</v>
      </c>
      <c r="D506" s="158"/>
      <c r="E506" s="159">
        <v>55.649000000000001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160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80" t="s">
        <v>412</v>
      </c>
      <c r="D507" s="158"/>
      <c r="E507" s="159">
        <v>741.48300000000006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160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80" t="s">
        <v>413</v>
      </c>
      <c r="D508" s="158"/>
      <c r="E508" s="159">
        <v>3.0380000000000003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160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0" t="s">
        <v>414</v>
      </c>
      <c r="D509" s="158"/>
      <c r="E509" s="159">
        <v>668.2360000000001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160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0" t="s">
        <v>404</v>
      </c>
      <c r="D510" s="158"/>
      <c r="E510" s="159">
        <v>148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160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494"/>
      <c r="D511" s="495"/>
      <c r="E511" s="495"/>
      <c r="F511" s="495"/>
      <c r="G511" s="495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163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69">
        <v>56</v>
      </c>
      <c r="B512" s="170" t="s">
        <v>439</v>
      </c>
      <c r="C512" s="179" t="s">
        <v>440</v>
      </c>
      <c r="D512" s="171" t="s">
        <v>153</v>
      </c>
      <c r="E512" s="172">
        <v>106.76</v>
      </c>
      <c r="F512" s="173"/>
      <c r="G512" s="174">
        <f>ROUND(E512*F512,2)</f>
        <v>0</v>
      </c>
      <c r="H512" s="173">
        <v>685.7600000000001</v>
      </c>
      <c r="I512" s="174">
        <f>ROUND(E512*H512,2)</f>
        <v>73211.740000000005</v>
      </c>
      <c r="J512" s="173">
        <v>271.24</v>
      </c>
      <c r="K512" s="174">
        <f>ROUND(E512*J512,2)</f>
        <v>28957.58</v>
      </c>
      <c r="L512" s="174">
        <v>21</v>
      </c>
      <c r="M512" s="174">
        <f>G512*(1+L512/100)</f>
        <v>0</v>
      </c>
      <c r="N512" s="174">
        <v>1.021E-2</v>
      </c>
      <c r="O512" s="174">
        <f>ROUND(E512*N512,2)</f>
        <v>1.0900000000000001</v>
      </c>
      <c r="P512" s="174">
        <v>0</v>
      </c>
      <c r="Q512" s="174">
        <f>ROUND(E512*P512,2)</f>
        <v>0</v>
      </c>
      <c r="R512" s="174"/>
      <c r="S512" s="174" t="s">
        <v>208</v>
      </c>
      <c r="T512" s="175" t="s">
        <v>209</v>
      </c>
      <c r="U512" s="157">
        <v>0</v>
      </c>
      <c r="V512" s="157">
        <f>ROUND(E512*U512,2)</f>
        <v>0</v>
      </c>
      <c r="W512" s="157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156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0" t="s">
        <v>334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160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0" t="s">
        <v>335</v>
      </c>
      <c r="D514" s="158"/>
      <c r="E514" s="159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160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80" t="s">
        <v>336</v>
      </c>
      <c r="D515" s="158"/>
      <c r="E515" s="159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160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0" t="s">
        <v>337</v>
      </c>
      <c r="D516" s="158"/>
      <c r="E516" s="159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160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0" t="s">
        <v>441</v>
      </c>
      <c r="D517" s="158"/>
      <c r="E517" s="159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160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0" t="s">
        <v>442</v>
      </c>
      <c r="D518" s="158"/>
      <c r="E518" s="159">
        <v>12.83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160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80" t="s">
        <v>443</v>
      </c>
      <c r="D519" s="158"/>
      <c r="E519" s="159">
        <v>6.95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160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80" t="s">
        <v>444</v>
      </c>
      <c r="D520" s="158"/>
      <c r="E520" s="159">
        <v>40.56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160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80" t="s">
        <v>445</v>
      </c>
      <c r="D521" s="158"/>
      <c r="E521" s="159">
        <v>22.400000000000002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160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/>
      <c r="B522" s="156"/>
      <c r="C522" s="180" t="s">
        <v>446</v>
      </c>
      <c r="D522" s="158"/>
      <c r="E522" s="159">
        <v>9.8600000000000012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160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55"/>
      <c r="B523" s="156"/>
      <c r="C523" s="180" t="s">
        <v>447</v>
      </c>
      <c r="D523" s="158"/>
      <c r="E523" s="159">
        <v>14.16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160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55"/>
      <c r="B524" s="156"/>
      <c r="C524" s="494"/>
      <c r="D524" s="495"/>
      <c r="E524" s="495"/>
      <c r="F524" s="495"/>
      <c r="G524" s="495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163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">
      <c r="A525" s="169">
        <v>57</v>
      </c>
      <c r="B525" s="170" t="s">
        <v>448</v>
      </c>
      <c r="C525" s="179" t="s">
        <v>449</v>
      </c>
      <c r="D525" s="171" t="s">
        <v>153</v>
      </c>
      <c r="E525" s="172">
        <v>55.649000000000001</v>
      </c>
      <c r="F525" s="173"/>
      <c r="G525" s="174">
        <f>ROUND(E525*F525,2)</f>
        <v>0</v>
      </c>
      <c r="H525" s="173">
        <v>1037.7900000000002</v>
      </c>
      <c r="I525" s="174">
        <f>ROUND(E525*H525,2)</f>
        <v>57751.98</v>
      </c>
      <c r="J525" s="173">
        <v>450.21000000000004</v>
      </c>
      <c r="K525" s="174">
        <f>ROUND(E525*J525,2)</f>
        <v>25053.74</v>
      </c>
      <c r="L525" s="174">
        <v>21</v>
      </c>
      <c r="M525" s="174">
        <f>G525*(1+L525/100)</f>
        <v>0</v>
      </c>
      <c r="N525" s="174">
        <v>1.9990000000000001E-2</v>
      </c>
      <c r="O525" s="174">
        <f>ROUND(E525*N525,2)</f>
        <v>1.1100000000000001</v>
      </c>
      <c r="P525" s="174">
        <v>0</v>
      </c>
      <c r="Q525" s="174">
        <f>ROUND(E525*P525,2)</f>
        <v>0</v>
      </c>
      <c r="R525" s="174"/>
      <c r="S525" s="174" t="s">
        <v>208</v>
      </c>
      <c r="T525" s="175" t="s">
        <v>209</v>
      </c>
      <c r="U525" s="157">
        <v>0</v>
      </c>
      <c r="V525" s="157">
        <f>ROUND(E525*U525,2)</f>
        <v>0</v>
      </c>
      <c r="W525" s="157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156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180" t="s">
        <v>334</v>
      </c>
      <c r="D526" s="158"/>
      <c r="E526" s="159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160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80" t="s">
        <v>335</v>
      </c>
      <c r="D527" s="158"/>
      <c r="E527" s="159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160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55"/>
      <c r="B528" s="156"/>
      <c r="C528" s="180" t="s">
        <v>336</v>
      </c>
      <c r="D528" s="158"/>
      <c r="E528" s="159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160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55"/>
      <c r="B529" s="156"/>
      <c r="C529" s="180" t="s">
        <v>337</v>
      </c>
      <c r="D529" s="158"/>
      <c r="E529" s="159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160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80" t="s">
        <v>450</v>
      </c>
      <c r="D530" s="158"/>
      <c r="E530" s="159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160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55"/>
      <c r="B531" s="156"/>
      <c r="C531" s="180" t="s">
        <v>339</v>
      </c>
      <c r="D531" s="158"/>
      <c r="E531" s="159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160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80" t="s">
        <v>340</v>
      </c>
      <c r="D532" s="158"/>
      <c r="E532" s="159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160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55"/>
      <c r="B533" s="156"/>
      <c r="C533" s="180" t="s">
        <v>451</v>
      </c>
      <c r="D533" s="158"/>
      <c r="E533" s="159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160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55"/>
      <c r="B534" s="156"/>
      <c r="C534" s="180" t="s">
        <v>452</v>
      </c>
      <c r="D534" s="158"/>
      <c r="E534" s="159">
        <v>16.157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 t="s">
        <v>160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55"/>
      <c r="B535" s="156"/>
      <c r="C535" s="180" t="s">
        <v>453</v>
      </c>
      <c r="D535" s="158"/>
      <c r="E535" s="159">
        <v>7.3850000000000007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160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55"/>
      <c r="B536" s="156"/>
      <c r="C536" s="180" t="s">
        <v>454</v>
      </c>
      <c r="D536" s="158"/>
      <c r="E536" s="159">
        <v>9.4220000000000006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 t="s">
        <v>160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55"/>
      <c r="B537" s="156"/>
      <c r="C537" s="180" t="s">
        <v>455</v>
      </c>
      <c r="D537" s="158"/>
      <c r="E537" s="159">
        <v>2.8630000000000004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 t="s">
        <v>160</v>
      </c>
      <c r="AH537" s="148">
        <v>0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55"/>
      <c r="B538" s="156"/>
      <c r="C538" s="180" t="s">
        <v>456</v>
      </c>
      <c r="D538" s="158"/>
      <c r="E538" s="159">
        <v>6.4080000000000004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160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55"/>
      <c r="B539" s="156"/>
      <c r="C539" s="180" t="s">
        <v>457</v>
      </c>
      <c r="D539" s="158"/>
      <c r="E539" s="159">
        <v>13.414000000000001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 t="s">
        <v>160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">
      <c r="A540" s="155"/>
      <c r="B540" s="156"/>
      <c r="C540" s="494"/>
      <c r="D540" s="495"/>
      <c r="E540" s="495"/>
      <c r="F540" s="495"/>
      <c r="G540" s="495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 t="s">
        <v>163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69">
        <v>58</v>
      </c>
      <c r="B541" s="170" t="s">
        <v>458</v>
      </c>
      <c r="C541" s="179" t="s">
        <v>459</v>
      </c>
      <c r="D541" s="171" t="s">
        <v>172</v>
      </c>
      <c r="E541" s="172">
        <v>13</v>
      </c>
      <c r="F541" s="173"/>
      <c r="G541" s="174">
        <f>ROUND(E541*F541,2)</f>
        <v>0</v>
      </c>
      <c r="H541" s="173">
        <v>0</v>
      </c>
      <c r="I541" s="174">
        <f>ROUND(E541*H541,2)</f>
        <v>0</v>
      </c>
      <c r="J541" s="173">
        <v>4318</v>
      </c>
      <c r="K541" s="174">
        <f>ROUND(E541*J541,2)</f>
        <v>56134</v>
      </c>
      <c r="L541" s="174">
        <v>21</v>
      </c>
      <c r="M541" s="174">
        <f>G541*(1+L541/100)</f>
        <v>0</v>
      </c>
      <c r="N541" s="174">
        <v>3.2800000000000004E-3</v>
      </c>
      <c r="O541" s="174">
        <f>ROUND(E541*N541,2)</f>
        <v>0.04</v>
      </c>
      <c r="P541" s="174">
        <v>0</v>
      </c>
      <c r="Q541" s="174">
        <f>ROUND(E541*P541,2)</f>
        <v>0</v>
      </c>
      <c r="R541" s="174"/>
      <c r="S541" s="174" t="s">
        <v>208</v>
      </c>
      <c r="T541" s="175" t="s">
        <v>209</v>
      </c>
      <c r="U541" s="157">
        <v>0.28000000000000003</v>
      </c>
      <c r="V541" s="157">
        <f>ROUND(E541*U541,2)</f>
        <v>3.64</v>
      </c>
      <c r="W541" s="157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 t="s">
        <v>156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ht="22.5" outlineLevel="1" x14ac:dyDescent="0.2">
      <c r="A542" s="155"/>
      <c r="B542" s="156"/>
      <c r="C542" s="180" t="s">
        <v>460</v>
      </c>
      <c r="D542" s="158"/>
      <c r="E542" s="159">
        <v>13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160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55"/>
      <c r="B543" s="156"/>
      <c r="C543" s="180" t="s">
        <v>461</v>
      </c>
      <c r="D543" s="158"/>
      <c r="E543" s="159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160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">
      <c r="A544" s="155"/>
      <c r="B544" s="156"/>
      <c r="C544" s="494"/>
      <c r="D544" s="495"/>
      <c r="E544" s="495"/>
      <c r="F544" s="495"/>
      <c r="G544" s="495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 t="s">
        <v>163</v>
      </c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">
      <c r="A545" s="169">
        <v>59</v>
      </c>
      <c r="B545" s="170" t="s">
        <v>462</v>
      </c>
      <c r="C545" s="179" t="s">
        <v>463</v>
      </c>
      <c r="D545" s="171" t="s">
        <v>172</v>
      </c>
      <c r="E545" s="172">
        <v>13</v>
      </c>
      <c r="F545" s="173"/>
      <c r="G545" s="174">
        <f>ROUND(E545*F545,2)</f>
        <v>0</v>
      </c>
      <c r="H545" s="173">
        <v>0</v>
      </c>
      <c r="I545" s="174">
        <f>ROUND(E545*H545,2)</f>
        <v>0</v>
      </c>
      <c r="J545" s="173">
        <v>605</v>
      </c>
      <c r="K545" s="174">
        <f>ROUND(E545*J545,2)</f>
        <v>7865</v>
      </c>
      <c r="L545" s="174">
        <v>21</v>
      </c>
      <c r="M545" s="174">
        <f>G545*(1+L545/100)</f>
        <v>0</v>
      </c>
      <c r="N545" s="174">
        <v>3.2800000000000004E-3</v>
      </c>
      <c r="O545" s="174">
        <f>ROUND(E545*N545,2)</f>
        <v>0.04</v>
      </c>
      <c r="P545" s="174">
        <v>0</v>
      </c>
      <c r="Q545" s="174">
        <f>ROUND(E545*P545,2)</f>
        <v>0</v>
      </c>
      <c r="R545" s="174"/>
      <c r="S545" s="174" t="s">
        <v>208</v>
      </c>
      <c r="T545" s="175" t="s">
        <v>209</v>
      </c>
      <c r="U545" s="157">
        <v>0.28000000000000003</v>
      </c>
      <c r="V545" s="157">
        <f>ROUND(E545*U545,2)</f>
        <v>3.64</v>
      </c>
      <c r="W545" s="157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156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ht="22.5" outlineLevel="1" x14ac:dyDescent="0.2">
      <c r="A546" s="155"/>
      <c r="B546" s="156"/>
      <c r="C546" s="180" t="s">
        <v>460</v>
      </c>
      <c r="D546" s="158"/>
      <c r="E546" s="159">
        <v>13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160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55"/>
      <c r="B547" s="156"/>
      <c r="C547" s="180" t="s">
        <v>461</v>
      </c>
      <c r="D547" s="158"/>
      <c r="E547" s="159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160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55"/>
      <c r="B548" s="156"/>
      <c r="C548" s="494"/>
      <c r="D548" s="495"/>
      <c r="E548" s="495"/>
      <c r="F548" s="495"/>
      <c r="G548" s="495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163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69">
        <v>60</v>
      </c>
      <c r="B549" s="170" t="s">
        <v>464</v>
      </c>
      <c r="C549" s="179" t="s">
        <v>465</v>
      </c>
      <c r="D549" s="171" t="s">
        <v>172</v>
      </c>
      <c r="E549" s="172">
        <v>13</v>
      </c>
      <c r="F549" s="173"/>
      <c r="G549" s="174">
        <f>ROUND(E549*F549,2)</f>
        <v>0</v>
      </c>
      <c r="H549" s="173">
        <v>0</v>
      </c>
      <c r="I549" s="174">
        <f>ROUND(E549*H549,2)</f>
        <v>0</v>
      </c>
      <c r="J549" s="173">
        <v>363</v>
      </c>
      <c r="K549" s="174">
        <f>ROUND(E549*J549,2)</f>
        <v>4719</v>
      </c>
      <c r="L549" s="174">
        <v>21</v>
      </c>
      <c r="M549" s="174">
        <f>G549*(1+L549/100)</f>
        <v>0</v>
      </c>
      <c r="N549" s="174">
        <v>3.2800000000000004E-3</v>
      </c>
      <c r="O549" s="174">
        <f>ROUND(E549*N549,2)</f>
        <v>0.04</v>
      </c>
      <c r="P549" s="174">
        <v>0</v>
      </c>
      <c r="Q549" s="174">
        <f>ROUND(E549*P549,2)</f>
        <v>0</v>
      </c>
      <c r="R549" s="174"/>
      <c r="S549" s="174" t="s">
        <v>208</v>
      </c>
      <c r="T549" s="175" t="s">
        <v>209</v>
      </c>
      <c r="U549" s="157">
        <v>0.28000000000000003</v>
      </c>
      <c r="V549" s="157">
        <f>ROUND(E549*U549,2)</f>
        <v>3.64</v>
      </c>
      <c r="W549" s="157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156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ht="22.5" outlineLevel="1" x14ac:dyDescent="0.2">
      <c r="A550" s="155"/>
      <c r="B550" s="156"/>
      <c r="C550" s="180" t="s">
        <v>460</v>
      </c>
      <c r="D550" s="158"/>
      <c r="E550" s="159">
        <v>13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160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55"/>
      <c r="B551" s="156"/>
      <c r="C551" s="180" t="s">
        <v>461</v>
      </c>
      <c r="D551" s="158"/>
      <c r="E551" s="159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 t="s">
        <v>160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55"/>
      <c r="B552" s="156"/>
      <c r="C552" s="494"/>
      <c r="D552" s="495"/>
      <c r="E552" s="495"/>
      <c r="F552" s="495"/>
      <c r="G552" s="495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 t="s">
        <v>163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">
      <c r="A553" s="169">
        <v>61</v>
      </c>
      <c r="B553" s="170" t="s">
        <v>466</v>
      </c>
      <c r="C553" s="179" t="s">
        <v>467</v>
      </c>
      <c r="D553" s="171" t="s">
        <v>172</v>
      </c>
      <c r="E553" s="172">
        <v>5</v>
      </c>
      <c r="F553" s="173"/>
      <c r="G553" s="174">
        <f>ROUND(E553*F553,2)</f>
        <v>0</v>
      </c>
      <c r="H553" s="173">
        <v>0</v>
      </c>
      <c r="I553" s="174">
        <f>ROUND(E553*H553,2)</f>
        <v>0</v>
      </c>
      <c r="J553" s="173">
        <v>682</v>
      </c>
      <c r="K553" s="174">
        <f>ROUND(E553*J553,2)</f>
        <v>3410</v>
      </c>
      <c r="L553" s="174">
        <v>21</v>
      </c>
      <c r="M553" s="174">
        <f>G553*(1+L553/100)</f>
        <v>0</v>
      </c>
      <c r="N553" s="174">
        <v>3.2800000000000004E-3</v>
      </c>
      <c r="O553" s="174">
        <f>ROUND(E553*N553,2)</f>
        <v>0.02</v>
      </c>
      <c r="P553" s="174">
        <v>0</v>
      </c>
      <c r="Q553" s="174">
        <f>ROUND(E553*P553,2)</f>
        <v>0</v>
      </c>
      <c r="R553" s="174"/>
      <c r="S553" s="174" t="s">
        <v>208</v>
      </c>
      <c r="T553" s="175" t="s">
        <v>209</v>
      </c>
      <c r="U553" s="157">
        <v>0.28000000000000003</v>
      </c>
      <c r="V553" s="157">
        <f>ROUND(E553*U553,2)</f>
        <v>1.4</v>
      </c>
      <c r="W553" s="157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156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ht="22.5" outlineLevel="1" x14ac:dyDescent="0.2">
      <c r="A554" s="155"/>
      <c r="B554" s="156"/>
      <c r="C554" s="180" t="s">
        <v>468</v>
      </c>
      <c r="D554" s="158"/>
      <c r="E554" s="159">
        <v>5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 t="s">
        <v>160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55"/>
      <c r="B555" s="156"/>
      <c r="C555" s="180" t="s">
        <v>461</v>
      </c>
      <c r="D555" s="158"/>
      <c r="E555" s="159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 t="s">
        <v>160</v>
      </c>
      <c r="AH555" s="148">
        <v>0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 x14ac:dyDescent="0.2">
      <c r="A556" s="155"/>
      <c r="B556" s="156"/>
      <c r="C556" s="494"/>
      <c r="D556" s="495"/>
      <c r="E556" s="495"/>
      <c r="F556" s="495"/>
      <c r="G556" s="495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 t="s">
        <v>163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69">
        <v>62</v>
      </c>
      <c r="B557" s="170" t="s">
        <v>469</v>
      </c>
      <c r="C557" s="179" t="s">
        <v>470</v>
      </c>
      <c r="D557" s="171" t="s">
        <v>172</v>
      </c>
      <c r="E557" s="172">
        <v>8.5</v>
      </c>
      <c r="F557" s="173"/>
      <c r="G557" s="174">
        <f>ROUND(E557*F557,2)</f>
        <v>0</v>
      </c>
      <c r="H557" s="173">
        <v>0</v>
      </c>
      <c r="I557" s="174">
        <f>ROUND(E557*H557,2)</f>
        <v>0</v>
      </c>
      <c r="J557" s="173">
        <v>242</v>
      </c>
      <c r="K557" s="174">
        <f>ROUND(E557*J557,2)</f>
        <v>2057</v>
      </c>
      <c r="L557" s="174">
        <v>21</v>
      </c>
      <c r="M557" s="174">
        <f>G557*(1+L557/100)</f>
        <v>0</v>
      </c>
      <c r="N557" s="174">
        <v>3.2800000000000004E-3</v>
      </c>
      <c r="O557" s="174">
        <f>ROUND(E557*N557,2)</f>
        <v>0.03</v>
      </c>
      <c r="P557" s="174">
        <v>0</v>
      </c>
      <c r="Q557" s="174">
        <f>ROUND(E557*P557,2)</f>
        <v>0</v>
      </c>
      <c r="R557" s="174"/>
      <c r="S557" s="174" t="s">
        <v>208</v>
      </c>
      <c r="T557" s="175" t="s">
        <v>209</v>
      </c>
      <c r="U557" s="157">
        <v>0.28000000000000003</v>
      </c>
      <c r="V557" s="157">
        <f>ROUND(E557*U557,2)</f>
        <v>2.38</v>
      </c>
      <c r="W557" s="157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156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ht="22.5" outlineLevel="1" x14ac:dyDescent="0.2">
      <c r="A558" s="155"/>
      <c r="B558" s="156"/>
      <c r="C558" s="180" t="s">
        <v>471</v>
      </c>
      <c r="D558" s="158"/>
      <c r="E558" s="159">
        <v>8.5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 t="s">
        <v>160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55"/>
      <c r="B559" s="156"/>
      <c r="C559" s="180" t="s">
        <v>461</v>
      </c>
      <c r="D559" s="158"/>
      <c r="E559" s="159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160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">
      <c r="A560" s="155"/>
      <c r="B560" s="156"/>
      <c r="C560" s="494"/>
      <c r="D560" s="495"/>
      <c r="E560" s="495"/>
      <c r="F560" s="495"/>
      <c r="G560" s="495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 t="s">
        <v>163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">
      <c r="A561" s="169">
        <v>63</v>
      </c>
      <c r="B561" s="170" t="s">
        <v>472</v>
      </c>
      <c r="C561" s="179" t="s">
        <v>473</v>
      </c>
      <c r="D561" s="171" t="s">
        <v>172</v>
      </c>
      <c r="E561" s="172">
        <v>8.5</v>
      </c>
      <c r="F561" s="173"/>
      <c r="G561" s="174">
        <f>ROUND(E561*F561,2)</f>
        <v>0</v>
      </c>
      <c r="H561" s="173">
        <v>0</v>
      </c>
      <c r="I561" s="174">
        <f>ROUND(E561*H561,2)</f>
        <v>0</v>
      </c>
      <c r="J561" s="173">
        <v>661</v>
      </c>
      <c r="K561" s="174">
        <f>ROUND(E561*J561,2)</f>
        <v>5618.5</v>
      </c>
      <c r="L561" s="174">
        <v>21</v>
      </c>
      <c r="M561" s="174">
        <f>G561*(1+L561/100)</f>
        <v>0</v>
      </c>
      <c r="N561" s="174">
        <v>3.2800000000000004E-3</v>
      </c>
      <c r="O561" s="174">
        <f>ROUND(E561*N561,2)</f>
        <v>0.03</v>
      </c>
      <c r="P561" s="174">
        <v>0</v>
      </c>
      <c r="Q561" s="174">
        <f>ROUND(E561*P561,2)</f>
        <v>0</v>
      </c>
      <c r="R561" s="174"/>
      <c r="S561" s="174" t="s">
        <v>208</v>
      </c>
      <c r="T561" s="175" t="s">
        <v>209</v>
      </c>
      <c r="U561" s="157">
        <v>0.28000000000000003</v>
      </c>
      <c r="V561" s="157">
        <f>ROUND(E561*U561,2)</f>
        <v>2.38</v>
      </c>
      <c r="W561" s="157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156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ht="22.5" outlineLevel="1" x14ac:dyDescent="0.2">
      <c r="A562" s="155"/>
      <c r="B562" s="156"/>
      <c r="C562" s="180" t="s">
        <v>471</v>
      </c>
      <c r="D562" s="158"/>
      <c r="E562" s="159">
        <v>8.5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 t="s">
        <v>160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">
      <c r="A563" s="155"/>
      <c r="B563" s="156"/>
      <c r="C563" s="180" t="s">
        <v>461</v>
      </c>
      <c r="D563" s="158"/>
      <c r="E563" s="159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160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55"/>
      <c r="B564" s="156"/>
      <c r="C564" s="494"/>
      <c r="D564" s="495"/>
      <c r="E564" s="495"/>
      <c r="F564" s="495"/>
      <c r="G564" s="495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163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69">
        <v>64</v>
      </c>
      <c r="B565" s="170" t="s">
        <v>474</v>
      </c>
      <c r="C565" s="179" t="s">
        <v>475</v>
      </c>
      <c r="D565" s="171" t="s">
        <v>172</v>
      </c>
      <c r="E565" s="172">
        <v>1.75</v>
      </c>
      <c r="F565" s="173"/>
      <c r="G565" s="174">
        <f>ROUND(E565*F565,2)</f>
        <v>0</v>
      </c>
      <c r="H565" s="173">
        <v>0</v>
      </c>
      <c r="I565" s="174">
        <f>ROUND(E565*H565,2)</f>
        <v>0</v>
      </c>
      <c r="J565" s="173">
        <v>374</v>
      </c>
      <c r="K565" s="174">
        <f>ROUND(E565*J565,2)</f>
        <v>654.5</v>
      </c>
      <c r="L565" s="174">
        <v>21</v>
      </c>
      <c r="M565" s="174">
        <f>G565*(1+L565/100)</f>
        <v>0</v>
      </c>
      <c r="N565" s="174">
        <v>3.2800000000000004E-3</v>
      </c>
      <c r="O565" s="174">
        <f>ROUND(E565*N565,2)</f>
        <v>0.01</v>
      </c>
      <c r="P565" s="174">
        <v>0</v>
      </c>
      <c r="Q565" s="174">
        <f>ROUND(E565*P565,2)</f>
        <v>0</v>
      </c>
      <c r="R565" s="174"/>
      <c r="S565" s="174" t="s">
        <v>208</v>
      </c>
      <c r="T565" s="175" t="s">
        <v>209</v>
      </c>
      <c r="U565" s="157">
        <v>0.28000000000000003</v>
      </c>
      <c r="V565" s="157">
        <f>ROUND(E565*U565,2)</f>
        <v>0.49</v>
      </c>
      <c r="W565" s="157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 t="s">
        <v>156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ht="22.5" outlineLevel="1" x14ac:dyDescent="0.2">
      <c r="A566" s="155"/>
      <c r="B566" s="156"/>
      <c r="C566" s="180" t="s">
        <v>476</v>
      </c>
      <c r="D566" s="158"/>
      <c r="E566" s="159">
        <v>1.75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 t="s">
        <v>160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">
      <c r="A567" s="155"/>
      <c r="B567" s="156"/>
      <c r="C567" s="180" t="s">
        <v>461</v>
      </c>
      <c r="D567" s="158"/>
      <c r="E567" s="159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 t="s">
        <v>160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 x14ac:dyDescent="0.2">
      <c r="A568" s="155"/>
      <c r="B568" s="156"/>
      <c r="C568" s="494"/>
      <c r="D568" s="495"/>
      <c r="E568" s="495"/>
      <c r="F568" s="495"/>
      <c r="G568" s="495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 t="s">
        <v>163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69">
        <v>65</v>
      </c>
      <c r="B569" s="170" t="s">
        <v>477</v>
      </c>
      <c r="C569" s="179" t="s">
        <v>478</v>
      </c>
      <c r="D569" s="171" t="s">
        <v>172</v>
      </c>
      <c r="E569" s="172">
        <v>1.25</v>
      </c>
      <c r="F569" s="173"/>
      <c r="G569" s="174">
        <f>ROUND(E569*F569,2)</f>
        <v>0</v>
      </c>
      <c r="H569" s="173">
        <v>0</v>
      </c>
      <c r="I569" s="174">
        <f>ROUND(E569*H569,2)</f>
        <v>0</v>
      </c>
      <c r="J569" s="173">
        <v>704</v>
      </c>
      <c r="K569" s="174">
        <f>ROUND(E569*J569,2)</f>
        <v>880</v>
      </c>
      <c r="L569" s="174">
        <v>21</v>
      </c>
      <c r="M569" s="174">
        <f>G569*(1+L569/100)</f>
        <v>0</v>
      </c>
      <c r="N569" s="174">
        <v>3.2800000000000004E-3</v>
      </c>
      <c r="O569" s="174">
        <f>ROUND(E569*N569,2)</f>
        <v>0</v>
      </c>
      <c r="P569" s="174">
        <v>0</v>
      </c>
      <c r="Q569" s="174">
        <f>ROUND(E569*P569,2)</f>
        <v>0</v>
      </c>
      <c r="R569" s="174"/>
      <c r="S569" s="174" t="s">
        <v>208</v>
      </c>
      <c r="T569" s="175" t="s">
        <v>209</v>
      </c>
      <c r="U569" s="157">
        <v>0.28000000000000003</v>
      </c>
      <c r="V569" s="157">
        <f>ROUND(E569*U569,2)</f>
        <v>0.35</v>
      </c>
      <c r="W569" s="157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 t="s">
        <v>156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ht="22.5" outlineLevel="1" x14ac:dyDescent="0.2">
      <c r="A570" s="155"/>
      <c r="B570" s="156"/>
      <c r="C570" s="180" t="s">
        <v>479</v>
      </c>
      <c r="D570" s="158"/>
      <c r="E570" s="159">
        <v>1.25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 t="s">
        <v>160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55"/>
      <c r="B571" s="156"/>
      <c r="C571" s="180" t="s">
        <v>461</v>
      </c>
      <c r="D571" s="158"/>
      <c r="E571" s="159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160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">
      <c r="A572" s="155"/>
      <c r="B572" s="156"/>
      <c r="C572" s="494"/>
      <c r="D572" s="495"/>
      <c r="E572" s="495"/>
      <c r="F572" s="495"/>
      <c r="G572" s="495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 t="s">
        <v>163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69">
        <v>66</v>
      </c>
      <c r="B573" s="170" t="s">
        <v>480</v>
      </c>
      <c r="C573" s="179" t="s">
        <v>481</v>
      </c>
      <c r="D573" s="171" t="s">
        <v>219</v>
      </c>
      <c r="E573" s="172">
        <v>6</v>
      </c>
      <c r="F573" s="173"/>
      <c r="G573" s="174">
        <f>ROUND(E573*F573,2)</f>
        <v>0</v>
      </c>
      <c r="H573" s="173">
        <v>0</v>
      </c>
      <c r="I573" s="174">
        <f>ROUND(E573*H573,2)</f>
        <v>0</v>
      </c>
      <c r="J573" s="173">
        <v>9680</v>
      </c>
      <c r="K573" s="174">
        <f>ROUND(E573*J573,2)</f>
        <v>58080</v>
      </c>
      <c r="L573" s="174">
        <v>21</v>
      </c>
      <c r="M573" s="174">
        <f>G573*(1+L573/100)</f>
        <v>0</v>
      </c>
      <c r="N573" s="174">
        <v>3.2800000000000004E-3</v>
      </c>
      <c r="O573" s="174">
        <f>ROUND(E573*N573,2)</f>
        <v>0.02</v>
      </c>
      <c r="P573" s="174">
        <v>0</v>
      </c>
      <c r="Q573" s="174">
        <f>ROUND(E573*P573,2)</f>
        <v>0</v>
      </c>
      <c r="R573" s="174"/>
      <c r="S573" s="174" t="s">
        <v>208</v>
      </c>
      <c r="T573" s="175" t="s">
        <v>209</v>
      </c>
      <c r="U573" s="157">
        <v>0.28000000000000003</v>
      </c>
      <c r="V573" s="157">
        <f>ROUND(E573*U573,2)</f>
        <v>1.68</v>
      </c>
      <c r="W573" s="157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 t="s">
        <v>156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ht="22.5" outlineLevel="1" x14ac:dyDescent="0.2">
      <c r="A574" s="155"/>
      <c r="B574" s="156"/>
      <c r="C574" s="180" t="s">
        <v>482</v>
      </c>
      <c r="D574" s="158"/>
      <c r="E574" s="159">
        <v>6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 t="s">
        <v>160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55"/>
      <c r="B575" s="156"/>
      <c r="C575" s="180" t="s">
        <v>461</v>
      </c>
      <c r="D575" s="158"/>
      <c r="E575" s="159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 t="s">
        <v>160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">
      <c r="A576" s="155"/>
      <c r="B576" s="156"/>
      <c r="C576" s="494"/>
      <c r="D576" s="495"/>
      <c r="E576" s="495"/>
      <c r="F576" s="495"/>
      <c r="G576" s="495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 t="s">
        <v>163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69">
        <v>67</v>
      </c>
      <c r="B577" s="170" t="s">
        <v>483</v>
      </c>
      <c r="C577" s="179" t="s">
        <v>484</v>
      </c>
      <c r="D577" s="171" t="s">
        <v>219</v>
      </c>
      <c r="E577" s="172">
        <v>5</v>
      </c>
      <c r="F577" s="173"/>
      <c r="G577" s="174">
        <f>ROUND(E577*F577,2)</f>
        <v>0</v>
      </c>
      <c r="H577" s="173">
        <v>0</v>
      </c>
      <c r="I577" s="174">
        <f>ROUND(E577*H577,2)</f>
        <v>0</v>
      </c>
      <c r="J577" s="173">
        <v>5280</v>
      </c>
      <c r="K577" s="174">
        <f>ROUND(E577*J577,2)</f>
        <v>26400</v>
      </c>
      <c r="L577" s="174">
        <v>21</v>
      </c>
      <c r="M577" s="174">
        <f>G577*(1+L577/100)</f>
        <v>0</v>
      </c>
      <c r="N577" s="174">
        <v>3.2800000000000004E-3</v>
      </c>
      <c r="O577" s="174">
        <f>ROUND(E577*N577,2)</f>
        <v>0.02</v>
      </c>
      <c r="P577" s="174">
        <v>0</v>
      </c>
      <c r="Q577" s="174">
        <f>ROUND(E577*P577,2)</f>
        <v>0</v>
      </c>
      <c r="R577" s="174"/>
      <c r="S577" s="174" t="s">
        <v>208</v>
      </c>
      <c r="T577" s="175" t="s">
        <v>209</v>
      </c>
      <c r="U577" s="157">
        <v>0.28000000000000003</v>
      </c>
      <c r="V577" s="157">
        <f>ROUND(E577*U577,2)</f>
        <v>1.4</v>
      </c>
      <c r="W577" s="157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 t="s">
        <v>156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ht="22.5" outlineLevel="1" x14ac:dyDescent="0.2">
      <c r="A578" s="155"/>
      <c r="B578" s="156"/>
      <c r="C578" s="180" t="s">
        <v>468</v>
      </c>
      <c r="D578" s="158"/>
      <c r="E578" s="159">
        <v>5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 t="s">
        <v>160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">
      <c r="A579" s="155"/>
      <c r="B579" s="156"/>
      <c r="C579" s="180" t="s">
        <v>461</v>
      </c>
      <c r="D579" s="158"/>
      <c r="E579" s="159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 t="s">
        <v>160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">
      <c r="A580" s="155"/>
      <c r="B580" s="156"/>
      <c r="C580" s="494"/>
      <c r="D580" s="495"/>
      <c r="E580" s="495"/>
      <c r="F580" s="495"/>
      <c r="G580" s="495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 t="s">
        <v>163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 x14ac:dyDescent="0.2">
      <c r="A581" s="169">
        <v>68</v>
      </c>
      <c r="B581" s="170" t="s">
        <v>485</v>
      </c>
      <c r="C581" s="179" t="s">
        <v>486</v>
      </c>
      <c r="D581" s="171" t="s">
        <v>219</v>
      </c>
      <c r="E581" s="172">
        <v>1</v>
      </c>
      <c r="F581" s="173"/>
      <c r="G581" s="174">
        <f>ROUND(E581*F581,2)</f>
        <v>0</v>
      </c>
      <c r="H581" s="173">
        <v>0</v>
      </c>
      <c r="I581" s="174">
        <f>ROUND(E581*H581,2)</f>
        <v>0</v>
      </c>
      <c r="J581" s="173">
        <v>18480</v>
      </c>
      <c r="K581" s="174">
        <f>ROUND(E581*J581,2)</f>
        <v>18480</v>
      </c>
      <c r="L581" s="174">
        <v>21</v>
      </c>
      <c r="M581" s="174">
        <f>G581*(1+L581/100)</f>
        <v>0</v>
      </c>
      <c r="N581" s="174">
        <v>3.2800000000000004E-3</v>
      </c>
      <c r="O581" s="174">
        <f>ROUND(E581*N581,2)</f>
        <v>0</v>
      </c>
      <c r="P581" s="174">
        <v>0</v>
      </c>
      <c r="Q581" s="174">
        <f>ROUND(E581*P581,2)</f>
        <v>0</v>
      </c>
      <c r="R581" s="174"/>
      <c r="S581" s="174" t="s">
        <v>208</v>
      </c>
      <c r="T581" s="175" t="s">
        <v>209</v>
      </c>
      <c r="U581" s="157">
        <v>0.28000000000000003</v>
      </c>
      <c r="V581" s="157">
        <f>ROUND(E581*U581,2)</f>
        <v>0.28000000000000003</v>
      </c>
      <c r="W581" s="157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 t="s">
        <v>156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ht="22.5" outlineLevel="1" x14ac:dyDescent="0.2">
      <c r="A582" s="155"/>
      <c r="B582" s="156"/>
      <c r="C582" s="180" t="s">
        <v>487</v>
      </c>
      <c r="D582" s="158"/>
      <c r="E582" s="159">
        <v>1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 t="s">
        <v>160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">
      <c r="A583" s="155"/>
      <c r="B583" s="156"/>
      <c r="C583" s="180" t="s">
        <v>461</v>
      </c>
      <c r="D583" s="158"/>
      <c r="E583" s="159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 t="s">
        <v>160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">
      <c r="A584" s="155"/>
      <c r="B584" s="156"/>
      <c r="C584" s="494"/>
      <c r="D584" s="495"/>
      <c r="E584" s="495"/>
      <c r="F584" s="495"/>
      <c r="G584" s="495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 t="s">
        <v>163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">
      <c r="A585" s="169">
        <v>69</v>
      </c>
      <c r="B585" s="170" t="s">
        <v>488</v>
      </c>
      <c r="C585" s="179" t="s">
        <v>489</v>
      </c>
      <c r="D585" s="171" t="s">
        <v>219</v>
      </c>
      <c r="E585" s="172">
        <v>1</v>
      </c>
      <c r="F585" s="173"/>
      <c r="G585" s="174">
        <f>ROUND(E585*F585,2)</f>
        <v>0</v>
      </c>
      <c r="H585" s="173">
        <v>0</v>
      </c>
      <c r="I585" s="174">
        <f>ROUND(E585*H585,2)</f>
        <v>0</v>
      </c>
      <c r="J585" s="173">
        <v>5280</v>
      </c>
      <c r="K585" s="174">
        <f>ROUND(E585*J585,2)</f>
        <v>5280</v>
      </c>
      <c r="L585" s="174">
        <v>21</v>
      </c>
      <c r="M585" s="174">
        <f>G585*(1+L585/100)</f>
        <v>0</v>
      </c>
      <c r="N585" s="174">
        <v>3.2800000000000004E-3</v>
      </c>
      <c r="O585" s="174">
        <f>ROUND(E585*N585,2)</f>
        <v>0</v>
      </c>
      <c r="P585" s="174">
        <v>0</v>
      </c>
      <c r="Q585" s="174">
        <f>ROUND(E585*P585,2)</f>
        <v>0</v>
      </c>
      <c r="R585" s="174"/>
      <c r="S585" s="174" t="s">
        <v>208</v>
      </c>
      <c r="T585" s="175" t="s">
        <v>209</v>
      </c>
      <c r="U585" s="157">
        <v>0.28000000000000003</v>
      </c>
      <c r="V585" s="157">
        <f>ROUND(E585*U585,2)</f>
        <v>0.28000000000000003</v>
      </c>
      <c r="W585" s="157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 t="s">
        <v>156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ht="22.5" outlineLevel="1" x14ac:dyDescent="0.2">
      <c r="A586" s="155"/>
      <c r="B586" s="156"/>
      <c r="C586" s="180" t="s">
        <v>487</v>
      </c>
      <c r="D586" s="158"/>
      <c r="E586" s="159">
        <v>1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 t="s">
        <v>160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">
      <c r="A587" s="155"/>
      <c r="B587" s="156"/>
      <c r="C587" s="180" t="s">
        <v>461</v>
      </c>
      <c r="D587" s="158"/>
      <c r="E587" s="159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 t="s">
        <v>160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55"/>
      <c r="B588" s="156"/>
      <c r="C588" s="494"/>
      <c r="D588" s="495"/>
      <c r="E588" s="495"/>
      <c r="F588" s="495"/>
      <c r="G588" s="495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 t="s">
        <v>163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69">
        <v>70</v>
      </c>
      <c r="B589" s="170" t="s">
        <v>490</v>
      </c>
      <c r="C589" s="179" t="s">
        <v>491</v>
      </c>
      <c r="D589" s="171" t="s">
        <v>219</v>
      </c>
      <c r="E589" s="172">
        <v>12</v>
      </c>
      <c r="F589" s="173"/>
      <c r="G589" s="174">
        <f>ROUND(E589*F589,2)</f>
        <v>0</v>
      </c>
      <c r="H589" s="173">
        <v>0</v>
      </c>
      <c r="I589" s="174">
        <f>ROUND(E589*H589,2)</f>
        <v>0</v>
      </c>
      <c r="J589" s="173">
        <v>3630</v>
      </c>
      <c r="K589" s="174">
        <f>ROUND(E589*J589,2)</f>
        <v>43560</v>
      </c>
      <c r="L589" s="174">
        <v>21</v>
      </c>
      <c r="M589" s="174">
        <f>G589*(1+L589/100)</f>
        <v>0</v>
      </c>
      <c r="N589" s="174">
        <v>3.2800000000000004E-3</v>
      </c>
      <c r="O589" s="174">
        <f>ROUND(E589*N589,2)</f>
        <v>0.04</v>
      </c>
      <c r="P589" s="174">
        <v>0</v>
      </c>
      <c r="Q589" s="174">
        <f>ROUND(E589*P589,2)</f>
        <v>0</v>
      </c>
      <c r="R589" s="174"/>
      <c r="S589" s="174" t="s">
        <v>208</v>
      </c>
      <c r="T589" s="175" t="s">
        <v>209</v>
      </c>
      <c r="U589" s="157">
        <v>0.28000000000000003</v>
      </c>
      <c r="V589" s="157">
        <f>ROUND(E589*U589,2)</f>
        <v>3.36</v>
      </c>
      <c r="W589" s="157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 t="s">
        <v>156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ht="22.5" outlineLevel="1" x14ac:dyDescent="0.2">
      <c r="A590" s="155"/>
      <c r="B590" s="156"/>
      <c r="C590" s="180" t="s">
        <v>492</v>
      </c>
      <c r="D590" s="158"/>
      <c r="E590" s="159">
        <v>12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160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55"/>
      <c r="B591" s="156"/>
      <c r="C591" s="180" t="s">
        <v>461</v>
      </c>
      <c r="D591" s="158"/>
      <c r="E591" s="159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 t="s">
        <v>160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55"/>
      <c r="B592" s="156"/>
      <c r="C592" s="494"/>
      <c r="D592" s="495"/>
      <c r="E592" s="495"/>
      <c r="F592" s="495"/>
      <c r="G592" s="495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 t="s">
        <v>163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">
      <c r="A593" s="169">
        <v>71</v>
      </c>
      <c r="B593" s="170" t="s">
        <v>493</v>
      </c>
      <c r="C593" s="179" t="s">
        <v>494</v>
      </c>
      <c r="D593" s="171" t="s">
        <v>219</v>
      </c>
      <c r="E593" s="172">
        <v>1</v>
      </c>
      <c r="F593" s="173"/>
      <c r="G593" s="174">
        <f>ROUND(E593*F593,2)</f>
        <v>0</v>
      </c>
      <c r="H593" s="173">
        <v>0</v>
      </c>
      <c r="I593" s="174">
        <f>ROUND(E593*H593,2)</f>
        <v>0</v>
      </c>
      <c r="J593" s="173">
        <v>20460</v>
      </c>
      <c r="K593" s="174">
        <f>ROUND(E593*J593,2)</f>
        <v>20460</v>
      </c>
      <c r="L593" s="174">
        <v>21</v>
      </c>
      <c r="M593" s="174">
        <f>G593*(1+L593/100)</f>
        <v>0</v>
      </c>
      <c r="N593" s="174">
        <v>3.2800000000000004E-3</v>
      </c>
      <c r="O593" s="174">
        <f>ROUND(E593*N593,2)</f>
        <v>0</v>
      </c>
      <c r="P593" s="174">
        <v>0</v>
      </c>
      <c r="Q593" s="174">
        <f>ROUND(E593*P593,2)</f>
        <v>0</v>
      </c>
      <c r="R593" s="174"/>
      <c r="S593" s="174" t="s">
        <v>208</v>
      </c>
      <c r="T593" s="175" t="s">
        <v>209</v>
      </c>
      <c r="U593" s="157">
        <v>0.28000000000000003</v>
      </c>
      <c r="V593" s="157">
        <f>ROUND(E593*U593,2)</f>
        <v>0.28000000000000003</v>
      </c>
      <c r="W593" s="157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 t="s">
        <v>156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ht="22.5" outlineLevel="1" x14ac:dyDescent="0.2">
      <c r="A594" s="155"/>
      <c r="B594" s="156"/>
      <c r="C594" s="180" t="s">
        <v>487</v>
      </c>
      <c r="D594" s="158"/>
      <c r="E594" s="159">
        <v>1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 t="s">
        <v>160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">
      <c r="A595" s="155"/>
      <c r="B595" s="156"/>
      <c r="C595" s="180" t="s">
        <v>461</v>
      </c>
      <c r="D595" s="158"/>
      <c r="E595" s="159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 t="s">
        <v>160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">
      <c r="A596" s="155"/>
      <c r="B596" s="156"/>
      <c r="C596" s="494"/>
      <c r="D596" s="495"/>
      <c r="E596" s="495"/>
      <c r="F596" s="495"/>
      <c r="G596" s="495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 t="s">
        <v>163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69">
        <v>72</v>
      </c>
      <c r="B597" s="170" t="s">
        <v>495</v>
      </c>
      <c r="C597" s="179" t="s">
        <v>496</v>
      </c>
      <c r="D597" s="171" t="s">
        <v>219</v>
      </c>
      <c r="E597" s="172">
        <v>1</v>
      </c>
      <c r="F597" s="173"/>
      <c r="G597" s="174">
        <f>ROUND(E597*F597,2)</f>
        <v>0</v>
      </c>
      <c r="H597" s="173">
        <v>0</v>
      </c>
      <c r="I597" s="174">
        <f>ROUND(E597*H597,2)</f>
        <v>0</v>
      </c>
      <c r="J597" s="173">
        <v>5060</v>
      </c>
      <c r="K597" s="174">
        <f>ROUND(E597*J597,2)</f>
        <v>5060</v>
      </c>
      <c r="L597" s="174">
        <v>21</v>
      </c>
      <c r="M597" s="174">
        <f>G597*(1+L597/100)</f>
        <v>0</v>
      </c>
      <c r="N597" s="174">
        <v>3.2800000000000004E-3</v>
      </c>
      <c r="O597" s="174">
        <f>ROUND(E597*N597,2)</f>
        <v>0</v>
      </c>
      <c r="P597" s="174">
        <v>0</v>
      </c>
      <c r="Q597" s="174">
        <f>ROUND(E597*P597,2)</f>
        <v>0</v>
      </c>
      <c r="R597" s="174"/>
      <c r="S597" s="174" t="s">
        <v>208</v>
      </c>
      <c r="T597" s="175" t="s">
        <v>209</v>
      </c>
      <c r="U597" s="157">
        <v>0.28000000000000003</v>
      </c>
      <c r="V597" s="157">
        <f>ROUND(E597*U597,2)</f>
        <v>0.28000000000000003</v>
      </c>
      <c r="W597" s="157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 t="s">
        <v>156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ht="22.5" outlineLevel="1" x14ac:dyDescent="0.2">
      <c r="A598" s="155"/>
      <c r="B598" s="156"/>
      <c r="C598" s="180" t="s">
        <v>497</v>
      </c>
      <c r="D598" s="158"/>
      <c r="E598" s="159">
        <v>1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 t="s">
        <v>160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">
      <c r="A599" s="155"/>
      <c r="B599" s="156"/>
      <c r="C599" s="180" t="s">
        <v>461</v>
      </c>
      <c r="D599" s="158"/>
      <c r="E599" s="159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 t="s">
        <v>160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">
      <c r="A600" s="155"/>
      <c r="B600" s="156"/>
      <c r="C600" s="494"/>
      <c r="D600" s="495"/>
      <c r="E600" s="495"/>
      <c r="F600" s="495"/>
      <c r="G600" s="495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 t="s">
        <v>163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 x14ac:dyDescent="0.2">
      <c r="A601" s="169">
        <v>73</v>
      </c>
      <c r="B601" s="170" t="s">
        <v>498</v>
      </c>
      <c r="C601" s="179" t="s">
        <v>499</v>
      </c>
      <c r="D601" s="171" t="s">
        <v>172</v>
      </c>
      <c r="E601" s="172">
        <v>72.5</v>
      </c>
      <c r="F601" s="173"/>
      <c r="G601" s="174">
        <f>ROUND(E601*F601,2)</f>
        <v>0</v>
      </c>
      <c r="H601" s="173">
        <v>0</v>
      </c>
      <c r="I601" s="174">
        <f>ROUND(E601*H601,2)</f>
        <v>0</v>
      </c>
      <c r="J601" s="173">
        <v>715</v>
      </c>
      <c r="K601" s="174">
        <f>ROUND(E601*J601,2)</f>
        <v>51837.5</v>
      </c>
      <c r="L601" s="174">
        <v>21</v>
      </c>
      <c r="M601" s="174">
        <f>G601*(1+L601/100)</f>
        <v>0</v>
      </c>
      <c r="N601" s="174">
        <v>3.2800000000000004E-3</v>
      </c>
      <c r="O601" s="174">
        <f>ROUND(E601*N601,2)</f>
        <v>0.24</v>
      </c>
      <c r="P601" s="174">
        <v>0</v>
      </c>
      <c r="Q601" s="174">
        <f>ROUND(E601*P601,2)</f>
        <v>0</v>
      </c>
      <c r="R601" s="174"/>
      <c r="S601" s="174" t="s">
        <v>208</v>
      </c>
      <c r="T601" s="175" t="s">
        <v>209</v>
      </c>
      <c r="U601" s="157">
        <v>0.28000000000000003</v>
      </c>
      <c r="V601" s="157">
        <f>ROUND(E601*U601,2)</f>
        <v>20.3</v>
      </c>
      <c r="W601" s="157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 t="s">
        <v>156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ht="22.5" outlineLevel="1" x14ac:dyDescent="0.2">
      <c r="A602" s="155"/>
      <c r="B602" s="156"/>
      <c r="C602" s="180" t="s">
        <v>500</v>
      </c>
      <c r="D602" s="158"/>
      <c r="E602" s="159">
        <v>72.5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 t="s">
        <v>160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55"/>
      <c r="B603" s="156"/>
      <c r="C603" s="180" t="s">
        <v>461</v>
      </c>
      <c r="D603" s="158"/>
      <c r="E603" s="159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 t="s">
        <v>160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 x14ac:dyDescent="0.2">
      <c r="A604" s="155"/>
      <c r="B604" s="156"/>
      <c r="C604" s="494"/>
      <c r="D604" s="495"/>
      <c r="E604" s="495"/>
      <c r="F604" s="495"/>
      <c r="G604" s="495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 t="s">
        <v>163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 x14ac:dyDescent="0.2">
      <c r="A605" s="169">
        <v>74</v>
      </c>
      <c r="B605" s="170" t="s">
        <v>501</v>
      </c>
      <c r="C605" s="179" t="s">
        <v>502</v>
      </c>
      <c r="D605" s="171" t="s">
        <v>172</v>
      </c>
      <c r="E605" s="172">
        <v>0.75</v>
      </c>
      <c r="F605" s="173"/>
      <c r="G605" s="174">
        <f>ROUND(E605*F605,2)</f>
        <v>0</v>
      </c>
      <c r="H605" s="173">
        <v>0</v>
      </c>
      <c r="I605" s="174">
        <f>ROUND(E605*H605,2)</f>
        <v>0</v>
      </c>
      <c r="J605" s="173">
        <v>7150</v>
      </c>
      <c r="K605" s="174">
        <f>ROUND(E605*J605,2)</f>
        <v>5362.5</v>
      </c>
      <c r="L605" s="174">
        <v>21</v>
      </c>
      <c r="M605" s="174">
        <f>G605*(1+L605/100)</f>
        <v>0</v>
      </c>
      <c r="N605" s="174">
        <v>3.2800000000000004E-3</v>
      </c>
      <c r="O605" s="174">
        <f>ROUND(E605*N605,2)</f>
        <v>0</v>
      </c>
      <c r="P605" s="174">
        <v>0</v>
      </c>
      <c r="Q605" s="174">
        <f>ROUND(E605*P605,2)</f>
        <v>0</v>
      </c>
      <c r="R605" s="174"/>
      <c r="S605" s="174" t="s">
        <v>208</v>
      </c>
      <c r="T605" s="175" t="s">
        <v>209</v>
      </c>
      <c r="U605" s="157">
        <v>0.28000000000000003</v>
      </c>
      <c r="V605" s="157">
        <f>ROUND(E605*U605,2)</f>
        <v>0.21</v>
      </c>
      <c r="W605" s="157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 t="s">
        <v>156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ht="22.5" outlineLevel="1" x14ac:dyDescent="0.2">
      <c r="A606" s="155"/>
      <c r="B606" s="156"/>
      <c r="C606" s="180" t="s">
        <v>503</v>
      </c>
      <c r="D606" s="158"/>
      <c r="E606" s="159">
        <v>0.75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 t="s">
        <v>160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55"/>
      <c r="B607" s="156"/>
      <c r="C607" s="180" t="s">
        <v>461</v>
      </c>
      <c r="D607" s="158"/>
      <c r="E607" s="159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 t="s">
        <v>160</v>
      </c>
      <c r="AH607" s="148">
        <v>0</v>
      </c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 x14ac:dyDescent="0.2">
      <c r="A608" s="155"/>
      <c r="B608" s="156"/>
      <c r="C608" s="494"/>
      <c r="D608" s="495"/>
      <c r="E608" s="495"/>
      <c r="F608" s="495"/>
      <c r="G608" s="495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 t="s">
        <v>163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">
      <c r="A609" s="169">
        <v>75</v>
      </c>
      <c r="B609" s="170" t="s">
        <v>504</v>
      </c>
      <c r="C609" s="179" t="s">
        <v>505</v>
      </c>
      <c r="D609" s="171" t="s">
        <v>172</v>
      </c>
      <c r="E609" s="172">
        <v>1.5</v>
      </c>
      <c r="F609" s="173"/>
      <c r="G609" s="174">
        <f>ROUND(E609*F609,2)</f>
        <v>0</v>
      </c>
      <c r="H609" s="173">
        <v>0</v>
      </c>
      <c r="I609" s="174">
        <f>ROUND(E609*H609,2)</f>
        <v>0</v>
      </c>
      <c r="J609" s="173">
        <v>2970</v>
      </c>
      <c r="K609" s="174">
        <f>ROUND(E609*J609,2)</f>
        <v>4455</v>
      </c>
      <c r="L609" s="174">
        <v>21</v>
      </c>
      <c r="M609" s="174">
        <f>G609*(1+L609/100)</f>
        <v>0</v>
      </c>
      <c r="N609" s="174">
        <v>3.2800000000000004E-3</v>
      </c>
      <c r="O609" s="174">
        <f>ROUND(E609*N609,2)</f>
        <v>0</v>
      </c>
      <c r="P609" s="174">
        <v>0</v>
      </c>
      <c r="Q609" s="174">
        <f>ROUND(E609*P609,2)</f>
        <v>0</v>
      </c>
      <c r="R609" s="174"/>
      <c r="S609" s="174" t="s">
        <v>208</v>
      </c>
      <c r="T609" s="175" t="s">
        <v>209</v>
      </c>
      <c r="U609" s="157">
        <v>0.28000000000000003</v>
      </c>
      <c r="V609" s="157">
        <f>ROUND(E609*U609,2)</f>
        <v>0.42</v>
      </c>
      <c r="W609" s="157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 t="s">
        <v>156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ht="22.5" outlineLevel="1" x14ac:dyDescent="0.2">
      <c r="A610" s="155"/>
      <c r="B610" s="156"/>
      <c r="C610" s="180" t="s">
        <v>506</v>
      </c>
      <c r="D610" s="158"/>
      <c r="E610" s="159">
        <v>1.5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 t="s">
        <v>160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 x14ac:dyDescent="0.2">
      <c r="A611" s="155"/>
      <c r="B611" s="156"/>
      <c r="C611" s="180" t="s">
        <v>461</v>
      </c>
      <c r="D611" s="158"/>
      <c r="E611" s="159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 t="s">
        <v>160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 x14ac:dyDescent="0.2">
      <c r="A612" s="155"/>
      <c r="B612" s="156"/>
      <c r="C612" s="494"/>
      <c r="D612" s="495"/>
      <c r="E612" s="495"/>
      <c r="F612" s="495"/>
      <c r="G612" s="495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 t="s">
        <v>163</v>
      </c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">
      <c r="A613" s="169">
        <v>76</v>
      </c>
      <c r="B613" s="170" t="s">
        <v>507</v>
      </c>
      <c r="C613" s="179" t="s">
        <v>508</v>
      </c>
      <c r="D613" s="171" t="s">
        <v>172</v>
      </c>
      <c r="E613" s="172">
        <v>1</v>
      </c>
      <c r="F613" s="173"/>
      <c r="G613" s="174">
        <f>ROUND(E613*F613,2)</f>
        <v>0</v>
      </c>
      <c r="H613" s="173">
        <v>0</v>
      </c>
      <c r="I613" s="174">
        <f>ROUND(E613*H613,2)</f>
        <v>0</v>
      </c>
      <c r="J613" s="173">
        <v>3960</v>
      </c>
      <c r="K613" s="174">
        <f>ROUND(E613*J613,2)</f>
        <v>3960</v>
      </c>
      <c r="L613" s="174">
        <v>21</v>
      </c>
      <c r="M613" s="174">
        <f>G613*(1+L613/100)</f>
        <v>0</v>
      </c>
      <c r="N613" s="174">
        <v>3.2800000000000004E-3</v>
      </c>
      <c r="O613" s="174">
        <f>ROUND(E613*N613,2)</f>
        <v>0</v>
      </c>
      <c r="P613" s="174">
        <v>0</v>
      </c>
      <c r="Q613" s="174">
        <f>ROUND(E613*P613,2)</f>
        <v>0</v>
      </c>
      <c r="R613" s="174"/>
      <c r="S613" s="174" t="s">
        <v>208</v>
      </c>
      <c r="T613" s="175" t="s">
        <v>209</v>
      </c>
      <c r="U613" s="157">
        <v>0.28000000000000003</v>
      </c>
      <c r="V613" s="157">
        <f>ROUND(E613*U613,2)</f>
        <v>0.28000000000000003</v>
      </c>
      <c r="W613" s="157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 t="s">
        <v>156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ht="22.5" outlineLevel="1" x14ac:dyDescent="0.2">
      <c r="A614" s="155"/>
      <c r="B614" s="156"/>
      <c r="C614" s="180" t="s">
        <v>487</v>
      </c>
      <c r="D614" s="158"/>
      <c r="E614" s="159">
        <v>1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 t="s">
        <v>160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55"/>
      <c r="B615" s="156"/>
      <c r="C615" s="180" t="s">
        <v>461</v>
      </c>
      <c r="D615" s="158"/>
      <c r="E615" s="159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 t="s">
        <v>160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 x14ac:dyDescent="0.2">
      <c r="A616" s="155"/>
      <c r="B616" s="156"/>
      <c r="C616" s="494"/>
      <c r="D616" s="495"/>
      <c r="E616" s="495"/>
      <c r="F616" s="495"/>
      <c r="G616" s="495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 t="s">
        <v>163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">
      <c r="A617" s="169">
        <v>77</v>
      </c>
      <c r="B617" s="170" t="s">
        <v>509</v>
      </c>
      <c r="C617" s="179" t="s">
        <v>510</v>
      </c>
      <c r="D617" s="171" t="s">
        <v>172</v>
      </c>
      <c r="E617" s="172">
        <v>33</v>
      </c>
      <c r="F617" s="173"/>
      <c r="G617" s="174">
        <f>ROUND(E617*F617,2)</f>
        <v>0</v>
      </c>
      <c r="H617" s="173">
        <v>0</v>
      </c>
      <c r="I617" s="174">
        <f>ROUND(E617*H617,2)</f>
        <v>0</v>
      </c>
      <c r="J617" s="173">
        <v>1100</v>
      </c>
      <c r="K617" s="174">
        <f>ROUND(E617*J617,2)</f>
        <v>36300</v>
      </c>
      <c r="L617" s="174">
        <v>21</v>
      </c>
      <c r="M617" s="174">
        <f>G617*(1+L617/100)</f>
        <v>0</v>
      </c>
      <c r="N617" s="174">
        <v>3.2800000000000004E-3</v>
      </c>
      <c r="O617" s="174">
        <f>ROUND(E617*N617,2)</f>
        <v>0.11</v>
      </c>
      <c r="P617" s="174">
        <v>0</v>
      </c>
      <c r="Q617" s="174">
        <f>ROUND(E617*P617,2)</f>
        <v>0</v>
      </c>
      <c r="R617" s="174"/>
      <c r="S617" s="174" t="s">
        <v>208</v>
      </c>
      <c r="T617" s="175" t="s">
        <v>209</v>
      </c>
      <c r="U617" s="157">
        <v>0.28000000000000003</v>
      </c>
      <c r="V617" s="157">
        <f>ROUND(E617*U617,2)</f>
        <v>9.24</v>
      </c>
      <c r="W617" s="157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 t="s">
        <v>156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ht="22.5" outlineLevel="1" x14ac:dyDescent="0.2">
      <c r="A618" s="155"/>
      <c r="B618" s="156"/>
      <c r="C618" s="180" t="s">
        <v>511</v>
      </c>
      <c r="D618" s="158"/>
      <c r="E618" s="159">
        <v>33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 t="s">
        <v>160</v>
      </c>
      <c r="AH618" s="148">
        <v>0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 x14ac:dyDescent="0.2">
      <c r="A619" s="155"/>
      <c r="B619" s="156"/>
      <c r="C619" s="180" t="s">
        <v>461</v>
      </c>
      <c r="D619" s="158"/>
      <c r="E619" s="159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 t="s">
        <v>160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 x14ac:dyDescent="0.2">
      <c r="A620" s="155"/>
      <c r="B620" s="156"/>
      <c r="C620" s="494"/>
      <c r="D620" s="495"/>
      <c r="E620" s="495"/>
      <c r="F620" s="495"/>
      <c r="G620" s="495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 t="s">
        <v>163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69">
        <v>78</v>
      </c>
      <c r="B621" s="170" t="s">
        <v>512</v>
      </c>
      <c r="C621" s="179" t="s">
        <v>513</v>
      </c>
      <c r="D621" s="171" t="s">
        <v>172</v>
      </c>
      <c r="E621" s="172">
        <v>1.5</v>
      </c>
      <c r="F621" s="173"/>
      <c r="G621" s="174">
        <f>ROUND(E621*F621,2)</f>
        <v>0</v>
      </c>
      <c r="H621" s="173">
        <v>0</v>
      </c>
      <c r="I621" s="174">
        <f>ROUND(E621*H621,2)</f>
        <v>0</v>
      </c>
      <c r="J621" s="173">
        <v>440</v>
      </c>
      <c r="K621" s="174">
        <f>ROUND(E621*J621,2)</f>
        <v>660</v>
      </c>
      <c r="L621" s="174">
        <v>21</v>
      </c>
      <c r="M621" s="174">
        <f>G621*(1+L621/100)</f>
        <v>0</v>
      </c>
      <c r="N621" s="174">
        <v>3.2800000000000004E-3</v>
      </c>
      <c r="O621" s="174">
        <f>ROUND(E621*N621,2)</f>
        <v>0</v>
      </c>
      <c r="P621" s="174">
        <v>0</v>
      </c>
      <c r="Q621" s="174">
        <f>ROUND(E621*P621,2)</f>
        <v>0</v>
      </c>
      <c r="R621" s="174"/>
      <c r="S621" s="174" t="s">
        <v>208</v>
      </c>
      <c r="T621" s="175" t="s">
        <v>209</v>
      </c>
      <c r="U621" s="157">
        <v>0.28000000000000003</v>
      </c>
      <c r="V621" s="157">
        <f>ROUND(E621*U621,2)</f>
        <v>0.42</v>
      </c>
      <c r="W621" s="157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 t="s">
        <v>156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ht="22.5" outlineLevel="1" x14ac:dyDescent="0.2">
      <c r="A622" s="155"/>
      <c r="B622" s="156"/>
      <c r="C622" s="180" t="s">
        <v>506</v>
      </c>
      <c r="D622" s="158"/>
      <c r="E622" s="159">
        <v>1.5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 t="s">
        <v>160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55"/>
      <c r="B623" s="156"/>
      <c r="C623" s="180" t="s">
        <v>461</v>
      </c>
      <c r="D623" s="158"/>
      <c r="E623" s="159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 t="s">
        <v>160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 x14ac:dyDescent="0.2">
      <c r="A624" s="155"/>
      <c r="B624" s="156"/>
      <c r="C624" s="494"/>
      <c r="D624" s="495"/>
      <c r="E624" s="495"/>
      <c r="F624" s="495"/>
      <c r="G624" s="495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 t="s">
        <v>163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69">
        <v>79</v>
      </c>
      <c r="B625" s="170" t="s">
        <v>514</v>
      </c>
      <c r="C625" s="179" t="s">
        <v>515</v>
      </c>
      <c r="D625" s="171" t="s">
        <v>219</v>
      </c>
      <c r="E625" s="172">
        <v>1</v>
      </c>
      <c r="F625" s="173"/>
      <c r="G625" s="174">
        <f>ROUND(E625*F625,2)</f>
        <v>0</v>
      </c>
      <c r="H625" s="173">
        <v>0</v>
      </c>
      <c r="I625" s="174">
        <f>ROUND(E625*H625,2)</f>
        <v>0</v>
      </c>
      <c r="J625" s="173">
        <v>2090</v>
      </c>
      <c r="K625" s="174">
        <f>ROUND(E625*J625,2)</f>
        <v>2090</v>
      </c>
      <c r="L625" s="174">
        <v>21</v>
      </c>
      <c r="M625" s="174">
        <f>G625*(1+L625/100)</f>
        <v>0</v>
      </c>
      <c r="N625" s="174">
        <v>3.2800000000000004E-3</v>
      </c>
      <c r="O625" s="174">
        <f>ROUND(E625*N625,2)</f>
        <v>0</v>
      </c>
      <c r="P625" s="174">
        <v>0</v>
      </c>
      <c r="Q625" s="174">
        <f>ROUND(E625*P625,2)</f>
        <v>0</v>
      </c>
      <c r="R625" s="174"/>
      <c r="S625" s="174" t="s">
        <v>208</v>
      </c>
      <c r="T625" s="175" t="s">
        <v>209</v>
      </c>
      <c r="U625" s="157">
        <v>0.28000000000000003</v>
      </c>
      <c r="V625" s="157">
        <f>ROUND(E625*U625,2)</f>
        <v>0.28000000000000003</v>
      </c>
      <c r="W625" s="157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 t="s">
        <v>156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ht="22.5" outlineLevel="1" x14ac:dyDescent="0.2">
      <c r="A626" s="155"/>
      <c r="B626" s="156"/>
      <c r="C626" s="180" t="s">
        <v>497</v>
      </c>
      <c r="D626" s="158"/>
      <c r="E626" s="159">
        <v>1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 t="s">
        <v>160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55"/>
      <c r="B627" s="156"/>
      <c r="C627" s="180" t="s">
        <v>461</v>
      </c>
      <c r="D627" s="158"/>
      <c r="E627" s="159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 t="s">
        <v>160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 x14ac:dyDescent="0.2">
      <c r="A628" s="155"/>
      <c r="B628" s="156"/>
      <c r="C628" s="494"/>
      <c r="D628" s="495"/>
      <c r="E628" s="495"/>
      <c r="F628" s="495"/>
      <c r="G628" s="495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 t="s">
        <v>163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 x14ac:dyDescent="0.2">
      <c r="A629" s="169">
        <v>80</v>
      </c>
      <c r="B629" s="170" t="s">
        <v>516</v>
      </c>
      <c r="C629" s="179" t="s">
        <v>517</v>
      </c>
      <c r="D629" s="171" t="s">
        <v>172</v>
      </c>
      <c r="E629" s="172">
        <v>15.75</v>
      </c>
      <c r="F629" s="173"/>
      <c r="G629" s="174">
        <f>ROUND(E629*F629,2)</f>
        <v>0</v>
      </c>
      <c r="H629" s="173">
        <v>0</v>
      </c>
      <c r="I629" s="174">
        <f>ROUND(E629*H629,2)</f>
        <v>0</v>
      </c>
      <c r="J629" s="173">
        <v>363</v>
      </c>
      <c r="K629" s="174">
        <f>ROUND(E629*J629,2)</f>
        <v>5717.25</v>
      </c>
      <c r="L629" s="174">
        <v>21</v>
      </c>
      <c r="M629" s="174">
        <f>G629*(1+L629/100)</f>
        <v>0</v>
      </c>
      <c r="N629" s="174">
        <v>3.2800000000000004E-3</v>
      </c>
      <c r="O629" s="174">
        <f>ROUND(E629*N629,2)</f>
        <v>0.05</v>
      </c>
      <c r="P629" s="174">
        <v>0</v>
      </c>
      <c r="Q629" s="174">
        <f>ROUND(E629*P629,2)</f>
        <v>0</v>
      </c>
      <c r="R629" s="174"/>
      <c r="S629" s="174" t="s">
        <v>208</v>
      </c>
      <c r="T629" s="175" t="s">
        <v>209</v>
      </c>
      <c r="U629" s="157">
        <v>0.28000000000000003</v>
      </c>
      <c r="V629" s="157">
        <f>ROUND(E629*U629,2)</f>
        <v>4.41</v>
      </c>
      <c r="W629" s="157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 t="s">
        <v>156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ht="22.5" outlineLevel="1" x14ac:dyDescent="0.2">
      <c r="A630" s="155"/>
      <c r="B630" s="156"/>
      <c r="C630" s="180" t="s">
        <v>518</v>
      </c>
      <c r="D630" s="158"/>
      <c r="E630" s="159">
        <v>15.75</v>
      </c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 t="s">
        <v>160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 x14ac:dyDescent="0.2">
      <c r="A631" s="155"/>
      <c r="B631" s="156"/>
      <c r="C631" s="180" t="s">
        <v>461</v>
      </c>
      <c r="D631" s="158"/>
      <c r="E631" s="159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 t="s">
        <v>160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 x14ac:dyDescent="0.2">
      <c r="A632" s="155"/>
      <c r="B632" s="156"/>
      <c r="C632" s="494"/>
      <c r="D632" s="495"/>
      <c r="E632" s="495"/>
      <c r="F632" s="495"/>
      <c r="G632" s="495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 t="s">
        <v>163</v>
      </c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">
      <c r="A633" s="169">
        <v>81</v>
      </c>
      <c r="B633" s="170" t="s">
        <v>519</v>
      </c>
      <c r="C633" s="179" t="s">
        <v>520</v>
      </c>
      <c r="D633" s="171" t="s">
        <v>172</v>
      </c>
      <c r="E633" s="172">
        <v>1</v>
      </c>
      <c r="F633" s="173"/>
      <c r="G633" s="174">
        <f>ROUND(E633*F633,2)</f>
        <v>0</v>
      </c>
      <c r="H633" s="173">
        <v>0</v>
      </c>
      <c r="I633" s="174">
        <f>ROUND(E633*H633,2)</f>
        <v>0</v>
      </c>
      <c r="J633" s="173">
        <v>1028</v>
      </c>
      <c r="K633" s="174">
        <f>ROUND(E633*J633,2)</f>
        <v>1028</v>
      </c>
      <c r="L633" s="174">
        <v>21</v>
      </c>
      <c r="M633" s="174">
        <f>G633*(1+L633/100)</f>
        <v>0</v>
      </c>
      <c r="N633" s="174">
        <v>3.2800000000000004E-3</v>
      </c>
      <c r="O633" s="174">
        <f>ROUND(E633*N633,2)</f>
        <v>0</v>
      </c>
      <c r="P633" s="174">
        <v>0</v>
      </c>
      <c r="Q633" s="174">
        <f>ROUND(E633*P633,2)</f>
        <v>0</v>
      </c>
      <c r="R633" s="174"/>
      <c r="S633" s="174" t="s">
        <v>208</v>
      </c>
      <c r="T633" s="175" t="s">
        <v>209</v>
      </c>
      <c r="U633" s="157">
        <v>0.28000000000000003</v>
      </c>
      <c r="V633" s="157">
        <f>ROUND(E633*U633,2)</f>
        <v>0.28000000000000003</v>
      </c>
      <c r="W633" s="157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 t="s">
        <v>156</v>
      </c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ht="22.5" outlineLevel="1" x14ac:dyDescent="0.2">
      <c r="A634" s="155"/>
      <c r="B634" s="156"/>
      <c r="C634" s="180" t="s">
        <v>497</v>
      </c>
      <c r="D634" s="158"/>
      <c r="E634" s="159">
        <v>1</v>
      </c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 t="s">
        <v>160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">
      <c r="A635" s="155"/>
      <c r="B635" s="156"/>
      <c r="C635" s="180" t="s">
        <v>461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 t="s">
        <v>160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 x14ac:dyDescent="0.2">
      <c r="A636" s="155"/>
      <c r="B636" s="156"/>
      <c r="C636" s="494"/>
      <c r="D636" s="495"/>
      <c r="E636" s="495"/>
      <c r="F636" s="495"/>
      <c r="G636" s="495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 t="s">
        <v>163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 x14ac:dyDescent="0.2">
      <c r="A637" s="169">
        <v>82</v>
      </c>
      <c r="B637" s="170" t="s">
        <v>521</v>
      </c>
      <c r="C637" s="179" t="s">
        <v>522</v>
      </c>
      <c r="D637" s="171" t="s">
        <v>172</v>
      </c>
      <c r="E637" s="172">
        <v>19.5</v>
      </c>
      <c r="F637" s="173"/>
      <c r="G637" s="174">
        <f>ROUND(E637*F637,2)</f>
        <v>0</v>
      </c>
      <c r="H637" s="173">
        <v>0</v>
      </c>
      <c r="I637" s="174">
        <f>ROUND(E637*H637,2)</f>
        <v>0</v>
      </c>
      <c r="J637" s="173">
        <v>1644</v>
      </c>
      <c r="K637" s="174">
        <f>ROUND(E637*J637,2)</f>
        <v>32058</v>
      </c>
      <c r="L637" s="174">
        <v>21</v>
      </c>
      <c r="M637" s="174">
        <f>G637*(1+L637/100)</f>
        <v>0</v>
      </c>
      <c r="N637" s="174">
        <v>3.2800000000000004E-3</v>
      </c>
      <c r="O637" s="174">
        <f>ROUND(E637*N637,2)</f>
        <v>0.06</v>
      </c>
      <c r="P637" s="174">
        <v>0</v>
      </c>
      <c r="Q637" s="174">
        <f>ROUND(E637*P637,2)</f>
        <v>0</v>
      </c>
      <c r="R637" s="174"/>
      <c r="S637" s="174" t="s">
        <v>208</v>
      </c>
      <c r="T637" s="175" t="s">
        <v>209</v>
      </c>
      <c r="U637" s="157">
        <v>0.28000000000000003</v>
      </c>
      <c r="V637" s="157">
        <f>ROUND(E637*U637,2)</f>
        <v>5.46</v>
      </c>
      <c r="W637" s="157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 t="s">
        <v>156</v>
      </c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ht="22.5" outlineLevel="1" x14ac:dyDescent="0.2">
      <c r="A638" s="155"/>
      <c r="B638" s="156"/>
      <c r="C638" s="180" t="s">
        <v>523</v>
      </c>
      <c r="D638" s="158"/>
      <c r="E638" s="159">
        <v>19.5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 t="s">
        <v>160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 x14ac:dyDescent="0.2">
      <c r="A639" s="155"/>
      <c r="B639" s="156"/>
      <c r="C639" s="180" t="s">
        <v>461</v>
      </c>
      <c r="D639" s="158"/>
      <c r="E639" s="159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 t="s">
        <v>160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1" x14ac:dyDescent="0.2">
      <c r="A640" s="155"/>
      <c r="B640" s="156"/>
      <c r="C640" s="494"/>
      <c r="D640" s="495"/>
      <c r="E640" s="495"/>
      <c r="F640" s="495"/>
      <c r="G640" s="495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 t="s">
        <v>163</v>
      </c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">
      <c r="A641" s="169">
        <v>83</v>
      </c>
      <c r="B641" s="170" t="s">
        <v>524</v>
      </c>
      <c r="C641" s="179" t="s">
        <v>525</v>
      </c>
      <c r="D641" s="171" t="s">
        <v>219</v>
      </c>
      <c r="E641" s="172">
        <v>14.75</v>
      </c>
      <c r="F641" s="173"/>
      <c r="G641" s="174">
        <f>ROUND(E641*F641,2)</f>
        <v>0</v>
      </c>
      <c r="H641" s="173">
        <v>0</v>
      </c>
      <c r="I641" s="174">
        <f>ROUND(E641*H641,2)</f>
        <v>0</v>
      </c>
      <c r="J641" s="173">
        <v>3074</v>
      </c>
      <c r="K641" s="174">
        <f>ROUND(E641*J641,2)</f>
        <v>45341.5</v>
      </c>
      <c r="L641" s="174">
        <v>21</v>
      </c>
      <c r="M641" s="174">
        <f>G641*(1+L641/100)</f>
        <v>0</v>
      </c>
      <c r="N641" s="174">
        <v>3.2800000000000004E-3</v>
      </c>
      <c r="O641" s="174">
        <f>ROUND(E641*N641,2)</f>
        <v>0.05</v>
      </c>
      <c r="P641" s="174">
        <v>0</v>
      </c>
      <c r="Q641" s="174">
        <f>ROUND(E641*P641,2)</f>
        <v>0</v>
      </c>
      <c r="R641" s="174"/>
      <c r="S641" s="174" t="s">
        <v>208</v>
      </c>
      <c r="T641" s="175" t="s">
        <v>209</v>
      </c>
      <c r="U641" s="157">
        <v>0.28000000000000003</v>
      </c>
      <c r="V641" s="157">
        <f>ROUND(E641*U641,2)</f>
        <v>4.13</v>
      </c>
      <c r="W641" s="157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 t="s">
        <v>156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ht="22.5" outlineLevel="1" x14ac:dyDescent="0.2">
      <c r="A642" s="155"/>
      <c r="B642" s="156"/>
      <c r="C642" s="180" t="s">
        <v>526</v>
      </c>
      <c r="D642" s="158"/>
      <c r="E642" s="159">
        <v>14.75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 t="s">
        <v>160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 x14ac:dyDescent="0.2">
      <c r="A643" s="155"/>
      <c r="B643" s="156"/>
      <c r="C643" s="180" t="s">
        <v>461</v>
      </c>
      <c r="D643" s="158"/>
      <c r="E643" s="159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 t="s">
        <v>160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1" x14ac:dyDescent="0.2">
      <c r="A644" s="155"/>
      <c r="B644" s="156"/>
      <c r="C644" s="494"/>
      <c r="D644" s="495"/>
      <c r="E644" s="495"/>
      <c r="F644" s="495"/>
      <c r="G644" s="495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 t="s">
        <v>163</v>
      </c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 x14ac:dyDescent="0.2">
      <c r="A645" s="169">
        <v>84</v>
      </c>
      <c r="B645" s="170" t="s">
        <v>527</v>
      </c>
      <c r="C645" s="179" t="s">
        <v>528</v>
      </c>
      <c r="D645" s="171" t="s">
        <v>219</v>
      </c>
      <c r="E645" s="172">
        <v>8</v>
      </c>
      <c r="F645" s="173"/>
      <c r="G645" s="174">
        <f>ROUND(E645*F645,2)</f>
        <v>0</v>
      </c>
      <c r="H645" s="173">
        <v>0</v>
      </c>
      <c r="I645" s="174">
        <f>ROUND(E645*H645,2)</f>
        <v>0</v>
      </c>
      <c r="J645" s="173">
        <v>3234</v>
      </c>
      <c r="K645" s="174">
        <f>ROUND(E645*J645,2)</f>
        <v>25872</v>
      </c>
      <c r="L645" s="174">
        <v>21</v>
      </c>
      <c r="M645" s="174">
        <f>G645*(1+L645/100)</f>
        <v>0</v>
      </c>
      <c r="N645" s="174">
        <v>3.2800000000000004E-3</v>
      </c>
      <c r="O645" s="174">
        <f>ROUND(E645*N645,2)</f>
        <v>0.03</v>
      </c>
      <c r="P645" s="174">
        <v>0</v>
      </c>
      <c r="Q645" s="174">
        <f>ROUND(E645*P645,2)</f>
        <v>0</v>
      </c>
      <c r="R645" s="174"/>
      <c r="S645" s="174" t="s">
        <v>208</v>
      </c>
      <c r="T645" s="175" t="s">
        <v>209</v>
      </c>
      <c r="U645" s="157">
        <v>0.28000000000000003</v>
      </c>
      <c r="V645" s="157">
        <f>ROUND(E645*U645,2)</f>
        <v>2.2400000000000002</v>
      </c>
      <c r="W645" s="157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 t="s">
        <v>156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ht="22.5" outlineLevel="1" x14ac:dyDescent="0.2">
      <c r="A646" s="155"/>
      <c r="B646" s="156"/>
      <c r="C646" s="180" t="s">
        <v>529</v>
      </c>
      <c r="D646" s="158"/>
      <c r="E646" s="159">
        <v>8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 t="s">
        <v>160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 x14ac:dyDescent="0.2">
      <c r="A647" s="155"/>
      <c r="B647" s="156"/>
      <c r="C647" s="180" t="s">
        <v>461</v>
      </c>
      <c r="D647" s="158"/>
      <c r="E647" s="159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 t="s">
        <v>160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1" x14ac:dyDescent="0.2">
      <c r="A648" s="155"/>
      <c r="B648" s="156"/>
      <c r="C648" s="494"/>
      <c r="D648" s="495"/>
      <c r="E648" s="495"/>
      <c r="F648" s="495"/>
      <c r="G648" s="495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 t="s">
        <v>163</v>
      </c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 x14ac:dyDescent="0.2">
      <c r="A649" s="169">
        <v>85</v>
      </c>
      <c r="B649" s="170" t="s">
        <v>530</v>
      </c>
      <c r="C649" s="179" t="s">
        <v>531</v>
      </c>
      <c r="D649" s="171" t="s">
        <v>219</v>
      </c>
      <c r="E649" s="172">
        <v>3</v>
      </c>
      <c r="F649" s="173"/>
      <c r="G649" s="174">
        <f>ROUND(E649*F649,2)</f>
        <v>0</v>
      </c>
      <c r="H649" s="173">
        <v>0</v>
      </c>
      <c r="I649" s="174">
        <f>ROUND(E649*H649,2)</f>
        <v>0</v>
      </c>
      <c r="J649" s="173">
        <v>4180</v>
      </c>
      <c r="K649" s="174">
        <f>ROUND(E649*J649,2)</f>
        <v>12540</v>
      </c>
      <c r="L649" s="174">
        <v>21</v>
      </c>
      <c r="M649" s="174">
        <f>G649*(1+L649/100)</f>
        <v>0</v>
      </c>
      <c r="N649" s="174">
        <v>3.2800000000000004E-3</v>
      </c>
      <c r="O649" s="174">
        <f>ROUND(E649*N649,2)</f>
        <v>0.01</v>
      </c>
      <c r="P649" s="174">
        <v>0</v>
      </c>
      <c r="Q649" s="174">
        <f>ROUND(E649*P649,2)</f>
        <v>0</v>
      </c>
      <c r="R649" s="174"/>
      <c r="S649" s="174" t="s">
        <v>208</v>
      </c>
      <c r="T649" s="175" t="s">
        <v>209</v>
      </c>
      <c r="U649" s="157">
        <v>0.28000000000000003</v>
      </c>
      <c r="V649" s="157">
        <f>ROUND(E649*U649,2)</f>
        <v>0.84</v>
      </c>
      <c r="W649" s="157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 t="s">
        <v>156</v>
      </c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ht="22.5" outlineLevel="1" x14ac:dyDescent="0.2">
      <c r="A650" s="155"/>
      <c r="B650" s="156"/>
      <c r="C650" s="180" t="s">
        <v>532</v>
      </c>
      <c r="D650" s="158"/>
      <c r="E650" s="159">
        <v>3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 t="s">
        <v>160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">
      <c r="A651" s="155"/>
      <c r="B651" s="156"/>
      <c r="C651" s="180" t="s">
        <v>461</v>
      </c>
      <c r="D651" s="158"/>
      <c r="E651" s="159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 t="s">
        <v>160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 x14ac:dyDescent="0.2">
      <c r="A652" s="155"/>
      <c r="B652" s="156"/>
      <c r="C652" s="494"/>
      <c r="D652" s="495"/>
      <c r="E652" s="495"/>
      <c r="F652" s="495"/>
      <c r="G652" s="495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 t="s">
        <v>163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 x14ac:dyDescent="0.2">
      <c r="A653" s="169">
        <v>86</v>
      </c>
      <c r="B653" s="170" t="s">
        <v>533</v>
      </c>
      <c r="C653" s="179" t="s">
        <v>534</v>
      </c>
      <c r="D653" s="171" t="s">
        <v>219</v>
      </c>
      <c r="E653" s="172">
        <v>14.75</v>
      </c>
      <c r="F653" s="173"/>
      <c r="G653" s="174">
        <f>ROUND(E653*F653,2)</f>
        <v>0</v>
      </c>
      <c r="H653" s="173">
        <v>0</v>
      </c>
      <c r="I653" s="174">
        <f>ROUND(E653*H653,2)</f>
        <v>0</v>
      </c>
      <c r="J653" s="173">
        <v>6820</v>
      </c>
      <c r="K653" s="174">
        <f>ROUND(E653*J653,2)</f>
        <v>100595</v>
      </c>
      <c r="L653" s="174">
        <v>21</v>
      </c>
      <c r="M653" s="174">
        <f>G653*(1+L653/100)</f>
        <v>0</v>
      </c>
      <c r="N653" s="174">
        <v>3.2800000000000004E-3</v>
      </c>
      <c r="O653" s="174">
        <f>ROUND(E653*N653,2)</f>
        <v>0.05</v>
      </c>
      <c r="P653" s="174">
        <v>0</v>
      </c>
      <c r="Q653" s="174">
        <f>ROUND(E653*P653,2)</f>
        <v>0</v>
      </c>
      <c r="R653" s="174"/>
      <c r="S653" s="174" t="s">
        <v>208</v>
      </c>
      <c r="T653" s="175" t="s">
        <v>209</v>
      </c>
      <c r="U653" s="157">
        <v>0.28000000000000003</v>
      </c>
      <c r="V653" s="157">
        <f>ROUND(E653*U653,2)</f>
        <v>4.13</v>
      </c>
      <c r="W653" s="157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 t="s">
        <v>156</v>
      </c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ht="22.5" outlineLevel="1" x14ac:dyDescent="0.2">
      <c r="A654" s="155"/>
      <c r="B654" s="156"/>
      <c r="C654" s="180" t="s">
        <v>526</v>
      </c>
      <c r="D654" s="158"/>
      <c r="E654" s="159">
        <v>14.75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 t="s">
        <v>160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1" x14ac:dyDescent="0.2">
      <c r="A655" s="155"/>
      <c r="B655" s="156"/>
      <c r="C655" s="180" t="s">
        <v>461</v>
      </c>
      <c r="D655" s="158"/>
      <c r="E655" s="159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 t="s">
        <v>160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 x14ac:dyDescent="0.2">
      <c r="A656" s="155"/>
      <c r="B656" s="156"/>
      <c r="C656" s="494"/>
      <c r="D656" s="495"/>
      <c r="E656" s="495"/>
      <c r="F656" s="495"/>
      <c r="G656" s="495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 t="s">
        <v>163</v>
      </c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">
      <c r="A657" s="169">
        <v>87</v>
      </c>
      <c r="B657" s="170" t="s">
        <v>535</v>
      </c>
      <c r="C657" s="179" t="s">
        <v>536</v>
      </c>
      <c r="D657" s="171" t="s">
        <v>219</v>
      </c>
      <c r="E657" s="172">
        <v>15.75</v>
      </c>
      <c r="F657" s="173"/>
      <c r="G657" s="174">
        <f>ROUND(E657*F657,2)</f>
        <v>0</v>
      </c>
      <c r="H657" s="173">
        <v>0</v>
      </c>
      <c r="I657" s="174">
        <f>ROUND(E657*H657,2)</f>
        <v>0</v>
      </c>
      <c r="J657" s="173">
        <v>1320</v>
      </c>
      <c r="K657" s="174">
        <f>ROUND(E657*J657,2)</f>
        <v>20790</v>
      </c>
      <c r="L657" s="174">
        <v>21</v>
      </c>
      <c r="M657" s="174">
        <f>G657*(1+L657/100)</f>
        <v>0</v>
      </c>
      <c r="N657" s="174">
        <v>3.2800000000000004E-3</v>
      </c>
      <c r="O657" s="174">
        <f>ROUND(E657*N657,2)</f>
        <v>0.05</v>
      </c>
      <c r="P657" s="174">
        <v>0</v>
      </c>
      <c r="Q657" s="174">
        <f>ROUND(E657*P657,2)</f>
        <v>0</v>
      </c>
      <c r="R657" s="174"/>
      <c r="S657" s="174" t="s">
        <v>208</v>
      </c>
      <c r="T657" s="175" t="s">
        <v>209</v>
      </c>
      <c r="U657" s="157">
        <v>0.28000000000000003</v>
      </c>
      <c r="V657" s="157">
        <f>ROUND(E657*U657,2)</f>
        <v>4.41</v>
      </c>
      <c r="W657" s="157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 t="s">
        <v>156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ht="22.5" outlineLevel="1" x14ac:dyDescent="0.2">
      <c r="A658" s="155"/>
      <c r="B658" s="156"/>
      <c r="C658" s="180" t="s">
        <v>518</v>
      </c>
      <c r="D658" s="158"/>
      <c r="E658" s="159">
        <v>15.75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 t="s">
        <v>160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">
      <c r="A659" s="155"/>
      <c r="B659" s="156"/>
      <c r="C659" s="180" t="s">
        <v>461</v>
      </c>
      <c r="D659" s="158"/>
      <c r="E659" s="159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 t="s">
        <v>160</v>
      </c>
      <c r="AH659" s="148">
        <v>0</v>
      </c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 x14ac:dyDescent="0.2">
      <c r="A660" s="155"/>
      <c r="B660" s="156"/>
      <c r="C660" s="494"/>
      <c r="D660" s="495"/>
      <c r="E660" s="495"/>
      <c r="F660" s="495"/>
      <c r="G660" s="495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 t="s">
        <v>163</v>
      </c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">
      <c r="A661" s="169">
        <v>88</v>
      </c>
      <c r="B661" s="170" t="s">
        <v>537</v>
      </c>
      <c r="C661" s="179" t="s">
        <v>538</v>
      </c>
      <c r="D661" s="171" t="s">
        <v>219</v>
      </c>
      <c r="E661" s="172">
        <v>1</v>
      </c>
      <c r="F661" s="173"/>
      <c r="G661" s="174">
        <f>ROUND(E661*F661,2)</f>
        <v>0</v>
      </c>
      <c r="H661" s="173">
        <v>0</v>
      </c>
      <c r="I661" s="174">
        <f>ROUND(E661*H661,2)</f>
        <v>0</v>
      </c>
      <c r="J661" s="173">
        <v>7260</v>
      </c>
      <c r="K661" s="174">
        <f>ROUND(E661*J661,2)</f>
        <v>7260</v>
      </c>
      <c r="L661" s="174">
        <v>21</v>
      </c>
      <c r="M661" s="174">
        <f>G661*(1+L661/100)</f>
        <v>0</v>
      </c>
      <c r="N661" s="174">
        <v>3.2800000000000004E-3</v>
      </c>
      <c r="O661" s="174">
        <f>ROUND(E661*N661,2)</f>
        <v>0</v>
      </c>
      <c r="P661" s="174">
        <v>0</v>
      </c>
      <c r="Q661" s="174">
        <f>ROUND(E661*P661,2)</f>
        <v>0</v>
      </c>
      <c r="R661" s="174"/>
      <c r="S661" s="174" t="s">
        <v>208</v>
      </c>
      <c r="T661" s="175" t="s">
        <v>209</v>
      </c>
      <c r="U661" s="157">
        <v>0.28000000000000003</v>
      </c>
      <c r="V661" s="157">
        <f>ROUND(E661*U661,2)</f>
        <v>0.28000000000000003</v>
      </c>
      <c r="W661" s="157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 t="s">
        <v>156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ht="22.5" outlineLevel="1" x14ac:dyDescent="0.2">
      <c r="A662" s="155"/>
      <c r="B662" s="156"/>
      <c r="C662" s="180" t="s">
        <v>497</v>
      </c>
      <c r="D662" s="158"/>
      <c r="E662" s="159">
        <v>1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 t="s">
        <v>160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">
      <c r="A663" s="155"/>
      <c r="B663" s="156"/>
      <c r="C663" s="180" t="s">
        <v>461</v>
      </c>
      <c r="D663" s="158"/>
      <c r="E663" s="159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 t="s">
        <v>160</v>
      </c>
      <c r="AH663" s="148">
        <v>0</v>
      </c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1" x14ac:dyDescent="0.2">
      <c r="A664" s="155"/>
      <c r="B664" s="156"/>
      <c r="C664" s="494"/>
      <c r="D664" s="495"/>
      <c r="E664" s="495"/>
      <c r="F664" s="495"/>
      <c r="G664" s="495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 t="s">
        <v>163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">
      <c r="A665" s="169">
        <v>89</v>
      </c>
      <c r="B665" s="170" t="s">
        <v>539</v>
      </c>
      <c r="C665" s="179" t="s">
        <v>540</v>
      </c>
      <c r="D665" s="171" t="s">
        <v>219</v>
      </c>
      <c r="E665" s="172">
        <v>1</v>
      </c>
      <c r="F665" s="173"/>
      <c r="G665" s="174">
        <f>ROUND(E665*F665,2)</f>
        <v>0</v>
      </c>
      <c r="H665" s="173">
        <v>0</v>
      </c>
      <c r="I665" s="174">
        <f>ROUND(E665*H665,2)</f>
        <v>0</v>
      </c>
      <c r="J665" s="173">
        <v>6600</v>
      </c>
      <c r="K665" s="174">
        <f>ROUND(E665*J665,2)</f>
        <v>6600</v>
      </c>
      <c r="L665" s="174">
        <v>21</v>
      </c>
      <c r="M665" s="174">
        <f>G665*(1+L665/100)</f>
        <v>0</v>
      </c>
      <c r="N665" s="174">
        <v>3.2800000000000004E-3</v>
      </c>
      <c r="O665" s="174">
        <f>ROUND(E665*N665,2)</f>
        <v>0</v>
      </c>
      <c r="P665" s="174">
        <v>0</v>
      </c>
      <c r="Q665" s="174">
        <f>ROUND(E665*P665,2)</f>
        <v>0</v>
      </c>
      <c r="R665" s="174"/>
      <c r="S665" s="174" t="s">
        <v>208</v>
      </c>
      <c r="T665" s="175" t="s">
        <v>209</v>
      </c>
      <c r="U665" s="157">
        <v>0.28000000000000003</v>
      </c>
      <c r="V665" s="157">
        <f>ROUND(E665*U665,2)</f>
        <v>0.28000000000000003</v>
      </c>
      <c r="W665" s="157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 t="s">
        <v>156</v>
      </c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ht="22.5" outlineLevel="1" x14ac:dyDescent="0.2">
      <c r="A666" s="155"/>
      <c r="B666" s="156"/>
      <c r="C666" s="180" t="s">
        <v>497</v>
      </c>
      <c r="D666" s="158"/>
      <c r="E666" s="159">
        <v>1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 t="s">
        <v>160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">
      <c r="A667" s="155"/>
      <c r="B667" s="156"/>
      <c r="C667" s="180" t="s">
        <v>461</v>
      </c>
      <c r="D667" s="158"/>
      <c r="E667" s="159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 t="s">
        <v>160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">
      <c r="A668" s="155"/>
      <c r="B668" s="156"/>
      <c r="C668" s="494"/>
      <c r="D668" s="495"/>
      <c r="E668" s="495"/>
      <c r="F668" s="495"/>
      <c r="G668" s="495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 t="s">
        <v>163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1" x14ac:dyDescent="0.2">
      <c r="A669" s="169">
        <v>90</v>
      </c>
      <c r="B669" s="170" t="s">
        <v>541</v>
      </c>
      <c r="C669" s="179" t="s">
        <v>542</v>
      </c>
      <c r="D669" s="171" t="s">
        <v>219</v>
      </c>
      <c r="E669" s="172">
        <v>3</v>
      </c>
      <c r="F669" s="173"/>
      <c r="G669" s="174">
        <f>ROUND(E669*F669,2)</f>
        <v>0</v>
      </c>
      <c r="H669" s="173">
        <v>0</v>
      </c>
      <c r="I669" s="174">
        <f>ROUND(E669*H669,2)</f>
        <v>0</v>
      </c>
      <c r="J669" s="173">
        <v>49500</v>
      </c>
      <c r="K669" s="174">
        <f>ROUND(E669*J669,2)</f>
        <v>148500</v>
      </c>
      <c r="L669" s="174">
        <v>21</v>
      </c>
      <c r="M669" s="174">
        <f>G669*(1+L669/100)</f>
        <v>0</v>
      </c>
      <c r="N669" s="174">
        <v>3.2800000000000004E-3</v>
      </c>
      <c r="O669" s="174">
        <f>ROUND(E669*N669,2)</f>
        <v>0.01</v>
      </c>
      <c r="P669" s="174">
        <v>0</v>
      </c>
      <c r="Q669" s="174">
        <f>ROUND(E669*P669,2)</f>
        <v>0</v>
      </c>
      <c r="R669" s="174"/>
      <c r="S669" s="174" t="s">
        <v>208</v>
      </c>
      <c r="T669" s="175" t="s">
        <v>209</v>
      </c>
      <c r="U669" s="157">
        <v>0.28000000000000003</v>
      </c>
      <c r="V669" s="157">
        <f>ROUND(E669*U669,2)</f>
        <v>0.84</v>
      </c>
      <c r="W669" s="157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 t="s">
        <v>156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ht="22.5" outlineLevel="1" x14ac:dyDescent="0.2">
      <c r="A670" s="155"/>
      <c r="B670" s="156"/>
      <c r="C670" s="180" t="s">
        <v>532</v>
      </c>
      <c r="D670" s="158"/>
      <c r="E670" s="159">
        <v>3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 t="s">
        <v>160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 x14ac:dyDescent="0.2">
      <c r="A671" s="155"/>
      <c r="B671" s="156"/>
      <c r="C671" s="180" t="s">
        <v>461</v>
      </c>
      <c r="D671" s="158"/>
      <c r="E671" s="159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 t="s">
        <v>160</v>
      </c>
      <c r="AH671" s="148">
        <v>0</v>
      </c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1" x14ac:dyDescent="0.2">
      <c r="A672" s="155"/>
      <c r="B672" s="156"/>
      <c r="C672" s="494"/>
      <c r="D672" s="495"/>
      <c r="E672" s="495"/>
      <c r="F672" s="495"/>
      <c r="G672" s="495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 t="s">
        <v>163</v>
      </c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1" x14ac:dyDescent="0.2">
      <c r="A673" s="169">
        <v>91</v>
      </c>
      <c r="B673" s="170" t="s">
        <v>543</v>
      </c>
      <c r="C673" s="179" t="s">
        <v>544</v>
      </c>
      <c r="D673" s="171" t="s">
        <v>219</v>
      </c>
      <c r="E673" s="172">
        <v>3</v>
      </c>
      <c r="F673" s="173"/>
      <c r="G673" s="174">
        <f>ROUND(E673*F673,2)</f>
        <v>0</v>
      </c>
      <c r="H673" s="173">
        <v>0</v>
      </c>
      <c r="I673" s="174">
        <f>ROUND(E673*H673,2)</f>
        <v>0</v>
      </c>
      <c r="J673" s="173">
        <v>3190</v>
      </c>
      <c r="K673" s="174">
        <f>ROUND(E673*J673,2)</f>
        <v>9570</v>
      </c>
      <c r="L673" s="174">
        <v>21</v>
      </c>
      <c r="M673" s="174">
        <f>G673*(1+L673/100)</f>
        <v>0</v>
      </c>
      <c r="N673" s="174">
        <v>3.2800000000000004E-3</v>
      </c>
      <c r="O673" s="174">
        <f>ROUND(E673*N673,2)</f>
        <v>0.01</v>
      </c>
      <c r="P673" s="174">
        <v>0</v>
      </c>
      <c r="Q673" s="174">
        <f>ROUND(E673*P673,2)</f>
        <v>0</v>
      </c>
      <c r="R673" s="174"/>
      <c r="S673" s="174" t="s">
        <v>208</v>
      </c>
      <c r="T673" s="175" t="s">
        <v>209</v>
      </c>
      <c r="U673" s="157">
        <v>0.28000000000000003</v>
      </c>
      <c r="V673" s="157">
        <f>ROUND(E673*U673,2)</f>
        <v>0.84</v>
      </c>
      <c r="W673" s="157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 t="s">
        <v>156</v>
      </c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ht="22.5" outlineLevel="1" x14ac:dyDescent="0.2">
      <c r="A674" s="155"/>
      <c r="B674" s="156"/>
      <c r="C674" s="180" t="s">
        <v>532</v>
      </c>
      <c r="D674" s="158"/>
      <c r="E674" s="159">
        <v>3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 t="s">
        <v>160</v>
      </c>
      <c r="AH674" s="148">
        <v>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1" x14ac:dyDescent="0.2">
      <c r="A675" s="155"/>
      <c r="B675" s="156"/>
      <c r="C675" s="180" t="s">
        <v>461</v>
      </c>
      <c r="D675" s="158"/>
      <c r="E675" s="159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 t="s">
        <v>160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1" x14ac:dyDescent="0.2">
      <c r="A676" s="155"/>
      <c r="B676" s="156"/>
      <c r="C676" s="494"/>
      <c r="D676" s="495"/>
      <c r="E676" s="495"/>
      <c r="F676" s="495"/>
      <c r="G676" s="495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 t="s">
        <v>163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1" x14ac:dyDescent="0.2">
      <c r="A677" s="169">
        <v>92</v>
      </c>
      <c r="B677" s="170" t="s">
        <v>545</v>
      </c>
      <c r="C677" s="179" t="s">
        <v>546</v>
      </c>
      <c r="D677" s="171" t="s">
        <v>153</v>
      </c>
      <c r="E677" s="172">
        <v>95.00500000000001</v>
      </c>
      <c r="F677" s="173"/>
      <c r="G677" s="174">
        <f>ROUND(E677*F677,2)</f>
        <v>0</v>
      </c>
      <c r="H677" s="173">
        <v>20.55</v>
      </c>
      <c r="I677" s="174">
        <f>ROUND(E677*H677,2)</f>
        <v>1952.35</v>
      </c>
      <c r="J677" s="173">
        <v>191.45000000000002</v>
      </c>
      <c r="K677" s="174">
        <f>ROUND(E677*J677,2)</f>
        <v>18188.71</v>
      </c>
      <c r="L677" s="174">
        <v>21</v>
      </c>
      <c r="M677" s="174">
        <f>G677*(1+L677/100)</f>
        <v>0</v>
      </c>
      <c r="N677" s="174">
        <v>1.5000000000000001E-4</v>
      </c>
      <c r="O677" s="174">
        <f>ROUND(E677*N677,2)</f>
        <v>0.01</v>
      </c>
      <c r="P677" s="174">
        <v>0</v>
      </c>
      <c r="Q677" s="174">
        <f>ROUND(E677*P677,2)</f>
        <v>0</v>
      </c>
      <c r="R677" s="174"/>
      <c r="S677" s="174" t="s">
        <v>208</v>
      </c>
      <c r="T677" s="175" t="s">
        <v>209</v>
      </c>
      <c r="U677" s="157">
        <v>0</v>
      </c>
      <c r="V677" s="157">
        <f>ROUND(E677*U677,2)</f>
        <v>0</v>
      </c>
      <c r="W677" s="157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 t="s">
        <v>156</v>
      </c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1" x14ac:dyDescent="0.2">
      <c r="A678" s="155"/>
      <c r="B678" s="156"/>
      <c r="C678" s="180" t="s">
        <v>547</v>
      </c>
      <c r="D678" s="158"/>
      <c r="E678" s="159">
        <v>39.356000000000002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 t="s">
        <v>160</v>
      </c>
      <c r="AH678" s="148">
        <v>0</v>
      </c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 x14ac:dyDescent="0.2">
      <c r="A679" s="155"/>
      <c r="B679" s="156"/>
      <c r="C679" s="180" t="s">
        <v>420</v>
      </c>
      <c r="D679" s="158"/>
      <c r="E679" s="159">
        <v>55.649000000000001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 t="s">
        <v>160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 x14ac:dyDescent="0.2">
      <c r="A680" s="155"/>
      <c r="B680" s="156"/>
      <c r="C680" s="494"/>
      <c r="D680" s="495"/>
      <c r="E680" s="495"/>
      <c r="F680" s="495"/>
      <c r="G680" s="495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 t="s">
        <v>163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x14ac:dyDescent="0.2">
      <c r="A681" s="163" t="s">
        <v>149</v>
      </c>
      <c r="B681" s="164" t="s">
        <v>69</v>
      </c>
      <c r="C681" s="178" t="s">
        <v>70</v>
      </c>
      <c r="D681" s="165"/>
      <c r="E681" s="166"/>
      <c r="F681" s="167"/>
      <c r="G681" s="167">
        <f>SUMIF(AG682:AG683,"&lt;&gt;NOR",G682:G683)</f>
        <v>0</v>
      </c>
      <c r="H681" s="167"/>
      <c r="I681" s="167">
        <f>SUM(I682:I683)</f>
        <v>0</v>
      </c>
      <c r="J681" s="167"/>
      <c r="K681" s="167">
        <f>SUM(K682:K683)</f>
        <v>10000</v>
      </c>
      <c r="L681" s="167"/>
      <c r="M681" s="167">
        <f>SUM(M682:M683)</f>
        <v>0</v>
      </c>
      <c r="N681" s="167"/>
      <c r="O681" s="167">
        <f>SUM(O682:O683)</f>
        <v>0</v>
      </c>
      <c r="P681" s="167"/>
      <c r="Q681" s="167">
        <f>SUM(Q682:Q683)</f>
        <v>0</v>
      </c>
      <c r="R681" s="167"/>
      <c r="S681" s="167"/>
      <c r="T681" s="168"/>
      <c r="U681" s="162"/>
      <c r="V681" s="162">
        <f>SUM(V682:V683)</f>
        <v>0</v>
      </c>
      <c r="W681" s="162"/>
      <c r="AG681" t="s">
        <v>150</v>
      </c>
    </row>
    <row r="682" spans="1:60" ht="22.5" outlineLevel="1" x14ac:dyDescent="0.2">
      <c r="A682" s="169">
        <v>93</v>
      </c>
      <c r="B682" s="170" t="s">
        <v>548</v>
      </c>
      <c r="C682" s="179" t="s">
        <v>549</v>
      </c>
      <c r="D682" s="171" t="s">
        <v>219</v>
      </c>
      <c r="E682" s="172">
        <v>1</v>
      </c>
      <c r="F682" s="173"/>
      <c r="G682" s="174">
        <f>ROUND(E682*F682,2)</f>
        <v>0</v>
      </c>
      <c r="H682" s="173">
        <v>0</v>
      </c>
      <c r="I682" s="174">
        <f>ROUND(E682*H682,2)</f>
        <v>0</v>
      </c>
      <c r="J682" s="173">
        <v>10000</v>
      </c>
      <c r="K682" s="174">
        <f>ROUND(E682*J682,2)</f>
        <v>10000</v>
      </c>
      <c r="L682" s="174">
        <v>21</v>
      </c>
      <c r="M682" s="174">
        <f>G682*(1+L682/100)</f>
        <v>0</v>
      </c>
      <c r="N682" s="174">
        <v>0</v>
      </c>
      <c r="O682" s="174">
        <f>ROUND(E682*N682,2)</f>
        <v>0</v>
      </c>
      <c r="P682" s="174">
        <v>0</v>
      </c>
      <c r="Q682" s="174">
        <f>ROUND(E682*P682,2)</f>
        <v>0</v>
      </c>
      <c r="R682" s="174"/>
      <c r="S682" s="174" t="s">
        <v>208</v>
      </c>
      <c r="T682" s="175" t="s">
        <v>209</v>
      </c>
      <c r="U682" s="157">
        <v>0</v>
      </c>
      <c r="V682" s="157">
        <f>ROUND(E682*U682,2)</f>
        <v>0</v>
      </c>
      <c r="W682" s="157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 t="s">
        <v>156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 x14ac:dyDescent="0.2">
      <c r="A683" s="155"/>
      <c r="B683" s="156"/>
      <c r="C683" s="492"/>
      <c r="D683" s="493"/>
      <c r="E683" s="493"/>
      <c r="F683" s="493"/>
      <c r="G683" s="493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 t="s">
        <v>163</v>
      </c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x14ac:dyDescent="0.2">
      <c r="A684" s="163" t="s">
        <v>149</v>
      </c>
      <c r="B684" s="164" t="s">
        <v>71</v>
      </c>
      <c r="C684" s="178" t="s">
        <v>72</v>
      </c>
      <c r="D684" s="165"/>
      <c r="E684" s="166"/>
      <c r="F684" s="167"/>
      <c r="G684" s="167">
        <f>SUMIF(AG685:AG737,"&lt;&gt;NOR",G685:G737)</f>
        <v>0</v>
      </c>
      <c r="H684" s="167"/>
      <c r="I684" s="167">
        <f>SUM(I685:I737)</f>
        <v>420246.49999999994</v>
      </c>
      <c r="J684" s="167"/>
      <c r="K684" s="167">
        <f>SUM(K685:K737)</f>
        <v>174751.01</v>
      </c>
      <c r="L684" s="167"/>
      <c r="M684" s="167">
        <f>SUM(M685:M737)</f>
        <v>0</v>
      </c>
      <c r="N684" s="167"/>
      <c r="O684" s="167">
        <f>SUM(O685:O737)</f>
        <v>35.479999999999997</v>
      </c>
      <c r="P684" s="167"/>
      <c r="Q684" s="167">
        <f>SUM(Q685:Q737)</f>
        <v>0</v>
      </c>
      <c r="R684" s="167"/>
      <c r="S684" s="167"/>
      <c r="T684" s="168"/>
      <c r="U684" s="162"/>
      <c r="V684" s="162">
        <f>SUM(V685:V737)</f>
        <v>0</v>
      </c>
      <c r="W684" s="162"/>
      <c r="AG684" t="s">
        <v>150</v>
      </c>
    </row>
    <row r="685" spans="1:60" ht="22.5" outlineLevel="1" x14ac:dyDescent="0.2">
      <c r="A685" s="169">
        <v>94</v>
      </c>
      <c r="B685" s="170" t="s">
        <v>550</v>
      </c>
      <c r="C685" s="179" t="s">
        <v>551</v>
      </c>
      <c r="D685" s="171" t="s">
        <v>153</v>
      </c>
      <c r="E685" s="172">
        <v>872.25</v>
      </c>
      <c r="F685" s="173"/>
      <c r="G685" s="174">
        <f>ROUND(E685*F685,2)</f>
        <v>0</v>
      </c>
      <c r="H685" s="173">
        <v>468.83000000000004</v>
      </c>
      <c r="I685" s="174">
        <f>ROUND(E685*H685,2)</f>
        <v>408936.97</v>
      </c>
      <c r="J685" s="173">
        <v>172.17000000000002</v>
      </c>
      <c r="K685" s="174">
        <f>ROUND(E685*J685,2)</f>
        <v>150175.28</v>
      </c>
      <c r="L685" s="174">
        <v>21</v>
      </c>
      <c r="M685" s="174">
        <f>G685*(1+L685/100)</f>
        <v>0</v>
      </c>
      <c r="N685" s="174">
        <v>3.1660000000000001E-2</v>
      </c>
      <c r="O685" s="174">
        <f>ROUND(E685*N685,2)</f>
        <v>27.62</v>
      </c>
      <c r="P685" s="174">
        <v>0</v>
      </c>
      <c r="Q685" s="174">
        <f>ROUND(E685*P685,2)</f>
        <v>0</v>
      </c>
      <c r="R685" s="174" t="s">
        <v>293</v>
      </c>
      <c r="S685" s="174" t="s">
        <v>155</v>
      </c>
      <c r="T685" s="175" t="s">
        <v>155</v>
      </c>
      <c r="U685" s="157">
        <v>0</v>
      </c>
      <c r="V685" s="157">
        <f>ROUND(E685*U685,2)</f>
        <v>0</v>
      </c>
      <c r="W685" s="157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 t="s">
        <v>156</v>
      </c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 x14ac:dyDescent="0.2">
      <c r="A686" s="155"/>
      <c r="B686" s="156"/>
      <c r="C686" s="496" t="s">
        <v>552</v>
      </c>
      <c r="D686" s="497"/>
      <c r="E686" s="497"/>
      <c r="F686" s="497"/>
      <c r="G686" s="49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 t="s">
        <v>158</v>
      </c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">
      <c r="A687" s="155"/>
      <c r="B687" s="156"/>
      <c r="C687" s="180" t="s">
        <v>553</v>
      </c>
      <c r="D687" s="158"/>
      <c r="E687" s="159">
        <v>223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 t="s">
        <v>160</v>
      </c>
      <c r="AH687" s="148">
        <v>0</v>
      </c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 x14ac:dyDescent="0.2">
      <c r="A688" s="155"/>
      <c r="B688" s="156"/>
      <c r="C688" s="180" t="s">
        <v>554</v>
      </c>
      <c r="D688" s="158"/>
      <c r="E688" s="159">
        <v>221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 t="s">
        <v>160</v>
      </c>
      <c r="AH688" s="148">
        <v>0</v>
      </c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 x14ac:dyDescent="0.2">
      <c r="A689" s="155"/>
      <c r="B689" s="156"/>
      <c r="C689" s="180" t="s">
        <v>555</v>
      </c>
      <c r="D689" s="158"/>
      <c r="E689" s="159">
        <v>8.25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 t="s">
        <v>160</v>
      </c>
      <c r="AH689" s="148">
        <v>0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 x14ac:dyDescent="0.2">
      <c r="A690" s="155"/>
      <c r="B690" s="156"/>
      <c r="C690" s="180" t="s">
        <v>556</v>
      </c>
      <c r="D690" s="158"/>
      <c r="E690" s="159">
        <v>420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 t="s">
        <v>160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 x14ac:dyDescent="0.2">
      <c r="A691" s="155"/>
      <c r="B691" s="156"/>
      <c r="C691" s="494"/>
      <c r="D691" s="495"/>
      <c r="E691" s="495"/>
      <c r="F691" s="495"/>
      <c r="G691" s="495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 t="s">
        <v>163</v>
      </c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ht="22.5" outlineLevel="1" x14ac:dyDescent="0.2">
      <c r="A692" s="169">
        <v>95</v>
      </c>
      <c r="B692" s="170" t="s">
        <v>557</v>
      </c>
      <c r="C692" s="179" t="s">
        <v>558</v>
      </c>
      <c r="D692" s="171" t="s">
        <v>153</v>
      </c>
      <c r="E692" s="172">
        <v>131.61300000000003</v>
      </c>
      <c r="F692" s="173"/>
      <c r="G692" s="174">
        <f>ROUND(E692*F692,2)</f>
        <v>0</v>
      </c>
      <c r="H692" s="173">
        <v>60.39</v>
      </c>
      <c r="I692" s="174">
        <f>ROUND(E692*H692,2)</f>
        <v>7948.11</v>
      </c>
      <c r="J692" s="173">
        <v>151.11000000000001</v>
      </c>
      <c r="K692" s="174">
        <f>ROUND(E692*J692,2)</f>
        <v>19888.04</v>
      </c>
      <c r="L692" s="174">
        <v>21</v>
      </c>
      <c r="M692" s="174">
        <f>G692*(1+L692/100)</f>
        <v>0</v>
      </c>
      <c r="N692" s="174">
        <v>4.9840000000000002E-2</v>
      </c>
      <c r="O692" s="174">
        <f>ROUND(E692*N692,2)</f>
        <v>6.56</v>
      </c>
      <c r="P692" s="174">
        <v>0</v>
      </c>
      <c r="Q692" s="174">
        <f>ROUND(E692*P692,2)</f>
        <v>0</v>
      </c>
      <c r="R692" s="174" t="s">
        <v>293</v>
      </c>
      <c r="S692" s="174" t="s">
        <v>155</v>
      </c>
      <c r="T692" s="175" t="s">
        <v>155</v>
      </c>
      <c r="U692" s="157">
        <v>0</v>
      </c>
      <c r="V692" s="157">
        <f>ROUND(E692*U692,2)</f>
        <v>0</v>
      </c>
      <c r="W692" s="157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 t="s">
        <v>156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ht="22.5" outlineLevel="1" x14ac:dyDescent="0.2">
      <c r="A693" s="155"/>
      <c r="B693" s="156"/>
      <c r="C693" s="496" t="s">
        <v>559</v>
      </c>
      <c r="D693" s="497"/>
      <c r="E693" s="497"/>
      <c r="F693" s="497"/>
      <c r="G693" s="49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 t="s">
        <v>158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76" t="str">
        <f>C693</f>
        <v>na zdivu jako podklad např. pod izolaci, na parapetech z prefabrikovaných dílců, pod oplechování apod., vodorovný nebo ve spádu do 15°, hlazený dřevěným hladítkem,</v>
      </c>
      <c r="BB693" s="148"/>
      <c r="BC693" s="148"/>
      <c r="BD693" s="148"/>
      <c r="BE693" s="148"/>
      <c r="BF693" s="148"/>
      <c r="BG693" s="148"/>
      <c r="BH693" s="148"/>
    </row>
    <row r="694" spans="1:60" outlineLevel="1" x14ac:dyDescent="0.2">
      <c r="A694" s="155"/>
      <c r="B694" s="156"/>
      <c r="C694" s="180" t="s">
        <v>236</v>
      </c>
      <c r="D694" s="158"/>
      <c r="E694" s="159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 t="s">
        <v>160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">
      <c r="A695" s="155"/>
      <c r="B695" s="156"/>
      <c r="C695" s="180" t="s">
        <v>560</v>
      </c>
      <c r="D695" s="158"/>
      <c r="E695" s="159">
        <v>4.8600000000000003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 t="s">
        <v>160</v>
      </c>
      <c r="AH695" s="148">
        <v>0</v>
      </c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 x14ac:dyDescent="0.2">
      <c r="A696" s="155"/>
      <c r="B696" s="156"/>
      <c r="C696" s="180" t="s">
        <v>561</v>
      </c>
      <c r="D696" s="158"/>
      <c r="E696" s="159">
        <v>1.26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 t="s">
        <v>160</v>
      </c>
      <c r="AH696" s="148">
        <v>0</v>
      </c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1" x14ac:dyDescent="0.2">
      <c r="A697" s="155"/>
      <c r="B697" s="156"/>
      <c r="C697" s="180" t="s">
        <v>562</v>
      </c>
      <c r="D697" s="158"/>
      <c r="E697" s="159">
        <v>16.200000000000003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 t="s">
        <v>160</v>
      </c>
      <c r="AH697" s="148">
        <v>0</v>
      </c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1" x14ac:dyDescent="0.2">
      <c r="A698" s="155"/>
      <c r="B698" s="156"/>
      <c r="C698" s="180" t="s">
        <v>563</v>
      </c>
      <c r="D698" s="158"/>
      <c r="E698" s="159">
        <v>1.2150000000000001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 t="s">
        <v>160</v>
      </c>
      <c r="AH698" s="148">
        <v>0</v>
      </c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1" x14ac:dyDescent="0.2">
      <c r="A699" s="155"/>
      <c r="B699" s="156"/>
      <c r="C699" s="181" t="s">
        <v>262</v>
      </c>
      <c r="D699" s="160"/>
      <c r="E699" s="161">
        <v>23.535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 t="s">
        <v>160</v>
      </c>
      <c r="AH699" s="148">
        <v>1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55"/>
      <c r="B700" s="156"/>
      <c r="C700" s="180" t="s">
        <v>236</v>
      </c>
      <c r="D700" s="158"/>
      <c r="E700" s="159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 t="s">
        <v>160</v>
      </c>
      <c r="AH700" s="148">
        <v>0</v>
      </c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1" x14ac:dyDescent="0.2">
      <c r="A701" s="155"/>
      <c r="B701" s="156"/>
      <c r="C701" s="180" t="s">
        <v>564</v>
      </c>
      <c r="D701" s="158"/>
      <c r="E701" s="159">
        <v>5.4</v>
      </c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 t="s">
        <v>160</v>
      </c>
      <c r="AH701" s="148">
        <v>0</v>
      </c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1" x14ac:dyDescent="0.2">
      <c r="A702" s="155"/>
      <c r="B702" s="156"/>
      <c r="C702" s="180" t="s">
        <v>565</v>
      </c>
      <c r="D702" s="158"/>
      <c r="E702" s="159">
        <v>3.9600000000000004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 t="s">
        <v>160</v>
      </c>
      <c r="AH702" s="148">
        <v>0</v>
      </c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1" x14ac:dyDescent="0.2">
      <c r="A703" s="155"/>
      <c r="B703" s="156"/>
      <c r="C703" s="180" t="s">
        <v>566</v>
      </c>
      <c r="D703" s="158"/>
      <c r="E703" s="159">
        <v>31.5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 t="s">
        <v>160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 x14ac:dyDescent="0.2">
      <c r="A704" s="155"/>
      <c r="B704" s="156"/>
      <c r="C704" s="180" t="s">
        <v>567</v>
      </c>
      <c r="D704" s="158"/>
      <c r="E704" s="159">
        <v>4.5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 t="s">
        <v>160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 x14ac:dyDescent="0.2">
      <c r="A705" s="155"/>
      <c r="B705" s="156"/>
      <c r="C705" s="180" t="s">
        <v>568</v>
      </c>
      <c r="D705" s="158"/>
      <c r="E705" s="159">
        <v>3.6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 t="s">
        <v>160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 x14ac:dyDescent="0.2">
      <c r="A706" s="155"/>
      <c r="B706" s="156"/>
      <c r="C706" s="180" t="s">
        <v>249</v>
      </c>
      <c r="D706" s="158"/>
      <c r="E706" s="159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 t="s">
        <v>160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 x14ac:dyDescent="0.2">
      <c r="A707" s="155"/>
      <c r="B707" s="156"/>
      <c r="C707" s="180" t="s">
        <v>569</v>
      </c>
      <c r="D707" s="158"/>
      <c r="E707" s="159">
        <v>31.32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 t="s">
        <v>160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 x14ac:dyDescent="0.2">
      <c r="A708" s="155"/>
      <c r="B708" s="156"/>
      <c r="C708" s="180" t="s">
        <v>570</v>
      </c>
      <c r="D708" s="158"/>
      <c r="E708" s="159">
        <v>0.87000000000000011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 t="s">
        <v>160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">
      <c r="A709" s="155"/>
      <c r="B709" s="156"/>
      <c r="C709" s="180" t="s">
        <v>571</v>
      </c>
      <c r="D709" s="158"/>
      <c r="E709" s="159">
        <v>0.87000000000000011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 t="s">
        <v>160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1" x14ac:dyDescent="0.2">
      <c r="A710" s="155"/>
      <c r="B710" s="156"/>
      <c r="C710" s="180" t="s">
        <v>572</v>
      </c>
      <c r="D710" s="158"/>
      <c r="E710" s="159">
        <v>12.180000000000001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 t="s">
        <v>160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 x14ac:dyDescent="0.2">
      <c r="A711" s="155"/>
      <c r="B711" s="156"/>
      <c r="C711" s="181" t="s">
        <v>262</v>
      </c>
      <c r="D711" s="160"/>
      <c r="E711" s="161">
        <v>94.2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 t="s">
        <v>160</v>
      </c>
      <c r="AH711" s="148">
        <v>1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">
      <c r="A712" s="155"/>
      <c r="B712" s="156"/>
      <c r="C712" s="180" t="s">
        <v>232</v>
      </c>
      <c r="D712" s="158"/>
      <c r="E712" s="159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 t="s">
        <v>160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 x14ac:dyDescent="0.2">
      <c r="A713" s="155"/>
      <c r="B713" s="156"/>
      <c r="C713" s="180" t="s">
        <v>573</v>
      </c>
      <c r="D713" s="158"/>
      <c r="E713" s="159">
        <v>3.24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 t="s">
        <v>160</v>
      </c>
      <c r="AH713" s="148">
        <v>0</v>
      </c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 x14ac:dyDescent="0.2">
      <c r="A714" s="155"/>
      <c r="B714" s="156"/>
      <c r="C714" s="180" t="s">
        <v>574</v>
      </c>
      <c r="D714" s="158"/>
      <c r="E714" s="159">
        <v>3.24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 t="s">
        <v>160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 x14ac:dyDescent="0.2">
      <c r="A715" s="155"/>
      <c r="B715" s="156"/>
      <c r="C715" s="180" t="s">
        <v>575</v>
      </c>
      <c r="D715" s="158"/>
      <c r="E715" s="159">
        <v>3.24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 t="s">
        <v>160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 x14ac:dyDescent="0.2">
      <c r="A716" s="155"/>
      <c r="B716" s="156"/>
      <c r="C716" s="180" t="s">
        <v>246</v>
      </c>
      <c r="D716" s="158"/>
      <c r="E716" s="159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 t="s">
        <v>160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1" x14ac:dyDescent="0.2">
      <c r="A717" s="155"/>
      <c r="B717" s="156"/>
      <c r="C717" s="180" t="s">
        <v>576</v>
      </c>
      <c r="D717" s="158"/>
      <c r="E717" s="159">
        <v>0.64800000000000002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 t="s">
        <v>160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 x14ac:dyDescent="0.2">
      <c r="A718" s="155"/>
      <c r="B718" s="156"/>
      <c r="C718" s="180" t="s">
        <v>249</v>
      </c>
      <c r="D718" s="158"/>
      <c r="E718" s="159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 t="s">
        <v>160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55"/>
      <c r="B719" s="156"/>
      <c r="C719" s="180" t="s">
        <v>577</v>
      </c>
      <c r="D719" s="158"/>
      <c r="E719" s="159">
        <v>1.08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 t="s">
        <v>160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 x14ac:dyDescent="0.2">
      <c r="A720" s="155"/>
      <c r="B720" s="156"/>
      <c r="C720" s="180" t="s">
        <v>578</v>
      </c>
      <c r="D720" s="158"/>
      <c r="E720" s="159">
        <v>1.08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 t="s">
        <v>160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">
      <c r="A721" s="155"/>
      <c r="B721" s="156"/>
      <c r="C721" s="180" t="s">
        <v>579</v>
      </c>
      <c r="D721" s="158"/>
      <c r="E721" s="159">
        <v>1.35</v>
      </c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 t="s">
        <v>160</v>
      </c>
      <c r="AH721" s="148">
        <v>0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 x14ac:dyDescent="0.2">
      <c r="A722" s="155"/>
      <c r="B722" s="156"/>
      <c r="C722" s="181" t="s">
        <v>262</v>
      </c>
      <c r="D722" s="160"/>
      <c r="E722" s="161">
        <v>13.878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 t="s">
        <v>160</v>
      </c>
      <c r="AH722" s="148">
        <v>1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">
      <c r="A723" s="155"/>
      <c r="B723" s="156"/>
      <c r="C723" s="494"/>
      <c r="D723" s="495"/>
      <c r="E723" s="495"/>
      <c r="F723" s="495"/>
      <c r="G723" s="495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 t="s">
        <v>163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ht="22.5" outlineLevel="1" x14ac:dyDescent="0.2">
      <c r="A724" s="169">
        <v>96</v>
      </c>
      <c r="B724" s="170" t="s">
        <v>580</v>
      </c>
      <c r="C724" s="179" t="s">
        <v>581</v>
      </c>
      <c r="D724" s="171" t="s">
        <v>153</v>
      </c>
      <c r="E724" s="172">
        <v>10.570500000000001</v>
      </c>
      <c r="F724" s="173"/>
      <c r="G724" s="174">
        <f>ROUND(E724*F724,2)</f>
        <v>0</v>
      </c>
      <c r="H724" s="173">
        <v>146.68</v>
      </c>
      <c r="I724" s="174">
        <f>ROUND(E724*H724,2)</f>
        <v>1550.48</v>
      </c>
      <c r="J724" s="173">
        <v>193.32000000000002</v>
      </c>
      <c r="K724" s="174">
        <f>ROUND(E724*J724,2)</f>
        <v>2043.49</v>
      </c>
      <c r="L724" s="174">
        <v>21</v>
      </c>
      <c r="M724" s="174">
        <f>G724*(1+L724/100)</f>
        <v>0</v>
      </c>
      <c r="N724" s="174">
        <v>0.1231</v>
      </c>
      <c r="O724" s="174">
        <f>ROUND(E724*N724,2)</f>
        <v>1.3</v>
      </c>
      <c r="P724" s="174">
        <v>0</v>
      </c>
      <c r="Q724" s="174">
        <f>ROUND(E724*P724,2)</f>
        <v>0</v>
      </c>
      <c r="R724" s="174" t="s">
        <v>293</v>
      </c>
      <c r="S724" s="174" t="s">
        <v>155</v>
      </c>
      <c r="T724" s="175" t="s">
        <v>155</v>
      </c>
      <c r="U724" s="157">
        <v>0</v>
      </c>
      <c r="V724" s="157">
        <f>ROUND(E724*U724,2)</f>
        <v>0</v>
      </c>
      <c r="W724" s="157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 t="s">
        <v>156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ht="22.5" outlineLevel="1" x14ac:dyDescent="0.2">
      <c r="A725" s="155"/>
      <c r="B725" s="156"/>
      <c r="C725" s="496" t="s">
        <v>559</v>
      </c>
      <c r="D725" s="497"/>
      <c r="E725" s="497"/>
      <c r="F725" s="497"/>
      <c r="G725" s="49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 t="s">
        <v>158</v>
      </c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76" t="str">
        <f>C725</f>
        <v>na zdivu jako podklad např. pod izolaci, na parapetech z prefabrikovaných dílců, pod oplechování apod., vodorovný nebo ve spádu do 15°, hlazený dřevěným hladítkem,</v>
      </c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">
      <c r="A726" s="155"/>
      <c r="B726" s="156"/>
      <c r="C726" s="180" t="s">
        <v>582</v>
      </c>
      <c r="D726" s="158"/>
      <c r="E726" s="159">
        <v>3.1500000000000004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 t="s">
        <v>160</v>
      </c>
      <c r="AH726" s="148">
        <v>0</v>
      </c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1" x14ac:dyDescent="0.2">
      <c r="A727" s="155"/>
      <c r="B727" s="156"/>
      <c r="C727" s="180" t="s">
        <v>583</v>
      </c>
      <c r="D727" s="158"/>
      <c r="E727" s="159">
        <v>7.4205000000000005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 t="s">
        <v>160</v>
      </c>
      <c r="AH727" s="148">
        <v>0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 x14ac:dyDescent="0.2">
      <c r="A728" s="155"/>
      <c r="B728" s="156"/>
      <c r="C728" s="494"/>
      <c r="D728" s="495"/>
      <c r="E728" s="495"/>
      <c r="F728" s="495"/>
      <c r="G728" s="495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 t="s">
        <v>163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1" x14ac:dyDescent="0.2">
      <c r="A729" s="169">
        <v>97</v>
      </c>
      <c r="B729" s="170" t="s">
        <v>584</v>
      </c>
      <c r="C729" s="179" t="s">
        <v>585</v>
      </c>
      <c r="D729" s="171" t="s">
        <v>153</v>
      </c>
      <c r="E729" s="172">
        <v>3.3050000000000002</v>
      </c>
      <c r="F729" s="173"/>
      <c r="G729" s="174">
        <f>ROUND(E729*F729,2)</f>
        <v>0</v>
      </c>
      <c r="H729" s="173">
        <v>547.94000000000005</v>
      </c>
      <c r="I729" s="174">
        <f>ROUND(E729*H729,2)</f>
        <v>1810.94</v>
      </c>
      <c r="J729" s="173">
        <v>800.06000000000006</v>
      </c>
      <c r="K729" s="174">
        <f>ROUND(E729*J729,2)</f>
        <v>2644.2</v>
      </c>
      <c r="L729" s="174">
        <v>21</v>
      </c>
      <c r="M729" s="174">
        <f>G729*(1+L729/100)</f>
        <v>0</v>
      </c>
      <c r="N729" s="174">
        <v>0</v>
      </c>
      <c r="O729" s="174">
        <f>ROUND(E729*N729,2)</f>
        <v>0</v>
      </c>
      <c r="P729" s="174">
        <v>0</v>
      </c>
      <c r="Q729" s="174">
        <f>ROUND(E729*P729,2)</f>
        <v>0</v>
      </c>
      <c r="R729" s="174" t="s">
        <v>314</v>
      </c>
      <c r="S729" s="174" t="s">
        <v>155</v>
      </c>
      <c r="T729" s="175" t="s">
        <v>155</v>
      </c>
      <c r="U729" s="157">
        <v>0</v>
      </c>
      <c r="V729" s="157">
        <f>ROUND(E729*U729,2)</f>
        <v>0</v>
      </c>
      <c r="W729" s="157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 t="s">
        <v>266</v>
      </c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">
      <c r="A730" s="155"/>
      <c r="B730" s="156"/>
      <c r="C730" s="498" t="s">
        <v>184</v>
      </c>
      <c r="D730" s="499"/>
      <c r="E730" s="499"/>
      <c r="F730" s="499"/>
      <c r="G730" s="499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 t="s">
        <v>185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1" x14ac:dyDescent="0.2">
      <c r="A731" s="155"/>
      <c r="B731" s="156"/>
      <c r="C731" s="500" t="s">
        <v>586</v>
      </c>
      <c r="D731" s="501"/>
      <c r="E731" s="501"/>
      <c r="F731" s="501"/>
      <c r="G731" s="501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 t="s">
        <v>185</v>
      </c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">
      <c r="A732" s="155"/>
      <c r="B732" s="156"/>
      <c r="C732" s="180" t="s">
        <v>257</v>
      </c>
      <c r="D732" s="158"/>
      <c r="E732" s="159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 t="s">
        <v>160</v>
      </c>
      <c r="AH732" s="148">
        <v>0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 x14ac:dyDescent="0.2">
      <c r="A733" s="155"/>
      <c r="B733" s="156"/>
      <c r="C733" s="180" t="s">
        <v>587</v>
      </c>
      <c r="D733" s="158"/>
      <c r="E733" s="159">
        <v>0.70000000000000007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 t="s">
        <v>160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">
      <c r="A734" s="155"/>
      <c r="B734" s="156"/>
      <c r="C734" s="180" t="s">
        <v>259</v>
      </c>
      <c r="D734" s="158"/>
      <c r="E734" s="159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 t="s">
        <v>160</v>
      </c>
      <c r="AH734" s="148">
        <v>0</v>
      </c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1" x14ac:dyDescent="0.2">
      <c r="A735" s="155"/>
      <c r="B735" s="156"/>
      <c r="C735" s="180" t="s">
        <v>588</v>
      </c>
      <c r="D735" s="158"/>
      <c r="E735" s="159">
        <v>1.55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 t="s">
        <v>160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 x14ac:dyDescent="0.2">
      <c r="A736" s="155"/>
      <c r="B736" s="156"/>
      <c r="C736" s="180" t="s">
        <v>589</v>
      </c>
      <c r="D736" s="158"/>
      <c r="E736" s="159">
        <v>1.0550000000000002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 t="s">
        <v>160</v>
      </c>
      <c r="AH736" s="148">
        <v>0</v>
      </c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1" x14ac:dyDescent="0.2">
      <c r="A737" s="155"/>
      <c r="B737" s="156"/>
      <c r="C737" s="494"/>
      <c r="D737" s="495"/>
      <c r="E737" s="495"/>
      <c r="F737" s="495"/>
      <c r="G737" s="495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 t="s">
        <v>163</v>
      </c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x14ac:dyDescent="0.2">
      <c r="A738" s="163" t="s">
        <v>149</v>
      </c>
      <c r="B738" s="164" t="s">
        <v>73</v>
      </c>
      <c r="C738" s="178" t="s">
        <v>74</v>
      </c>
      <c r="D738" s="165"/>
      <c r="E738" s="166"/>
      <c r="F738" s="167"/>
      <c r="G738" s="167">
        <f>SUMIF(AG739:AG770,"&lt;&gt;NOR",G739:G770)</f>
        <v>0</v>
      </c>
      <c r="H738" s="167"/>
      <c r="I738" s="167">
        <f>SUM(I739:I770)</f>
        <v>64503.630000000005</v>
      </c>
      <c r="J738" s="167"/>
      <c r="K738" s="167">
        <f>SUM(K739:K770)</f>
        <v>54780.490000000005</v>
      </c>
      <c r="L738" s="167"/>
      <c r="M738" s="167">
        <f>SUM(M739:M770)</f>
        <v>0</v>
      </c>
      <c r="N738" s="167"/>
      <c r="O738" s="167">
        <f>SUM(O739:O770)</f>
        <v>1.98</v>
      </c>
      <c r="P738" s="167"/>
      <c r="Q738" s="167">
        <f>SUM(Q739:Q770)</f>
        <v>0</v>
      </c>
      <c r="R738" s="167"/>
      <c r="S738" s="167"/>
      <c r="T738" s="168"/>
      <c r="U738" s="162"/>
      <c r="V738" s="162">
        <f>SUM(V739:V770)</f>
        <v>0</v>
      </c>
      <c r="W738" s="162"/>
      <c r="AG738" t="s">
        <v>150</v>
      </c>
    </row>
    <row r="739" spans="1:60" ht="22.5" outlineLevel="1" x14ac:dyDescent="0.2">
      <c r="A739" s="169">
        <v>98</v>
      </c>
      <c r="B739" s="170" t="s">
        <v>590</v>
      </c>
      <c r="C739" s="179" t="s">
        <v>591</v>
      </c>
      <c r="D739" s="171" t="s">
        <v>172</v>
      </c>
      <c r="E739" s="172">
        <v>52.300000000000004</v>
      </c>
      <c r="F739" s="173"/>
      <c r="G739" s="174">
        <f>ROUND(E739*F739,2)</f>
        <v>0</v>
      </c>
      <c r="H739" s="173">
        <v>287.04000000000002</v>
      </c>
      <c r="I739" s="174">
        <f>ROUND(E739*H739,2)</f>
        <v>15012.19</v>
      </c>
      <c r="J739" s="173">
        <v>146.46</v>
      </c>
      <c r="K739" s="174">
        <f>ROUND(E739*J739,2)</f>
        <v>7659.86</v>
      </c>
      <c r="L739" s="174">
        <v>21</v>
      </c>
      <c r="M739" s="174">
        <f>G739*(1+L739/100)</f>
        <v>0</v>
      </c>
      <c r="N739" s="174">
        <v>8.7600000000000004E-3</v>
      </c>
      <c r="O739" s="174">
        <f>ROUND(E739*N739,2)</f>
        <v>0.46</v>
      </c>
      <c r="P739" s="174">
        <v>0</v>
      </c>
      <c r="Q739" s="174">
        <f>ROUND(E739*P739,2)</f>
        <v>0</v>
      </c>
      <c r="R739" s="174"/>
      <c r="S739" s="174" t="s">
        <v>208</v>
      </c>
      <c r="T739" s="175" t="s">
        <v>209</v>
      </c>
      <c r="U739" s="157">
        <v>0</v>
      </c>
      <c r="V739" s="157">
        <f>ROUND(E739*U739,2)</f>
        <v>0</v>
      </c>
      <c r="W739" s="157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 t="s">
        <v>156</v>
      </c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">
      <c r="A740" s="155"/>
      <c r="B740" s="156"/>
      <c r="C740" s="180" t="s">
        <v>236</v>
      </c>
      <c r="D740" s="158"/>
      <c r="E740" s="159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 t="s">
        <v>160</v>
      </c>
      <c r="AH740" s="148">
        <v>0</v>
      </c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 x14ac:dyDescent="0.2">
      <c r="A741" s="155"/>
      <c r="B741" s="156"/>
      <c r="C741" s="180" t="s">
        <v>372</v>
      </c>
      <c r="D741" s="158"/>
      <c r="E741" s="159">
        <v>10.8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 t="s">
        <v>160</v>
      </c>
      <c r="AH741" s="148">
        <v>0</v>
      </c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1" x14ac:dyDescent="0.2">
      <c r="A742" s="155"/>
      <c r="B742" s="156"/>
      <c r="C742" s="180" t="s">
        <v>373</v>
      </c>
      <c r="D742" s="158"/>
      <c r="E742" s="159">
        <v>2.8000000000000003</v>
      </c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 t="s">
        <v>160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1" x14ac:dyDescent="0.2">
      <c r="A743" s="155"/>
      <c r="B743" s="156"/>
      <c r="C743" s="180" t="s">
        <v>374</v>
      </c>
      <c r="D743" s="158"/>
      <c r="E743" s="159">
        <v>36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 t="s">
        <v>160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1" x14ac:dyDescent="0.2">
      <c r="A744" s="155"/>
      <c r="B744" s="156"/>
      <c r="C744" s="180" t="s">
        <v>375</v>
      </c>
      <c r="D744" s="158"/>
      <c r="E744" s="159">
        <v>2.7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 t="s">
        <v>160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 x14ac:dyDescent="0.2">
      <c r="A745" s="155"/>
      <c r="B745" s="156"/>
      <c r="C745" s="494"/>
      <c r="D745" s="495"/>
      <c r="E745" s="495"/>
      <c r="F745" s="495"/>
      <c r="G745" s="495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 t="s">
        <v>163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ht="22.5" outlineLevel="1" x14ac:dyDescent="0.2">
      <c r="A746" s="169">
        <v>99</v>
      </c>
      <c r="B746" s="170" t="s">
        <v>592</v>
      </c>
      <c r="C746" s="179" t="s">
        <v>593</v>
      </c>
      <c r="D746" s="171" t="s">
        <v>172</v>
      </c>
      <c r="E746" s="172">
        <v>157</v>
      </c>
      <c r="F746" s="173"/>
      <c r="G746" s="174">
        <f>ROUND(E746*F746,2)</f>
        <v>0</v>
      </c>
      <c r="H746" s="173">
        <v>287.04000000000002</v>
      </c>
      <c r="I746" s="174">
        <f>ROUND(E746*H746,2)</f>
        <v>45065.279999999999</v>
      </c>
      <c r="J746" s="173">
        <v>246.46</v>
      </c>
      <c r="K746" s="174">
        <f>ROUND(E746*J746,2)</f>
        <v>38694.22</v>
      </c>
      <c r="L746" s="174">
        <v>21</v>
      </c>
      <c r="M746" s="174">
        <f>G746*(1+L746/100)</f>
        <v>0</v>
      </c>
      <c r="N746" s="174">
        <v>8.7600000000000004E-3</v>
      </c>
      <c r="O746" s="174">
        <f>ROUND(E746*N746,2)</f>
        <v>1.38</v>
      </c>
      <c r="P746" s="174">
        <v>0</v>
      </c>
      <c r="Q746" s="174">
        <f>ROUND(E746*P746,2)</f>
        <v>0</v>
      </c>
      <c r="R746" s="174"/>
      <c r="S746" s="174" t="s">
        <v>208</v>
      </c>
      <c r="T746" s="175" t="s">
        <v>209</v>
      </c>
      <c r="U746" s="157">
        <v>0</v>
      </c>
      <c r="V746" s="157">
        <f>ROUND(E746*U746,2)</f>
        <v>0</v>
      </c>
      <c r="W746" s="157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 t="s">
        <v>156</v>
      </c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 x14ac:dyDescent="0.2">
      <c r="A747" s="155"/>
      <c r="B747" s="156"/>
      <c r="C747" s="180" t="s">
        <v>236</v>
      </c>
      <c r="D747" s="158"/>
      <c r="E747" s="159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 t="s">
        <v>160</v>
      </c>
      <c r="AH747" s="148">
        <v>0</v>
      </c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1" x14ac:dyDescent="0.2">
      <c r="A748" s="155"/>
      <c r="B748" s="156"/>
      <c r="C748" s="180" t="s">
        <v>376</v>
      </c>
      <c r="D748" s="158"/>
      <c r="E748" s="159">
        <v>9</v>
      </c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 t="s">
        <v>160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 x14ac:dyDescent="0.2">
      <c r="A749" s="155"/>
      <c r="B749" s="156"/>
      <c r="C749" s="180" t="s">
        <v>377</v>
      </c>
      <c r="D749" s="158"/>
      <c r="E749" s="159">
        <v>6.6000000000000005</v>
      </c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 t="s">
        <v>160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">
      <c r="A750" s="155"/>
      <c r="B750" s="156"/>
      <c r="C750" s="180" t="s">
        <v>378</v>
      </c>
      <c r="D750" s="158"/>
      <c r="E750" s="159">
        <v>52.5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 t="s">
        <v>160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 x14ac:dyDescent="0.2">
      <c r="A751" s="155"/>
      <c r="B751" s="156"/>
      <c r="C751" s="180" t="s">
        <v>379</v>
      </c>
      <c r="D751" s="158"/>
      <c r="E751" s="159">
        <v>7.5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 t="s">
        <v>160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 x14ac:dyDescent="0.2">
      <c r="A752" s="155"/>
      <c r="B752" s="156"/>
      <c r="C752" s="180" t="s">
        <v>380</v>
      </c>
      <c r="D752" s="158"/>
      <c r="E752" s="159">
        <v>6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 t="s">
        <v>160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 x14ac:dyDescent="0.2">
      <c r="A753" s="155"/>
      <c r="B753" s="156"/>
      <c r="C753" s="180" t="s">
        <v>249</v>
      </c>
      <c r="D753" s="158"/>
      <c r="E753" s="159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 t="s">
        <v>160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1" x14ac:dyDescent="0.2">
      <c r="A754" s="155"/>
      <c r="B754" s="156"/>
      <c r="C754" s="180" t="s">
        <v>383</v>
      </c>
      <c r="D754" s="158"/>
      <c r="E754" s="159">
        <v>52.2</v>
      </c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 t="s">
        <v>160</v>
      </c>
      <c r="AH754" s="148">
        <v>0</v>
      </c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 x14ac:dyDescent="0.2">
      <c r="A755" s="155"/>
      <c r="B755" s="156"/>
      <c r="C755" s="180" t="s">
        <v>384</v>
      </c>
      <c r="D755" s="158"/>
      <c r="E755" s="159">
        <v>1.4500000000000002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 t="s">
        <v>160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 x14ac:dyDescent="0.2">
      <c r="A756" s="155"/>
      <c r="B756" s="156"/>
      <c r="C756" s="180" t="s">
        <v>385</v>
      </c>
      <c r="D756" s="158"/>
      <c r="E756" s="159">
        <v>1.4500000000000002</v>
      </c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 t="s">
        <v>160</v>
      </c>
      <c r="AH756" s="148">
        <v>0</v>
      </c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1" x14ac:dyDescent="0.2">
      <c r="A757" s="155"/>
      <c r="B757" s="156"/>
      <c r="C757" s="180" t="s">
        <v>387</v>
      </c>
      <c r="D757" s="158"/>
      <c r="E757" s="159">
        <v>20.3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 t="s">
        <v>160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1" x14ac:dyDescent="0.2">
      <c r="A758" s="155"/>
      <c r="B758" s="156"/>
      <c r="C758" s="494"/>
      <c r="D758" s="495"/>
      <c r="E758" s="495"/>
      <c r="F758" s="495"/>
      <c r="G758" s="495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 t="s">
        <v>163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ht="22.5" outlineLevel="1" x14ac:dyDescent="0.2">
      <c r="A759" s="169">
        <v>100</v>
      </c>
      <c r="B759" s="170" t="s">
        <v>594</v>
      </c>
      <c r="C759" s="179" t="s">
        <v>595</v>
      </c>
      <c r="D759" s="171" t="s">
        <v>172</v>
      </c>
      <c r="E759" s="172">
        <v>15.420000000000002</v>
      </c>
      <c r="F759" s="173"/>
      <c r="G759" s="174">
        <f>ROUND(E759*F759,2)</f>
        <v>0</v>
      </c>
      <c r="H759" s="173">
        <v>287.04000000000002</v>
      </c>
      <c r="I759" s="174">
        <f>ROUND(E759*H759,2)</f>
        <v>4426.16</v>
      </c>
      <c r="J759" s="173">
        <v>546.46</v>
      </c>
      <c r="K759" s="174">
        <f>ROUND(E759*J759,2)</f>
        <v>8426.41</v>
      </c>
      <c r="L759" s="174">
        <v>21</v>
      </c>
      <c r="M759" s="174">
        <f>G759*(1+L759/100)</f>
        <v>0</v>
      </c>
      <c r="N759" s="174">
        <v>8.7600000000000004E-3</v>
      </c>
      <c r="O759" s="174">
        <f>ROUND(E759*N759,2)</f>
        <v>0.14000000000000001</v>
      </c>
      <c r="P759" s="174">
        <v>0</v>
      </c>
      <c r="Q759" s="174">
        <f>ROUND(E759*P759,2)</f>
        <v>0</v>
      </c>
      <c r="R759" s="174"/>
      <c r="S759" s="174" t="s">
        <v>208</v>
      </c>
      <c r="T759" s="175" t="s">
        <v>209</v>
      </c>
      <c r="U759" s="157">
        <v>0</v>
      </c>
      <c r="V759" s="157">
        <f>ROUND(E759*U759,2)</f>
        <v>0</v>
      </c>
      <c r="W759" s="157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 t="s">
        <v>156</v>
      </c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55"/>
      <c r="B760" s="156"/>
      <c r="C760" s="180" t="s">
        <v>232</v>
      </c>
      <c r="D760" s="158"/>
      <c r="E760" s="159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 t="s">
        <v>160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1" x14ac:dyDescent="0.2">
      <c r="A761" s="155"/>
      <c r="B761" s="156"/>
      <c r="C761" s="180" t="s">
        <v>369</v>
      </c>
      <c r="D761" s="158"/>
      <c r="E761" s="159">
        <v>3.6</v>
      </c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 t="s">
        <v>160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 x14ac:dyDescent="0.2">
      <c r="A762" s="155"/>
      <c r="B762" s="156"/>
      <c r="C762" s="180" t="s">
        <v>370</v>
      </c>
      <c r="D762" s="158"/>
      <c r="E762" s="159">
        <v>3.6</v>
      </c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 t="s">
        <v>160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">
      <c r="A763" s="155"/>
      <c r="B763" s="156"/>
      <c r="C763" s="180" t="s">
        <v>371</v>
      </c>
      <c r="D763" s="158"/>
      <c r="E763" s="159">
        <v>3.6</v>
      </c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 t="s">
        <v>160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1" x14ac:dyDescent="0.2">
      <c r="A764" s="155"/>
      <c r="B764" s="156"/>
      <c r="C764" s="180" t="s">
        <v>246</v>
      </c>
      <c r="D764" s="158"/>
      <c r="E764" s="159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 t="s">
        <v>160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55"/>
      <c r="B765" s="156"/>
      <c r="C765" s="180" t="s">
        <v>381</v>
      </c>
      <c r="D765" s="158"/>
      <c r="E765" s="159">
        <v>0.72000000000000008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 t="s">
        <v>160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 x14ac:dyDescent="0.2">
      <c r="A766" s="155"/>
      <c r="B766" s="156"/>
      <c r="C766" s="180" t="s">
        <v>249</v>
      </c>
      <c r="D766" s="158"/>
      <c r="E766" s="159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 t="s">
        <v>160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1" x14ac:dyDescent="0.2">
      <c r="A767" s="155"/>
      <c r="B767" s="156"/>
      <c r="C767" s="180" t="s">
        <v>386</v>
      </c>
      <c r="D767" s="158"/>
      <c r="E767" s="159">
        <v>1.2000000000000002</v>
      </c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 t="s">
        <v>160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 x14ac:dyDescent="0.2">
      <c r="A768" s="155"/>
      <c r="B768" s="156"/>
      <c r="C768" s="180" t="s">
        <v>388</v>
      </c>
      <c r="D768" s="158"/>
      <c r="E768" s="159">
        <v>1.2000000000000002</v>
      </c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 t="s">
        <v>160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 x14ac:dyDescent="0.2">
      <c r="A769" s="155"/>
      <c r="B769" s="156"/>
      <c r="C769" s="180" t="s">
        <v>389</v>
      </c>
      <c r="D769" s="158"/>
      <c r="E769" s="159">
        <v>1.5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 t="s">
        <v>160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">
      <c r="A770" s="155"/>
      <c r="B770" s="156"/>
      <c r="C770" s="494"/>
      <c r="D770" s="495"/>
      <c r="E770" s="495"/>
      <c r="F770" s="495"/>
      <c r="G770" s="495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 t="s">
        <v>163</v>
      </c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x14ac:dyDescent="0.2">
      <c r="A771" s="163" t="s">
        <v>149</v>
      </c>
      <c r="B771" s="164" t="s">
        <v>75</v>
      </c>
      <c r="C771" s="178" t="s">
        <v>76</v>
      </c>
      <c r="D771" s="165"/>
      <c r="E771" s="166"/>
      <c r="F771" s="167"/>
      <c r="G771" s="167">
        <f>SUMIF(AG772:AG810,"&lt;&gt;NOR",G772:G810)</f>
        <v>0</v>
      </c>
      <c r="H771" s="167"/>
      <c r="I771" s="167">
        <f>SUM(I772:I810)</f>
        <v>82580.429999999993</v>
      </c>
      <c r="J771" s="167"/>
      <c r="K771" s="167">
        <f>SUM(K772:K810)</f>
        <v>1001292.33</v>
      </c>
      <c r="L771" s="167"/>
      <c r="M771" s="167">
        <f>SUM(M772:M810)</f>
        <v>0</v>
      </c>
      <c r="N771" s="167"/>
      <c r="O771" s="167">
        <f>SUM(O772:O810)</f>
        <v>64.930000000000007</v>
      </c>
      <c r="P771" s="167"/>
      <c r="Q771" s="167">
        <f>SUM(Q772:Q810)</f>
        <v>0</v>
      </c>
      <c r="R771" s="167"/>
      <c r="S771" s="167"/>
      <c r="T771" s="168"/>
      <c r="U771" s="162"/>
      <c r="V771" s="162">
        <f>SUM(V772:V810)</f>
        <v>0.36</v>
      </c>
      <c r="W771" s="162"/>
      <c r="AG771" t="s">
        <v>150</v>
      </c>
    </row>
    <row r="772" spans="1:60" ht="22.5" outlineLevel="1" x14ac:dyDescent="0.2">
      <c r="A772" s="169">
        <v>101</v>
      </c>
      <c r="B772" s="170" t="s">
        <v>596</v>
      </c>
      <c r="C772" s="179" t="s">
        <v>597</v>
      </c>
      <c r="D772" s="171" t="s">
        <v>153</v>
      </c>
      <c r="E772" s="172">
        <v>3517.5</v>
      </c>
      <c r="F772" s="173"/>
      <c r="G772" s="174">
        <f>ROUND(E772*F772,2)</f>
        <v>0</v>
      </c>
      <c r="H772" s="173">
        <v>0.01</v>
      </c>
      <c r="I772" s="174">
        <f>ROUND(E772*H772,2)</f>
        <v>35.18</v>
      </c>
      <c r="J772" s="173">
        <v>62.190000000000005</v>
      </c>
      <c r="K772" s="174">
        <f>ROUND(E772*J772,2)</f>
        <v>218753.33</v>
      </c>
      <c r="L772" s="174">
        <v>21</v>
      </c>
      <c r="M772" s="174">
        <f>G772*(1+L772/100)</f>
        <v>0</v>
      </c>
      <c r="N772" s="174">
        <v>1.8380000000000001E-2</v>
      </c>
      <c r="O772" s="174">
        <f>ROUND(E772*N772,2)</f>
        <v>64.650000000000006</v>
      </c>
      <c r="P772" s="174">
        <v>0</v>
      </c>
      <c r="Q772" s="174">
        <f>ROUND(E772*P772,2)</f>
        <v>0</v>
      </c>
      <c r="R772" s="174" t="s">
        <v>598</v>
      </c>
      <c r="S772" s="174" t="s">
        <v>155</v>
      </c>
      <c r="T772" s="175" t="s">
        <v>155</v>
      </c>
      <c r="U772" s="157">
        <v>0</v>
      </c>
      <c r="V772" s="157">
        <f>ROUND(E772*U772,2)</f>
        <v>0</v>
      </c>
      <c r="W772" s="157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 t="s">
        <v>366</v>
      </c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">
      <c r="A773" s="155"/>
      <c r="B773" s="156"/>
      <c r="C773" s="496" t="s">
        <v>599</v>
      </c>
      <c r="D773" s="497"/>
      <c r="E773" s="497"/>
      <c r="F773" s="497"/>
      <c r="G773" s="49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 t="s">
        <v>158</v>
      </c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1" x14ac:dyDescent="0.2">
      <c r="A774" s="155"/>
      <c r="B774" s="156"/>
      <c r="C774" s="180" t="s">
        <v>600</v>
      </c>
      <c r="D774" s="158"/>
      <c r="E774" s="159">
        <v>247.5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 t="s">
        <v>160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1" x14ac:dyDescent="0.2">
      <c r="A775" s="155"/>
      <c r="B775" s="156"/>
      <c r="C775" s="180" t="s">
        <v>601</v>
      </c>
      <c r="D775" s="158"/>
      <c r="E775" s="159">
        <v>425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 t="s">
        <v>160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 x14ac:dyDescent="0.2">
      <c r="A776" s="155"/>
      <c r="B776" s="156"/>
      <c r="C776" s="180" t="s">
        <v>602</v>
      </c>
      <c r="D776" s="158"/>
      <c r="E776" s="159">
        <v>390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 t="s">
        <v>160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1" x14ac:dyDescent="0.2">
      <c r="A777" s="155"/>
      <c r="B777" s="156"/>
      <c r="C777" s="180" t="s">
        <v>603</v>
      </c>
      <c r="D777" s="158"/>
      <c r="E777" s="159">
        <v>378</v>
      </c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 t="s">
        <v>160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">
      <c r="A778" s="155"/>
      <c r="B778" s="156"/>
      <c r="C778" s="180" t="s">
        <v>604</v>
      </c>
      <c r="D778" s="158"/>
      <c r="E778" s="159">
        <v>403</v>
      </c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 t="s">
        <v>160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 x14ac:dyDescent="0.2">
      <c r="A779" s="155"/>
      <c r="B779" s="156"/>
      <c r="C779" s="180" t="s">
        <v>605</v>
      </c>
      <c r="D779" s="158"/>
      <c r="E779" s="159">
        <v>264</v>
      </c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 t="s">
        <v>160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 x14ac:dyDescent="0.2">
      <c r="A780" s="155"/>
      <c r="B780" s="156"/>
      <c r="C780" s="180" t="s">
        <v>606</v>
      </c>
      <c r="D780" s="158"/>
      <c r="E780" s="159">
        <v>1410</v>
      </c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 t="s">
        <v>160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55"/>
      <c r="B781" s="156"/>
      <c r="C781" s="494"/>
      <c r="D781" s="495"/>
      <c r="E781" s="495"/>
      <c r="F781" s="495"/>
      <c r="G781" s="495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 t="s">
        <v>163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ht="22.5" outlineLevel="1" x14ac:dyDescent="0.2">
      <c r="A782" s="169">
        <v>102</v>
      </c>
      <c r="B782" s="170" t="s">
        <v>607</v>
      </c>
      <c r="C782" s="179" t="s">
        <v>608</v>
      </c>
      <c r="D782" s="171" t="s">
        <v>609</v>
      </c>
      <c r="E782" s="172">
        <v>70350</v>
      </c>
      <c r="F782" s="173"/>
      <c r="G782" s="174">
        <f>ROUND(E782*F782,2)</f>
        <v>0</v>
      </c>
      <c r="H782" s="173">
        <v>0</v>
      </c>
      <c r="I782" s="174">
        <f>ROUND(E782*H782,2)</f>
        <v>0</v>
      </c>
      <c r="J782" s="173">
        <v>0.32</v>
      </c>
      <c r="K782" s="174">
        <f>ROUND(E782*J782,2)</f>
        <v>22512</v>
      </c>
      <c r="L782" s="174">
        <v>21</v>
      </c>
      <c r="M782" s="174">
        <f>G782*(1+L782/100)</f>
        <v>0</v>
      </c>
      <c r="N782" s="174">
        <v>0</v>
      </c>
      <c r="O782" s="174">
        <f>ROUND(E782*N782,2)</f>
        <v>0</v>
      </c>
      <c r="P782" s="174">
        <v>0</v>
      </c>
      <c r="Q782" s="174">
        <f>ROUND(E782*P782,2)</f>
        <v>0</v>
      </c>
      <c r="R782" s="174" t="s">
        <v>598</v>
      </c>
      <c r="S782" s="174" t="s">
        <v>155</v>
      </c>
      <c r="T782" s="175" t="s">
        <v>155</v>
      </c>
      <c r="U782" s="157">
        <v>0</v>
      </c>
      <c r="V782" s="157">
        <f>ROUND(E782*U782,2)</f>
        <v>0</v>
      </c>
      <c r="W782" s="157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 t="s">
        <v>156</v>
      </c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 x14ac:dyDescent="0.2">
      <c r="A783" s="155"/>
      <c r="B783" s="156"/>
      <c r="C783" s="496" t="s">
        <v>599</v>
      </c>
      <c r="D783" s="497"/>
      <c r="E783" s="497"/>
      <c r="F783" s="497"/>
      <c r="G783" s="49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 t="s">
        <v>158</v>
      </c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 x14ac:dyDescent="0.2">
      <c r="A784" s="155"/>
      <c r="B784" s="156"/>
      <c r="C784" s="180" t="s">
        <v>610</v>
      </c>
      <c r="D784" s="158"/>
      <c r="E784" s="159">
        <v>70350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 t="s">
        <v>160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1" x14ac:dyDescent="0.2">
      <c r="A785" s="155"/>
      <c r="B785" s="156"/>
      <c r="C785" s="494"/>
      <c r="D785" s="495"/>
      <c r="E785" s="495"/>
      <c r="F785" s="495"/>
      <c r="G785" s="495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 t="s">
        <v>163</v>
      </c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ht="33.75" outlineLevel="1" x14ac:dyDescent="0.2">
      <c r="A786" s="169">
        <v>103</v>
      </c>
      <c r="B786" s="170" t="s">
        <v>611</v>
      </c>
      <c r="C786" s="179" t="s">
        <v>612</v>
      </c>
      <c r="D786" s="171" t="s">
        <v>153</v>
      </c>
      <c r="E786" s="172">
        <v>10552.5</v>
      </c>
      <c r="F786" s="173"/>
      <c r="G786" s="174">
        <f>ROUND(E786*F786,2)</f>
        <v>0</v>
      </c>
      <c r="H786" s="173">
        <v>0</v>
      </c>
      <c r="I786" s="174">
        <f>ROUND(E786*H786,2)</f>
        <v>0</v>
      </c>
      <c r="J786" s="173">
        <v>40.300000000000004</v>
      </c>
      <c r="K786" s="174">
        <f>ROUND(E786*J786,2)</f>
        <v>425265.75</v>
      </c>
      <c r="L786" s="174">
        <v>21</v>
      </c>
      <c r="M786" s="174">
        <f>G786*(1+L786/100)</f>
        <v>0</v>
      </c>
      <c r="N786" s="174">
        <v>0</v>
      </c>
      <c r="O786" s="174">
        <f>ROUND(E786*N786,2)</f>
        <v>0</v>
      </c>
      <c r="P786" s="174">
        <v>0</v>
      </c>
      <c r="Q786" s="174">
        <f>ROUND(E786*P786,2)</f>
        <v>0</v>
      </c>
      <c r="R786" s="174" t="s">
        <v>598</v>
      </c>
      <c r="S786" s="174" t="s">
        <v>613</v>
      </c>
      <c r="T786" s="175" t="s">
        <v>613</v>
      </c>
      <c r="U786" s="157">
        <v>0</v>
      </c>
      <c r="V786" s="157">
        <f>ROUND(E786*U786,2)</f>
        <v>0</v>
      </c>
      <c r="W786" s="157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 t="s">
        <v>156</v>
      </c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1" x14ac:dyDescent="0.2">
      <c r="A787" s="155"/>
      <c r="B787" s="156"/>
      <c r="C787" s="496" t="s">
        <v>599</v>
      </c>
      <c r="D787" s="497"/>
      <c r="E787" s="497"/>
      <c r="F787" s="497"/>
      <c r="G787" s="49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 t="s">
        <v>158</v>
      </c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 x14ac:dyDescent="0.2">
      <c r="A788" s="155"/>
      <c r="B788" s="156"/>
      <c r="C788" s="180" t="s">
        <v>614</v>
      </c>
      <c r="D788" s="158"/>
      <c r="E788" s="159">
        <v>10552.5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 t="s">
        <v>160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">
      <c r="A789" s="155"/>
      <c r="B789" s="156"/>
      <c r="C789" s="494"/>
      <c r="D789" s="495"/>
      <c r="E789" s="495"/>
      <c r="F789" s="495"/>
      <c r="G789" s="495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 t="s">
        <v>163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ht="22.5" outlineLevel="1" x14ac:dyDescent="0.2">
      <c r="A790" s="169">
        <v>104</v>
      </c>
      <c r="B790" s="170" t="s">
        <v>615</v>
      </c>
      <c r="C790" s="179" t="s">
        <v>616</v>
      </c>
      <c r="D790" s="171" t="s">
        <v>153</v>
      </c>
      <c r="E790" s="172">
        <v>3517.5</v>
      </c>
      <c r="F790" s="173"/>
      <c r="G790" s="174">
        <f>ROUND(E790*F790,2)</f>
        <v>0</v>
      </c>
      <c r="H790" s="173">
        <v>0</v>
      </c>
      <c r="I790" s="174">
        <f>ROUND(E790*H790,2)</f>
        <v>0</v>
      </c>
      <c r="J790" s="173">
        <v>45.800000000000004</v>
      </c>
      <c r="K790" s="174">
        <f>ROUND(E790*J790,2)</f>
        <v>161101.5</v>
      </c>
      <c r="L790" s="174">
        <v>21</v>
      </c>
      <c r="M790" s="174">
        <f>G790*(1+L790/100)</f>
        <v>0</v>
      </c>
      <c r="N790" s="174">
        <v>0</v>
      </c>
      <c r="O790" s="174">
        <f>ROUND(E790*N790,2)</f>
        <v>0</v>
      </c>
      <c r="P790" s="174">
        <v>0</v>
      </c>
      <c r="Q790" s="174">
        <f>ROUND(E790*P790,2)</f>
        <v>0</v>
      </c>
      <c r="R790" s="174" t="s">
        <v>598</v>
      </c>
      <c r="S790" s="174" t="s">
        <v>155</v>
      </c>
      <c r="T790" s="175" t="s">
        <v>155</v>
      </c>
      <c r="U790" s="157">
        <v>0</v>
      </c>
      <c r="V790" s="157">
        <f>ROUND(E790*U790,2)</f>
        <v>0</v>
      </c>
      <c r="W790" s="157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 t="s">
        <v>156</v>
      </c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 x14ac:dyDescent="0.2">
      <c r="A791" s="155"/>
      <c r="B791" s="156"/>
      <c r="C791" s="492"/>
      <c r="D791" s="493"/>
      <c r="E791" s="493"/>
      <c r="F791" s="493"/>
      <c r="G791" s="493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 t="s">
        <v>163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">
      <c r="A792" s="169">
        <v>105</v>
      </c>
      <c r="B792" s="170" t="s">
        <v>617</v>
      </c>
      <c r="C792" s="179" t="s">
        <v>618</v>
      </c>
      <c r="D792" s="171" t="s">
        <v>153</v>
      </c>
      <c r="E792" s="172">
        <v>3517.5</v>
      </c>
      <c r="F792" s="173"/>
      <c r="G792" s="174">
        <f>ROUND(E792*F792,2)</f>
        <v>0</v>
      </c>
      <c r="H792" s="173">
        <v>0</v>
      </c>
      <c r="I792" s="174">
        <f>ROUND(E792*H792,2)</f>
        <v>0</v>
      </c>
      <c r="J792" s="173">
        <v>12.9</v>
      </c>
      <c r="K792" s="174">
        <f>ROUND(E792*J792,2)</f>
        <v>45375.75</v>
      </c>
      <c r="L792" s="174">
        <v>21</v>
      </c>
      <c r="M792" s="174">
        <f>G792*(1+L792/100)</f>
        <v>0</v>
      </c>
      <c r="N792" s="174">
        <v>0</v>
      </c>
      <c r="O792" s="174">
        <f>ROUND(E792*N792,2)</f>
        <v>0</v>
      </c>
      <c r="P792" s="174">
        <v>0</v>
      </c>
      <c r="Q792" s="174">
        <f>ROUND(E792*P792,2)</f>
        <v>0</v>
      </c>
      <c r="R792" s="174" t="s">
        <v>598</v>
      </c>
      <c r="S792" s="174" t="s">
        <v>155</v>
      </c>
      <c r="T792" s="175" t="s">
        <v>155</v>
      </c>
      <c r="U792" s="157">
        <v>0</v>
      </c>
      <c r="V792" s="157">
        <f>ROUND(E792*U792,2)</f>
        <v>0</v>
      </c>
      <c r="W792" s="157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 t="s">
        <v>156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1" x14ac:dyDescent="0.2">
      <c r="A793" s="155"/>
      <c r="B793" s="156"/>
      <c r="C793" s="492"/>
      <c r="D793" s="493"/>
      <c r="E793" s="493"/>
      <c r="F793" s="493"/>
      <c r="G793" s="493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 t="s">
        <v>163</v>
      </c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ht="33.75" outlineLevel="1" x14ac:dyDescent="0.2">
      <c r="A794" s="169">
        <v>106</v>
      </c>
      <c r="B794" s="170" t="s">
        <v>619</v>
      </c>
      <c r="C794" s="179" t="s">
        <v>620</v>
      </c>
      <c r="D794" s="171" t="s">
        <v>153</v>
      </c>
      <c r="E794" s="172">
        <v>10552.5</v>
      </c>
      <c r="F794" s="173"/>
      <c r="G794" s="174">
        <f>ROUND(E794*F794,2)</f>
        <v>0</v>
      </c>
      <c r="H794" s="173">
        <v>7.7</v>
      </c>
      <c r="I794" s="174">
        <f>ROUND(E794*H794,2)</f>
        <v>81254.25</v>
      </c>
      <c r="J794" s="173">
        <v>0</v>
      </c>
      <c r="K794" s="174">
        <f>ROUND(E794*J794,2)</f>
        <v>0</v>
      </c>
      <c r="L794" s="174">
        <v>21</v>
      </c>
      <c r="M794" s="174">
        <f>G794*(1+L794/100)</f>
        <v>0</v>
      </c>
      <c r="N794" s="174">
        <v>0</v>
      </c>
      <c r="O794" s="174">
        <f>ROUND(E794*N794,2)</f>
        <v>0</v>
      </c>
      <c r="P794" s="174">
        <v>0</v>
      </c>
      <c r="Q794" s="174">
        <f>ROUND(E794*P794,2)</f>
        <v>0</v>
      </c>
      <c r="R794" s="174" t="s">
        <v>598</v>
      </c>
      <c r="S794" s="174" t="s">
        <v>155</v>
      </c>
      <c r="T794" s="175" t="s">
        <v>155</v>
      </c>
      <c r="U794" s="157">
        <v>0</v>
      </c>
      <c r="V794" s="157">
        <f>ROUND(E794*U794,2)</f>
        <v>0</v>
      </c>
      <c r="W794" s="157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 t="s">
        <v>156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1" x14ac:dyDescent="0.2">
      <c r="A795" s="155"/>
      <c r="B795" s="156"/>
      <c r="C795" s="180" t="s">
        <v>614</v>
      </c>
      <c r="D795" s="158"/>
      <c r="E795" s="159">
        <v>10552.5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 t="s">
        <v>160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">
      <c r="A796" s="155"/>
      <c r="B796" s="156"/>
      <c r="C796" s="494"/>
      <c r="D796" s="495"/>
      <c r="E796" s="495"/>
      <c r="F796" s="495"/>
      <c r="G796" s="495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 t="s">
        <v>163</v>
      </c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1" x14ac:dyDescent="0.2">
      <c r="A797" s="169">
        <v>107</v>
      </c>
      <c r="B797" s="170" t="s">
        <v>621</v>
      </c>
      <c r="C797" s="179" t="s">
        <v>622</v>
      </c>
      <c r="D797" s="171" t="s">
        <v>153</v>
      </c>
      <c r="E797" s="172">
        <v>3517.5</v>
      </c>
      <c r="F797" s="173"/>
      <c r="G797" s="174">
        <f>ROUND(E797*F797,2)</f>
        <v>0</v>
      </c>
      <c r="H797" s="173">
        <v>0</v>
      </c>
      <c r="I797" s="174">
        <f>ROUND(E797*H797,2)</f>
        <v>0</v>
      </c>
      <c r="J797" s="173">
        <v>7.6000000000000005</v>
      </c>
      <c r="K797" s="174">
        <f>ROUND(E797*J797,2)</f>
        <v>26733</v>
      </c>
      <c r="L797" s="174">
        <v>21</v>
      </c>
      <c r="M797" s="174">
        <f>G797*(1+L797/100)</f>
        <v>0</v>
      </c>
      <c r="N797" s="174">
        <v>0</v>
      </c>
      <c r="O797" s="174">
        <f>ROUND(E797*N797,2)</f>
        <v>0</v>
      </c>
      <c r="P797" s="174">
        <v>0</v>
      </c>
      <c r="Q797" s="174">
        <f>ROUND(E797*P797,2)</f>
        <v>0</v>
      </c>
      <c r="R797" s="174" t="s">
        <v>598</v>
      </c>
      <c r="S797" s="174" t="s">
        <v>155</v>
      </c>
      <c r="T797" s="175" t="s">
        <v>155</v>
      </c>
      <c r="U797" s="157">
        <v>0</v>
      </c>
      <c r="V797" s="157">
        <f>ROUND(E797*U797,2)</f>
        <v>0</v>
      </c>
      <c r="W797" s="157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 t="s">
        <v>156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1" x14ac:dyDescent="0.2">
      <c r="A798" s="155"/>
      <c r="B798" s="156"/>
      <c r="C798" s="492"/>
      <c r="D798" s="493"/>
      <c r="E798" s="493"/>
      <c r="F798" s="493"/>
      <c r="G798" s="493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 t="s">
        <v>163</v>
      </c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 x14ac:dyDescent="0.2">
      <c r="A799" s="169">
        <v>108</v>
      </c>
      <c r="B799" s="170" t="s">
        <v>623</v>
      </c>
      <c r="C799" s="179" t="s">
        <v>624</v>
      </c>
      <c r="D799" s="171" t="s">
        <v>172</v>
      </c>
      <c r="E799" s="172">
        <v>10</v>
      </c>
      <c r="F799" s="173"/>
      <c r="G799" s="174">
        <f>ROUND(E799*F799,2)</f>
        <v>0</v>
      </c>
      <c r="H799" s="173">
        <v>44.680000000000007</v>
      </c>
      <c r="I799" s="174">
        <f>ROUND(E799*H799,2)</f>
        <v>446.8</v>
      </c>
      <c r="J799" s="173">
        <v>95.820000000000007</v>
      </c>
      <c r="K799" s="174">
        <f>ROUND(E799*J799,2)</f>
        <v>958.2</v>
      </c>
      <c r="L799" s="174">
        <v>21</v>
      </c>
      <c r="M799" s="174">
        <f>G799*(1+L799/100)</f>
        <v>0</v>
      </c>
      <c r="N799" s="174">
        <v>2.2790000000000001E-2</v>
      </c>
      <c r="O799" s="174">
        <f>ROUND(E799*N799,2)</f>
        <v>0.23</v>
      </c>
      <c r="P799" s="174">
        <v>0</v>
      </c>
      <c r="Q799" s="174">
        <f>ROUND(E799*P799,2)</f>
        <v>0</v>
      </c>
      <c r="R799" s="174" t="s">
        <v>598</v>
      </c>
      <c r="S799" s="174" t="s">
        <v>155</v>
      </c>
      <c r="T799" s="175" t="s">
        <v>155</v>
      </c>
      <c r="U799" s="157">
        <v>0</v>
      </c>
      <c r="V799" s="157">
        <f>ROUND(E799*U799,2)</f>
        <v>0</v>
      </c>
      <c r="W799" s="157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 t="s">
        <v>156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 x14ac:dyDescent="0.2">
      <c r="A800" s="155"/>
      <c r="B800" s="156"/>
      <c r="C800" s="492"/>
      <c r="D800" s="493"/>
      <c r="E800" s="493"/>
      <c r="F800" s="493"/>
      <c r="G800" s="493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 t="s">
        <v>163</v>
      </c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ht="33.75" outlineLevel="1" x14ac:dyDescent="0.2">
      <c r="A801" s="169">
        <v>109</v>
      </c>
      <c r="B801" s="170" t="s">
        <v>625</v>
      </c>
      <c r="C801" s="179" t="s">
        <v>626</v>
      </c>
      <c r="D801" s="171" t="s">
        <v>172</v>
      </c>
      <c r="E801" s="172">
        <v>30</v>
      </c>
      <c r="F801" s="173"/>
      <c r="G801" s="174">
        <f>ROUND(E801*F801,2)</f>
        <v>0</v>
      </c>
      <c r="H801" s="173">
        <v>28.14</v>
      </c>
      <c r="I801" s="174">
        <f>ROUND(E801*H801,2)</f>
        <v>844.2</v>
      </c>
      <c r="J801" s="173">
        <v>3.06</v>
      </c>
      <c r="K801" s="174">
        <f>ROUND(E801*J801,2)</f>
        <v>91.8</v>
      </c>
      <c r="L801" s="174">
        <v>21</v>
      </c>
      <c r="M801" s="174">
        <f>G801*(1+L801/100)</f>
        <v>0</v>
      </c>
      <c r="N801" s="174">
        <v>1.7600000000000001E-3</v>
      </c>
      <c r="O801" s="174">
        <f>ROUND(E801*N801,2)</f>
        <v>0.05</v>
      </c>
      <c r="P801" s="174">
        <v>0</v>
      </c>
      <c r="Q801" s="174">
        <f>ROUND(E801*P801,2)</f>
        <v>0</v>
      </c>
      <c r="R801" s="174" t="s">
        <v>598</v>
      </c>
      <c r="S801" s="174" t="s">
        <v>155</v>
      </c>
      <c r="T801" s="175" t="s">
        <v>155</v>
      </c>
      <c r="U801" s="157">
        <v>0</v>
      </c>
      <c r="V801" s="157">
        <f>ROUND(E801*U801,2)</f>
        <v>0</v>
      </c>
      <c r="W801" s="157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 t="s">
        <v>156</v>
      </c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">
      <c r="A802" s="155"/>
      <c r="B802" s="156"/>
      <c r="C802" s="180" t="s">
        <v>627</v>
      </c>
      <c r="D802" s="158"/>
      <c r="E802" s="159">
        <v>30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 t="s">
        <v>160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1" x14ac:dyDescent="0.2">
      <c r="A803" s="155"/>
      <c r="B803" s="156"/>
      <c r="C803" s="494"/>
      <c r="D803" s="495"/>
      <c r="E803" s="495"/>
      <c r="F803" s="495"/>
      <c r="G803" s="495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 t="s">
        <v>163</v>
      </c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1" x14ac:dyDescent="0.2">
      <c r="A804" s="169">
        <v>110</v>
      </c>
      <c r="B804" s="170" t="s">
        <v>628</v>
      </c>
      <c r="C804" s="179" t="s">
        <v>629</v>
      </c>
      <c r="D804" s="171" t="s">
        <v>172</v>
      </c>
      <c r="E804" s="172">
        <v>10</v>
      </c>
      <c r="F804" s="173"/>
      <c r="G804" s="174">
        <f>ROUND(E804*F804,2)</f>
        <v>0</v>
      </c>
      <c r="H804" s="173">
        <v>0</v>
      </c>
      <c r="I804" s="174">
        <f>ROUND(E804*H804,2)</f>
        <v>0</v>
      </c>
      <c r="J804" s="173">
        <v>50.1</v>
      </c>
      <c r="K804" s="174">
        <f>ROUND(E804*J804,2)</f>
        <v>501</v>
      </c>
      <c r="L804" s="174">
        <v>21</v>
      </c>
      <c r="M804" s="174">
        <f>G804*(1+L804/100)</f>
        <v>0</v>
      </c>
      <c r="N804" s="174">
        <v>0</v>
      </c>
      <c r="O804" s="174">
        <f>ROUND(E804*N804,2)</f>
        <v>0</v>
      </c>
      <c r="P804" s="174">
        <v>0</v>
      </c>
      <c r="Q804" s="174">
        <f>ROUND(E804*P804,2)</f>
        <v>0</v>
      </c>
      <c r="R804" s="174" t="s">
        <v>598</v>
      </c>
      <c r="S804" s="174" t="s">
        <v>155</v>
      </c>
      <c r="T804" s="175" t="s">
        <v>155</v>
      </c>
      <c r="U804" s="157">
        <v>0</v>
      </c>
      <c r="V804" s="157">
        <f>ROUND(E804*U804,2)</f>
        <v>0</v>
      </c>
      <c r="W804" s="157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 t="s">
        <v>156</v>
      </c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 x14ac:dyDescent="0.2">
      <c r="A805" s="155"/>
      <c r="B805" s="156"/>
      <c r="C805" s="496" t="s">
        <v>630</v>
      </c>
      <c r="D805" s="497"/>
      <c r="E805" s="497"/>
      <c r="F805" s="497"/>
      <c r="G805" s="49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 t="s">
        <v>158</v>
      </c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 x14ac:dyDescent="0.2">
      <c r="A806" s="155"/>
      <c r="B806" s="156"/>
      <c r="C806" s="494"/>
      <c r="D806" s="495"/>
      <c r="E806" s="495"/>
      <c r="F806" s="495"/>
      <c r="G806" s="495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 t="s">
        <v>163</v>
      </c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1" x14ac:dyDescent="0.2">
      <c r="A807" s="169">
        <v>111</v>
      </c>
      <c r="B807" s="170" t="s">
        <v>631</v>
      </c>
      <c r="C807" s="179" t="s">
        <v>632</v>
      </c>
      <c r="D807" s="171" t="s">
        <v>219</v>
      </c>
      <c r="E807" s="172">
        <v>1</v>
      </c>
      <c r="F807" s="173"/>
      <c r="G807" s="174">
        <f>ROUND(E807*F807,2)</f>
        <v>0</v>
      </c>
      <c r="H807" s="173">
        <v>0</v>
      </c>
      <c r="I807" s="174">
        <f>ROUND(E807*H807,2)</f>
        <v>0</v>
      </c>
      <c r="J807" s="173">
        <v>20000</v>
      </c>
      <c r="K807" s="174">
        <f>ROUND(E807*J807,2)</f>
        <v>20000</v>
      </c>
      <c r="L807" s="174">
        <v>21</v>
      </c>
      <c r="M807" s="174">
        <f>G807*(1+L807/100)</f>
        <v>0</v>
      </c>
      <c r="N807" s="174">
        <v>1.2100000000000001E-3</v>
      </c>
      <c r="O807" s="174">
        <f>ROUND(E807*N807,2)</f>
        <v>0</v>
      </c>
      <c r="P807" s="174">
        <v>0</v>
      </c>
      <c r="Q807" s="174">
        <f>ROUND(E807*P807,2)</f>
        <v>0</v>
      </c>
      <c r="R807" s="174"/>
      <c r="S807" s="174" t="s">
        <v>208</v>
      </c>
      <c r="T807" s="175" t="s">
        <v>209</v>
      </c>
      <c r="U807" s="157">
        <v>0.17700000000000002</v>
      </c>
      <c r="V807" s="157">
        <f>ROUND(E807*U807,2)</f>
        <v>0.18</v>
      </c>
      <c r="W807" s="157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 t="s">
        <v>156</v>
      </c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1" x14ac:dyDescent="0.2">
      <c r="A808" s="155"/>
      <c r="B808" s="156"/>
      <c r="C808" s="492"/>
      <c r="D808" s="493"/>
      <c r="E808" s="493"/>
      <c r="F808" s="493"/>
      <c r="G808" s="493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 t="s">
        <v>163</v>
      </c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ht="22.5" outlineLevel="1" x14ac:dyDescent="0.2">
      <c r="A809" s="169">
        <v>112</v>
      </c>
      <c r="B809" s="170" t="s">
        <v>633</v>
      </c>
      <c r="C809" s="179" t="s">
        <v>634</v>
      </c>
      <c r="D809" s="171" t="s">
        <v>219</v>
      </c>
      <c r="E809" s="172">
        <v>1</v>
      </c>
      <c r="F809" s="173"/>
      <c r="G809" s="174">
        <f>ROUND(E809*F809,2)</f>
        <v>0</v>
      </c>
      <c r="H809" s="173">
        <v>0</v>
      </c>
      <c r="I809" s="174">
        <f>ROUND(E809*H809,2)</f>
        <v>0</v>
      </c>
      <c r="J809" s="173">
        <v>80000</v>
      </c>
      <c r="K809" s="174">
        <f>ROUND(E809*J809,2)</f>
        <v>80000</v>
      </c>
      <c r="L809" s="174">
        <v>21</v>
      </c>
      <c r="M809" s="174">
        <f>G809*(1+L809/100)</f>
        <v>0</v>
      </c>
      <c r="N809" s="174">
        <v>1.2100000000000001E-3</v>
      </c>
      <c r="O809" s="174">
        <f>ROUND(E809*N809,2)</f>
        <v>0</v>
      </c>
      <c r="P809" s="174">
        <v>0</v>
      </c>
      <c r="Q809" s="174">
        <f>ROUND(E809*P809,2)</f>
        <v>0</v>
      </c>
      <c r="R809" s="174"/>
      <c r="S809" s="174" t="s">
        <v>208</v>
      </c>
      <c r="T809" s="175" t="s">
        <v>209</v>
      </c>
      <c r="U809" s="157">
        <v>0.17700000000000002</v>
      </c>
      <c r="V809" s="157">
        <f>ROUND(E809*U809,2)</f>
        <v>0.18</v>
      </c>
      <c r="W809" s="157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 t="s">
        <v>156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1" x14ac:dyDescent="0.2">
      <c r="A810" s="155"/>
      <c r="B810" s="156"/>
      <c r="C810" s="492"/>
      <c r="D810" s="493"/>
      <c r="E810" s="493"/>
      <c r="F810" s="493"/>
      <c r="G810" s="493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 t="s">
        <v>163</v>
      </c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x14ac:dyDescent="0.2">
      <c r="A811" s="163" t="s">
        <v>149</v>
      </c>
      <c r="B811" s="164" t="s">
        <v>77</v>
      </c>
      <c r="C811" s="178" t="s">
        <v>78</v>
      </c>
      <c r="D811" s="165"/>
      <c r="E811" s="166"/>
      <c r="F811" s="167"/>
      <c r="G811" s="167">
        <f>SUMIF(AG812:AG821,"&lt;&gt;NOR",G812:G821)</f>
        <v>0</v>
      </c>
      <c r="H811" s="167"/>
      <c r="I811" s="167">
        <f>SUM(I812:I821)</f>
        <v>0</v>
      </c>
      <c r="J811" s="167"/>
      <c r="K811" s="167">
        <f>SUM(K812:K821)</f>
        <v>132000</v>
      </c>
      <c r="L811" s="167"/>
      <c r="M811" s="167">
        <f>SUM(M812:M821)</f>
        <v>0</v>
      </c>
      <c r="N811" s="167"/>
      <c r="O811" s="167">
        <f>SUM(O812:O821)</f>
        <v>0</v>
      </c>
      <c r="P811" s="167"/>
      <c r="Q811" s="167">
        <f>SUM(Q812:Q821)</f>
        <v>0</v>
      </c>
      <c r="R811" s="167"/>
      <c r="S811" s="167"/>
      <c r="T811" s="168"/>
      <c r="U811" s="162"/>
      <c r="V811" s="162">
        <f>SUM(V812:V821)</f>
        <v>0</v>
      </c>
      <c r="W811" s="162"/>
      <c r="AG811" t="s">
        <v>150</v>
      </c>
    </row>
    <row r="812" spans="1:60" outlineLevel="1" x14ac:dyDescent="0.2">
      <c r="A812" s="169">
        <v>113</v>
      </c>
      <c r="B812" s="170" t="s">
        <v>635</v>
      </c>
      <c r="C812" s="179" t="s">
        <v>636</v>
      </c>
      <c r="D812" s="171" t="s">
        <v>219</v>
      </c>
      <c r="E812" s="172">
        <v>1</v>
      </c>
      <c r="F812" s="173"/>
      <c r="G812" s="174">
        <f>ROUND(E812*F812,2)</f>
        <v>0</v>
      </c>
      <c r="H812" s="173">
        <v>0</v>
      </c>
      <c r="I812" s="174">
        <f>ROUND(E812*H812,2)</f>
        <v>0</v>
      </c>
      <c r="J812" s="173">
        <v>125000</v>
      </c>
      <c r="K812" s="174">
        <f>ROUND(E812*J812,2)</f>
        <v>125000</v>
      </c>
      <c r="L812" s="174">
        <v>21</v>
      </c>
      <c r="M812" s="174">
        <f>G812*(1+L812/100)</f>
        <v>0</v>
      </c>
      <c r="N812" s="174">
        <v>0</v>
      </c>
      <c r="O812" s="174">
        <f>ROUND(E812*N812,2)</f>
        <v>0</v>
      </c>
      <c r="P812" s="174">
        <v>0</v>
      </c>
      <c r="Q812" s="174">
        <f>ROUND(E812*P812,2)</f>
        <v>0</v>
      </c>
      <c r="R812" s="174"/>
      <c r="S812" s="174" t="s">
        <v>208</v>
      </c>
      <c r="T812" s="175" t="s">
        <v>209</v>
      </c>
      <c r="U812" s="157">
        <v>0</v>
      </c>
      <c r="V812" s="157">
        <f>ROUND(E812*U812,2)</f>
        <v>0</v>
      </c>
      <c r="W812" s="157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 t="s">
        <v>156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">
      <c r="A813" s="155"/>
      <c r="B813" s="156"/>
      <c r="C813" s="494"/>
      <c r="D813" s="495"/>
      <c r="E813" s="495"/>
      <c r="F813" s="495"/>
      <c r="G813" s="495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 t="s">
        <v>163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 x14ac:dyDescent="0.2">
      <c r="A814" s="169">
        <v>114</v>
      </c>
      <c r="B814" s="170" t="s">
        <v>639</v>
      </c>
      <c r="C814" s="179" t="s">
        <v>640</v>
      </c>
      <c r="D814" s="171" t="s">
        <v>219</v>
      </c>
      <c r="E814" s="172">
        <v>8</v>
      </c>
      <c r="F814" s="173"/>
      <c r="G814" s="174">
        <f>ROUND(E814*F814,2)</f>
        <v>0</v>
      </c>
      <c r="H814" s="173">
        <v>0</v>
      </c>
      <c r="I814" s="174">
        <f>ROUND(E814*H814,2)</f>
        <v>0</v>
      </c>
      <c r="J814" s="173">
        <v>500</v>
      </c>
      <c r="K814" s="174">
        <f>ROUND(E814*J814,2)</f>
        <v>4000</v>
      </c>
      <c r="L814" s="174">
        <v>21</v>
      </c>
      <c r="M814" s="174">
        <f>G814*(1+L814/100)</f>
        <v>0</v>
      </c>
      <c r="N814" s="174">
        <v>0</v>
      </c>
      <c r="O814" s="174">
        <f>ROUND(E814*N814,2)</f>
        <v>0</v>
      </c>
      <c r="P814" s="174">
        <v>0</v>
      </c>
      <c r="Q814" s="174">
        <f>ROUND(E814*P814,2)</f>
        <v>0</v>
      </c>
      <c r="R814" s="174"/>
      <c r="S814" s="174" t="s">
        <v>208</v>
      </c>
      <c r="T814" s="175" t="s">
        <v>209</v>
      </c>
      <c r="U814" s="157">
        <v>0</v>
      </c>
      <c r="V814" s="157">
        <f>ROUND(E814*U814,2)</f>
        <v>0</v>
      </c>
      <c r="W814" s="157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 t="s">
        <v>156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 x14ac:dyDescent="0.2">
      <c r="A815" s="155"/>
      <c r="B815" s="156"/>
      <c r="C815" s="180" t="s">
        <v>641</v>
      </c>
      <c r="D815" s="158"/>
      <c r="E815" s="159">
        <v>5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 t="s">
        <v>160</v>
      </c>
      <c r="AH815" s="148">
        <v>0</v>
      </c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 x14ac:dyDescent="0.2">
      <c r="A816" s="155"/>
      <c r="B816" s="156"/>
      <c r="C816" s="180" t="s">
        <v>642</v>
      </c>
      <c r="D816" s="158"/>
      <c r="E816" s="159">
        <v>3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 t="s">
        <v>160</v>
      </c>
      <c r="AH816" s="148">
        <v>0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 x14ac:dyDescent="0.2">
      <c r="A817" s="155"/>
      <c r="B817" s="156"/>
      <c r="C817" s="494"/>
      <c r="D817" s="495"/>
      <c r="E817" s="495"/>
      <c r="F817" s="495"/>
      <c r="G817" s="495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 t="s">
        <v>163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1" x14ac:dyDescent="0.2">
      <c r="A818" s="169">
        <v>115</v>
      </c>
      <c r="B818" s="170" t="s">
        <v>643</v>
      </c>
      <c r="C818" s="179" t="s">
        <v>644</v>
      </c>
      <c r="D818" s="171" t="s">
        <v>219</v>
      </c>
      <c r="E818" s="172">
        <v>6</v>
      </c>
      <c r="F818" s="173"/>
      <c r="G818" s="174">
        <f>ROUND(E818*F818,2)</f>
        <v>0</v>
      </c>
      <c r="H818" s="173">
        <v>0</v>
      </c>
      <c r="I818" s="174">
        <f>ROUND(E818*H818,2)</f>
        <v>0</v>
      </c>
      <c r="J818" s="173">
        <v>500</v>
      </c>
      <c r="K818" s="174">
        <f>ROUND(E818*J818,2)</f>
        <v>3000</v>
      </c>
      <c r="L818" s="174">
        <v>21</v>
      </c>
      <c r="M818" s="174">
        <f>G818*(1+L818/100)</f>
        <v>0</v>
      </c>
      <c r="N818" s="174">
        <v>0</v>
      </c>
      <c r="O818" s="174">
        <f>ROUND(E818*N818,2)</f>
        <v>0</v>
      </c>
      <c r="P818" s="174">
        <v>0</v>
      </c>
      <c r="Q818" s="174">
        <f>ROUND(E818*P818,2)</f>
        <v>0</v>
      </c>
      <c r="R818" s="174"/>
      <c r="S818" s="174" t="s">
        <v>208</v>
      </c>
      <c r="T818" s="175" t="s">
        <v>209</v>
      </c>
      <c r="U818" s="157">
        <v>0</v>
      </c>
      <c r="V818" s="157">
        <f>ROUND(E818*U818,2)</f>
        <v>0</v>
      </c>
      <c r="W818" s="157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 t="s">
        <v>156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1" x14ac:dyDescent="0.2">
      <c r="A819" s="155"/>
      <c r="B819" s="156"/>
      <c r="C819" s="180" t="s">
        <v>645</v>
      </c>
      <c r="D819" s="158"/>
      <c r="E819" s="159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 t="s">
        <v>160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1" x14ac:dyDescent="0.2">
      <c r="A820" s="155"/>
      <c r="B820" s="156"/>
      <c r="C820" s="180" t="s">
        <v>646</v>
      </c>
      <c r="D820" s="158"/>
      <c r="E820" s="159">
        <v>6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 t="s">
        <v>160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 x14ac:dyDescent="0.2">
      <c r="A821" s="155"/>
      <c r="B821" s="156"/>
      <c r="C821" s="494"/>
      <c r="D821" s="495"/>
      <c r="E821" s="495"/>
      <c r="F821" s="495"/>
      <c r="G821" s="495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 t="s">
        <v>163</v>
      </c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x14ac:dyDescent="0.2">
      <c r="A822" s="163" t="s">
        <v>149</v>
      </c>
      <c r="B822" s="164" t="s">
        <v>79</v>
      </c>
      <c r="C822" s="178" t="s">
        <v>80</v>
      </c>
      <c r="D822" s="165"/>
      <c r="E822" s="166"/>
      <c r="F822" s="167"/>
      <c r="G822" s="167">
        <f>SUMIF(AG823:AG871,"&lt;&gt;NOR",G823:G871)</f>
        <v>0</v>
      </c>
      <c r="H822" s="167"/>
      <c r="I822" s="167">
        <f>SUM(I823:I871)</f>
        <v>963.71</v>
      </c>
      <c r="J822" s="167"/>
      <c r="K822" s="167">
        <f>SUM(K823:K871)</f>
        <v>252467.94999999998</v>
      </c>
      <c r="L822" s="167"/>
      <c r="M822" s="167">
        <f>SUM(M823:M871)</f>
        <v>0</v>
      </c>
      <c r="N822" s="167"/>
      <c r="O822" s="167">
        <f>SUM(O823:O871)</f>
        <v>0.53</v>
      </c>
      <c r="P822" s="167"/>
      <c r="Q822" s="167">
        <f>SUM(Q823:Q871)</f>
        <v>139.66999999999999</v>
      </c>
      <c r="R822" s="167"/>
      <c r="S822" s="167"/>
      <c r="T822" s="168"/>
      <c r="U822" s="162"/>
      <c r="V822" s="162">
        <f>SUM(V823:V871)</f>
        <v>0</v>
      </c>
      <c r="W822" s="162"/>
      <c r="AG822" t="s">
        <v>150</v>
      </c>
    </row>
    <row r="823" spans="1:60" ht="22.5" outlineLevel="1" x14ac:dyDescent="0.2">
      <c r="A823" s="169">
        <v>116</v>
      </c>
      <c r="B823" s="170" t="s">
        <v>647</v>
      </c>
      <c r="C823" s="179" t="s">
        <v>648</v>
      </c>
      <c r="D823" s="171" t="s">
        <v>177</v>
      </c>
      <c r="E823" s="172">
        <v>3.7102000000000004</v>
      </c>
      <c r="F823" s="173"/>
      <c r="G823" s="174">
        <f>ROUND(E823*F823,2)</f>
        <v>0</v>
      </c>
      <c r="H823" s="173">
        <v>30.41</v>
      </c>
      <c r="I823" s="174">
        <f>ROUND(E823*H823,2)</f>
        <v>112.83</v>
      </c>
      <c r="J823" s="173">
        <v>725.59</v>
      </c>
      <c r="K823" s="174">
        <f>ROUND(E823*J823,2)</f>
        <v>2692.08</v>
      </c>
      <c r="L823" s="174">
        <v>21</v>
      </c>
      <c r="M823" s="174">
        <f>G823*(1+L823/100)</f>
        <v>0</v>
      </c>
      <c r="N823" s="174">
        <v>1.2800000000000001E-3</v>
      </c>
      <c r="O823" s="174">
        <f>ROUND(E823*N823,2)</f>
        <v>0</v>
      </c>
      <c r="P823" s="174">
        <v>1.8</v>
      </c>
      <c r="Q823" s="174">
        <f>ROUND(E823*P823,2)</f>
        <v>6.68</v>
      </c>
      <c r="R823" s="174" t="s">
        <v>649</v>
      </c>
      <c r="S823" s="174" t="s">
        <v>155</v>
      </c>
      <c r="T823" s="175" t="s">
        <v>155</v>
      </c>
      <c r="U823" s="157">
        <v>0</v>
      </c>
      <c r="V823" s="157">
        <f>ROUND(E823*U823,2)</f>
        <v>0</v>
      </c>
      <c r="W823" s="157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 t="s">
        <v>156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ht="22.5" outlineLevel="1" x14ac:dyDescent="0.2">
      <c r="A824" s="155"/>
      <c r="B824" s="156"/>
      <c r="C824" s="496" t="s">
        <v>650</v>
      </c>
      <c r="D824" s="497"/>
      <c r="E824" s="497"/>
      <c r="F824" s="497"/>
      <c r="G824" s="49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 t="s">
        <v>158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76" t="str">
        <f>C824</f>
        <v>nebo vybourání otvorů průřezové plochy přes 4 m2 ve zdivu nadzákladovém, včetně pomocného lešení o výšce podlahy do 1900 mm a pro zatížení do 1,5 kPa  (150 kg/m2)</v>
      </c>
      <c r="BB824" s="148"/>
      <c r="BC824" s="148"/>
      <c r="BD824" s="148"/>
      <c r="BE824" s="148"/>
      <c r="BF824" s="148"/>
      <c r="BG824" s="148"/>
      <c r="BH824" s="148"/>
    </row>
    <row r="825" spans="1:60" outlineLevel="1" x14ac:dyDescent="0.2">
      <c r="A825" s="155"/>
      <c r="B825" s="156"/>
      <c r="C825" s="180" t="s">
        <v>651</v>
      </c>
      <c r="D825" s="158"/>
      <c r="E825" s="159">
        <v>3.7102500000000003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 t="s">
        <v>160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1" x14ac:dyDescent="0.2">
      <c r="A826" s="155"/>
      <c r="B826" s="156"/>
      <c r="C826" s="494"/>
      <c r="D826" s="495"/>
      <c r="E826" s="495"/>
      <c r="F826" s="495"/>
      <c r="G826" s="495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 t="s">
        <v>163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ht="22.5" outlineLevel="1" x14ac:dyDescent="0.2">
      <c r="A827" s="169">
        <v>117</v>
      </c>
      <c r="B827" s="170" t="s">
        <v>652</v>
      </c>
      <c r="C827" s="179" t="s">
        <v>653</v>
      </c>
      <c r="D827" s="171" t="s">
        <v>177</v>
      </c>
      <c r="E827" s="172">
        <v>26.76</v>
      </c>
      <c r="F827" s="173"/>
      <c r="G827" s="174">
        <f>ROUND(E827*F827,2)</f>
        <v>0</v>
      </c>
      <c r="H827" s="173">
        <v>0</v>
      </c>
      <c r="I827" s="174">
        <f>ROUND(E827*H827,2)</f>
        <v>0</v>
      </c>
      <c r="J827" s="173">
        <v>1589</v>
      </c>
      <c r="K827" s="174">
        <f>ROUND(E827*J827,2)</f>
        <v>42521.64</v>
      </c>
      <c r="L827" s="174">
        <v>21</v>
      </c>
      <c r="M827" s="174">
        <f>G827*(1+L827/100)</f>
        <v>0</v>
      </c>
      <c r="N827" s="174">
        <v>0</v>
      </c>
      <c r="O827" s="174">
        <f>ROUND(E827*N827,2)</f>
        <v>0</v>
      </c>
      <c r="P827" s="174">
        <v>1.6</v>
      </c>
      <c r="Q827" s="174">
        <f>ROUND(E827*P827,2)</f>
        <v>42.82</v>
      </c>
      <c r="R827" s="174" t="s">
        <v>649</v>
      </c>
      <c r="S827" s="174" t="s">
        <v>155</v>
      </c>
      <c r="T827" s="175" t="s">
        <v>155</v>
      </c>
      <c r="U827" s="157">
        <v>0</v>
      </c>
      <c r="V827" s="157">
        <f>ROUND(E827*U827,2)</f>
        <v>0</v>
      </c>
      <c r="W827" s="157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 t="s">
        <v>156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1" x14ac:dyDescent="0.2">
      <c r="A828" s="155"/>
      <c r="B828" s="156"/>
      <c r="C828" s="180" t="s">
        <v>654</v>
      </c>
      <c r="D828" s="158"/>
      <c r="E828" s="159">
        <v>26.76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 t="s">
        <v>160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1" x14ac:dyDescent="0.2">
      <c r="A829" s="155"/>
      <c r="B829" s="156"/>
      <c r="C829" s="494"/>
      <c r="D829" s="495"/>
      <c r="E829" s="495"/>
      <c r="F829" s="495"/>
      <c r="G829" s="495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 t="s">
        <v>163</v>
      </c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ht="22.5" outlineLevel="1" x14ac:dyDescent="0.2">
      <c r="A830" s="169">
        <v>118</v>
      </c>
      <c r="B830" s="170" t="s">
        <v>655</v>
      </c>
      <c r="C830" s="179" t="s">
        <v>656</v>
      </c>
      <c r="D830" s="171" t="s">
        <v>177</v>
      </c>
      <c r="E830" s="172">
        <v>13.38</v>
      </c>
      <c r="F830" s="173"/>
      <c r="G830" s="174">
        <f>ROUND(E830*F830,2)</f>
        <v>0</v>
      </c>
      <c r="H830" s="173">
        <v>0</v>
      </c>
      <c r="I830" s="174">
        <f>ROUND(E830*H830,2)</f>
        <v>0</v>
      </c>
      <c r="J830" s="173">
        <v>2665</v>
      </c>
      <c r="K830" s="174">
        <f>ROUND(E830*J830,2)</f>
        <v>35657.699999999997</v>
      </c>
      <c r="L830" s="174">
        <v>21</v>
      </c>
      <c r="M830" s="174">
        <f>G830*(1+L830/100)</f>
        <v>0</v>
      </c>
      <c r="N830" s="174">
        <v>0</v>
      </c>
      <c r="O830" s="174">
        <f>ROUND(E830*N830,2)</f>
        <v>0</v>
      </c>
      <c r="P830" s="174">
        <v>2.2000000000000002</v>
      </c>
      <c r="Q830" s="174">
        <f>ROUND(E830*P830,2)</f>
        <v>29.44</v>
      </c>
      <c r="R830" s="174" t="s">
        <v>649</v>
      </c>
      <c r="S830" s="174" t="s">
        <v>155</v>
      </c>
      <c r="T830" s="175" t="s">
        <v>155</v>
      </c>
      <c r="U830" s="157">
        <v>0</v>
      </c>
      <c r="V830" s="157">
        <f>ROUND(E830*U830,2)</f>
        <v>0</v>
      </c>
      <c r="W830" s="157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 t="s">
        <v>156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1" x14ac:dyDescent="0.2">
      <c r="A831" s="155"/>
      <c r="B831" s="156"/>
      <c r="C831" s="180" t="s">
        <v>657</v>
      </c>
      <c r="D831" s="158"/>
      <c r="E831" s="159">
        <v>13.38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 t="s">
        <v>160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1" x14ac:dyDescent="0.2">
      <c r="A832" s="155"/>
      <c r="B832" s="156"/>
      <c r="C832" s="494"/>
      <c r="D832" s="495"/>
      <c r="E832" s="495"/>
      <c r="F832" s="495"/>
      <c r="G832" s="495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 t="s">
        <v>163</v>
      </c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ht="22.5" outlineLevel="1" x14ac:dyDescent="0.2">
      <c r="A833" s="169">
        <v>119</v>
      </c>
      <c r="B833" s="170" t="s">
        <v>658</v>
      </c>
      <c r="C833" s="179" t="s">
        <v>659</v>
      </c>
      <c r="D833" s="171" t="s">
        <v>177</v>
      </c>
      <c r="E833" s="172">
        <v>13.38</v>
      </c>
      <c r="F833" s="173"/>
      <c r="G833" s="174">
        <f>ROUND(E833*F833,2)</f>
        <v>0</v>
      </c>
      <c r="H833" s="173">
        <v>0</v>
      </c>
      <c r="I833" s="174">
        <f>ROUND(E833*H833,2)</f>
        <v>0</v>
      </c>
      <c r="J833" s="173">
        <v>1486</v>
      </c>
      <c r="K833" s="174">
        <f>ROUND(E833*J833,2)</f>
        <v>19882.68</v>
      </c>
      <c r="L833" s="174">
        <v>21</v>
      </c>
      <c r="M833" s="174">
        <f>G833*(1+L833/100)</f>
        <v>0</v>
      </c>
      <c r="N833" s="174">
        <v>0</v>
      </c>
      <c r="O833" s="174">
        <f>ROUND(E833*N833,2)</f>
        <v>0</v>
      </c>
      <c r="P833" s="174">
        <v>0</v>
      </c>
      <c r="Q833" s="174">
        <f>ROUND(E833*P833,2)</f>
        <v>0</v>
      </c>
      <c r="R833" s="174" t="s">
        <v>649</v>
      </c>
      <c r="S833" s="174" t="s">
        <v>155</v>
      </c>
      <c r="T833" s="175" t="s">
        <v>155</v>
      </c>
      <c r="U833" s="157">
        <v>0</v>
      </c>
      <c r="V833" s="157">
        <f>ROUND(E833*U833,2)</f>
        <v>0</v>
      </c>
      <c r="W833" s="157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 t="s">
        <v>156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1" x14ac:dyDescent="0.2">
      <c r="A834" s="155"/>
      <c r="B834" s="156"/>
      <c r="C834" s="180" t="s">
        <v>657</v>
      </c>
      <c r="D834" s="158"/>
      <c r="E834" s="159">
        <v>13.38</v>
      </c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 t="s">
        <v>160</v>
      </c>
      <c r="AH834" s="148">
        <v>0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1" x14ac:dyDescent="0.2">
      <c r="A835" s="155"/>
      <c r="B835" s="156"/>
      <c r="C835" s="494"/>
      <c r="D835" s="495"/>
      <c r="E835" s="495"/>
      <c r="F835" s="495"/>
      <c r="G835" s="495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 t="s">
        <v>163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1" x14ac:dyDescent="0.2">
      <c r="A836" s="169">
        <v>120</v>
      </c>
      <c r="B836" s="170" t="s">
        <v>660</v>
      </c>
      <c r="C836" s="179" t="s">
        <v>661</v>
      </c>
      <c r="D836" s="171" t="s">
        <v>153</v>
      </c>
      <c r="E836" s="172">
        <v>14.610000000000001</v>
      </c>
      <c r="F836" s="173"/>
      <c r="G836" s="174">
        <f>ROUND(E836*F836,2)</f>
        <v>0</v>
      </c>
      <c r="H836" s="173">
        <v>0</v>
      </c>
      <c r="I836" s="174">
        <f>ROUND(E836*H836,2)</f>
        <v>0</v>
      </c>
      <c r="J836" s="173">
        <v>295.5</v>
      </c>
      <c r="K836" s="174">
        <f>ROUND(E836*J836,2)</f>
        <v>4317.26</v>
      </c>
      <c r="L836" s="174">
        <v>21</v>
      </c>
      <c r="M836" s="174">
        <f>G836*(1+L836/100)</f>
        <v>0</v>
      </c>
      <c r="N836" s="174">
        <v>0</v>
      </c>
      <c r="O836" s="174">
        <f>ROUND(E836*N836,2)</f>
        <v>0</v>
      </c>
      <c r="P836" s="174">
        <v>0.18000000000000002</v>
      </c>
      <c r="Q836" s="174">
        <f>ROUND(E836*P836,2)</f>
        <v>2.63</v>
      </c>
      <c r="R836" s="174" t="s">
        <v>649</v>
      </c>
      <c r="S836" s="174" t="s">
        <v>155</v>
      </c>
      <c r="T836" s="175" t="s">
        <v>155</v>
      </c>
      <c r="U836" s="157">
        <v>0</v>
      </c>
      <c r="V836" s="157">
        <f>ROUND(E836*U836,2)</f>
        <v>0</v>
      </c>
      <c r="W836" s="157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 t="s">
        <v>156</v>
      </c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1" x14ac:dyDescent="0.2">
      <c r="A837" s="155"/>
      <c r="B837" s="156"/>
      <c r="C837" s="496" t="s">
        <v>662</v>
      </c>
      <c r="D837" s="497"/>
      <c r="E837" s="497"/>
      <c r="F837" s="497"/>
      <c r="G837" s="49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 t="s">
        <v>158</v>
      </c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1" x14ac:dyDescent="0.2">
      <c r="A838" s="155"/>
      <c r="B838" s="156"/>
      <c r="C838" s="180" t="s">
        <v>663</v>
      </c>
      <c r="D838" s="158"/>
      <c r="E838" s="159">
        <v>2.1</v>
      </c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 t="s">
        <v>160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1" x14ac:dyDescent="0.2">
      <c r="A839" s="155"/>
      <c r="B839" s="156"/>
      <c r="C839" s="180" t="s">
        <v>664</v>
      </c>
      <c r="D839" s="158"/>
      <c r="E839" s="159">
        <v>7.5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 t="s">
        <v>160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1" x14ac:dyDescent="0.2">
      <c r="A840" s="155"/>
      <c r="B840" s="156"/>
      <c r="C840" s="180" t="s">
        <v>665</v>
      </c>
      <c r="D840" s="158"/>
      <c r="E840" s="159">
        <v>3.81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 t="s">
        <v>160</v>
      </c>
      <c r="AH840" s="148"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1" x14ac:dyDescent="0.2">
      <c r="A841" s="155"/>
      <c r="B841" s="156"/>
      <c r="C841" s="180" t="s">
        <v>666</v>
      </c>
      <c r="D841" s="158"/>
      <c r="E841" s="159">
        <v>1.2000000000000002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 t="s">
        <v>160</v>
      </c>
      <c r="AH841" s="148">
        <v>0</v>
      </c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1" x14ac:dyDescent="0.2">
      <c r="A842" s="155"/>
      <c r="B842" s="156"/>
      <c r="C842" s="494"/>
      <c r="D842" s="495"/>
      <c r="E842" s="495"/>
      <c r="F842" s="495"/>
      <c r="G842" s="495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 t="s">
        <v>163</v>
      </c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1" x14ac:dyDescent="0.2">
      <c r="A843" s="169">
        <v>121</v>
      </c>
      <c r="B843" s="170" t="s">
        <v>667</v>
      </c>
      <c r="C843" s="179" t="s">
        <v>668</v>
      </c>
      <c r="D843" s="171" t="s">
        <v>153</v>
      </c>
      <c r="E843" s="172">
        <v>106.76</v>
      </c>
      <c r="F843" s="173"/>
      <c r="G843" s="174">
        <f>ROUND(E843*F843,2)</f>
        <v>0</v>
      </c>
      <c r="H843" s="173">
        <v>7.9700000000000006</v>
      </c>
      <c r="I843" s="174">
        <f>ROUND(E843*H843,2)</f>
        <v>850.88</v>
      </c>
      <c r="J843" s="173">
        <v>474.03000000000003</v>
      </c>
      <c r="K843" s="174">
        <f>ROUND(E843*J843,2)</f>
        <v>50607.44</v>
      </c>
      <c r="L843" s="174">
        <v>21</v>
      </c>
      <c r="M843" s="174">
        <f>G843*(1+L843/100)</f>
        <v>0</v>
      </c>
      <c r="N843" s="174">
        <v>3.4000000000000002E-4</v>
      </c>
      <c r="O843" s="174">
        <f>ROUND(E843*N843,2)</f>
        <v>0.04</v>
      </c>
      <c r="P843" s="174">
        <v>0.25</v>
      </c>
      <c r="Q843" s="174">
        <f>ROUND(E843*P843,2)</f>
        <v>26.69</v>
      </c>
      <c r="R843" s="174" t="s">
        <v>649</v>
      </c>
      <c r="S843" s="174" t="s">
        <v>155</v>
      </c>
      <c r="T843" s="175" t="s">
        <v>155</v>
      </c>
      <c r="U843" s="157">
        <v>0</v>
      </c>
      <c r="V843" s="157">
        <f>ROUND(E843*U843,2)</f>
        <v>0</v>
      </c>
      <c r="W843" s="157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 t="s">
        <v>156</v>
      </c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1" x14ac:dyDescent="0.2">
      <c r="A844" s="155"/>
      <c r="B844" s="156"/>
      <c r="C844" s="496" t="s">
        <v>669</v>
      </c>
      <c r="D844" s="497"/>
      <c r="E844" s="497"/>
      <c r="F844" s="497"/>
      <c r="G844" s="49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 t="s">
        <v>158</v>
      </c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1" x14ac:dyDescent="0.2">
      <c r="A845" s="155"/>
      <c r="B845" s="156"/>
      <c r="C845" s="180" t="s">
        <v>419</v>
      </c>
      <c r="D845" s="158"/>
      <c r="E845" s="159">
        <v>106.76</v>
      </c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 t="s">
        <v>160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1" x14ac:dyDescent="0.2">
      <c r="A846" s="155"/>
      <c r="B846" s="156"/>
      <c r="C846" s="494"/>
      <c r="D846" s="495"/>
      <c r="E846" s="495"/>
      <c r="F846" s="495"/>
      <c r="G846" s="495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 t="s">
        <v>163</v>
      </c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1" x14ac:dyDescent="0.2">
      <c r="A847" s="169">
        <v>122</v>
      </c>
      <c r="B847" s="170" t="s">
        <v>670</v>
      </c>
      <c r="C847" s="179" t="s">
        <v>671</v>
      </c>
      <c r="D847" s="171" t="s">
        <v>219</v>
      </c>
      <c r="E847" s="172">
        <v>2</v>
      </c>
      <c r="F847" s="173"/>
      <c r="G847" s="174">
        <f>ROUND(E847*F847,2)</f>
        <v>0</v>
      </c>
      <c r="H847" s="173">
        <v>0</v>
      </c>
      <c r="I847" s="174">
        <f>ROUND(E847*H847,2)</f>
        <v>0</v>
      </c>
      <c r="J847" s="173">
        <v>1000</v>
      </c>
      <c r="K847" s="174">
        <f>ROUND(E847*J847,2)</f>
        <v>2000</v>
      </c>
      <c r="L847" s="174">
        <v>21</v>
      </c>
      <c r="M847" s="174">
        <f>G847*(1+L847/100)</f>
        <v>0</v>
      </c>
      <c r="N847" s="174">
        <v>0</v>
      </c>
      <c r="O847" s="174">
        <f>ROUND(E847*N847,2)</f>
        <v>0</v>
      </c>
      <c r="P847" s="174">
        <v>1E-3</v>
      </c>
      <c r="Q847" s="174">
        <f>ROUND(E847*P847,2)</f>
        <v>0</v>
      </c>
      <c r="R847" s="174"/>
      <c r="S847" s="174" t="s">
        <v>208</v>
      </c>
      <c r="T847" s="175" t="s">
        <v>209</v>
      </c>
      <c r="U847" s="157">
        <v>0</v>
      </c>
      <c r="V847" s="157">
        <f>ROUND(E847*U847,2)</f>
        <v>0</v>
      </c>
      <c r="W847" s="157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 t="s">
        <v>672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1" x14ac:dyDescent="0.2">
      <c r="A848" s="155"/>
      <c r="B848" s="156"/>
      <c r="C848" s="180" t="s">
        <v>645</v>
      </c>
      <c r="D848" s="158"/>
      <c r="E848" s="159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 t="s">
        <v>160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 x14ac:dyDescent="0.2">
      <c r="A849" s="155"/>
      <c r="B849" s="156"/>
      <c r="C849" s="180" t="s">
        <v>673</v>
      </c>
      <c r="D849" s="158"/>
      <c r="E849" s="159">
        <v>1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 t="s">
        <v>160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 x14ac:dyDescent="0.2">
      <c r="A850" s="155"/>
      <c r="B850" s="156"/>
      <c r="C850" s="180" t="s">
        <v>674</v>
      </c>
      <c r="D850" s="158"/>
      <c r="E850" s="159">
        <v>1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 t="s">
        <v>160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1" x14ac:dyDescent="0.2">
      <c r="A851" s="155"/>
      <c r="B851" s="156"/>
      <c r="C851" s="494"/>
      <c r="D851" s="495"/>
      <c r="E851" s="495"/>
      <c r="F851" s="495"/>
      <c r="G851" s="495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 t="s">
        <v>163</v>
      </c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1" x14ac:dyDescent="0.2">
      <c r="A852" s="169">
        <v>123</v>
      </c>
      <c r="B852" s="170" t="s">
        <v>675</v>
      </c>
      <c r="C852" s="179" t="s">
        <v>676</v>
      </c>
      <c r="D852" s="171" t="s">
        <v>219</v>
      </c>
      <c r="E852" s="172">
        <v>1</v>
      </c>
      <c r="F852" s="173"/>
      <c r="G852" s="174">
        <f>ROUND(E852*F852,2)</f>
        <v>0</v>
      </c>
      <c r="H852" s="173">
        <v>0</v>
      </c>
      <c r="I852" s="174">
        <f>ROUND(E852*H852,2)</f>
        <v>0</v>
      </c>
      <c r="J852" s="173">
        <v>5000</v>
      </c>
      <c r="K852" s="174">
        <f>ROUND(E852*J852,2)</f>
        <v>5000</v>
      </c>
      <c r="L852" s="174">
        <v>21</v>
      </c>
      <c r="M852" s="174">
        <f>G852*(1+L852/100)</f>
        <v>0</v>
      </c>
      <c r="N852" s="174">
        <v>0</v>
      </c>
      <c r="O852" s="174">
        <f>ROUND(E852*N852,2)</f>
        <v>0</v>
      </c>
      <c r="P852" s="174">
        <v>1E-3</v>
      </c>
      <c r="Q852" s="174">
        <f>ROUND(E852*P852,2)</f>
        <v>0</v>
      </c>
      <c r="R852" s="174"/>
      <c r="S852" s="174" t="s">
        <v>208</v>
      </c>
      <c r="T852" s="175" t="s">
        <v>209</v>
      </c>
      <c r="U852" s="157">
        <v>0</v>
      </c>
      <c r="V852" s="157">
        <f>ROUND(E852*U852,2)</f>
        <v>0</v>
      </c>
      <c r="W852" s="157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 t="s">
        <v>672</v>
      </c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 x14ac:dyDescent="0.2">
      <c r="A853" s="155"/>
      <c r="B853" s="156"/>
      <c r="C853" s="180" t="s">
        <v>645</v>
      </c>
      <c r="D853" s="158"/>
      <c r="E853" s="159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 t="s">
        <v>160</v>
      </c>
      <c r="AH853" s="148">
        <v>0</v>
      </c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1" x14ac:dyDescent="0.2">
      <c r="A854" s="155"/>
      <c r="B854" s="156"/>
      <c r="C854" s="180" t="s">
        <v>677</v>
      </c>
      <c r="D854" s="158"/>
      <c r="E854" s="159">
        <v>1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 t="s">
        <v>160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1" x14ac:dyDescent="0.2">
      <c r="A855" s="155"/>
      <c r="B855" s="156"/>
      <c r="C855" s="494"/>
      <c r="D855" s="495"/>
      <c r="E855" s="495"/>
      <c r="F855" s="495"/>
      <c r="G855" s="495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 t="s">
        <v>163</v>
      </c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 x14ac:dyDescent="0.2">
      <c r="A856" s="169">
        <v>124</v>
      </c>
      <c r="B856" s="170" t="s">
        <v>678</v>
      </c>
      <c r="C856" s="179" t="s">
        <v>679</v>
      </c>
      <c r="D856" s="171" t="s">
        <v>219</v>
      </c>
      <c r="E856" s="172">
        <v>2</v>
      </c>
      <c r="F856" s="173"/>
      <c r="G856" s="174">
        <f>ROUND(E856*F856,2)</f>
        <v>0</v>
      </c>
      <c r="H856" s="173">
        <v>0</v>
      </c>
      <c r="I856" s="174">
        <f>ROUND(E856*H856,2)</f>
        <v>0</v>
      </c>
      <c r="J856" s="173">
        <v>700</v>
      </c>
      <c r="K856" s="174">
        <f>ROUND(E856*J856,2)</f>
        <v>1400</v>
      </c>
      <c r="L856" s="174">
        <v>21</v>
      </c>
      <c r="M856" s="174">
        <f>G856*(1+L856/100)</f>
        <v>0</v>
      </c>
      <c r="N856" s="174">
        <v>0</v>
      </c>
      <c r="O856" s="174">
        <f>ROUND(E856*N856,2)</f>
        <v>0</v>
      </c>
      <c r="P856" s="174">
        <v>1E-3</v>
      </c>
      <c r="Q856" s="174">
        <f>ROUND(E856*P856,2)</f>
        <v>0</v>
      </c>
      <c r="R856" s="174"/>
      <c r="S856" s="174" t="s">
        <v>208</v>
      </c>
      <c r="T856" s="175" t="s">
        <v>209</v>
      </c>
      <c r="U856" s="157">
        <v>0</v>
      </c>
      <c r="V856" s="157">
        <f>ROUND(E856*U856,2)</f>
        <v>0</v>
      </c>
      <c r="W856" s="157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 t="s">
        <v>672</v>
      </c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1" x14ac:dyDescent="0.2">
      <c r="A857" s="155"/>
      <c r="B857" s="156"/>
      <c r="C857" s="180" t="s">
        <v>645</v>
      </c>
      <c r="D857" s="158"/>
      <c r="E857" s="159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 t="s">
        <v>160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1" x14ac:dyDescent="0.2">
      <c r="A858" s="155"/>
      <c r="B858" s="156"/>
      <c r="C858" s="180" t="s">
        <v>680</v>
      </c>
      <c r="D858" s="158"/>
      <c r="E858" s="159">
        <v>2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 t="s">
        <v>160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 x14ac:dyDescent="0.2">
      <c r="A859" s="155"/>
      <c r="B859" s="156"/>
      <c r="C859" s="494"/>
      <c r="D859" s="495"/>
      <c r="E859" s="495"/>
      <c r="F859" s="495"/>
      <c r="G859" s="495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 t="s">
        <v>163</v>
      </c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1" x14ac:dyDescent="0.2">
      <c r="A860" s="169">
        <v>125</v>
      </c>
      <c r="B860" s="170" t="s">
        <v>681</v>
      </c>
      <c r="C860" s="179" t="s">
        <v>682</v>
      </c>
      <c r="D860" s="171" t="s">
        <v>153</v>
      </c>
      <c r="E860" s="172">
        <v>494.95100000000002</v>
      </c>
      <c r="F860" s="173"/>
      <c r="G860" s="174">
        <f>ROUND(E860*F860,2)</f>
        <v>0</v>
      </c>
      <c r="H860" s="173">
        <v>0</v>
      </c>
      <c r="I860" s="174">
        <f>ROUND(E860*H860,2)</f>
        <v>0</v>
      </c>
      <c r="J860" s="173">
        <v>170.5</v>
      </c>
      <c r="K860" s="174">
        <f>ROUND(E860*J860,2)</f>
        <v>84389.15</v>
      </c>
      <c r="L860" s="174">
        <v>21</v>
      </c>
      <c r="M860" s="174">
        <f>G860*(1+L860/100)</f>
        <v>0</v>
      </c>
      <c r="N860" s="174">
        <v>1E-3</v>
      </c>
      <c r="O860" s="174">
        <f>ROUND(E860*N860,2)</f>
        <v>0.49</v>
      </c>
      <c r="P860" s="174">
        <v>6.2000000000000006E-2</v>
      </c>
      <c r="Q860" s="174">
        <f>ROUND(E860*P860,2)</f>
        <v>30.69</v>
      </c>
      <c r="R860" s="174"/>
      <c r="S860" s="174" t="s">
        <v>208</v>
      </c>
      <c r="T860" s="175" t="s">
        <v>209</v>
      </c>
      <c r="U860" s="157">
        <v>0</v>
      </c>
      <c r="V860" s="157">
        <f>ROUND(E860*U860,2)</f>
        <v>0</v>
      </c>
      <c r="W860" s="157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 t="s">
        <v>156</v>
      </c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1" x14ac:dyDescent="0.2">
      <c r="A861" s="155"/>
      <c r="B861" s="156"/>
      <c r="C861" s="180" t="s">
        <v>295</v>
      </c>
      <c r="D861" s="158"/>
      <c r="E861" s="159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 t="s">
        <v>160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1" x14ac:dyDescent="0.2">
      <c r="A862" s="155"/>
      <c r="B862" s="156"/>
      <c r="C862" s="180" t="s">
        <v>296</v>
      </c>
      <c r="D862" s="158"/>
      <c r="E862" s="159">
        <v>11.88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 t="s">
        <v>160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1" x14ac:dyDescent="0.2">
      <c r="A863" s="155"/>
      <c r="B863" s="156"/>
      <c r="C863" s="180" t="s">
        <v>297</v>
      </c>
      <c r="D863" s="158"/>
      <c r="E863" s="159">
        <v>284.19000000000005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 t="s">
        <v>160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1" x14ac:dyDescent="0.2">
      <c r="A864" s="155"/>
      <c r="B864" s="156"/>
      <c r="C864" s="180" t="s">
        <v>298</v>
      </c>
      <c r="D864" s="158"/>
      <c r="E864" s="159">
        <v>3.4920000000000004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 t="s">
        <v>160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 x14ac:dyDescent="0.2">
      <c r="A865" s="155"/>
      <c r="B865" s="156"/>
      <c r="C865" s="180" t="s">
        <v>299</v>
      </c>
      <c r="D865" s="158"/>
      <c r="E865" s="159">
        <v>188.61700000000002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 t="s">
        <v>160</v>
      </c>
      <c r="AH865" s="148">
        <v>0</v>
      </c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1" x14ac:dyDescent="0.2">
      <c r="A866" s="155"/>
      <c r="B866" s="156"/>
      <c r="C866" s="180" t="s">
        <v>300</v>
      </c>
      <c r="D866" s="158"/>
      <c r="E866" s="159">
        <v>1.379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 t="s">
        <v>160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 x14ac:dyDescent="0.2">
      <c r="A867" s="155"/>
      <c r="B867" s="156"/>
      <c r="C867" s="180" t="s">
        <v>301</v>
      </c>
      <c r="D867" s="158"/>
      <c r="E867" s="159">
        <v>5.3930000000000007</v>
      </c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 t="s">
        <v>160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1" x14ac:dyDescent="0.2">
      <c r="A868" s="155"/>
      <c r="B868" s="156"/>
      <c r="C868" s="494"/>
      <c r="D868" s="495"/>
      <c r="E868" s="495"/>
      <c r="F868" s="495"/>
      <c r="G868" s="495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 t="s">
        <v>163</v>
      </c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 x14ac:dyDescent="0.2">
      <c r="A869" s="169">
        <v>126</v>
      </c>
      <c r="B869" s="170" t="s">
        <v>683</v>
      </c>
      <c r="C869" s="179" t="s">
        <v>684</v>
      </c>
      <c r="D869" s="171" t="s">
        <v>219</v>
      </c>
      <c r="E869" s="172">
        <v>4</v>
      </c>
      <c r="F869" s="173"/>
      <c r="G869" s="174">
        <f>ROUND(E869*F869,2)</f>
        <v>0</v>
      </c>
      <c r="H869" s="173">
        <v>0</v>
      </c>
      <c r="I869" s="174">
        <f>ROUND(E869*H869,2)</f>
        <v>0</v>
      </c>
      <c r="J869" s="173">
        <v>1000</v>
      </c>
      <c r="K869" s="174">
        <f>ROUND(E869*J869,2)</f>
        <v>4000</v>
      </c>
      <c r="L869" s="174">
        <v>21</v>
      </c>
      <c r="M869" s="174">
        <f>G869*(1+L869/100)</f>
        <v>0</v>
      </c>
      <c r="N869" s="174">
        <v>0</v>
      </c>
      <c r="O869" s="174">
        <f>ROUND(E869*N869,2)</f>
        <v>0</v>
      </c>
      <c r="P869" s="174">
        <v>0.18000000000000002</v>
      </c>
      <c r="Q869" s="174">
        <f>ROUND(E869*P869,2)</f>
        <v>0.72</v>
      </c>
      <c r="R869" s="174"/>
      <c r="S869" s="174" t="s">
        <v>208</v>
      </c>
      <c r="T869" s="175" t="s">
        <v>209</v>
      </c>
      <c r="U869" s="157">
        <v>0</v>
      </c>
      <c r="V869" s="157">
        <f>ROUND(E869*U869,2)</f>
        <v>0</v>
      </c>
      <c r="W869" s="157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 t="s">
        <v>266</v>
      </c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1" x14ac:dyDescent="0.2">
      <c r="A870" s="155"/>
      <c r="B870" s="156"/>
      <c r="C870" s="180" t="s">
        <v>685</v>
      </c>
      <c r="D870" s="158"/>
      <c r="E870" s="159">
        <v>4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 t="s">
        <v>160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 x14ac:dyDescent="0.2">
      <c r="A871" s="155"/>
      <c r="B871" s="156"/>
      <c r="C871" s="494"/>
      <c r="D871" s="495"/>
      <c r="E871" s="495"/>
      <c r="F871" s="495"/>
      <c r="G871" s="495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 t="s">
        <v>163</v>
      </c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x14ac:dyDescent="0.2">
      <c r="A872" s="163" t="s">
        <v>149</v>
      </c>
      <c r="B872" s="164" t="s">
        <v>81</v>
      </c>
      <c r="C872" s="178" t="s">
        <v>82</v>
      </c>
      <c r="D872" s="165"/>
      <c r="E872" s="166"/>
      <c r="F872" s="167"/>
      <c r="G872" s="167">
        <f>SUMIF(AG873:AG900,"&lt;&gt;NOR",G873:G900)</f>
        <v>0</v>
      </c>
      <c r="H872" s="167"/>
      <c r="I872" s="167">
        <f>SUM(I873:I900)</f>
        <v>0</v>
      </c>
      <c r="J872" s="167"/>
      <c r="K872" s="167">
        <f>SUM(K873:K900)</f>
        <v>194156.60000000003</v>
      </c>
      <c r="L872" s="167"/>
      <c r="M872" s="167">
        <f>SUM(M873:M900)</f>
        <v>0</v>
      </c>
      <c r="N872" s="167"/>
      <c r="O872" s="167">
        <f>SUM(O873:O900)</f>
        <v>0</v>
      </c>
      <c r="P872" s="167"/>
      <c r="Q872" s="167">
        <f>SUM(Q873:Q900)</f>
        <v>38.85</v>
      </c>
      <c r="R872" s="167"/>
      <c r="S872" s="167"/>
      <c r="T872" s="168"/>
      <c r="U872" s="162"/>
      <c r="V872" s="162">
        <f>SUM(V873:V900)</f>
        <v>0</v>
      </c>
      <c r="W872" s="162"/>
      <c r="AG872" t="s">
        <v>150</v>
      </c>
    </row>
    <row r="873" spans="1:60" ht="22.5" outlineLevel="1" x14ac:dyDescent="0.2">
      <c r="A873" s="169">
        <v>127</v>
      </c>
      <c r="B873" s="170" t="s">
        <v>686</v>
      </c>
      <c r="C873" s="179" t="s">
        <v>687</v>
      </c>
      <c r="D873" s="171" t="s">
        <v>153</v>
      </c>
      <c r="E873" s="172">
        <v>94.725000000000009</v>
      </c>
      <c r="F873" s="173"/>
      <c r="G873" s="174">
        <f>ROUND(E873*F873,2)</f>
        <v>0</v>
      </c>
      <c r="H873" s="173">
        <v>0</v>
      </c>
      <c r="I873" s="174">
        <f>ROUND(E873*H873,2)</f>
        <v>0</v>
      </c>
      <c r="J873" s="173">
        <v>80</v>
      </c>
      <c r="K873" s="174">
        <f>ROUND(E873*J873,2)</f>
        <v>7578</v>
      </c>
      <c r="L873" s="174">
        <v>21</v>
      </c>
      <c r="M873" s="174">
        <f>G873*(1+L873/100)</f>
        <v>0</v>
      </c>
      <c r="N873" s="174">
        <v>0</v>
      </c>
      <c r="O873" s="174">
        <f>ROUND(E873*N873,2)</f>
        <v>0</v>
      </c>
      <c r="P873" s="174">
        <v>4.6000000000000006E-2</v>
      </c>
      <c r="Q873" s="174">
        <f>ROUND(E873*P873,2)</f>
        <v>4.3600000000000003</v>
      </c>
      <c r="R873" s="174" t="s">
        <v>649</v>
      </c>
      <c r="S873" s="174" t="s">
        <v>155</v>
      </c>
      <c r="T873" s="175" t="s">
        <v>155</v>
      </c>
      <c r="U873" s="157">
        <v>0</v>
      </c>
      <c r="V873" s="157">
        <f>ROUND(E873*U873,2)</f>
        <v>0</v>
      </c>
      <c r="W873" s="157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 t="s">
        <v>156</v>
      </c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 x14ac:dyDescent="0.2">
      <c r="A874" s="155"/>
      <c r="B874" s="156"/>
      <c r="C874" s="180" t="s">
        <v>316</v>
      </c>
      <c r="D874" s="158"/>
      <c r="E874" s="159">
        <v>86.967000000000013</v>
      </c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 t="s">
        <v>160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1" x14ac:dyDescent="0.2">
      <c r="A875" s="155"/>
      <c r="B875" s="156"/>
      <c r="C875" s="180" t="s">
        <v>317</v>
      </c>
      <c r="D875" s="158"/>
      <c r="E875" s="159">
        <v>7.758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 t="s">
        <v>160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 x14ac:dyDescent="0.2">
      <c r="A876" s="155"/>
      <c r="B876" s="156"/>
      <c r="C876" s="494"/>
      <c r="D876" s="495"/>
      <c r="E876" s="495"/>
      <c r="F876" s="495"/>
      <c r="G876" s="495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 t="s">
        <v>163</v>
      </c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ht="33.75" outlineLevel="1" x14ac:dyDescent="0.2">
      <c r="A877" s="169">
        <v>128</v>
      </c>
      <c r="B877" s="170" t="s">
        <v>688</v>
      </c>
      <c r="C877" s="179" t="s">
        <v>689</v>
      </c>
      <c r="D877" s="171" t="s">
        <v>153</v>
      </c>
      <c r="E877" s="172">
        <v>2021.5439000000001</v>
      </c>
      <c r="F877" s="173"/>
      <c r="G877" s="174">
        <f>ROUND(E877*F877,2)</f>
        <v>0</v>
      </c>
      <c r="H877" s="173">
        <v>0</v>
      </c>
      <c r="I877" s="174">
        <f>ROUND(E877*H877,2)</f>
        <v>0</v>
      </c>
      <c r="J877" s="173">
        <v>12.3</v>
      </c>
      <c r="K877" s="174">
        <f>ROUND(E877*J877,2)</f>
        <v>24864.99</v>
      </c>
      <c r="L877" s="174">
        <v>21</v>
      </c>
      <c r="M877" s="174">
        <f>G877*(1+L877/100)</f>
        <v>0</v>
      </c>
      <c r="N877" s="174">
        <v>0</v>
      </c>
      <c r="O877" s="174">
        <f>ROUND(E877*N877,2)</f>
        <v>0</v>
      </c>
      <c r="P877" s="174">
        <v>0.01</v>
      </c>
      <c r="Q877" s="174">
        <f>ROUND(E877*P877,2)</f>
        <v>20.22</v>
      </c>
      <c r="R877" s="174" t="s">
        <v>649</v>
      </c>
      <c r="S877" s="174" t="s">
        <v>155</v>
      </c>
      <c r="T877" s="175" t="s">
        <v>155</v>
      </c>
      <c r="U877" s="157">
        <v>0</v>
      </c>
      <c r="V877" s="157">
        <f>ROUND(E877*U877,2)</f>
        <v>0</v>
      </c>
      <c r="W877" s="157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 t="s">
        <v>156</v>
      </c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1" x14ac:dyDescent="0.2">
      <c r="A878" s="155"/>
      <c r="B878" s="156"/>
      <c r="C878" s="180" t="s">
        <v>412</v>
      </c>
      <c r="D878" s="158"/>
      <c r="E878" s="159">
        <v>741.48300000000006</v>
      </c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 t="s">
        <v>160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 x14ac:dyDescent="0.2">
      <c r="A879" s="155"/>
      <c r="B879" s="156"/>
      <c r="C879" s="180" t="s">
        <v>690</v>
      </c>
      <c r="D879" s="158"/>
      <c r="E879" s="159">
        <v>608.78690000000006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 t="s">
        <v>160</v>
      </c>
      <c r="AH879" s="148">
        <v>0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1" x14ac:dyDescent="0.2">
      <c r="A880" s="155"/>
      <c r="B880" s="156"/>
      <c r="C880" s="180" t="s">
        <v>413</v>
      </c>
      <c r="D880" s="158"/>
      <c r="E880" s="159">
        <v>3.0380000000000003</v>
      </c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 t="s">
        <v>160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1" x14ac:dyDescent="0.2">
      <c r="A881" s="155"/>
      <c r="B881" s="156"/>
      <c r="C881" s="180" t="s">
        <v>414</v>
      </c>
      <c r="D881" s="158"/>
      <c r="E881" s="159">
        <v>668.2360000000001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 t="s">
        <v>160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 x14ac:dyDescent="0.2">
      <c r="A882" s="155"/>
      <c r="B882" s="156"/>
      <c r="C882" s="494"/>
      <c r="D882" s="495"/>
      <c r="E882" s="495"/>
      <c r="F882" s="495"/>
      <c r="G882" s="495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 t="s">
        <v>163</v>
      </c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ht="33.75" outlineLevel="1" x14ac:dyDescent="0.2">
      <c r="A883" s="169">
        <v>129</v>
      </c>
      <c r="B883" s="170" t="s">
        <v>691</v>
      </c>
      <c r="C883" s="179" t="s">
        <v>692</v>
      </c>
      <c r="D883" s="171" t="s">
        <v>153</v>
      </c>
      <c r="E883" s="172">
        <v>148</v>
      </c>
      <c r="F883" s="173"/>
      <c r="G883" s="174">
        <f>ROUND(E883*F883,2)</f>
        <v>0</v>
      </c>
      <c r="H883" s="173">
        <v>0</v>
      </c>
      <c r="I883" s="174">
        <f>ROUND(E883*H883,2)</f>
        <v>0</v>
      </c>
      <c r="J883" s="173">
        <v>18.5</v>
      </c>
      <c r="K883" s="174">
        <f>ROUND(E883*J883,2)</f>
        <v>2738</v>
      </c>
      <c r="L883" s="174">
        <v>21</v>
      </c>
      <c r="M883" s="174">
        <f>G883*(1+L883/100)</f>
        <v>0</v>
      </c>
      <c r="N883" s="174">
        <v>0</v>
      </c>
      <c r="O883" s="174">
        <f>ROUND(E883*N883,2)</f>
        <v>0</v>
      </c>
      <c r="P883" s="174">
        <v>1.6E-2</v>
      </c>
      <c r="Q883" s="174">
        <f>ROUND(E883*P883,2)</f>
        <v>2.37</v>
      </c>
      <c r="R883" s="174" t="s">
        <v>649</v>
      </c>
      <c r="S883" s="174" t="s">
        <v>155</v>
      </c>
      <c r="T883" s="175" t="s">
        <v>155</v>
      </c>
      <c r="U883" s="157">
        <v>0</v>
      </c>
      <c r="V883" s="157">
        <f>ROUND(E883*U883,2)</f>
        <v>0</v>
      </c>
      <c r="W883" s="157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 t="s">
        <v>156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1" x14ac:dyDescent="0.2">
      <c r="A884" s="155"/>
      <c r="B884" s="156"/>
      <c r="C884" s="180" t="s">
        <v>404</v>
      </c>
      <c r="D884" s="158"/>
      <c r="E884" s="159">
        <v>148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 t="s">
        <v>160</v>
      </c>
      <c r="AH884" s="148">
        <v>0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1" x14ac:dyDescent="0.2">
      <c r="A885" s="155"/>
      <c r="B885" s="156"/>
      <c r="C885" s="494"/>
      <c r="D885" s="495"/>
      <c r="E885" s="495"/>
      <c r="F885" s="495"/>
      <c r="G885" s="495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 t="s">
        <v>163</v>
      </c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ht="33.75" outlineLevel="1" x14ac:dyDescent="0.2">
      <c r="A886" s="169">
        <v>130</v>
      </c>
      <c r="B886" s="170" t="s">
        <v>693</v>
      </c>
      <c r="C886" s="179" t="s">
        <v>694</v>
      </c>
      <c r="D886" s="171" t="s">
        <v>153</v>
      </c>
      <c r="E886" s="172">
        <v>201.76500000000001</v>
      </c>
      <c r="F886" s="173"/>
      <c r="G886" s="174">
        <f>ROUND(E886*F886,2)</f>
        <v>0</v>
      </c>
      <c r="H886" s="173">
        <v>0</v>
      </c>
      <c r="I886" s="174">
        <f>ROUND(E886*H886,2)</f>
        <v>0</v>
      </c>
      <c r="J886" s="173">
        <v>61.6</v>
      </c>
      <c r="K886" s="174">
        <f>ROUND(E886*J886,2)</f>
        <v>12428.72</v>
      </c>
      <c r="L886" s="174">
        <v>21</v>
      </c>
      <c r="M886" s="174">
        <f>G886*(1+L886/100)</f>
        <v>0</v>
      </c>
      <c r="N886" s="174">
        <v>0</v>
      </c>
      <c r="O886" s="174">
        <f>ROUND(E886*N886,2)</f>
        <v>0</v>
      </c>
      <c r="P886" s="174">
        <v>5.9000000000000004E-2</v>
      </c>
      <c r="Q886" s="174">
        <f>ROUND(E886*P886,2)</f>
        <v>11.9</v>
      </c>
      <c r="R886" s="174" t="s">
        <v>649</v>
      </c>
      <c r="S886" s="174" t="s">
        <v>155</v>
      </c>
      <c r="T886" s="175" t="s">
        <v>155</v>
      </c>
      <c r="U886" s="157">
        <v>0</v>
      </c>
      <c r="V886" s="157">
        <f>ROUND(E886*U886,2)</f>
        <v>0</v>
      </c>
      <c r="W886" s="157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 t="s">
        <v>156</v>
      </c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 x14ac:dyDescent="0.2">
      <c r="A887" s="155"/>
      <c r="B887" s="156"/>
      <c r="C887" s="180" t="s">
        <v>419</v>
      </c>
      <c r="D887" s="158"/>
      <c r="E887" s="159">
        <v>106.76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 t="s">
        <v>160</v>
      </c>
      <c r="AH887" s="148">
        <v>0</v>
      </c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1" x14ac:dyDescent="0.2">
      <c r="A888" s="155"/>
      <c r="B888" s="156"/>
      <c r="C888" s="180" t="s">
        <v>401</v>
      </c>
      <c r="D888" s="158"/>
      <c r="E888" s="159">
        <v>39.356000000000002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 t="s">
        <v>160</v>
      </c>
      <c r="AH888" s="148">
        <v>0</v>
      </c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1" x14ac:dyDescent="0.2">
      <c r="A889" s="155"/>
      <c r="B889" s="156"/>
      <c r="C889" s="180" t="s">
        <v>420</v>
      </c>
      <c r="D889" s="158"/>
      <c r="E889" s="159">
        <v>55.649000000000001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 t="s">
        <v>160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1" x14ac:dyDescent="0.2">
      <c r="A890" s="155"/>
      <c r="B890" s="156"/>
      <c r="C890" s="494"/>
      <c r="D890" s="495"/>
      <c r="E890" s="495"/>
      <c r="F890" s="495"/>
      <c r="G890" s="495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 t="s">
        <v>163</v>
      </c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1" x14ac:dyDescent="0.2">
      <c r="A891" s="169">
        <v>131</v>
      </c>
      <c r="B891" s="170" t="s">
        <v>695</v>
      </c>
      <c r="C891" s="179" t="s">
        <v>696</v>
      </c>
      <c r="D891" s="171" t="s">
        <v>153</v>
      </c>
      <c r="E891" s="172">
        <v>2371.3089000000004</v>
      </c>
      <c r="F891" s="173"/>
      <c r="G891" s="174">
        <f>ROUND(E891*F891,2)</f>
        <v>0</v>
      </c>
      <c r="H891" s="173">
        <v>0</v>
      </c>
      <c r="I891" s="174">
        <f>ROUND(E891*H891,2)</f>
        <v>0</v>
      </c>
      <c r="J891" s="173">
        <v>61.800000000000004</v>
      </c>
      <c r="K891" s="174">
        <f>ROUND(E891*J891,2)</f>
        <v>146546.89000000001</v>
      </c>
      <c r="L891" s="174">
        <v>21</v>
      </c>
      <c r="M891" s="174">
        <f>G891*(1+L891/100)</f>
        <v>0</v>
      </c>
      <c r="N891" s="174">
        <v>0</v>
      </c>
      <c r="O891" s="174">
        <f>ROUND(E891*N891,2)</f>
        <v>0</v>
      </c>
      <c r="P891" s="174">
        <v>0</v>
      </c>
      <c r="Q891" s="174">
        <f>ROUND(E891*P891,2)</f>
        <v>0</v>
      </c>
      <c r="R891" s="174"/>
      <c r="S891" s="174" t="s">
        <v>208</v>
      </c>
      <c r="T891" s="175" t="s">
        <v>209</v>
      </c>
      <c r="U891" s="157">
        <v>0</v>
      </c>
      <c r="V891" s="157">
        <f>ROUND(E891*U891,2)</f>
        <v>0</v>
      </c>
      <c r="W891" s="157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 t="s">
        <v>156</v>
      </c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1" x14ac:dyDescent="0.2">
      <c r="A892" s="155"/>
      <c r="B892" s="156"/>
      <c r="C892" s="180" t="s">
        <v>419</v>
      </c>
      <c r="D892" s="158"/>
      <c r="E892" s="159">
        <v>106.76</v>
      </c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 t="s">
        <v>160</v>
      </c>
      <c r="AH892" s="148">
        <v>0</v>
      </c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1" x14ac:dyDescent="0.2">
      <c r="A893" s="155"/>
      <c r="B893" s="156"/>
      <c r="C893" s="180" t="s">
        <v>401</v>
      </c>
      <c r="D893" s="158"/>
      <c r="E893" s="159">
        <v>39.356000000000002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 t="s">
        <v>160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1" x14ac:dyDescent="0.2">
      <c r="A894" s="155"/>
      <c r="B894" s="156"/>
      <c r="C894" s="180" t="s">
        <v>420</v>
      </c>
      <c r="D894" s="158"/>
      <c r="E894" s="159">
        <v>55.649000000000001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 t="s">
        <v>160</v>
      </c>
      <c r="AH894" s="148">
        <v>0</v>
      </c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 x14ac:dyDescent="0.2">
      <c r="A895" s="155"/>
      <c r="B895" s="156"/>
      <c r="C895" s="180" t="s">
        <v>412</v>
      </c>
      <c r="D895" s="158"/>
      <c r="E895" s="159">
        <v>741.48300000000006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 t="s">
        <v>160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1" x14ac:dyDescent="0.2">
      <c r="A896" s="155"/>
      <c r="B896" s="156"/>
      <c r="C896" s="180" t="s">
        <v>690</v>
      </c>
      <c r="D896" s="158"/>
      <c r="E896" s="159">
        <v>608.78690000000006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 t="s">
        <v>160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1" x14ac:dyDescent="0.2">
      <c r="A897" s="155"/>
      <c r="B897" s="156"/>
      <c r="C897" s="180" t="s">
        <v>413</v>
      </c>
      <c r="D897" s="158"/>
      <c r="E897" s="159">
        <v>3.0380000000000003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 t="s">
        <v>160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1" x14ac:dyDescent="0.2">
      <c r="A898" s="155"/>
      <c r="B898" s="156"/>
      <c r="C898" s="180" t="s">
        <v>414</v>
      </c>
      <c r="D898" s="158"/>
      <c r="E898" s="159">
        <v>668.2360000000001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 t="s">
        <v>160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1" x14ac:dyDescent="0.2">
      <c r="A899" s="155"/>
      <c r="B899" s="156"/>
      <c r="C899" s="180" t="s">
        <v>404</v>
      </c>
      <c r="D899" s="158"/>
      <c r="E899" s="159">
        <v>148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 t="s">
        <v>160</v>
      </c>
      <c r="AH899" s="148">
        <v>0</v>
      </c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outlineLevel="1" x14ac:dyDescent="0.2">
      <c r="A900" s="155"/>
      <c r="B900" s="156"/>
      <c r="C900" s="494"/>
      <c r="D900" s="495"/>
      <c r="E900" s="495"/>
      <c r="F900" s="495"/>
      <c r="G900" s="495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 t="s">
        <v>163</v>
      </c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x14ac:dyDescent="0.2">
      <c r="A901" s="163" t="s">
        <v>149</v>
      </c>
      <c r="B901" s="164" t="s">
        <v>83</v>
      </c>
      <c r="C901" s="178" t="s">
        <v>84</v>
      </c>
      <c r="D901" s="165"/>
      <c r="E901" s="166"/>
      <c r="F901" s="167"/>
      <c r="G901" s="167">
        <f>SUMIF(AG902:AG904,"&lt;&gt;NOR",G902:G904)</f>
        <v>0</v>
      </c>
      <c r="H901" s="167"/>
      <c r="I901" s="167">
        <f>SUM(I902:I904)</f>
        <v>0</v>
      </c>
      <c r="J901" s="167"/>
      <c r="K901" s="167">
        <f>SUM(K902:K904)</f>
        <v>213041.59</v>
      </c>
      <c r="L901" s="167"/>
      <c r="M901" s="167">
        <f>SUM(M902:M904)</f>
        <v>0</v>
      </c>
      <c r="N901" s="167"/>
      <c r="O901" s="167">
        <f>SUM(O902:O904)</f>
        <v>0</v>
      </c>
      <c r="P901" s="167"/>
      <c r="Q901" s="167">
        <f>SUM(Q902:Q904)</f>
        <v>0</v>
      </c>
      <c r="R901" s="167"/>
      <c r="S901" s="167"/>
      <c r="T901" s="168"/>
      <c r="U901" s="162"/>
      <c r="V901" s="162">
        <f>SUM(V902:V904)</f>
        <v>556.23</v>
      </c>
      <c r="W901" s="162"/>
      <c r="AG901" t="s">
        <v>150</v>
      </c>
    </row>
    <row r="902" spans="1:60" ht="33.75" outlineLevel="1" x14ac:dyDescent="0.2">
      <c r="A902" s="169">
        <v>132</v>
      </c>
      <c r="B902" s="170" t="s">
        <v>697</v>
      </c>
      <c r="C902" s="179" t="s">
        <v>698</v>
      </c>
      <c r="D902" s="171" t="s">
        <v>699</v>
      </c>
      <c r="E902" s="172">
        <v>297.12913000000003</v>
      </c>
      <c r="F902" s="173"/>
      <c r="G902" s="174">
        <f>ROUND(E902*F902,2)</f>
        <v>0</v>
      </c>
      <c r="H902" s="173">
        <v>0</v>
      </c>
      <c r="I902" s="174">
        <f>ROUND(E902*H902,2)</f>
        <v>0</v>
      </c>
      <c r="J902" s="173">
        <v>717</v>
      </c>
      <c r="K902" s="174">
        <f>ROUND(E902*J902,2)</f>
        <v>213041.59</v>
      </c>
      <c r="L902" s="174">
        <v>21</v>
      </c>
      <c r="M902" s="174">
        <f>G902*(1+L902/100)</f>
        <v>0</v>
      </c>
      <c r="N902" s="174">
        <v>0</v>
      </c>
      <c r="O902" s="174">
        <f>ROUND(E902*N902,2)</f>
        <v>0</v>
      </c>
      <c r="P902" s="174">
        <v>0</v>
      </c>
      <c r="Q902" s="174">
        <f>ROUND(E902*P902,2)</f>
        <v>0</v>
      </c>
      <c r="R902" s="174" t="s">
        <v>212</v>
      </c>
      <c r="S902" s="174" t="s">
        <v>155</v>
      </c>
      <c r="T902" s="175" t="s">
        <v>155</v>
      </c>
      <c r="U902" s="157">
        <v>1.8720000000000001</v>
      </c>
      <c r="V902" s="157">
        <f>ROUND(E902*U902,2)</f>
        <v>556.23</v>
      </c>
      <c r="W902" s="157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 t="s">
        <v>700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1" x14ac:dyDescent="0.2">
      <c r="A903" s="155"/>
      <c r="B903" s="156"/>
      <c r="C903" s="496" t="s">
        <v>701</v>
      </c>
      <c r="D903" s="497"/>
      <c r="E903" s="497"/>
      <c r="F903" s="497"/>
      <c r="G903" s="49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 t="s">
        <v>158</v>
      </c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 x14ac:dyDescent="0.2">
      <c r="A904" s="155"/>
      <c r="B904" s="156"/>
      <c r="C904" s="494"/>
      <c r="D904" s="495"/>
      <c r="E904" s="495"/>
      <c r="F904" s="495"/>
      <c r="G904" s="495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 t="s">
        <v>163</v>
      </c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x14ac:dyDescent="0.2">
      <c r="A905" s="163" t="s">
        <v>149</v>
      </c>
      <c r="B905" s="164" t="s">
        <v>85</v>
      </c>
      <c r="C905" s="178" t="s">
        <v>86</v>
      </c>
      <c r="D905" s="165"/>
      <c r="E905" s="166"/>
      <c r="F905" s="167"/>
      <c r="G905" s="167">
        <f>SUMIF(AG906:AG932,"&lt;&gt;NOR",G906:G932)</f>
        <v>0</v>
      </c>
      <c r="H905" s="167"/>
      <c r="I905" s="167">
        <f>SUM(I906:I932)</f>
        <v>60948.85</v>
      </c>
      <c r="J905" s="167"/>
      <c r="K905" s="167">
        <f>SUM(K906:K932)</f>
        <v>49360.78</v>
      </c>
      <c r="L905" s="167"/>
      <c r="M905" s="167">
        <f>SUM(M906:M932)</f>
        <v>0</v>
      </c>
      <c r="N905" s="167"/>
      <c r="O905" s="167">
        <f>SUM(O906:O932)</f>
        <v>1.37</v>
      </c>
      <c r="P905" s="167"/>
      <c r="Q905" s="167">
        <f>SUM(Q906:Q932)</f>
        <v>0</v>
      </c>
      <c r="R905" s="167"/>
      <c r="S905" s="167"/>
      <c r="T905" s="168"/>
      <c r="U905" s="162"/>
      <c r="V905" s="162">
        <f>SUM(V906:V932)</f>
        <v>2.16</v>
      </c>
      <c r="W905" s="162"/>
      <c r="AG905" t="s">
        <v>150</v>
      </c>
    </row>
    <row r="906" spans="1:60" ht="33.75" outlineLevel="1" x14ac:dyDescent="0.2">
      <c r="A906" s="169">
        <v>133</v>
      </c>
      <c r="B906" s="170" t="s">
        <v>702</v>
      </c>
      <c r="C906" s="179" t="s">
        <v>703</v>
      </c>
      <c r="D906" s="171" t="s">
        <v>153</v>
      </c>
      <c r="E906" s="172">
        <v>201.76500000000001</v>
      </c>
      <c r="F906" s="173"/>
      <c r="G906" s="174">
        <f>ROUND(E906*F906,2)</f>
        <v>0</v>
      </c>
      <c r="H906" s="173">
        <v>20.23</v>
      </c>
      <c r="I906" s="174">
        <f>ROUND(E906*H906,2)</f>
        <v>4081.71</v>
      </c>
      <c r="J906" s="173">
        <v>20.07</v>
      </c>
      <c r="K906" s="174">
        <f>ROUND(E906*J906,2)</f>
        <v>4049.42</v>
      </c>
      <c r="L906" s="174">
        <v>21</v>
      </c>
      <c r="M906" s="174">
        <f>G906*(1+L906/100)</f>
        <v>0</v>
      </c>
      <c r="N906" s="174">
        <v>5.2000000000000006E-4</v>
      </c>
      <c r="O906" s="174">
        <f>ROUND(E906*N906,2)</f>
        <v>0.1</v>
      </c>
      <c r="P906" s="174">
        <v>0</v>
      </c>
      <c r="Q906" s="174">
        <f>ROUND(E906*P906,2)</f>
        <v>0</v>
      </c>
      <c r="R906" s="174" t="s">
        <v>704</v>
      </c>
      <c r="S906" s="174" t="s">
        <v>155</v>
      </c>
      <c r="T906" s="175" t="s">
        <v>155</v>
      </c>
      <c r="U906" s="157">
        <v>0</v>
      </c>
      <c r="V906" s="157">
        <f>ROUND(E906*U906,2)</f>
        <v>0</v>
      </c>
      <c r="W906" s="157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 t="s">
        <v>672</v>
      </c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outlineLevel="1" x14ac:dyDescent="0.2">
      <c r="A907" s="155"/>
      <c r="B907" s="156"/>
      <c r="C907" s="180" t="s">
        <v>419</v>
      </c>
      <c r="D907" s="158"/>
      <c r="E907" s="159">
        <v>106.76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 t="s">
        <v>160</v>
      </c>
      <c r="AH907" s="148">
        <v>0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outlineLevel="1" x14ac:dyDescent="0.2">
      <c r="A908" s="155"/>
      <c r="B908" s="156"/>
      <c r="C908" s="180" t="s">
        <v>547</v>
      </c>
      <c r="D908" s="158"/>
      <c r="E908" s="159">
        <v>39.356000000000002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 t="s">
        <v>160</v>
      </c>
      <c r="AH908" s="148">
        <v>0</v>
      </c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1" x14ac:dyDescent="0.2">
      <c r="A909" s="155"/>
      <c r="B909" s="156"/>
      <c r="C909" s="180" t="s">
        <v>420</v>
      </c>
      <c r="D909" s="158"/>
      <c r="E909" s="159">
        <v>55.649000000000001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 t="s">
        <v>160</v>
      </c>
      <c r="AH909" s="148">
        <v>0</v>
      </c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1" x14ac:dyDescent="0.2">
      <c r="A910" s="155"/>
      <c r="B910" s="156"/>
      <c r="C910" s="494"/>
      <c r="D910" s="495"/>
      <c r="E910" s="495"/>
      <c r="F910" s="495"/>
      <c r="G910" s="495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 t="s">
        <v>163</v>
      </c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ht="22.5" outlineLevel="1" x14ac:dyDescent="0.2">
      <c r="A911" s="169">
        <v>134</v>
      </c>
      <c r="B911" s="170" t="s">
        <v>705</v>
      </c>
      <c r="C911" s="179" t="s">
        <v>706</v>
      </c>
      <c r="D911" s="171" t="s">
        <v>153</v>
      </c>
      <c r="E911" s="172">
        <v>138.78800000000001</v>
      </c>
      <c r="F911" s="173"/>
      <c r="G911" s="174">
        <f>ROUND(E911*F911,2)</f>
        <v>0</v>
      </c>
      <c r="H911" s="173">
        <v>58.75</v>
      </c>
      <c r="I911" s="174">
        <f>ROUND(E911*H911,2)</f>
        <v>8153.8</v>
      </c>
      <c r="J911" s="173">
        <v>156.75</v>
      </c>
      <c r="K911" s="174">
        <f>ROUND(E911*J911,2)</f>
        <v>21755.02</v>
      </c>
      <c r="L911" s="174">
        <v>21</v>
      </c>
      <c r="M911" s="174">
        <f>G911*(1+L911/100)</f>
        <v>0</v>
      </c>
      <c r="N911" s="174">
        <v>8.0000000000000007E-5</v>
      </c>
      <c r="O911" s="174">
        <f>ROUND(E911*N911,2)</f>
        <v>0.01</v>
      </c>
      <c r="P911" s="174">
        <v>0</v>
      </c>
      <c r="Q911" s="174">
        <f>ROUND(E911*P911,2)</f>
        <v>0</v>
      </c>
      <c r="R911" s="174" t="s">
        <v>704</v>
      </c>
      <c r="S911" s="174" t="s">
        <v>155</v>
      </c>
      <c r="T911" s="175" t="s">
        <v>155</v>
      </c>
      <c r="U911" s="157">
        <v>0</v>
      </c>
      <c r="V911" s="157">
        <f>ROUND(E911*U911,2)</f>
        <v>0</v>
      </c>
      <c r="W911" s="157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 t="s">
        <v>672</v>
      </c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1" x14ac:dyDescent="0.2">
      <c r="A912" s="155"/>
      <c r="B912" s="156"/>
      <c r="C912" s="180" t="s">
        <v>707</v>
      </c>
      <c r="D912" s="158"/>
      <c r="E912" s="159">
        <v>138.78800000000001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 t="s">
        <v>160</v>
      </c>
      <c r="AH912" s="148">
        <v>0</v>
      </c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1" x14ac:dyDescent="0.2">
      <c r="A913" s="155"/>
      <c r="B913" s="156"/>
      <c r="C913" s="494"/>
      <c r="D913" s="495"/>
      <c r="E913" s="495"/>
      <c r="F913" s="495"/>
      <c r="G913" s="495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 t="s">
        <v>163</v>
      </c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ht="22.5" outlineLevel="1" x14ac:dyDescent="0.2">
      <c r="A914" s="169">
        <v>135</v>
      </c>
      <c r="B914" s="170" t="s">
        <v>708</v>
      </c>
      <c r="C914" s="179" t="s">
        <v>709</v>
      </c>
      <c r="D914" s="171" t="s">
        <v>153</v>
      </c>
      <c r="E914" s="172">
        <v>201.76500000000001</v>
      </c>
      <c r="F914" s="173"/>
      <c r="G914" s="174">
        <f>ROUND(E914*F914,2)</f>
        <v>0</v>
      </c>
      <c r="H914" s="173">
        <v>11.48</v>
      </c>
      <c r="I914" s="174">
        <f>ROUND(E914*H914,2)</f>
        <v>2316.2600000000002</v>
      </c>
      <c r="J914" s="173">
        <v>110.52000000000001</v>
      </c>
      <c r="K914" s="174">
        <f>ROUND(E914*J914,2)</f>
        <v>22299.07</v>
      </c>
      <c r="L914" s="174">
        <v>21</v>
      </c>
      <c r="M914" s="174">
        <f>G914*(1+L914/100)</f>
        <v>0</v>
      </c>
      <c r="N914" s="174">
        <v>5.8E-4</v>
      </c>
      <c r="O914" s="174">
        <f>ROUND(E914*N914,2)</f>
        <v>0.12</v>
      </c>
      <c r="P914" s="174">
        <v>0</v>
      </c>
      <c r="Q914" s="174">
        <f>ROUND(E914*P914,2)</f>
        <v>0</v>
      </c>
      <c r="R914" s="174" t="s">
        <v>704</v>
      </c>
      <c r="S914" s="174" t="s">
        <v>155</v>
      </c>
      <c r="T914" s="175" t="s">
        <v>155</v>
      </c>
      <c r="U914" s="157">
        <v>0</v>
      </c>
      <c r="V914" s="157">
        <f>ROUND(E914*U914,2)</f>
        <v>0</v>
      </c>
      <c r="W914" s="157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 t="s">
        <v>672</v>
      </c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1" x14ac:dyDescent="0.2">
      <c r="A915" s="155"/>
      <c r="B915" s="156"/>
      <c r="C915" s="180" t="s">
        <v>419</v>
      </c>
      <c r="D915" s="158"/>
      <c r="E915" s="159">
        <v>106.76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 t="s">
        <v>160</v>
      </c>
      <c r="AH915" s="148">
        <v>0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1" x14ac:dyDescent="0.2">
      <c r="A916" s="155"/>
      <c r="B916" s="156"/>
      <c r="C916" s="180" t="s">
        <v>547</v>
      </c>
      <c r="D916" s="158"/>
      <c r="E916" s="159">
        <v>39.356000000000002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 t="s">
        <v>160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1" x14ac:dyDescent="0.2">
      <c r="A917" s="155"/>
      <c r="B917" s="156"/>
      <c r="C917" s="180" t="s">
        <v>420</v>
      </c>
      <c r="D917" s="158"/>
      <c r="E917" s="159">
        <v>55.649000000000001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 t="s">
        <v>160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1" x14ac:dyDescent="0.2">
      <c r="A918" s="155"/>
      <c r="B918" s="156"/>
      <c r="C918" s="494"/>
      <c r="D918" s="495"/>
      <c r="E918" s="495"/>
      <c r="F918" s="495"/>
      <c r="G918" s="495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 t="s">
        <v>163</v>
      </c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1" x14ac:dyDescent="0.2">
      <c r="A919" s="169">
        <v>136</v>
      </c>
      <c r="B919" s="170" t="s">
        <v>710</v>
      </c>
      <c r="C919" s="179" t="s">
        <v>711</v>
      </c>
      <c r="D919" s="171" t="s">
        <v>153</v>
      </c>
      <c r="E919" s="172">
        <v>166.54560000000001</v>
      </c>
      <c r="F919" s="173"/>
      <c r="G919" s="174">
        <f>ROUND(E919*F919,2)</f>
        <v>0</v>
      </c>
      <c r="H919" s="173">
        <v>37.260000000000005</v>
      </c>
      <c r="I919" s="174">
        <f>ROUND(E919*H919,2)</f>
        <v>6205.49</v>
      </c>
      <c r="J919" s="173">
        <v>0</v>
      </c>
      <c r="K919" s="174">
        <f>ROUND(E919*J919,2)</f>
        <v>0</v>
      </c>
      <c r="L919" s="174">
        <v>21</v>
      </c>
      <c r="M919" s="174">
        <f>G919*(1+L919/100)</f>
        <v>0</v>
      </c>
      <c r="N919" s="174">
        <v>2.0000000000000001E-4</v>
      </c>
      <c r="O919" s="174">
        <f>ROUND(E919*N919,2)</f>
        <v>0.03</v>
      </c>
      <c r="P919" s="174">
        <v>0</v>
      </c>
      <c r="Q919" s="174">
        <f>ROUND(E919*P919,2)</f>
        <v>0</v>
      </c>
      <c r="R919" s="174"/>
      <c r="S919" s="174" t="s">
        <v>208</v>
      </c>
      <c r="T919" s="175" t="s">
        <v>209</v>
      </c>
      <c r="U919" s="157">
        <v>0</v>
      </c>
      <c r="V919" s="157">
        <f>ROUND(E919*U919,2)</f>
        <v>0</v>
      </c>
      <c r="W919" s="157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 t="s">
        <v>286</v>
      </c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1" x14ac:dyDescent="0.2">
      <c r="A920" s="155"/>
      <c r="B920" s="156"/>
      <c r="C920" s="180" t="s">
        <v>707</v>
      </c>
      <c r="D920" s="158"/>
      <c r="E920" s="159">
        <v>138.78800000000001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 t="s">
        <v>160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 x14ac:dyDescent="0.2">
      <c r="A921" s="155"/>
      <c r="B921" s="156"/>
      <c r="C921" s="180" t="s">
        <v>712</v>
      </c>
      <c r="D921" s="158"/>
      <c r="E921" s="159">
        <v>27.7576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 t="s">
        <v>160</v>
      </c>
      <c r="AH921" s="148">
        <v>0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1" x14ac:dyDescent="0.2">
      <c r="A922" s="155"/>
      <c r="B922" s="156"/>
      <c r="C922" s="494"/>
      <c r="D922" s="495"/>
      <c r="E922" s="495"/>
      <c r="F922" s="495"/>
      <c r="G922" s="495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 t="s">
        <v>163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ht="22.5" outlineLevel="1" x14ac:dyDescent="0.2">
      <c r="A923" s="169">
        <v>137</v>
      </c>
      <c r="B923" s="170" t="s">
        <v>713</v>
      </c>
      <c r="C923" s="179" t="s">
        <v>714</v>
      </c>
      <c r="D923" s="171" t="s">
        <v>153</v>
      </c>
      <c r="E923" s="172">
        <v>242.11800000000002</v>
      </c>
      <c r="F923" s="173"/>
      <c r="G923" s="174">
        <f>ROUND(E923*F923,2)</f>
        <v>0</v>
      </c>
      <c r="H923" s="173">
        <v>166</v>
      </c>
      <c r="I923" s="174">
        <f>ROUND(E923*H923,2)</f>
        <v>40191.589999999997</v>
      </c>
      <c r="J923" s="173">
        <v>0</v>
      </c>
      <c r="K923" s="174">
        <f>ROUND(E923*J923,2)</f>
        <v>0</v>
      </c>
      <c r="L923" s="174">
        <v>21</v>
      </c>
      <c r="M923" s="174">
        <f>G923*(1+L923/100)</f>
        <v>0</v>
      </c>
      <c r="N923" s="174">
        <v>4.6000000000000008E-3</v>
      </c>
      <c r="O923" s="174">
        <f>ROUND(E923*N923,2)</f>
        <v>1.1100000000000001</v>
      </c>
      <c r="P923" s="174">
        <v>0</v>
      </c>
      <c r="Q923" s="174">
        <f>ROUND(E923*P923,2)</f>
        <v>0</v>
      </c>
      <c r="R923" s="174" t="s">
        <v>285</v>
      </c>
      <c r="S923" s="174" t="s">
        <v>155</v>
      </c>
      <c r="T923" s="175" t="s">
        <v>155</v>
      </c>
      <c r="U923" s="157">
        <v>0</v>
      </c>
      <c r="V923" s="157">
        <f>ROUND(E923*U923,2)</f>
        <v>0</v>
      </c>
      <c r="W923" s="157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 t="s">
        <v>715</v>
      </c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1" x14ac:dyDescent="0.2">
      <c r="A924" s="155"/>
      <c r="B924" s="156"/>
      <c r="C924" s="180" t="s">
        <v>419</v>
      </c>
      <c r="D924" s="158"/>
      <c r="E924" s="159">
        <v>106.76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 t="s">
        <v>160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1" x14ac:dyDescent="0.2">
      <c r="A925" s="155"/>
      <c r="B925" s="156"/>
      <c r="C925" s="180" t="s">
        <v>547</v>
      </c>
      <c r="D925" s="158"/>
      <c r="E925" s="159">
        <v>39.356000000000002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 t="s">
        <v>160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1" x14ac:dyDescent="0.2">
      <c r="A926" s="155"/>
      <c r="B926" s="156"/>
      <c r="C926" s="180" t="s">
        <v>420</v>
      </c>
      <c r="D926" s="158"/>
      <c r="E926" s="159">
        <v>55.649000000000001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 t="s">
        <v>160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1" x14ac:dyDescent="0.2">
      <c r="A927" s="155"/>
      <c r="B927" s="156"/>
      <c r="C927" s="181" t="s">
        <v>262</v>
      </c>
      <c r="D927" s="160"/>
      <c r="E927" s="161">
        <v>201.76500000000001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 t="s">
        <v>160</v>
      </c>
      <c r="AH927" s="148">
        <v>1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1" x14ac:dyDescent="0.2">
      <c r="A928" s="155"/>
      <c r="B928" s="156"/>
      <c r="C928" s="180" t="s">
        <v>716</v>
      </c>
      <c r="D928" s="158"/>
      <c r="E928" s="159">
        <v>40.353000000000002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 t="s">
        <v>160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1" x14ac:dyDescent="0.2">
      <c r="A929" s="155"/>
      <c r="B929" s="156"/>
      <c r="C929" s="494"/>
      <c r="D929" s="495"/>
      <c r="E929" s="495"/>
      <c r="F929" s="495"/>
      <c r="G929" s="495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 t="s">
        <v>163</v>
      </c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 x14ac:dyDescent="0.2">
      <c r="A930" s="169">
        <v>138</v>
      </c>
      <c r="B930" s="170" t="s">
        <v>717</v>
      </c>
      <c r="C930" s="179" t="s">
        <v>718</v>
      </c>
      <c r="D930" s="171" t="s">
        <v>699</v>
      </c>
      <c r="E930" s="172">
        <v>1.3801000000000001</v>
      </c>
      <c r="F930" s="173"/>
      <c r="G930" s="174">
        <f>ROUND(E930*F930,2)</f>
        <v>0</v>
      </c>
      <c r="H930" s="173">
        <v>0</v>
      </c>
      <c r="I930" s="174">
        <f>ROUND(E930*H930,2)</f>
        <v>0</v>
      </c>
      <c r="J930" s="173">
        <v>911</v>
      </c>
      <c r="K930" s="174">
        <f>ROUND(E930*J930,2)</f>
        <v>1257.27</v>
      </c>
      <c r="L930" s="174">
        <v>21</v>
      </c>
      <c r="M930" s="174">
        <f>G930*(1+L930/100)</f>
        <v>0</v>
      </c>
      <c r="N930" s="174">
        <v>0</v>
      </c>
      <c r="O930" s="174">
        <f>ROUND(E930*N930,2)</f>
        <v>0</v>
      </c>
      <c r="P930" s="174">
        <v>0</v>
      </c>
      <c r="Q930" s="174">
        <f>ROUND(E930*P930,2)</f>
        <v>0</v>
      </c>
      <c r="R930" s="174" t="s">
        <v>704</v>
      </c>
      <c r="S930" s="174" t="s">
        <v>155</v>
      </c>
      <c r="T930" s="175" t="s">
        <v>155</v>
      </c>
      <c r="U930" s="157">
        <v>1.5670000000000002</v>
      </c>
      <c r="V930" s="157">
        <f>ROUND(E930*U930,2)</f>
        <v>2.16</v>
      </c>
      <c r="W930" s="157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 t="s">
        <v>700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1" x14ac:dyDescent="0.2">
      <c r="A931" s="155"/>
      <c r="B931" s="156"/>
      <c r="C931" s="496" t="s">
        <v>719</v>
      </c>
      <c r="D931" s="497"/>
      <c r="E931" s="497"/>
      <c r="F931" s="497"/>
      <c r="G931" s="49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 t="s">
        <v>158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1" x14ac:dyDescent="0.2">
      <c r="A932" s="155"/>
      <c r="B932" s="156"/>
      <c r="C932" s="494"/>
      <c r="D932" s="495"/>
      <c r="E932" s="495"/>
      <c r="F932" s="495"/>
      <c r="G932" s="495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 t="s">
        <v>163</v>
      </c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x14ac:dyDescent="0.2">
      <c r="A933" s="163" t="s">
        <v>149</v>
      </c>
      <c r="B933" s="164" t="s">
        <v>87</v>
      </c>
      <c r="C933" s="178" t="s">
        <v>88</v>
      </c>
      <c r="D933" s="165"/>
      <c r="E933" s="166"/>
      <c r="F933" s="167"/>
      <c r="G933" s="167">
        <f>SUMIF(AG934:AG982,"&lt;&gt;NOR",G934:G982)</f>
        <v>0</v>
      </c>
      <c r="H933" s="167"/>
      <c r="I933" s="167">
        <f>SUM(I934:I982)</f>
        <v>318667.42</v>
      </c>
      <c r="J933" s="167"/>
      <c r="K933" s="167">
        <f>SUM(K934:K982)</f>
        <v>419897.11000000004</v>
      </c>
      <c r="L933" s="167"/>
      <c r="M933" s="167">
        <f>SUM(M934:M982)</f>
        <v>0</v>
      </c>
      <c r="N933" s="167"/>
      <c r="O933" s="167">
        <f>SUM(O934:O982)</f>
        <v>4.8599999999999994</v>
      </c>
      <c r="P933" s="167"/>
      <c r="Q933" s="167">
        <f>SUM(Q934:Q982)</f>
        <v>4.4400000000000004</v>
      </c>
      <c r="R933" s="167"/>
      <c r="S933" s="167"/>
      <c r="T933" s="168"/>
      <c r="U933" s="162"/>
      <c r="V933" s="162">
        <f>SUM(V934:V982)</f>
        <v>22.479999999999997</v>
      </c>
      <c r="W933" s="162"/>
      <c r="AG933" t="s">
        <v>150</v>
      </c>
    </row>
    <row r="934" spans="1:60" ht="22.5" outlineLevel="1" x14ac:dyDescent="0.2">
      <c r="A934" s="169">
        <v>139</v>
      </c>
      <c r="B934" s="170" t="s">
        <v>720</v>
      </c>
      <c r="C934" s="179" t="s">
        <v>721</v>
      </c>
      <c r="D934" s="171" t="s">
        <v>153</v>
      </c>
      <c r="E934" s="172">
        <v>444</v>
      </c>
      <c r="F934" s="173"/>
      <c r="G934" s="174">
        <f>ROUND(E934*F934,2)</f>
        <v>0</v>
      </c>
      <c r="H934" s="173">
        <v>0</v>
      </c>
      <c r="I934" s="174">
        <f>ROUND(E934*H934,2)</f>
        <v>0</v>
      </c>
      <c r="J934" s="173">
        <v>21.200000000000003</v>
      </c>
      <c r="K934" s="174">
        <f>ROUND(E934*J934,2)</f>
        <v>9412.7999999999993</v>
      </c>
      <c r="L934" s="174">
        <v>21</v>
      </c>
      <c r="M934" s="174">
        <f>G934*(1+L934/100)</f>
        <v>0</v>
      </c>
      <c r="N934" s="174">
        <v>0</v>
      </c>
      <c r="O934" s="174">
        <f>ROUND(E934*N934,2)</f>
        <v>0</v>
      </c>
      <c r="P934" s="174">
        <v>0.01</v>
      </c>
      <c r="Q934" s="174">
        <f>ROUND(E934*P934,2)</f>
        <v>4.4400000000000004</v>
      </c>
      <c r="R934" s="174" t="s">
        <v>704</v>
      </c>
      <c r="S934" s="174" t="s">
        <v>155</v>
      </c>
      <c r="T934" s="175" t="s">
        <v>155</v>
      </c>
      <c r="U934" s="157">
        <v>0</v>
      </c>
      <c r="V934" s="157">
        <f>ROUND(E934*U934,2)</f>
        <v>0</v>
      </c>
      <c r="W934" s="157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 t="s">
        <v>672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1" x14ac:dyDescent="0.2">
      <c r="A935" s="155"/>
      <c r="B935" s="156"/>
      <c r="C935" s="180" t="s">
        <v>553</v>
      </c>
      <c r="D935" s="158"/>
      <c r="E935" s="159">
        <v>223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 t="s">
        <v>160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1" x14ac:dyDescent="0.2">
      <c r="A936" s="155"/>
      <c r="B936" s="156"/>
      <c r="C936" s="180" t="s">
        <v>554</v>
      </c>
      <c r="D936" s="158"/>
      <c r="E936" s="159">
        <v>221</v>
      </c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 t="s">
        <v>160</v>
      </c>
      <c r="AH936" s="148">
        <v>0</v>
      </c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1" x14ac:dyDescent="0.2">
      <c r="A937" s="155"/>
      <c r="B937" s="156"/>
      <c r="C937" s="494"/>
      <c r="D937" s="495"/>
      <c r="E937" s="495"/>
      <c r="F937" s="495"/>
      <c r="G937" s="495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 t="s">
        <v>163</v>
      </c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ht="22.5" outlineLevel="1" x14ac:dyDescent="0.2">
      <c r="A938" s="169">
        <v>140</v>
      </c>
      <c r="B938" s="170" t="s">
        <v>722</v>
      </c>
      <c r="C938" s="179" t="s">
        <v>723</v>
      </c>
      <c r="D938" s="171" t="s">
        <v>153</v>
      </c>
      <c r="E938" s="172">
        <v>444</v>
      </c>
      <c r="F938" s="173"/>
      <c r="G938" s="174">
        <f>ROUND(E938*F938,2)</f>
        <v>0</v>
      </c>
      <c r="H938" s="173">
        <v>15.33</v>
      </c>
      <c r="I938" s="174">
        <f>ROUND(E938*H938,2)</f>
        <v>6806.52</v>
      </c>
      <c r="J938" s="173">
        <v>11.47</v>
      </c>
      <c r="K938" s="174">
        <f>ROUND(E938*J938,2)</f>
        <v>5092.68</v>
      </c>
      <c r="L938" s="174">
        <v>21</v>
      </c>
      <c r="M938" s="174">
        <f>G938*(1+L938/100)</f>
        <v>0</v>
      </c>
      <c r="N938" s="174">
        <v>3.3000000000000005E-4</v>
      </c>
      <c r="O938" s="174">
        <f>ROUND(E938*N938,2)</f>
        <v>0.15</v>
      </c>
      <c r="P938" s="174">
        <v>0</v>
      </c>
      <c r="Q938" s="174">
        <f>ROUND(E938*P938,2)</f>
        <v>0</v>
      </c>
      <c r="R938" s="174" t="s">
        <v>704</v>
      </c>
      <c r="S938" s="174" t="s">
        <v>155</v>
      </c>
      <c r="T938" s="175" t="s">
        <v>155</v>
      </c>
      <c r="U938" s="157">
        <v>0</v>
      </c>
      <c r="V938" s="157">
        <f>ROUND(E938*U938,2)</f>
        <v>0</v>
      </c>
      <c r="W938" s="157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 t="s">
        <v>672</v>
      </c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 x14ac:dyDescent="0.2">
      <c r="A939" s="155"/>
      <c r="B939" s="156"/>
      <c r="C939" s="180" t="s">
        <v>553</v>
      </c>
      <c r="D939" s="158"/>
      <c r="E939" s="159">
        <v>223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 t="s">
        <v>160</v>
      </c>
      <c r="AH939" s="148">
        <v>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1" x14ac:dyDescent="0.2">
      <c r="A940" s="155"/>
      <c r="B940" s="156"/>
      <c r="C940" s="180" t="s">
        <v>554</v>
      </c>
      <c r="D940" s="158"/>
      <c r="E940" s="159">
        <v>221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 t="s">
        <v>160</v>
      </c>
      <c r="AH940" s="148">
        <v>0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1" x14ac:dyDescent="0.2">
      <c r="A941" s="155"/>
      <c r="B941" s="156"/>
      <c r="C941" s="494"/>
      <c r="D941" s="495"/>
      <c r="E941" s="495"/>
      <c r="F941" s="495"/>
      <c r="G941" s="495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 t="s">
        <v>163</v>
      </c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ht="22.5" outlineLevel="1" x14ac:dyDescent="0.2">
      <c r="A942" s="169">
        <v>141</v>
      </c>
      <c r="B942" s="170" t="s">
        <v>724</v>
      </c>
      <c r="C942" s="179" t="s">
        <v>725</v>
      </c>
      <c r="D942" s="171" t="s">
        <v>153</v>
      </c>
      <c r="E942" s="172">
        <v>444</v>
      </c>
      <c r="F942" s="173"/>
      <c r="G942" s="174">
        <f>ROUND(E942*F942,2)</f>
        <v>0</v>
      </c>
      <c r="H942" s="173">
        <v>213.38000000000002</v>
      </c>
      <c r="I942" s="174">
        <f>ROUND(E942*H942,2)</f>
        <v>94740.72</v>
      </c>
      <c r="J942" s="173">
        <v>92.12</v>
      </c>
      <c r="K942" s="174">
        <f>ROUND(E942*J942,2)</f>
        <v>40901.279999999999</v>
      </c>
      <c r="L942" s="174">
        <v>21</v>
      </c>
      <c r="M942" s="174">
        <f>G942*(1+L942/100)</f>
        <v>0</v>
      </c>
      <c r="N942" s="174">
        <v>5.3E-3</v>
      </c>
      <c r="O942" s="174">
        <f>ROUND(E942*N942,2)</f>
        <v>2.35</v>
      </c>
      <c r="P942" s="174">
        <v>0</v>
      </c>
      <c r="Q942" s="174">
        <f>ROUND(E942*P942,2)</f>
        <v>0</v>
      </c>
      <c r="R942" s="174" t="s">
        <v>704</v>
      </c>
      <c r="S942" s="174" t="s">
        <v>155</v>
      </c>
      <c r="T942" s="175" t="s">
        <v>155</v>
      </c>
      <c r="U942" s="157">
        <v>0</v>
      </c>
      <c r="V942" s="157">
        <f>ROUND(E942*U942,2)</f>
        <v>0</v>
      </c>
      <c r="W942" s="157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 t="s">
        <v>672</v>
      </c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1" x14ac:dyDescent="0.2">
      <c r="A943" s="155"/>
      <c r="B943" s="156"/>
      <c r="C943" s="180" t="s">
        <v>553</v>
      </c>
      <c r="D943" s="158"/>
      <c r="E943" s="159">
        <v>223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 t="s">
        <v>160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1" x14ac:dyDescent="0.2">
      <c r="A944" s="155"/>
      <c r="B944" s="156"/>
      <c r="C944" s="180" t="s">
        <v>554</v>
      </c>
      <c r="D944" s="158"/>
      <c r="E944" s="159">
        <v>221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 t="s">
        <v>160</v>
      </c>
      <c r="AH944" s="148">
        <v>0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 x14ac:dyDescent="0.2">
      <c r="A945" s="155"/>
      <c r="B945" s="156"/>
      <c r="C945" s="494"/>
      <c r="D945" s="495"/>
      <c r="E945" s="495"/>
      <c r="F945" s="495"/>
      <c r="G945" s="495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 t="s">
        <v>163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ht="22.5" outlineLevel="1" x14ac:dyDescent="0.2">
      <c r="A946" s="169">
        <v>142</v>
      </c>
      <c r="B946" s="170" t="s">
        <v>726</v>
      </c>
      <c r="C946" s="179" t="s">
        <v>727</v>
      </c>
      <c r="D946" s="171" t="s">
        <v>153</v>
      </c>
      <c r="E946" s="172">
        <v>452.25</v>
      </c>
      <c r="F946" s="173"/>
      <c r="G946" s="174">
        <f>ROUND(E946*F946,2)</f>
        <v>0</v>
      </c>
      <c r="H946" s="173">
        <v>20.270000000000003</v>
      </c>
      <c r="I946" s="174">
        <f>ROUND(E946*H946,2)</f>
        <v>9167.11</v>
      </c>
      <c r="J946" s="173">
        <v>41.430000000000007</v>
      </c>
      <c r="K946" s="174">
        <f>ROUND(E946*J946,2)</f>
        <v>18736.72</v>
      </c>
      <c r="L946" s="174">
        <v>21</v>
      </c>
      <c r="M946" s="174">
        <f>G946*(1+L946/100)</f>
        <v>0</v>
      </c>
      <c r="N946" s="174">
        <v>3.2000000000000003E-4</v>
      </c>
      <c r="O946" s="174">
        <f>ROUND(E946*N946,2)</f>
        <v>0.14000000000000001</v>
      </c>
      <c r="P946" s="174">
        <v>0</v>
      </c>
      <c r="Q946" s="174">
        <f>ROUND(E946*P946,2)</f>
        <v>0</v>
      </c>
      <c r="R946" s="174" t="s">
        <v>704</v>
      </c>
      <c r="S946" s="174" t="s">
        <v>613</v>
      </c>
      <c r="T946" s="175" t="s">
        <v>613</v>
      </c>
      <c r="U946" s="157">
        <v>0</v>
      </c>
      <c r="V946" s="157">
        <f>ROUND(E946*U946,2)</f>
        <v>0</v>
      </c>
      <c r="W946" s="157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 t="s">
        <v>672</v>
      </c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1" x14ac:dyDescent="0.2">
      <c r="A947" s="155"/>
      <c r="B947" s="156"/>
      <c r="C947" s="180" t="s">
        <v>553</v>
      </c>
      <c r="D947" s="158"/>
      <c r="E947" s="159">
        <v>223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 t="s">
        <v>160</v>
      </c>
      <c r="AH947" s="148">
        <v>0</v>
      </c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 x14ac:dyDescent="0.2">
      <c r="A948" s="155"/>
      <c r="B948" s="156"/>
      <c r="C948" s="180" t="s">
        <v>554</v>
      </c>
      <c r="D948" s="158"/>
      <c r="E948" s="159">
        <v>221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 t="s">
        <v>160</v>
      </c>
      <c r="AH948" s="148">
        <v>0</v>
      </c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1" x14ac:dyDescent="0.2">
      <c r="A949" s="155"/>
      <c r="B949" s="156"/>
      <c r="C949" s="180" t="s">
        <v>555</v>
      </c>
      <c r="D949" s="158"/>
      <c r="E949" s="159">
        <v>8.25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 t="s">
        <v>160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1" x14ac:dyDescent="0.2">
      <c r="A950" s="155"/>
      <c r="B950" s="156"/>
      <c r="C950" s="494"/>
      <c r="D950" s="495"/>
      <c r="E950" s="495"/>
      <c r="F950" s="495"/>
      <c r="G950" s="495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 t="s">
        <v>163</v>
      </c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1" x14ac:dyDescent="0.2">
      <c r="A951" s="169">
        <v>143</v>
      </c>
      <c r="B951" s="170" t="s">
        <v>728</v>
      </c>
      <c r="C951" s="179" t="s">
        <v>729</v>
      </c>
      <c r="D951" s="171" t="s">
        <v>219</v>
      </c>
      <c r="E951" s="172">
        <v>6</v>
      </c>
      <c r="F951" s="173"/>
      <c r="G951" s="174">
        <f>ROUND(E951*F951,2)</f>
        <v>0</v>
      </c>
      <c r="H951" s="173">
        <v>0</v>
      </c>
      <c r="I951" s="174">
        <f>ROUND(E951*H951,2)</f>
        <v>0</v>
      </c>
      <c r="J951" s="173">
        <v>53.1</v>
      </c>
      <c r="K951" s="174">
        <f>ROUND(E951*J951,2)</f>
        <v>318.60000000000002</v>
      </c>
      <c r="L951" s="174">
        <v>21</v>
      </c>
      <c r="M951" s="174">
        <f>G951*(1+L951/100)</f>
        <v>0</v>
      </c>
      <c r="N951" s="174">
        <v>0</v>
      </c>
      <c r="O951" s="174">
        <f>ROUND(E951*N951,2)</f>
        <v>0</v>
      </c>
      <c r="P951" s="174">
        <v>3.0000000000000003E-4</v>
      </c>
      <c r="Q951" s="174">
        <f>ROUND(E951*P951,2)</f>
        <v>0</v>
      </c>
      <c r="R951" s="174"/>
      <c r="S951" s="174" t="s">
        <v>208</v>
      </c>
      <c r="T951" s="175" t="s">
        <v>209</v>
      </c>
      <c r="U951" s="157">
        <v>0</v>
      </c>
      <c r="V951" s="157">
        <f>ROUND(E951*U951,2)</f>
        <v>0</v>
      </c>
      <c r="W951" s="157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 t="s">
        <v>672</v>
      </c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outlineLevel="1" x14ac:dyDescent="0.2">
      <c r="A952" s="155"/>
      <c r="B952" s="156"/>
      <c r="C952" s="492"/>
      <c r="D952" s="493"/>
      <c r="E952" s="493"/>
      <c r="F952" s="493"/>
      <c r="G952" s="493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 t="s">
        <v>163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1" x14ac:dyDescent="0.2">
      <c r="A953" s="169">
        <v>144</v>
      </c>
      <c r="B953" s="170" t="s">
        <v>730</v>
      </c>
      <c r="C953" s="179" t="s">
        <v>731</v>
      </c>
      <c r="D953" s="171" t="s">
        <v>153</v>
      </c>
      <c r="E953" s="172">
        <v>444</v>
      </c>
      <c r="F953" s="173"/>
      <c r="G953" s="174">
        <f>ROUND(E953*F953,2)</f>
        <v>0</v>
      </c>
      <c r="H953" s="173">
        <v>0</v>
      </c>
      <c r="I953" s="174">
        <f>ROUND(E953*H953,2)</f>
        <v>0</v>
      </c>
      <c r="J953" s="173">
        <v>100</v>
      </c>
      <c r="K953" s="174">
        <f>ROUND(E953*J953,2)</f>
        <v>44400</v>
      </c>
      <c r="L953" s="174">
        <v>21</v>
      </c>
      <c r="M953" s="174">
        <f>G953*(1+L953/100)</f>
        <v>0</v>
      </c>
      <c r="N953" s="174">
        <v>1.3000000000000002E-3</v>
      </c>
      <c r="O953" s="174">
        <f>ROUND(E953*N953,2)</f>
        <v>0.57999999999999996</v>
      </c>
      <c r="P953" s="174">
        <v>0</v>
      </c>
      <c r="Q953" s="174">
        <f>ROUND(E953*P953,2)</f>
        <v>0</v>
      </c>
      <c r="R953" s="174"/>
      <c r="S953" s="174" t="s">
        <v>208</v>
      </c>
      <c r="T953" s="175" t="s">
        <v>209</v>
      </c>
      <c r="U953" s="157">
        <v>0</v>
      </c>
      <c r="V953" s="157">
        <f>ROUND(E953*U953,2)</f>
        <v>0</v>
      </c>
      <c r="W953" s="157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 t="s">
        <v>156</v>
      </c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1" x14ac:dyDescent="0.2">
      <c r="A954" s="155"/>
      <c r="B954" s="156"/>
      <c r="C954" s="180" t="s">
        <v>553</v>
      </c>
      <c r="D954" s="158"/>
      <c r="E954" s="159">
        <v>223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 t="s">
        <v>160</v>
      </c>
      <c r="AH954" s="148">
        <v>0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 x14ac:dyDescent="0.2">
      <c r="A955" s="155"/>
      <c r="B955" s="156"/>
      <c r="C955" s="180" t="s">
        <v>554</v>
      </c>
      <c r="D955" s="158"/>
      <c r="E955" s="159">
        <v>221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 t="s">
        <v>160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1" x14ac:dyDescent="0.2">
      <c r="A956" s="155"/>
      <c r="B956" s="156"/>
      <c r="C956" s="494"/>
      <c r="D956" s="495"/>
      <c r="E956" s="495"/>
      <c r="F956" s="495"/>
      <c r="G956" s="495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 t="s">
        <v>163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1" x14ac:dyDescent="0.2">
      <c r="A957" s="169">
        <v>145</v>
      </c>
      <c r="B957" s="170" t="s">
        <v>732</v>
      </c>
      <c r="C957" s="179" t="s">
        <v>733</v>
      </c>
      <c r="D957" s="171" t="s">
        <v>153</v>
      </c>
      <c r="E957" s="172">
        <v>444</v>
      </c>
      <c r="F957" s="173"/>
      <c r="G957" s="174">
        <f>ROUND(E957*F957,2)</f>
        <v>0</v>
      </c>
      <c r="H957" s="173">
        <v>0</v>
      </c>
      <c r="I957" s="174">
        <f>ROUND(E957*H957,2)</f>
        <v>0</v>
      </c>
      <c r="J957" s="173">
        <v>150</v>
      </c>
      <c r="K957" s="174">
        <f>ROUND(E957*J957,2)</f>
        <v>66600</v>
      </c>
      <c r="L957" s="174">
        <v>21</v>
      </c>
      <c r="M957" s="174">
        <f>G957*(1+L957/100)</f>
        <v>0</v>
      </c>
      <c r="N957" s="174">
        <v>1.3000000000000002E-3</v>
      </c>
      <c r="O957" s="174">
        <f>ROUND(E957*N957,2)</f>
        <v>0.57999999999999996</v>
      </c>
      <c r="P957" s="174">
        <v>0</v>
      </c>
      <c r="Q957" s="174">
        <f>ROUND(E957*P957,2)</f>
        <v>0</v>
      </c>
      <c r="R957" s="174"/>
      <c r="S957" s="174" t="s">
        <v>208</v>
      </c>
      <c r="T957" s="175" t="s">
        <v>209</v>
      </c>
      <c r="U957" s="157">
        <v>0</v>
      </c>
      <c r="V957" s="157">
        <f>ROUND(E957*U957,2)</f>
        <v>0</v>
      </c>
      <c r="W957" s="157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 t="s">
        <v>156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">
      <c r="A958" s="155"/>
      <c r="B958" s="156"/>
      <c r="C958" s="180" t="s">
        <v>553</v>
      </c>
      <c r="D958" s="158"/>
      <c r="E958" s="159">
        <v>223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 t="s">
        <v>160</v>
      </c>
      <c r="AH958" s="148">
        <v>0</v>
      </c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 x14ac:dyDescent="0.2">
      <c r="A959" s="155"/>
      <c r="B959" s="156"/>
      <c r="C959" s="180" t="s">
        <v>554</v>
      </c>
      <c r="D959" s="158"/>
      <c r="E959" s="159">
        <v>221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 t="s">
        <v>160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 x14ac:dyDescent="0.2">
      <c r="A960" s="155"/>
      <c r="B960" s="156"/>
      <c r="C960" s="494"/>
      <c r="D960" s="495"/>
      <c r="E960" s="495"/>
      <c r="F960" s="495"/>
      <c r="G960" s="495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 t="s">
        <v>163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 x14ac:dyDescent="0.2">
      <c r="A961" s="169">
        <v>146</v>
      </c>
      <c r="B961" s="170" t="s">
        <v>734</v>
      </c>
      <c r="C961" s="179" t="s">
        <v>735</v>
      </c>
      <c r="D961" s="171" t="s">
        <v>153</v>
      </c>
      <c r="E961" s="172">
        <v>452.25</v>
      </c>
      <c r="F961" s="173"/>
      <c r="G961" s="174">
        <f>ROUND(E961*F961,2)</f>
        <v>0</v>
      </c>
      <c r="H961" s="173">
        <v>447.96000000000004</v>
      </c>
      <c r="I961" s="174">
        <f>ROUND(E961*H961,2)</f>
        <v>202589.91</v>
      </c>
      <c r="J961" s="173">
        <v>340.04</v>
      </c>
      <c r="K961" s="174">
        <f>ROUND(E961*J961,2)</f>
        <v>153783.09</v>
      </c>
      <c r="L961" s="174">
        <v>21</v>
      </c>
      <c r="M961" s="174">
        <f>G961*(1+L961/100)</f>
        <v>0</v>
      </c>
      <c r="N961" s="174">
        <v>2.2000000000000001E-3</v>
      </c>
      <c r="O961" s="174">
        <f>ROUND(E961*N961,2)</f>
        <v>0.99</v>
      </c>
      <c r="P961" s="174">
        <v>0</v>
      </c>
      <c r="Q961" s="174">
        <f>ROUND(E961*P961,2)</f>
        <v>0</v>
      </c>
      <c r="R961" s="174"/>
      <c r="S961" s="174" t="s">
        <v>208</v>
      </c>
      <c r="T961" s="175" t="s">
        <v>209</v>
      </c>
      <c r="U961" s="157">
        <v>0</v>
      </c>
      <c r="V961" s="157">
        <f>ROUND(E961*U961,2)</f>
        <v>0</v>
      </c>
      <c r="W961" s="157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 t="s">
        <v>672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1" x14ac:dyDescent="0.2">
      <c r="A962" s="155"/>
      <c r="B962" s="156"/>
      <c r="C962" s="180" t="s">
        <v>553</v>
      </c>
      <c r="D962" s="158"/>
      <c r="E962" s="159">
        <v>223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 t="s">
        <v>160</v>
      </c>
      <c r="AH962" s="148">
        <v>0</v>
      </c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 x14ac:dyDescent="0.2">
      <c r="A963" s="155"/>
      <c r="B963" s="156"/>
      <c r="C963" s="180" t="s">
        <v>554</v>
      </c>
      <c r="D963" s="158"/>
      <c r="E963" s="159">
        <v>221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 t="s">
        <v>160</v>
      </c>
      <c r="AH963" s="148">
        <v>0</v>
      </c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1" x14ac:dyDescent="0.2">
      <c r="A964" s="155"/>
      <c r="B964" s="156"/>
      <c r="C964" s="180" t="s">
        <v>555</v>
      </c>
      <c r="D964" s="158"/>
      <c r="E964" s="159">
        <v>8.25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 t="s">
        <v>160</v>
      </c>
      <c r="AH964" s="148">
        <v>0</v>
      </c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outlineLevel="1" x14ac:dyDescent="0.2">
      <c r="A965" s="155"/>
      <c r="B965" s="156"/>
      <c r="C965" s="494"/>
      <c r="D965" s="495"/>
      <c r="E965" s="495"/>
      <c r="F965" s="495"/>
      <c r="G965" s="495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 t="s">
        <v>163</v>
      </c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outlineLevel="1" x14ac:dyDescent="0.2">
      <c r="A966" s="169">
        <v>147</v>
      </c>
      <c r="B966" s="170" t="s">
        <v>736</v>
      </c>
      <c r="C966" s="179" t="s">
        <v>737</v>
      </c>
      <c r="D966" s="171" t="s">
        <v>219</v>
      </c>
      <c r="E966" s="172">
        <v>6</v>
      </c>
      <c r="F966" s="173"/>
      <c r="G966" s="174">
        <f>ROUND(E966*F966,2)</f>
        <v>0</v>
      </c>
      <c r="H966" s="173">
        <v>893.86</v>
      </c>
      <c r="I966" s="174">
        <f>ROUND(E966*H966,2)</f>
        <v>5363.16</v>
      </c>
      <c r="J966" s="173">
        <v>228.14000000000001</v>
      </c>
      <c r="K966" s="174">
        <f>ROUND(E966*J966,2)</f>
        <v>1368.84</v>
      </c>
      <c r="L966" s="174">
        <v>21</v>
      </c>
      <c r="M966" s="174">
        <f>G966*(1+L966/100)</f>
        <v>0</v>
      </c>
      <c r="N966" s="174">
        <v>1.3000000000000002E-3</v>
      </c>
      <c r="O966" s="174">
        <f>ROUND(E966*N966,2)</f>
        <v>0.01</v>
      </c>
      <c r="P966" s="174">
        <v>0</v>
      </c>
      <c r="Q966" s="174">
        <f>ROUND(E966*P966,2)</f>
        <v>0</v>
      </c>
      <c r="R966" s="174"/>
      <c r="S966" s="174" t="s">
        <v>208</v>
      </c>
      <c r="T966" s="175" t="s">
        <v>209</v>
      </c>
      <c r="U966" s="157">
        <v>0</v>
      </c>
      <c r="V966" s="157">
        <f>ROUND(E966*U966,2)</f>
        <v>0</v>
      </c>
      <c r="W966" s="157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 t="s">
        <v>672</v>
      </c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1" x14ac:dyDescent="0.2">
      <c r="A967" s="155"/>
      <c r="B967" s="156"/>
      <c r="C967" s="492"/>
      <c r="D967" s="493"/>
      <c r="E967" s="493"/>
      <c r="F967" s="493"/>
      <c r="G967" s="493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 t="s">
        <v>163</v>
      </c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ht="22.5" outlineLevel="1" x14ac:dyDescent="0.2">
      <c r="A968" s="169">
        <v>148</v>
      </c>
      <c r="B968" s="170" t="s">
        <v>738</v>
      </c>
      <c r="C968" s="179" t="s">
        <v>739</v>
      </c>
      <c r="D968" s="171" t="s">
        <v>153</v>
      </c>
      <c r="E968" s="172">
        <v>75.610700000000008</v>
      </c>
      <c r="F968" s="173"/>
      <c r="G968" s="174">
        <f>ROUND(E968*F968,2)</f>
        <v>0</v>
      </c>
      <c r="H968" s="173">
        <v>0</v>
      </c>
      <c r="I968" s="174">
        <f>ROUND(E968*H968,2)</f>
        <v>0</v>
      </c>
      <c r="J968" s="173">
        <v>980</v>
      </c>
      <c r="K968" s="174">
        <f>ROUND(E968*J968,2)</f>
        <v>74098.490000000005</v>
      </c>
      <c r="L968" s="174">
        <v>21</v>
      </c>
      <c r="M968" s="174">
        <f>G968*(1+L968/100)</f>
        <v>0</v>
      </c>
      <c r="N968" s="174">
        <v>7.6000000000000004E-4</v>
      </c>
      <c r="O968" s="174">
        <f>ROUND(E968*N968,2)</f>
        <v>0.06</v>
      </c>
      <c r="P968" s="174">
        <v>0</v>
      </c>
      <c r="Q968" s="174">
        <f>ROUND(E968*P968,2)</f>
        <v>0</v>
      </c>
      <c r="R968" s="174"/>
      <c r="S968" s="174" t="s">
        <v>208</v>
      </c>
      <c r="T968" s="175" t="s">
        <v>209</v>
      </c>
      <c r="U968" s="157">
        <v>0.189</v>
      </c>
      <c r="V968" s="157">
        <f>ROUND(E968*U968,2)</f>
        <v>14.29</v>
      </c>
      <c r="W968" s="157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 t="s">
        <v>156</v>
      </c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1" x14ac:dyDescent="0.2">
      <c r="A969" s="155"/>
      <c r="B969" s="156"/>
      <c r="C969" s="180" t="s">
        <v>740</v>
      </c>
      <c r="D969" s="158"/>
      <c r="E969" s="159">
        <v>8.6445000000000007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 t="s">
        <v>160</v>
      </c>
      <c r="AH969" s="148">
        <v>0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outlineLevel="1" x14ac:dyDescent="0.2">
      <c r="A970" s="155"/>
      <c r="B970" s="156"/>
      <c r="C970" s="180" t="s">
        <v>741</v>
      </c>
      <c r="D970" s="158"/>
      <c r="E970" s="159">
        <v>11.651250000000001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48"/>
      <c r="Y970" s="148"/>
      <c r="Z970" s="148"/>
      <c r="AA970" s="148"/>
      <c r="AB970" s="148"/>
      <c r="AC970" s="148"/>
      <c r="AD970" s="148"/>
      <c r="AE970" s="148"/>
      <c r="AF970" s="148"/>
      <c r="AG970" s="148" t="s">
        <v>160</v>
      </c>
      <c r="AH970" s="148">
        <v>0</v>
      </c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 x14ac:dyDescent="0.2">
      <c r="A971" s="155"/>
      <c r="B971" s="156"/>
      <c r="C971" s="180" t="s">
        <v>742</v>
      </c>
      <c r="D971" s="158"/>
      <c r="E971" s="159">
        <v>3.4247500000000004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 t="s">
        <v>160</v>
      </c>
      <c r="AH971" s="148">
        <v>0</v>
      </c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outlineLevel="1" x14ac:dyDescent="0.2">
      <c r="A972" s="155"/>
      <c r="B972" s="156"/>
      <c r="C972" s="180" t="s">
        <v>743</v>
      </c>
      <c r="D972" s="158"/>
      <c r="E972" s="159">
        <v>8.7862500000000008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 t="s">
        <v>160</v>
      </c>
      <c r="AH972" s="148">
        <v>0</v>
      </c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1" x14ac:dyDescent="0.2">
      <c r="A973" s="155"/>
      <c r="B973" s="156"/>
      <c r="C973" s="180" t="s">
        <v>744</v>
      </c>
      <c r="D973" s="158"/>
      <c r="E973" s="159">
        <v>1.9507500000000002</v>
      </c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 t="s">
        <v>160</v>
      </c>
      <c r="AH973" s="148">
        <v>0</v>
      </c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outlineLevel="1" x14ac:dyDescent="0.2">
      <c r="A974" s="155"/>
      <c r="B974" s="156"/>
      <c r="C974" s="180" t="s">
        <v>745</v>
      </c>
      <c r="D974" s="158"/>
      <c r="E974" s="159">
        <v>14.841000000000001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 t="s">
        <v>160</v>
      </c>
      <c r="AH974" s="148">
        <v>0</v>
      </c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1" x14ac:dyDescent="0.2">
      <c r="A975" s="155"/>
      <c r="B975" s="156"/>
      <c r="C975" s="180" t="s">
        <v>746</v>
      </c>
      <c r="D975" s="158"/>
      <c r="E975" s="159">
        <v>8.3680000000000003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 t="s">
        <v>160</v>
      </c>
      <c r="AH975" s="148">
        <v>0</v>
      </c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outlineLevel="1" x14ac:dyDescent="0.2">
      <c r="A976" s="155"/>
      <c r="B976" s="156"/>
      <c r="C976" s="180" t="s">
        <v>747</v>
      </c>
      <c r="D976" s="158"/>
      <c r="E976" s="159">
        <v>4.7070000000000007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 t="s">
        <v>160</v>
      </c>
      <c r="AH976" s="148">
        <v>0</v>
      </c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outlineLevel="1" x14ac:dyDescent="0.2">
      <c r="A977" s="155"/>
      <c r="B977" s="156"/>
      <c r="C977" s="180" t="s">
        <v>748</v>
      </c>
      <c r="D977" s="158"/>
      <c r="E977" s="159">
        <v>9.3274500000000007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 t="s">
        <v>160</v>
      </c>
      <c r="AH977" s="148">
        <v>0</v>
      </c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outlineLevel="1" x14ac:dyDescent="0.2">
      <c r="A978" s="155"/>
      <c r="B978" s="156"/>
      <c r="C978" s="180" t="s">
        <v>749</v>
      </c>
      <c r="D978" s="158"/>
      <c r="E978" s="159">
        <v>3.9097500000000003</v>
      </c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 t="s">
        <v>160</v>
      </c>
      <c r="AH978" s="148">
        <v>0</v>
      </c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outlineLevel="1" x14ac:dyDescent="0.2">
      <c r="A979" s="155"/>
      <c r="B979" s="156"/>
      <c r="C979" s="494"/>
      <c r="D979" s="495"/>
      <c r="E979" s="495"/>
      <c r="F979" s="495"/>
      <c r="G979" s="495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 t="s">
        <v>163</v>
      </c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outlineLevel="1" x14ac:dyDescent="0.2">
      <c r="A980" s="169">
        <v>149</v>
      </c>
      <c r="B980" s="170" t="s">
        <v>750</v>
      </c>
      <c r="C980" s="179" t="s">
        <v>751</v>
      </c>
      <c r="D980" s="171" t="s">
        <v>699</v>
      </c>
      <c r="E980" s="172">
        <v>4.8590500000000008</v>
      </c>
      <c r="F980" s="173"/>
      <c r="G980" s="174">
        <f>ROUND(E980*F980,2)</f>
        <v>0</v>
      </c>
      <c r="H980" s="173">
        <v>0</v>
      </c>
      <c r="I980" s="174">
        <f>ROUND(E980*H980,2)</f>
        <v>0</v>
      </c>
      <c r="J980" s="173">
        <v>1067</v>
      </c>
      <c r="K980" s="174">
        <f>ROUND(E980*J980,2)</f>
        <v>5184.6099999999997</v>
      </c>
      <c r="L980" s="174">
        <v>21</v>
      </c>
      <c r="M980" s="174">
        <f>G980*(1+L980/100)</f>
        <v>0</v>
      </c>
      <c r="N980" s="174">
        <v>0</v>
      </c>
      <c r="O980" s="174">
        <f>ROUND(E980*N980,2)</f>
        <v>0</v>
      </c>
      <c r="P980" s="174">
        <v>0</v>
      </c>
      <c r="Q980" s="174">
        <f>ROUND(E980*P980,2)</f>
        <v>0</v>
      </c>
      <c r="R980" s="174" t="s">
        <v>704</v>
      </c>
      <c r="S980" s="174" t="s">
        <v>155</v>
      </c>
      <c r="T980" s="175" t="s">
        <v>155</v>
      </c>
      <c r="U980" s="157">
        <v>1.6850000000000001</v>
      </c>
      <c r="V980" s="157">
        <f>ROUND(E980*U980,2)</f>
        <v>8.19</v>
      </c>
      <c r="W980" s="157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 t="s">
        <v>700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1" x14ac:dyDescent="0.2">
      <c r="A981" s="155"/>
      <c r="B981" s="156"/>
      <c r="C981" s="496" t="s">
        <v>752</v>
      </c>
      <c r="D981" s="497"/>
      <c r="E981" s="497"/>
      <c r="F981" s="497"/>
      <c r="G981" s="49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 t="s">
        <v>158</v>
      </c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 outlineLevel="1" x14ac:dyDescent="0.2">
      <c r="A982" s="155"/>
      <c r="B982" s="156"/>
      <c r="C982" s="494"/>
      <c r="D982" s="495"/>
      <c r="E982" s="495"/>
      <c r="F982" s="495"/>
      <c r="G982" s="495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 t="s">
        <v>163</v>
      </c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</row>
    <row r="983" spans="1:60" x14ac:dyDescent="0.2">
      <c r="A983" s="163" t="s">
        <v>149</v>
      </c>
      <c r="B983" s="164" t="s">
        <v>89</v>
      </c>
      <c r="C983" s="178" t="s">
        <v>90</v>
      </c>
      <c r="D983" s="165"/>
      <c r="E983" s="166"/>
      <c r="F983" s="167"/>
      <c r="G983" s="167">
        <f>SUMIF(AG984:AG1017,"&lt;&gt;NOR",G984:G1017)</f>
        <v>0</v>
      </c>
      <c r="H983" s="167"/>
      <c r="I983" s="167">
        <f>SUM(I984:I1017)</f>
        <v>766271.16</v>
      </c>
      <c r="J983" s="167"/>
      <c r="K983" s="167">
        <f>SUM(K984:K1017)</f>
        <v>119308.62</v>
      </c>
      <c r="L983" s="167"/>
      <c r="M983" s="167">
        <f>SUM(M984:M1017)</f>
        <v>0</v>
      </c>
      <c r="N983" s="167"/>
      <c r="O983" s="167">
        <f>SUM(O984:O1017)</f>
        <v>9.7000000000000011</v>
      </c>
      <c r="P983" s="167"/>
      <c r="Q983" s="167">
        <f>SUM(Q984:Q1017)</f>
        <v>0.49</v>
      </c>
      <c r="R983" s="167"/>
      <c r="S983" s="167"/>
      <c r="T983" s="168"/>
      <c r="U983" s="162"/>
      <c r="V983" s="162">
        <f>SUM(V984:V1017)</f>
        <v>19.079999999999998</v>
      </c>
      <c r="W983" s="162"/>
      <c r="AG983" t="s">
        <v>150</v>
      </c>
    </row>
    <row r="984" spans="1:60" outlineLevel="1" x14ac:dyDescent="0.2">
      <c r="A984" s="169">
        <v>150</v>
      </c>
      <c r="B984" s="170" t="s">
        <v>753</v>
      </c>
      <c r="C984" s="179" t="s">
        <v>754</v>
      </c>
      <c r="D984" s="171" t="s">
        <v>153</v>
      </c>
      <c r="E984" s="172">
        <v>223</v>
      </c>
      <c r="F984" s="173"/>
      <c r="G984" s="174">
        <f>ROUND(E984*F984,2)</f>
        <v>0</v>
      </c>
      <c r="H984" s="173">
        <v>0</v>
      </c>
      <c r="I984" s="174">
        <f>ROUND(E984*H984,2)</f>
        <v>0</v>
      </c>
      <c r="J984" s="173">
        <v>67.300000000000011</v>
      </c>
      <c r="K984" s="174">
        <f>ROUND(E984*J984,2)</f>
        <v>15007.9</v>
      </c>
      <c r="L984" s="174">
        <v>21</v>
      </c>
      <c r="M984" s="174">
        <f>G984*(1+L984/100)</f>
        <v>0</v>
      </c>
      <c r="N984" s="174">
        <v>0</v>
      </c>
      <c r="O984" s="174">
        <f>ROUND(E984*N984,2)</f>
        <v>0</v>
      </c>
      <c r="P984" s="174">
        <v>2.2000000000000001E-3</v>
      </c>
      <c r="Q984" s="174">
        <f>ROUND(E984*P984,2)</f>
        <v>0.49</v>
      </c>
      <c r="R984" s="174" t="s">
        <v>755</v>
      </c>
      <c r="S984" s="174" t="s">
        <v>756</v>
      </c>
      <c r="T984" s="175" t="s">
        <v>756</v>
      </c>
      <c r="U984" s="157">
        <v>0</v>
      </c>
      <c r="V984" s="157">
        <f>ROUND(E984*U984,2)</f>
        <v>0</v>
      </c>
      <c r="W984" s="157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 t="s">
        <v>672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1" x14ac:dyDescent="0.2">
      <c r="A985" s="155"/>
      <c r="B985" s="156"/>
      <c r="C985" s="180" t="s">
        <v>553</v>
      </c>
      <c r="D985" s="158"/>
      <c r="E985" s="159">
        <v>223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 t="s">
        <v>160</v>
      </c>
      <c r="AH985" s="148">
        <v>0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outlineLevel="1" x14ac:dyDescent="0.2">
      <c r="A986" s="155"/>
      <c r="B986" s="156"/>
      <c r="C986" s="494"/>
      <c r="D986" s="495"/>
      <c r="E986" s="495"/>
      <c r="F986" s="495"/>
      <c r="G986" s="495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 t="s">
        <v>163</v>
      </c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1" x14ac:dyDescent="0.2">
      <c r="A987" s="169">
        <v>151</v>
      </c>
      <c r="B987" s="170" t="s">
        <v>757</v>
      </c>
      <c r="C987" s="179" t="s">
        <v>758</v>
      </c>
      <c r="D987" s="171" t="s">
        <v>153</v>
      </c>
      <c r="E987" s="172">
        <v>431.5</v>
      </c>
      <c r="F987" s="173"/>
      <c r="G987" s="174">
        <f>ROUND(E987*F987,2)</f>
        <v>0</v>
      </c>
      <c r="H987" s="173">
        <v>0</v>
      </c>
      <c r="I987" s="174">
        <f>ROUND(E987*H987,2)</f>
        <v>0</v>
      </c>
      <c r="J987" s="173">
        <v>69.100000000000009</v>
      </c>
      <c r="K987" s="174">
        <f>ROUND(E987*J987,2)</f>
        <v>29816.65</v>
      </c>
      <c r="L987" s="174">
        <v>21</v>
      </c>
      <c r="M987" s="174">
        <f>G987*(1+L987/100)</f>
        <v>0</v>
      </c>
      <c r="N987" s="174">
        <v>0</v>
      </c>
      <c r="O987" s="174">
        <f>ROUND(E987*N987,2)</f>
        <v>0</v>
      </c>
      <c r="P987" s="174">
        <v>0</v>
      </c>
      <c r="Q987" s="174">
        <f>ROUND(E987*P987,2)</f>
        <v>0</v>
      </c>
      <c r="R987" s="174" t="s">
        <v>755</v>
      </c>
      <c r="S987" s="174" t="s">
        <v>155</v>
      </c>
      <c r="T987" s="175" t="s">
        <v>155</v>
      </c>
      <c r="U987" s="157">
        <v>0</v>
      </c>
      <c r="V987" s="157">
        <f>ROUND(E987*U987,2)</f>
        <v>0</v>
      </c>
      <c r="W987" s="157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 t="s">
        <v>672</v>
      </c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outlineLevel="1" x14ac:dyDescent="0.2">
      <c r="A988" s="155"/>
      <c r="B988" s="156"/>
      <c r="C988" s="180" t="s">
        <v>759</v>
      </c>
      <c r="D988" s="158"/>
      <c r="E988" s="159">
        <v>11.5</v>
      </c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 t="s">
        <v>160</v>
      </c>
      <c r="AH988" s="148">
        <v>0</v>
      </c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1" x14ac:dyDescent="0.2">
      <c r="A989" s="155"/>
      <c r="B989" s="156"/>
      <c r="C989" s="180" t="s">
        <v>556</v>
      </c>
      <c r="D989" s="158"/>
      <c r="E989" s="159">
        <v>420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 t="s">
        <v>160</v>
      </c>
      <c r="AH989" s="148">
        <v>0</v>
      </c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outlineLevel="1" x14ac:dyDescent="0.2">
      <c r="A990" s="155"/>
      <c r="B990" s="156"/>
      <c r="C990" s="494"/>
      <c r="D990" s="495"/>
      <c r="E990" s="495"/>
      <c r="F990" s="495"/>
      <c r="G990" s="495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48"/>
      <c r="Y990" s="148"/>
      <c r="Z990" s="148"/>
      <c r="AA990" s="148"/>
      <c r="AB990" s="148"/>
      <c r="AC990" s="148"/>
      <c r="AD990" s="148"/>
      <c r="AE990" s="148"/>
      <c r="AF990" s="148"/>
      <c r="AG990" s="148" t="s">
        <v>163</v>
      </c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ht="22.5" outlineLevel="1" x14ac:dyDescent="0.2">
      <c r="A991" s="169">
        <v>152</v>
      </c>
      <c r="B991" s="170" t="s">
        <v>760</v>
      </c>
      <c r="C991" s="179" t="s">
        <v>761</v>
      </c>
      <c r="D991" s="171" t="s">
        <v>153</v>
      </c>
      <c r="E991" s="172">
        <v>452.25</v>
      </c>
      <c r="F991" s="173"/>
      <c r="G991" s="174">
        <f>ROUND(E991*F991,2)</f>
        <v>0</v>
      </c>
      <c r="H991" s="173">
        <v>0</v>
      </c>
      <c r="I991" s="174">
        <f>ROUND(E991*H991,2)</f>
        <v>0</v>
      </c>
      <c r="J991" s="173">
        <v>68.600000000000009</v>
      </c>
      <c r="K991" s="174">
        <f>ROUND(E991*J991,2)</f>
        <v>31024.35</v>
      </c>
      <c r="L991" s="174">
        <v>21</v>
      </c>
      <c r="M991" s="174">
        <f>G991*(1+L991/100)</f>
        <v>0</v>
      </c>
      <c r="N991" s="174">
        <v>0</v>
      </c>
      <c r="O991" s="174">
        <f>ROUND(E991*N991,2)</f>
        <v>0</v>
      </c>
      <c r="P991" s="174">
        <v>0</v>
      </c>
      <c r="Q991" s="174">
        <f>ROUND(E991*P991,2)</f>
        <v>0</v>
      </c>
      <c r="R991" s="174"/>
      <c r="S991" s="174" t="s">
        <v>208</v>
      </c>
      <c r="T991" s="175" t="s">
        <v>209</v>
      </c>
      <c r="U991" s="157">
        <v>0</v>
      </c>
      <c r="V991" s="157">
        <f>ROUND(E991*U991,2)</f>
        <v>0</v>
      </c>
      <c r="W991" s="157"/>
      <c r="X991" s="148"/>
      <c r="Y991" s="148"/>
      <c r="Z991" s="148"/>
      <c r="AA991" s="148"/>
      <c r="AB991" s="148"/>
      <c r="AC991" s="148"/>
      <c r="AD991" s="148"/>
      <c r="AE991" s="148"/>
      <c r="AF991" s="148"/>
      <c r="AG991" s="148" t="s">
        <v>672</v>
      </c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outlineLevel="1" x14ac:dyDescent="0.2">
      <c r="A992" s="155"/>
      <c r="B992" s="156"/>
      <c r="C992" s="180" t="s">
        <v>553</v>
      </c>
      <c r="D992" s="158"/>
      <c r="E992" s="159">
        <v>223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48"/>
      <c r="Y992" s="148"/>
      <c r="Z992" s="148"/>
      <c r="AA992" s="148"/>
      <c r="AB992" s="148"/>
      <c r="AC992" s="148"/>
      <c r="AD992" s="148"/>
      <c r="AE992" s="148"/>
      <c r="AF992" s="148"/>
      <c r="AG992" s="148" t="s">
        <v>160</v>
      </c>
      <c r="AH992" s="148">
        <v>0</v>
      </c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1" x14ac:dyDescent="0.2">
      <c r="A993" s="155"/>
      <c r="B993" s="156"/>
      <c r="C993" s="180" t="s">
        <v>554</v>
      </c>
      <c r="D993" s="158"/>
      <c r="E993" s="159">
        <v>221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48"/>
      <c r="Y993" s="148"/>
      <c r="Z993" s="148"/>
      <c r="AA993" s="148"/>
      <c r="AB993" s="148"/>
      <c r="AC993" s="148"/>
      <c r="AD993" s="148"/>
      <c r="AE993" s="148"/>
      <c r="AF993" s="148"/>
      <c r="AG993" s="148" t="s">
        <v>160</v>
      </c>
      <c r="AH993" s="148">
        <v>0</v>
      </c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outlineLevel="1" x14ac:dyDescent="0.2">
      <c r="A994" s="155"/>
      <c r="B994" s="156"/>
      <c r="C994" s="180" t="s">
        <v>555</v>
      </c>
      <c r="D994" s="158"/>
      <c r="E994" s="159">
        <v>8.25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48"/>
      <c r="Y994" s="148"/>
      <c r="Z994" s="148"/>
      <c r="AA994" s="148"/>
      <c r="AB994" s="148"/>
      <c r="AC994" s="148"/>
      <c r="AD994" s="148"/>
      <c r="AE994" s="148"/>
      <c r="AF994" s="148"/>
      <c r="AG994" s="148" t="s">
        <v>160</v>
      </c>
      <c r="AH994" s="148">
        <v>0</v>
      </c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1" x14ac:dyDescent="0.2">
      <c r="A995" s="155"/>
      <c r="B995" s="156"/>
      <c r="C995" s="494"/>
      <c r="D995" s="495"/>
      <c r="E995" s="495"/>
      <c r="F995" s="495"/>
      <c r="G995" s="495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48"/>
      <c r="Y995" s="148"/>
      <c r="Z995" s="148"/>
      <c r="AA995" s="148"/>
      <c r="AB995" s="148"/>
      <c r="AC995" s="148"/>
      <c r="AD995" s="148"/>
      <c r="AE995" s="148"/>
      <c r="AF995" s="148"/>
      <c r="AG995" s="148" t="s">
        <v>163</v>
      </c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outlineLevel="1" x14ac:dyDescent="0.2">
      <c r="A996" s="169">
        <v>153</v>
      </c>
      <c r="B996" s="170" t="s">
        <v>762</v>
      </c>
      <c r="C996" s="179" t="s">
        <v>763</v>
      </c>
      <c r="D996" s="171" t="s">
        <v>153</v>
      </c>
      <c r="E996" s="172">
        <v>444</v>
      </c>
      <c r="F996" s="173"/>
      <c r="G996" s="174">
        <f>ROUND(E996*F996,2)</f>
        <v>0</v>
      </c>
      <c r="H996" s="173">
        <v>0</v>
      </c>
      <c r="I996" s="174">
        <f>ROUND(E996*H996,2)</f>
        <v>0</v>
      </c>
      <c r="J996" s="173">
        <v>75</v>
      </c>
      <c r="K996" s="174">
        <f>ROUND(E996*J996,2)</f>
        <v>33300</v>
      </c>
      <c r="L996" s="174">
        <v>21</v>
      </c>
      <c r="M996" s="174">
        <f>G996*(1+L996/100)</f>
        <v>0</v>
      </c>
      <c r="N996" s="174">
        <v>0</v>
      </c>
      <c r="O996" s="174">
        <f>ROUND(E996*N996,2)</f>
        <v>0</v>
      </c>
      <c r="P996" s="174">
        <v>0</v>
      </c>
      <c r="Q996" s="174">
        <f>ROUND(E996*P996,2)</f>
        <v>0</v>
      </c>
      <c r="R996" s="174"/>
      <c r="S996" s="174" t="s">
        <v>208</v>
      </c>
      <c r="T996" s="175" t="s">
        <v>209</v>
      </c>
      <c r="U996" s="157">
        <v>0</v>
      </c>
      <c r="V996" s="157">
        <f>ROUND(E996*U996,2)</f>
        <v>0</v>
      </c>
      <c r="W996" s="157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 t="s">
        <v>672</v>
      </c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1" x14ac:dyDescent="0.2">
      <c r="A997" s="155"/>
      <c r="B997" s="156"/>
      <c r="C997" s="180" t="s">
        <v>553</v>
      </c>
      <c r="D997" s="158"/>
      <c r="E997" s="159">
        <v>223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 t="s">
        <v>160</v>
      </c>
      <c r="AH997" s="148">
        <v>0</v>
      </c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outlineLevel="1" x14ac:dyDescent="0.2">
      <c r="A998" s="155"/>
      <c r="B998" s="156"/>
      <c r="C998" s="180" t="s">
        <v>554</v>
      </c>
      <c r="D998" s="158"/>
      <c r="E998" s="159">
        <v>221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 t="s">
        <v>160</v>
      </c>
      <c r="AH998" s="148">
        <v>0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</row>
    <row r="999" spans="1:60" outlineLevel="1" x14ac:dyDescent="0.2">
      <c r="A999" s="155"/>
      <c r="B999" s="156"/>
      <c r="C999" s="494"/>
      <c r="D999" s="495"/>
      <c r="E999" s="495"/>
      <c r="F999" s="495"/>
      <c r="G999" s="495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 t="s">
        <v>163</v>
      </c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ht="22.5" outlineLevel="1" x14ac:dyDescent="0.2">
      <c r="A1000" s="169">
        <v>154</v>
      </c>
      <c r="B1000" s="170" t="s">
        <v>764</v>
      </c>
      <c r="C1000" s="179" t="s">
        <v>765</v>
      </c>
      <c r="D1000" s="171" t="s">
        <v>177</v>
      </c>
      <c r="E1000" s="172">
        <v>95.838750000000005</v>
      </c>
      <c r="F1000" s="173"/>
      <c r="G1000" s="174">
        <f>ROUND(E1000*F1000,2)</f>
        <v>0</v>
      </c>
      <c r="H1000" s="173">
        <v>2730</v>
      </c>
      <c r="I1000" s="174">
        <f>ROUND(E1000*H1000,2)</f>
        <v>261639.79</v>
      </c>
      <c r="J1000" s="173">
        <v>0</v>
      </c>
      <c r="K1000" s="174">
        <f>ROUND(E1000*J1000,2)</f>
        <v>0</v>
      </c>
      <c r="L1000" s="174">
        <v>21</v>
      </c>
      <c r="M1000" s="174">
        <f>G1000*(1+L1000/100)</f>
        <v>0</v>
      </c>
      <c r="N1000" s="174">
        <v>2.5000000000000001E-2</v>
      </c>
      <c r="O1000" s="174">
        <f>ROUND(E1000*N1000,2)</f>
        <v>2.4</v>
      </c>
      <c r="P1000" s="174">
        <v>0</v>
      </c>
      <c r="Q1000" s="174">
        <f>ROUND(E1000*P1000,2)</f>
        <v>0</v>
      </c>
      <c r="R1000" s="174" t="s">
        <v>285</v>
      </c>
      <c r="S1000" s="174" t="s">
        <v>155</v>
      </c>
      <c r="T1000" s="175" t="s">
        <v>155</v>
      </c>
      <c r="U1000" s="157">
        <v>0</v>
      </c>
      <c r="V1000" s="157">
        <f>ROUND(E1000*U1000,2)</f>
        <v>0</v>
      </c>
      <c r="W1000" s="157"/>
      <c r="X1000" s="148"/>
      <c r="Y1000" s="148"/>
      <c r="Z1000" s="148"/>
      <c r="AA1000" s="148"/>
      <c r="AB1000" s="148"/>
      <c r="AC1000" s="148"/>
      <c r="AD1000" s="148"/>
      <c r="AE1000" s="148"/>
      <c r="AF1000" s="148"/>
      <c r="AG1000" s="148" t="s">
        <v>715</v>
      </c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1" x14ac:dyDescent="0.2">
      <c r="A1001" s="155"/>
      <c r="B1001" s="156"/>
      <c r="C1001" s="180" t="s">
        <v>766</v>
      </c>
      <c r="D1001" s="158"/>
      <c r="E1001" s="159">
        <v>46.830000000000005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48"/>
      <c r="Y1001" s="148"/>
      <c r="Z1001" s="148"/>
      <c r="AA1001" s="148"/>
      <c r="AB1001" s="148"/>
      <c r="AC1001" s="148"/>
      <c r="AD1001" s="148"/>
      <c r="AE1001" s="148"/>
      <c r="AF1001" s="148"/>
      <c r="AG1001" s="148" t="s">
        <v>160</v>
      </c>
      <c r="AH1001" s="148">
        <v>0</v>
      </c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outlineLevel="1" x14ac:dyDescent="0.2">
      <c r="A1002" s="155"/>
      <c r="B1002" s="156"/>
      <c r="C1002" s="180" t="s">
        <v>767</v>
      </c>
      <c r="D1002" s="158"/>
      <c r="E1002" s="159">
        <v>46.410000000000004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48"/>
      <c r="Y1002" s="148"/>
      <c r="Z1002" s="148"/>
      <c r="AA1002" s="148"/>
      <c r="AB1002" s="148"/>
      <c r="AC1002" s="148"/>
      <c r="AD1002" s="148"/>
      <c r="AE1002" s="148"/>
      <c r="AF1002" s="148"/>
      <c r="AG1002" s="148" t="s">
        <v>160</v>
      </c>
      <c r="AH1002" s="148">
        <v>0</v>
      </c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outlineLevel="1" x14ac:dyDescent="0.2">
      <c r="A1003" s="155"/>
      <c r="B1003" s="156"/>
      <c r="C1003" s="180" t="s">
        <v>768</v>
      </c>
      <c r="D1003" s="158"/>
      <c r="E1003" s="159">
        <v>2.5987500000000003</v>
      </c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48"/>
      <c r="Y1003" s="148"/>
      <c r="Z1003" s="148"/>
      <c r="AA1003" s="148"/>
      <c r="AB1003" s="148"/>
      <c r="AC1003" s="148"/>
      <c r="AD1003" s="148"/>
      <c r="AE1003" s="148"/>
      <c r="AF1003" s="148"/>
      <c r="AG1003" s="148" t="s">
        <v>160</v>
      </c>
      <c r="AH1003" s="148">
        <v>0</v>
      </c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outlineLevel="1" x14ac:dyDescent="0.2">
      <c r="A1004" s="155"/>
      <c r="B1004" s="156"/>
      <c r="C1004" s="494"/>
      <c r="D1004" s="495"/>
      <c r="E1004" s="495"/>
      <c r="F1004" s="495"/>
      <c r="G1004" s="495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48"/>
      <c r="Y1004" s="148"/>
      <c r="Z1004" s="148"/>
      <c r="AA1004" s="148"/>
      <c r="AB1004" s="148"/>
      <c r="AC1004" s="148"/>
      <c r="AD1004" s="148"/>
      <c r="AE1004" s="148"/>
      <c r="AF1004" s="148"/>
      <c r="AG1004" s="148" t="s">
        <v>163</v>
      </c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ht="22.5" outlineLevel="1" x14ac:dyDescent="0.2">
      <c r="A1005" s="169">
        <v>155</v>
      </c>
      <c r="B1005" s="170" t="s">
        <v>769</v>
      </c>
      <c r="C1005" s="179" t="s">
        <v>770</v>
      </c>
      <c r="D1005" s="171" t="s">
        <v>177</v>
      </c>
      <c r="E1005" s="172">
        <v>88.557000000000002</v>
      </c>
      <c r="F1005" s="173"/>
      <c r="G1005" s="174">
        <f>ROUND(E1005*F1005,2)</f>
        <v>0</v>
      </c>
      <c r="H1005" s="173">
        <v>3295</v>
      </c>
      <c r="I1005" s="174">
        <f>ROUND(E1005*H1005,2)</f>
        <v>291795.32</v>
      </c>
      <c r="J1005" s="173">
        <v>0</v>
      </c>
      <c r="K1005" s="174">
        <f>ROUND(E1005*J1005,2)</f>
        <v>0</v>
      </c>
      <c r="L1005" s="174">
        <v>21</v>
      </c>
      <c r="M1005" s="174">
        <f>G1005*(1+L1005/100)</f>
        <v>0</v>
      </c>
      <c r="N1005" s="174">
        <v>2.5000000000000001E-2</v>
      </c>
      <c r="O1005" s="174">
        <f>ROUND(E1005*N1005,2)</f>
        <v>2.21</v>
      </c>
      <c r="P1005" s="174">
        <v>0</v>
      </c>
      <c r="Q1005" s="174">
        <f>ROUND(E1005*P1005,2)</f>
        <v>0</v>
      </c>
      <c r="R1005" s="174" t="s">
        <v>285</v>
      </c>
      <c r="S1005" s="174" t="s">
        <v>155</v>
      </c>
      <c r="T1005" s="175" t="s">
        <v>155</v>
      </c>
      <c r="U1005" s="157">
        <v>0</v>
      </c>
      <c r="V1005" s="157">
        <f>ROUND(E1005*U1005,2)</f>
        <v>0</v>
      </c>
      <c r="W1005" s="157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 t="s">
        <v>715</v>
      </c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outlineLevel="1" x14ac:dyDescent="0.2">
      <c r="A1006" s="155"/>
      <c r="B1006" s="156"/>
      <c r="C1006" s="180" t="s">
        <v>771</v>
      </c>
      <c r="D1006" s="158"/>
      <c r="E1006" s="159">
        <v>42.147000000000006</v>
      </c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48"/>
      <c r="Y1006" s="148"/>
      <c r="Z1006" s="148"/>
      <c r="AA1006" s="148"/>
      <c r="AB1006" s="148"/>
      <c r="AC1006" s="148"/>
      <c r="AD1006" s="148"/>
      <c r="AE1006" s="148"/>
      <c r="AF1006" s="148"/>
      <c r="AG1006" s="148" t="s">
        <v>160</v>
      </c>
      <c r="AH1006" s="148">
        <v>0</v>
      </c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outlineLevel="1" x14ac:dyDescent="0.2">
      <c r="A1007" s="155"/>
      <c r="B1007" s="156"/>
      <c r="C1007" s="180" t="s">
        <v>772</v>
      </c>
      <c r="D1007" s="158"/>
      <c r="E1007" s="159">
        <v>46.410000000000004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48"/>
      <c r="Y1007" s="148"/>
      <c r="Z1007" s="148"/>
      <c r="AA1007" s="148"/>
      <c r="AB1007" s="148"/>
      <c r="AC1007" s="148"/>
      <c r="AD1007" s="148"/>
      <c r="AE1007" s="148"/>
      <c r="AF1007" s="148"/>
      <c r="AG1007" s="148" t="s">
        <v>160</v>
      </c>
      <c r="AH1007" s="148">
        <v>0</v>
      </c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outlineLevel="1" x14ac:dyDescent="0.2">
      <c r="A1008" s="155"/>
      <c r="B1008" s="156"/>
      <c r="C1008" s="494"/>
      <c r="D1008" s="495"/>
      <c r="E1008" s="495"/>
      <c r="F1008" s="495"/>
      <c r="G1008" s="495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48"/>
      <c r="Y1008" s="148"/>
      <c r="Z1008" s="148"/>
      <c r="AA1008" s="148"/>
      <c r="AB1008" s="148"/>
      <c r="AC1008" s="148"/>
      <c r="AD1008" s="148"/>
      <c r="AE1008" s="148"/>
      <c r="AF1008" s="148"/>
      <c r="AG1008" s="148" t="s">
        <v>163</v>
      </c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ht="22.5" outlineLevel="1" x14ac:dyDescent="0.2">
      <c r="A1009" s="169">
        <v>156</v>
      </c>
      <c r="B1009" s="170" t="s">
        <v>773</v>
      </c>
      <c r="C1009" s="179" t="s">
        <v>774</v>
      </c>
      <c r="D1009" s="171" t="s">
        <v>153</v>
      </c>
      <c r="E1009" s="172">
        <v>882</v>
      </c>
      <c r="F1009" s="173"/>
      <c r="G1009" s="174">
        <f>ROUND(E1009*F1009,2)</f>
        <v>0</v>
      </c>
      <c r="H1009" s="173">
        <v>234</v>
      </c>
      <c r="I1009" s="174">
        <f>ROUND(E1009*H1009,2)</f>
        <v>206388</v>
      </c>
      <c r="J1009" s="173">
        <v>0</v>
      </c>
      <c r="K1009" s="174">
        <f>ROUND(E1009*J1009,2)</f>
        <v>0</v>
      </c>
      <c r="L1009" s="174">
        <v>21</v>
      </c>
      <c r="M1009" s="174">
        <f>G1009*(1+L1009/100)</f>
        <v>0</v>
      </c>
      <c r="N1009" s="174">
        <v>5.6000000000000008E-3</v>
      </c>
      <c r="O1009" s="174">
        <f>ROUND(E1009*N1009,2)</f>
        <v>4.9400000000000004</v>
      </c>
      <c r="P1009" s="174">
        <v>0</v>
      </c>
      <c r="Q1009" s="174">
        <f>ROUND(E1009*P1009,2)</f>
        <v>0</v>
      </c>
      <c r="R1009" s="174" t="s">
        <v>285</v>
      </c>
      <c r="S1009" s="174" t="s">
        <v>155</v>
      </c>
      <c r="T1009" s="175" t="s">
        <v>155</v>
      </c>
      <c r="U1009" s="157">
        <v>0</v>
      </c>
      <c r="V1009" s="157">
        <f>ROUND(E1009*U1009,2)</f>
        <v>0</v>
      </c>
      <c r="W1009" s="157"/>
      <c r="X1009" s="148"/>
      <c r="Y1009" s="148"/>
      <c r="Z1009" s="148"/>
      <c r="AA1009" s="148"/>
      <c r="AB1009" s="148"/>
      <c r="AC1009" s="148"/>
      <c r="AD1009" s="148"/>
      <c r="AE1009" s="148"/>
      <c r="AF1009" s="148"/>
      <c r="AG1009" s="148" t="s">
        <v>775</v>
      </c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outlineLevel="1" x14ac:dyDescent="0.2">
      <c r="A1010" s="155"/>
      <c r="B1010" s="156"/>
      <c r="C1010" s="180" t="s">
        <v>776</v>
      </c>
      <c r="D1010" s="158"/>
      <c r="E1010" s="159">
        <v>882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 t="s">
        <v>160</v>
      </c>
      <c r="AH1010" s="148">
        <v>0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outlineLevel="1" x14ac:dyDescent="0.2">
      <c r="A1011" s="155"/>
      <c r="B1011" s="156"/>
      <c r="C1011" s="494"/>
      <c r="D1011" s="495"/>
      <c r="E1011" s="495"/>
      <c r="F1011" s="495"/>
      <c r="G1011" s="495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48"/>
      <c r="Y1011" s="148"/>
      <c r="Z1011" s="148"/>
      <c r="AA1011" s="148"/>
      <c r="AB1011" s="148"/>
      <c r="AC1011" s="148"/>
      <c r="AD1011" s="148"/>
      <c r="AE1011" s="148"/>
      <c r="AF1011" s="148"/>
      <c r="AG1011" s="148" t="s">
        <v>163</v>
      </c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ht="22.5" outlineLevel="1" x14ac:dyDescent="0.2">
      <c r="A1012" s="169">
        <v>157</v>
      </c>
      <c r="B1012" s="170" t="s">
        <v>777</v>
      </c>
      <c r="C1012" s="179" t="s">
        <v>778</v>
      </c>
      <c r="D1012" s="171" t="s">
        <v>153</v>
      </c>
      <c r="E1012" s="172">
        <v>24.150000000000002</v>
      </c>
      <c r="F1012" s="173"/>
      <c r="G1012" s="174">
        <f>ROUND(E1012*F1012,2)</f>
        <v>0</v>
      </c>
      <c r="H1012" s="173">
        <v>267</v>
      </c>
      <c r="I1012" s="174">
        <f>ROUND(E1012*H1012,2)</f>
        <v>6448.05</v>
      </c>
      <c r="J1012" s="173">
        <v>0</v>
      </c>
      <c r="K1012" s="174">
        <f>ROUND(E1012*J1012,2)</f>
        <v>0</v>
      </c>
      <c r="L1012" s="174">
        <v>21</v>
      </c>
      <c r="M1012" s="174">
        <f>G1012*(1+L1012/100)</f>
        <v>0</v>
      </c>
      <c r="N1012" s="174">
        <v>6.4000000000000003E-3</v>
      </c>
      <c r="O1012" s="174">
        <f>ROUND(E1012*N1012,2)</f>
        <v>0.15</v>
      </c>
      <c r="P1012" s="174">
        <v>0</v>
      </c>
      <c r="Q1012" s="174">
        <f>ROUND(E1012*P1012,2)</f>
        <v>0</v>
      </c>
      <c r="R1012" s="174" t="s">
        <v>285</v>
      </c>
      <c r="S1012" s="174" t="s">
        <v>155</v>
      </c>
      <c r="T1012" s="175" t="s">
        <v>155</v>
      </c>
      <c r="U1012" s="157">
        <v>0</v>
      </c>
      <c r="V1012" s="157">
        <f>ROUND(E1012*U1012,2)</f>
        <v>0</v>
      </c>
      <c r="W1012" s="157"/>
      <c r="X1012" s="148"/>
      <c r="Y1012" s="148"/>
      <c r="Z1012" s="148"/>
      <c r="AA1012" s="148"/>
      <c r="AB1012" s="148"/>
      <c r="AC1012" s="148"/>
      <c r="AD1012" s="148"/>
      <c r="AE1012" s="148"/>
      <c r="AF1012" s="148"/>
      <c r="AG1012" s="148" t="s">
        <v>775</v>
      </c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outlineLevel="1" x14ac:dyDescent="0.2">
      <c r="A1013" s="155"/>
      <c r="B1013" s="156"/>
      <c r="C1013" s="180" t="s">
        <v>779</v>
      </c>
      <c r="D1013" s="158"/>
      <c r="E1013" s="159">
        <v>24.150000000000002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48"/>
      <c r="Y1013" s="148"/>
      <c r="Z1013" s="148"/>
      <c r="AA1013" s="148"/>
      <c r="AB1013" s="148"/>
      <c r="AC1013" s="148"/>
      <c r="AD1013" s="148"/>
      <c r="AE1013" s="148"/>
      <c r="AF1013" s="148"/>
      <c r="AG1013" s="148" t="s">
        <v>160</v>
      </c>
      <c r="AH1013" s="148">
        <v>0</v>
      </c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</row>
    <row r="1014" spans="1:60" outlineLevel="1" x14ac:dyDescent="0.2">
      <c r="A1014" s="155"/>
      <c r="B1014" s="156"/>
      <c r="C1014" s="494"/>
      <c r="D1014" s="495"/>
      <c r="E1014" s="495"/>
      <c r="F1014" s="495"/>
      <c r="G1014" s="495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48"/>
      <c r="Y1014" s="148"/>
      <c r="Z1014" s="148"/>
      <c r="AA1014" s="148"/>
      <c r="AB1014" s="148"/>
      <c r="AC1014" s="148"/>
      <c r="AD1014" s="148"/>
      <c r="AE1014" s="148"/>
      <c r="AF1014" s="148"/>
      <c r="AG1014" s="148" t="s">
        <v>163</v>
      </c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outlineLevel="1" x14ac:dyDescent="0.2">
      <c r="A1015" s="169">
        <v>158</v>
      </c>
      <c r="B1015" s="170" t="s">
        <v>780</v>
      </c>
      <c r="C1015" s="179" t="s">
        <v>781</v>
      </c>
      <c r="D1015" s="171" t="s">
        <v>699</v>
      </c>
      <c r="E1015" s="172">
        <v>9.7036500000000014</v>
      </c>
      <c r="F1015" s="173"/>
      <c r="G1015" s="174">
        <f>ROUND(E1015*F1015,2)</f>
        <v>0</v>
      </c>
      <c r="H1015" s="173">
        <v>0</v>
      </c>
      <c r="I1015" s="174">
        <f>ROUND(E1015*H1015,2)</f>
        <v>0</v>
      </c>
      <c r="J1015" s="173">
        <v>1047</v>
      </c>
      <c r="K1015" s="174">
        <f>ROUND(E1015*J1015,2)</f>
        <v>10159.719999999999</v>
      </c>
      <c r="L1015" s="174">
        <v>21</v>
      </c>
      <c r="M1015" s="174">
        <f>G1015*(1+L1015/100)</f>
        <v>0</v>
      </c>
      <c r="N1015" s="174">
        <v>0</v>
      </c>
      <c r="O1015" s="174">
        <f>ROUND(E1015*N1015,2)</f>
        <v>0</v>
      </c>
      <c r="P1015" s="174">
        <v>0</v>
      </c>
      <c r="Q1015" s="174">
        <f>ROUND(E1015*P1015,2)</f>
        <v>0</v>
      </c>
      <c r="R1015" s="174" t="s">
        <v>755</v>
      </c>
      <c r="S1015" s="174" t="s">
        <v>155</v>
      </c>
      <c r="T1015" s="175" t="s">
        <v>155</v>
      </c>
      <c r="U1015" s="157">
        <v>1.9660000000000002</v>
      </c>
      <c r="V1015" s="157">
        <f>ROUND(E1015*U1015,2)</f>
        <v>19.079999999999998</v>
      </c>
      <c r="W1015" s="157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 t="s">
        <v>700</v>
      </c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1" x14ac:dyDescent="0.2">
      <c r="A1016" s="155"/>
      <c r="B1016" s="156"/>
      <c r="C1016" s="496" t="s">
        <v>752</v>
      </c>
      <c r="D1016" s="497"/>
      <c r="E1016" s="497"/>
      <c r="F1016" s="497"/>
      <c r="G1016" s="49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48"/>
      <c r="Y1016" s="148"/>
      <c r="Z1016" s="148"/>
      <c r="AA1016" s="148"/>
      <c r="AB1016" s="148"/>
      <c r="AC1016" s="148"/>
      <c r="AD1016" s="148"/>
      <c r="AE1016" s="148"/>
      <c r="AF1016" s="148"/>
      <c r="AG1016" s="148" t="s">
        <v>158</v>
      </c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1" x14ac:dyDescent="0.2">
      <c r="A1017" s="155"/>
      <c r="B1017" s="156"/>
      <c r="C1017" s="494"/>
      <c r="D1017" s="495"/>
      <c r="E1017" s="495"/>
      <c r="F1017" s="495"/>
      <c r="G1017" s="495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 t="s">
        <v>163</v>
      </c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x14ac:dyDescent="0.2">
      <c r="A1018" s="163" t="s">
        <v>149</v>
      </c>
      <c r="B1018" s="164" t="s">
        <v>91</v>
      </c>
      <c r="C1018" s="178" t="s">
        <v>92</v>
      </c>
      <c r="D1018" s="165"/>
      <c r="E1018" s="166"/>
      <c r="F1018" s="167"/>
      <c r="G1018" s="167">
        <f>SUMIF(AG1019:AG1020,"&lt;&gt;NOR",G1019:G1020)</f>
        <v>0</v>
      </c>
      <c r="H1018" s="167"/>
      <c r="I1018" s="167">
        <f>SUM(I1019:I1020)</f>
        <v>0</v>
      </c>
      <c r="J1018" s="167"/>
      <c r="K1018" s="167">
        <f>SUM(K1019:K1020)</f>
        <v>90981.78</v>
      </c>
      <c r="L1018" s="167"/>
      <c r="M1018" s="167">
        <f>SUM(M1019:M1020)</f>
        <v>0</v>
      </c>
      <c r="N1018" s="167"/>
      <c r="O1018" s="167">
        <f>SUM(O1019:O1020)</f>
        <v>0</v>
      </c>
      <c r="P1018" s="167"/>
      <c r="Q1018" s="167">
        <f>SUM(Q1019:Q1020)</f>
        <v>0</v>
      </c>
      <c r="R1018" s="167"/>
      <c r="S1018" s="167"/>
      <c r="T1018" s="168"/>
      <c r="U1018" s="162"/>
      <c r="V1018" s="162">
        <f>SUM(V1019:V1020)</f>
        <v>0</v>
      </c>
      <c r="W1018" s="162"/>
      <c r="AG1018" t="s">
        <v>150</v>
      </c>
    </row>
    <row r="1019" spans="1:60" outlineLevel="1" x14ac:dyDescent="0.2">
      <c r="A1019" s="169">
        <v>159</v>
      </c>
      <c r="B1019" s="170" t="s">
        <v>91</v>
      </c>
      <c r="C1019" s="179" t="s">
        <v>782</v>
      </c>
      <c r="D1019" s="171" t="s">
        <v>219</v>
      </c>
      <c r="E1019" s="172">
        <v>1</v>
      </c>
      <c r="F1019" s="173"/>
      <c r="G1019" s="174">
        <f>ROUND(E1019*F1019,2)</f>
        <v>0</v>
      </c>
      <c r="H1019" s="173">
        <v>0</v>
      </c>
      <c r="I1019" s="174">
        <f>ROUND(E1019*H1019,2)</f>
        <v>0</v>
      </c>
      <c r="J1019" s="173">
        <v>90981.780000000013</v>
      </c>
      <c r="K1019" s="174">
        <f>ROUND(E1019*J1019,2)</f>
        <v>90981.78</v>
      </c>
      <c r="L1019" s="174">
        <v>21</v>
      </c>
      <c r="M1019" s="174">
        <f>G1019*(1+L1019/100)</f>
        <v>0</v>
      </c>
      <c r="N1019" s="174">
        <v>0</v>
      </c>
      <c r="O1019" s="174">
        <f>ROUND(E1019*N1019,2)</f>
        <v>0</v>
      </c>
      <c r="P1019" s="174">
        <v>0</v>
      </c>
      <c r="Q1019" s="174">
        <f>ROUND(E1019*P1019,2)</f>
        <v>0</v>
      </c>
      <c r="R1019" s="174"/>
      <c r="S1019" s="174" t="s">
        <v>208</v>
      </c>
      <c r="T1019" s="175" t="s">
        <v>209</v>
      </c>
      <c r="U1019" s="157">
        <v>0</v>
      </c>
      <c r="V1019" s="157">
        <f>ROUND(E1019*U1019,2)</f>
        <v>0</v>
      </c>
      <c r="W1019" s="157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 t="s">
        <v>156</v>
      </c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1" x14ac:dyDescent="0.2">
      <c r="A1020" s="155"/>
      <c r="B1020" s="156"/>
      <c r="C1020" s="492"/>
      <c r="D1020" s="493"/>
      <c r="E1020" s="493"/>
      <c r="F1020" s="493"/>
      <c r="G1020" s="493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 t="s">
        <v>163</v>
      </c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x14ac:dyDescent="0.2">
      <c r="A1021" s="163" t="s">
        <v>149</v>
      </c>
      <c r="B1021" s="164" t="s">
        <v>93</v>
      </c>
      <c r="C1021" s="178" t="s">
        <v>94</v>
      </c>
      <c r="D1021" s="165"/>
      <c r="E1021" s="166"/>
      <c r="F1021" s="167"/>
      <c r="G1021" s="167">
        <f>SUMIF(AG1022:AG1023,"&lt;&gt;NOR",G1022:G1023)</f>
        <v>0</v>
      </c>
      <c r="H1021" s="167"/>
      <c r="I1021" s="167">
        <f>SUM(I1022:I1023)</f>
        <v>0</v>
      </c>
      <c r="J1021" s="167"/>
      <c r="K1021" s="167">
        <f>SUM(K1022:K1023)</f>
        <v>1058437.04</v>
      </c>
      <c r="L1021" s="167"/>
      <c r="M1021" s="167">
        <f>SUM(M1022:M1023)</f>
        <v>0</v>
      </c>
      <c r="N1021" s="167"/>
      <c r="O1021" s="167">
        <f>SUM(O1022:O1023)</f>
        <v>0</v>
      </c>
      <c r="P1021" s="167"/>
      <c r="Q1021" s="167">
        <f>SUM(Q1022:Q1023)</f>
        <v>0</v>
      </c>
      <c r="R1021" s="167"/>
      <c r="S1021" s="167"/>
      <c r="T1021" s="168"/>
      <c r="U1021" s="162"/>
      <c r="V1021" s="162">
        <f>SUM(V1022:V1023)</f>
        <v>0</v>
      </c>
      <c r="W1021" s="162"/>
      <c r="AG1021" t="s">
        <v>150</v>
      </c>
    </row>
    <row r="1022" spans="1:60" outlineLevel="1" x14ac:dyDescent="0.2">
      <c r="A1022" s="169">
        <v>160</v>
      </c>
      <c r="B1022" s="170" t="s">
        <v>93</v>
      </c>
      <c r="C1022" s="179" t="s">
        <v>783</v>
      </c>
      <c r="D1022" s="171" t="s">
        <v>219</v>
      </c>
      <c r="E1022" s="172">
        <v>1</v>
      </c>
      <c r="F1022" s="173"/>
      <c r="G1022" s="174">
        <f>ROUND(E1022*F1022,2)</f>
        <v>0</v>
      </c>
      <c r="H1022" s="173">
        <v>0</v>
      </c>
      <c r="I1022" s="174">
        <f>ROUND(E1022*H1022,2)</f>
        <v>0</v>
      </c>
      <c r="J1022" s="173">
        <v>1058437.04</v>
      </c>
      <c r="K1022" s="174">
        <f>ROUND(E1022*J1022,2)</f>
        <v>1058437.04</v>
      </c>
      <c r="L1022" s="174">
        <v>21</v>
      </c>
      <c r="M1022" s="174">
        <f>G1022*(1+L1022/100)</f>
        <v>0</v>
      </c>
      <c r="N1022" s="174">
        <v>0</v>
      </c>
      <c r="O1022" s="174">
        <f>ROUND(E1022*N1022,2)</f>
        <v>0</v>
      </c>
      <c r="P1022" s="174">
        <v>0</v>
      </c>
      <c r="Q1022" s="174">
        <f>ROUND(E1022*P1022,2)</f>
        <v>0</v>
      </c>
      <c r="R1022" s="174"/>
      <c r="S1022" s="174" t="s">
        <v>208</v>
      </c>
      <c r="T1022" s="175" t="s">
        <v>209</v>
      </c>
      <c r="U1022" s="157">
        <v>0</v>
      </c>
      <c r="V1022" s="157">
        <f>ROUND(E1022*U1022,2)</f>
        <v>0</v>
      </c>
      <c r="W1022" s="157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 t="s">
        <v>156</v>
      </c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outlineLevel="1" x14ac:dyDescent="0.2">
      <c r="A1023" s="155"/>
      <c r="B1023" s="156"/>
      <c r="C1023" s="492"/>
      <c r="D1023" s="493"/>
      <c r="E1023" s="493"/>
      <c r="F1023" s="493"/>
      <c r="G1023" s="493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 t="s">
        <v>163</v>
      </c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x14ac:dyDescent="0.2">
      <c r="A1024" s="163" t="s">
        <v>149</v>
      </c>
      <c r="B1024" s="164" t="s">
        <v>95</v>
      </c>
      <c r="C1024" s="178" t="s">
        <v>96</v>
      </c>
      <c r="D1024" s="165"/>
      <c r="E1024" s="166"/>
      <c r="F1024" s="167"/>
      <c r="G1024" s="167">
        <f>SUMIF(AG1025:AG1070,"&lt;&gt;NOR",G1025:G1070)</f>
        <v>0</v>
      </c>
      <c r="H1024" s="167"/>
      <c r="I1024" s="167">
        <f>SUM(I1025:I1070)</f>
        <v>256248.81</v>
      </c>
      <c r="J1024" s="167"/>
      <c r="K1024" s="167">
        <f>SUM(K1025:K1070)</f>
        <v>273363.19</v>
      </c>
      <c r="L1024" s="167"/>
      <c r="M1024" s="167">
        <f>SUM(M1025:M1070)</f>
        <v>0</v>
      </c>
      <c r="N1024" s="167"/>
      <c r="O1024" s="167">
        <f>SUM(O1025:O1070)</f>
        <v>20.16</v>
      </c>
      <c r="P1024" s="167"/>
      <c r="Q1024" s="167">
        <f>SUM(Q1025:Q1070)</f>
        <v>12.61</v>
      </c>
      <c r="R1024" s="167"/>
      <c r="S1024" s="167"/>
      <c r="T1024" s="168"/>
      <c r="U1024" s="162"/>
      <c r="V1024" s="162">
        <f>SUM(V1025:V1070)</f>
        <v>37.549999999999997</v>
      </c>
      <c r="W1024" s="162"/>
      <c r="AG1024" t="s">
        <v>150</v>
      </c>
    </row>
    <row r="1025" spans="1:60" outlineLevel="1" x14ac:dyDescent="0.2">
      <c r="A1025" s="169">
        <v>161</v>
      </c>
      <c r="B1025" s="170" t="s">
        <v>784</v>
      </c>
      <c r="C1025" s="179" t="s">
        <v>785</v>
      </c>
      <c r="D1025" s="171" t="s">
        <v>177</v>
      </c>
      <c r="E1025" s="172">
        <v>0.82220000000000004</v>
      </c>
      <c r="F1025" s="173"/>
      <c r="G1025" s="174">
        <f>ROUND(E1025*F1025,2)</f>
        <v>0</v>
      </c>
      <c r="H1025" s="173">
        <v>565</v>
      </c>
      <c r="I1025" s="174">
        <f>ROUND(E1025*H1025,2)</f>
        <v>464.54</v>
      </c>
      <c r="J1025" s="173">
        <v>0</v>
      </c>
      <c r="K1025" s="174">
        <f>ROUND(E1025*J1025,2)</f>
        <v>0</v>
      </c>
      <c r="L1025" s="174">
        <v>21</v>
      </c>
      <c r="M1025" s="174">
        <f>G1025*(1+L1025/100)</f>
        <v>0</v>
      </c>
      <c r="N1025" s="174">
        <v>1.549E-2</v>
      </c>
      <c r="O1025" s="174">
        <f>ROUND(E1025*N1025,2)</f>
        <v>0.01</v>
      </c>
      <c r="P1025" s="174">
        <v>0</v>
      </c>
      <c r="Q1025" s="174">
        <f>ROUND(E1025*P1025,2)</f>
        <v>0</v>
      </c>
      <c r="R1025" s="174" t="s">
        <v>786</v>
      </c>
      <c r="S1025" s="174" t="s">
        <v>155</v>
      </c>
      <c r="T1025" s="175" t="s">
        <v>155</v>
      </c>
      <c r="U1025" s="157">
        <v>0</v>
      </c>
      <c r="V1025" s="157">
        <f>ROUND(E1025*U1025,2)</f>
        <v>0</v>
      </c>
      <c r="W1025" s="157"/>
      <c r="X1025" s="148"/>
      <c r="Y1025" s="148"/>
      <c r="Z1025" s="148"/>
      <c r="AA1025" s="148"/>
      <c r="AB1025" s="148"/>
      <c r="AC1025" s="148"/>
      <c r="AD1025" s="148"/>
      <c r="AE1025" s="148"/>
      <c r="AF1025" s="148"/>
      <c r="AG1025" s="148" t="s">
        <v>672</v>
      </c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1" x14ac:dyDescent="0.2">
      <c r="A1026" s="155"/>
      <c r="B1026" s="156"/>
      <c r="C1026" s="180" t="s">
        <v>787</v>
      </c>
      <c r="D1026" s="158"/>
      <c r="E1026" s="159">
        <v>0.23520000000000002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 t="s">
        <v>160</v>
      </c>
      <c r="AH1026" s="148">
        <v>0</v>
      </c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1" x14ac:dyDescent="0.2">
      <c r="A1027" s="155"/>
      <c r="B1027" s="156"/>
      <c r="C1027" s="180" t="s">
        <v>788</v>
      </c>
      <c r="D1027" s="158"/>
      <c r="E1027" s="159">
        <v>0.31104000000000004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 t="s">
        <v>160</v>
      </c>
      <c r="AH1027" s="148">
        <v>0</v>
      </c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1" x14ac:dyDescent="0.2">
      <c r="A1028" s="155"/>
      <c r="B1028" s="156"/>
      <c r="C1028" s="180" t="s">
        <v>789</v>
      </c>
      <c r="D1028" s="158"/>
      <c r="E1028" s="159">
        <v>0.27600000000000002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48"/>
      <c r="Y1028" s="148"/>
      <c r="Z1028" s="148"/>
      <c r="AA1028" s="148"/>
      <c r="AB1028" s="148"/>
      <c r="AC1028" s="148"/>
      <c r="AD1028" s="148"/>
      <c r="AE1028" s="148"/>
      <c r="AF1028" s="148"/>
      <c r="AG1028" s="148" t="s">
        <v>160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1" x14ac:dyDescent="0.2">
      <c r="A1029" s="155"/>
      <c r="B1029" s="156"/>
      <c r="C1029" s="494"/>
      <c r="D1029" s="495"/>
      <c r="E1029" s="495"/>
      <c r="F1029" s="495"/>
      <c r="G1029" s="495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 t="s">
        <v>163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ht="33.75" outlineLevel="1" x14ac:dyDescent="0.2">
      <c r="A1030" s="169">
        <v>162</v>
      </c>
      <c r="B1030" s="170" t="s">
        <v>790</v>
      </c>
      <c r="C1030" s="179" t="s">
        <v>791</v>
      </c>
      <c r="D1030" s="171" t="s">
        <v>172</v>
      </c>
      <c r="E1030" s="172">
        <v>14</v>
      </c>
      <c r="F1030" s="173"/>
      <c r="G1030" s="174">
        <f>ROUND(E1030*F1030,2)</f>
        <v>0</v>
      </c>
      <c r="H1030" s="173">
        <v>129.45000000000002</v>
      </c>
      <c r="I1030" s="174">
        <f>ROUND(E1030*H1030,2)</f>
        <v>1812.3</v>
      </c>
      <c r="J1030" s="173">
        <v>210.55</v>
      </c>
      <c r="K1030" s="174">
        <f>ROUND(E1030*J1030,2)</f>
        <v>2947.7</v>
      </c>
      <c r="L1030" s="174">
        <v>21</v>
      </c>
      <c r="M1030" s="174">
        <f>G1030*(1+L1030/100)</f>
        <v>0</v>
      </c>
      <c r="N1030" s="174">
        <v>1.115E-2</v>
      </c>
      <c r="O1030" s="174">
        <f>ROUND(E1030*N1030,2)</f>
        <v>0.16</v>
      </c>
      <c r="P1030" s="174">
        <v>0</v>
      </c>
      <c r="Q1030" s="174">
        <f>ROUND(E1030*P1030,2)</f>
        <v>0</v>
      </c>
      <c r="R1030" s="174" t="s">
        <v>786</v>
      </c>
      <c r="S1030" s="174" t="s">
        <v>155</v>
      </c>
      <c r="T1030" s="175" t="s">
        <v>155</v>
      </c>
      <c r="U1030" s="157">
        <v>0</v>
      </c>
      <c r="V1030" s="157">
        <f>ROUND(E1030*U1030,2)</f>
        <v>0</v>
      </c>
      <c r="W1030" s="157"/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 t="s">
        <v>672</v>
      </c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1" x14ac:dyDescent="0.2">
      <c r="A1031" s="155"/>
      <c r="B1031" s="156"/>
      <c r="C1031" s="180" t="s">
        <v>792</v>
      </c>
      <c r="D1031" s="158"/>
      <c r="E1031" s="159">
        <v>14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48"/>
      <c r="Y1031" s="148"/>
      <c r="Z1031" s="148"/>
      <c r="AA1031" s="148"/>
      <c r="AB1031" s="148"/>
      <c r="AC1031" s="148"/>
      <c r="AD1031" s="148"/>
      <c r="AE1031" s="148"/>
      <c r="AF1031" s="148"/>
      <c r="AG1031" s="148" t="s">
        <v>160</v>
      </c>
      <c r="AH1031" s="148">
        <v>0</v>
      </c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1" x14ac:dyDescent="0.2">
      <c r="A1032" s="155"/>
      <c r="B1032" s="156"/>
      <c r="C1032" s="494"/>
      <c r="D1032" s="495"/>
      <c r="E1032" s="495"/>
      <c r="F1032" s="495"/>
      <c r="G1032" s="495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 t="s">
        <v>163</v>
      </c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ht="33.75" outlineLevel="1" x14ac:dyDescent="0.2">
      <c r="A1033" s="169">
        <v>163</v>
      </c>
      <c r="B1033" s="170" t="s">
        <v>793</v>
      </c>
      <c r="C1033" s="179" t="s">
        <v>794</v>
      </c>
      <c r="D1033" s="171" t="s">
        <v>172</v>
      </c>
      <c r="E1033" s="172">
        <v>16.200000000000003</v>
      </c>
      <c r="F1033" s="173"/>
      <c r="G1033" s="174">
        <f>ROUND(E1033*F1033,2)</f>
        <v>0</v>
      </c>
      <c r="H1033" s="173">
        <v>187.95000000000002</v>
      </c>
      <c r="I1033" s="174">
        <f>ROUND(E1033*H1033,2)</f>
        <v>3044.79</v>
      </c>
      <c r="J1033" s="173">
        <v>210.55</v>
      </c>
      <c r="K1033" s="174">
        <f>ROUND(E1033*J1033,2)</f>
        <v>3410.91</v>
      </c>
      <c r="L1033" s="174">
        <v>21</v>
      </c>
      <c r="M1033" s="174">
        <f>G1033*(1+L1033/100)</f>
        <v>0</v>
      </c>
      <c r="N1033" s="174">
        <v>1.4540000000000001E-2</v>
      </c>
      <c r="O1033" s="174">
        <f>ROUND(E1033*N1033,2)</f>
        <v>0.24</v>
      </c>
      <c r="P1033" s="174">
        <v>0</v>
      </c>
      <c r="Q1033" s="174">
        <f>ROUND(E1033*P1033,2)</f>
        <v>0</v>
      </c>
      <c r="R1033" s="174" t="s">
        <v>786</v>
      </c>
      <c r="S1033" s="174" t="s">
        <v>155</v>
      </c>
      <c r="T1033" s="175" t="s">
        <v>155</v>
      </c>
      <c r="U1033" s="157">
        <v>0</v>
      </c>
      <c r="V1033" s="157">
        <f>ROUND(E1033*U1033,2)</f>
        <v>0</v>
      </c>
      <c r="W1033" s="157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 t="s">
        <v>672</v>
      </c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outlineLevel="1" x14ac:dyDescent="0.2">
      <c r="A1034" s="155"/>
      <c r="B1034" s="156"/>
      <c r="C1034" s="180" t="s">
        <v>795</v>
      </c>
      <c r="D1034" s="158"/>
      <c r="E1034" s="159">
        <v>16.200000000000003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 t="s">
        <v>160</v>
      </c>
      <c r="AH1034" s="148">
        <v>0</v>
      </c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1" x14ac:dyDescent="0.2">
      <c r="A1035" s="155"/>
      <c r="B1035" s="156"/>
      <c r="C1035" s="494"/>
      <c r="D1035" s="495"/>
      <c r="E1035" s="495"/>
      <c r="F1035" s="495"/>
      <c r="G1035" s="495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 t="s">
        <v>163</v>
      </c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ht="45" outlineLevel="1" x14ac:dyDescent="0.2">
      <c r="A1036" s="169">
        <v>164</v>
      </c>
      <c r="B1036" s="170" t="s">
        <v>796</v>
      </c>
      <c r="C1036" s="179" t="s">
        <v>797</v>
      </c>
      <c r="D1036" s="171" t="s">
        <v>153</v>
      </c>
      <c r="E1036" s="172">
        <v>11.5</v>
      </c>
      <c r="F1036" s="173"/>
      <c r="G1036" s="174">
        <f>ROUND(E1036*F1036,2)</f>
        <v>0</v>
      </c>
      <c r="H1036" s="173">
        <v>146.60000000000002</v>
      </c>
      <c r="I1036" s="174">
        <f>ROUND(E1036*H1036,2)</f>
        <v>1685.9</v>
      </c>
      <c r="J1036" s="173">
        <v>121.4</v>
      </c>
      <c r="K1036" s="174">
        <f>ROUND(E1036*J1036,2)</f>
        <v>1396.1</v>
      </c>
      <c r="L1036" s="174">
        <v>21</v>
      </c>
      <c r="M1036" s="174">
        <f>G1036*(1+L1036/100)</f>
        <v>0</v>
      </c>
      <c r="N1036" s="174">
        <v>1.4520000000000002E-2</v>
      </c>
      <c r="O1036" s="174">
        <f>ROUND(E1036*N1036,2)</f>
        <v>0.17</v>
      </c>
      <c r="P1036" s="174">
        <v>0</v>
      </c>
      <c r="Q1036" s="174">
        <f>ROUND(E1036*P1036,2)</f>
        <v>0</v>
      </c>
      <c r="R1036" s="174" t="s">
        <v>786</v>
      </c>
      <c r="S1036" s="174" t="s">
        <v>155</v>
      </c>
      <c r="T1036" s="175" t="s">
        <v>155</v>
      </c>
      <c r="U1036" s="157">
        <v>0</v>
      </c>
      <c r="V1036" s="157">
        <f>ROUND(E1036*U1036,2)</f>
        <v>0</v>
      </c>
      <c r="W1036" s="157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 t="s">
        <v>672</v>
      </c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1" x14ac:dyDescent="0.2">
      <c r="A1037" s="155"/>
      <c r="B1037" s="156"/>
      <c r="C1037" s="180" t="s">
        <v>759</v>
      </c>
      <c r="D1037" s="158"/>
      <c r="E1037" s="159">
        <v>11.5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 t="s">
        <v>160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1" x14ac:dyDescent="0.2">
      <c r="A1038" s="155"/>
      <c r="B1038" s="156"/>
      <c r="C1038" s="494"/>
      <c r="D1038" s="495"/>
      <c r="E1038" s="495"/>
      <c r="F1038" s="495"/>
      <c r="G1038" s="495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 t="s">
        <v>163</v>
      </c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ht="22.5" outlineLevel="1" x14ac:dyDescent="0.2">
      <c r="A1039" s="169">
        <v>165</v>
      </c>
      <c r="B1039" s="170" t="s">
        <v>798</v>
      </c>
      <c r="C1039" s="179" t="s">
        <v>799</v>
      </c>
      <c r="D1039" s="171" t="s">
        <v>153</v>
      </c>
      <c r="E1039" s="172">
        <v>21.505500000000001</v>
      </c>
      <c r="F1039" s="173"/>
      <c r="G1039" s="174">
        <f>ROUND(E1039*F1039,2)</f>
        <v>0</v>
      </c>
      <c r="H1039" s="173">
        <v>185.71</v>
      </c>
      <c r="I1039" s="174">
        <f>ROUND(E1039*H1039,2)</f>
        <v>3993.79</v>
      </c>
      <c r="J1039" s="173">
        <v>241.29000000000002</v>
      </c>
      <c r="K1039" s="174">
        <f>ROUND(E1039*J1039,2)</f>
        <v>5189.0600000000004</v>
      </c>
      <c r="L1039" s="174">
        <v>21</v>
      </c>
      <c r="M1039" s="174">
        <f>G1039*(1+L1039/100)</f>
        <v>0</v>
      </c>
      <c r="N1039" s="174">
        <v>9.8300000000000002E-3</v>
      </c>
      <c r="O1039" s="174">
        <f>ROUND(E1039*N1039,2)</f>
        <v>0.21</v>
      </c>
      <c r="P1039" s="174">
        <v>0</v>
      </c>
      <c r="Q1039" s="174">
        <f>ROUND(E1039*P1039,2)</f>
        <v>0</v>
      </c>
      <c r="R1039" s="174" t="s">
        <v>786</v>
      </c>
      <c r="S1039" s="174" t="s">
        <v>155</v>
      </c>
      <c r="T1039" s="175" t="s">
        <v>155</v>
      </c>
      <c r="U1039" s="157">
        <v>0</v>
      </c>
      <c r="V1039" s="157">
        <f>ROUND(E1039*U1039,2)</f>
        <v>0</v>
      </c>
      <c r="W1039" s="157"/>
      <c r="X1039" s="148"/>
      <c r="Y1039" s="148"/>
      <c r="Z1039" s="148"/>
      <c r="AA1039" s="148"/>
      <c r="AB1039" s="148"/>
      <c r="AC1039" s="148"/>
      <c r="AD1039" s="148"/>
      <c r="AE1039" s="148"/>
      <c r="AF1039" s="148"/>
      <c r="AG1039" s="148" t="s">
        <v>672</v>
      </c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</row>
    <row r="1040" spans="1:60" outlineLevel="1" x14ac:dyDescent="0.2">
      <c r="A1040" s="155"/>
      <c r="B1040" s="156"/>
      <c r="C1040" s="180" t="s">
        <v>800</v>
      </c>
      <c r="D1040" s="158"/>
      <c r="E1040" s="159">
        <v>8.7862500000000008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48"/>
      <c r="Y1040" s="148"/>
      <c r="Z1040" s="148"/>
      <c r="AA1040" s="148"/>
      <c r="AB1040" s="148"/>
      <c r="AC1040" s="148"/>
      <c r="AD1040" s="148"/>
      <c r="AE1040" s="148"/>
      <c r="AF1040" s="148"/>
      <c r="AG1040" s="148" t="s">
        <v>160</v>
      </c>
      <c r="AH1040" s="148">
        <v>0</v>
      </c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1" x14ac:dyDescent="0.2">
      <c r="A1041" s="155"/>
      <c r="B1041" s="156"/>
      <c r="C1041" s="180" t="s">
        <v>801</v>
      </c>
      <c r="D1041" s="158"/>
      <c r="E1041" s="159">
        <v>12.719250000000001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48"/>
      <c r="Y1041" s="148"/>
      <c r="Z1041" s="148"/>
      <c r="AA1041" s="148"/>
      <c r="AB1041" s="148"/>
      <c r="AC1041" s="148"/>
      <c r="AD1041" s="148"/>
      <c r="AE1041" s="148"/>
      <c r="AF1041" s="148"/>
      <c r="AG1041" s="148" t="s">
        <v>160</v>
      </c>
      <c r="AH1041" s="148">
        <v>0</v>
      </c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1" x14ac:dyDescent="0.2">
      <c r="A1042" s="155"/>
      <c r="B1042" s="156"/>
      <c r="C1042" s="494"/>
      <c r="D1042" s="495"/>
      <c r="E1042" s="495"/>
      <c r="F1042" s="495"/>
      <c r="G1042" s="495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48"/>
      <c r="Y1042" s="148"/>
      <c r="Z1042" s="148"/>
      <c r="AA1042" s="148"/>
      <c r="AB1042" s="148"/>
      <c r="AC1042" s="148"/>
      <c r="AD1042" s="148"/>
      <c r="AE1042" s="148"/>
      <c r="AF1042" s="148"/>
      <c r="AG1042" s="148" t="s">
        <v>163</v>
      </c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ht="22.5" outlineLevel="1" x14ac:dyDescent="0.2">
      <c r="A1043" s="169">
        <v>166</v>
      </c>
      <c r="B1043" s="170" t="s">
        <v>802</v>
      </c>
      <c r="C1043" s="179" t="s">
        <v>803</v>
      </c>
      <c r="D1043" s="171" t="s">
        <v>153</v>
      </c>
      <c r="E1043" s="172">
        <v>840</v>
      </c>
      <c r="F1043" s="173"/>
      <c r="G1043" s="174">
        <f>ROUND(E1043*F1043,2)</f>
        <v>0</v>
      </c>
      <c r="H1043" s="173">
        <v>0</v>
      </c>
      <c r="I1043" s="174">
        <f>ROUND(E1043*H1043,2)</f>
        <v>0</v>
      </c>
      <c r="J1043" s="173">
        <v>134.5</v>
      </c>
      <c r="K1043" s="174">
        <f>ROUND(E1043*J1043,2)</f>
        <v>112980</v>
      </c>
      <c r="L1043" s="174">
        <v>21</v>
      </c>
      <c r="M1043" s="174">
        <f>G1043*(1+L1043/100)</f>
        <v>0</v>
      </c>
      <c r="N1043" s="174">
        <v>0</v>
      </c>
      <c r="O1043" s="174">
        <f>ROUND(E1043*N1043,2)</f>
        <v>0</v>
      </c>
      <c r="P1043" s="174">
        <v>0</v>
      </c>
      <c r="Q1043" s="174">
        <f>ROUND(E1043*P1043,2)</f>
        <v>0</v>
      </c>
      <c r="R1043" s="174" t="s">
        <v>786</v>
      </c>
      <c r="S1043" s="174" t="s">
        <v>155</v>
      </c>
      <c r="T1043" s="175" t="s">
        <v>155</v>
      </c>
      <c r="U1043" s="157">
        <v>0</v>
      </c>
      <c r="V1043" s="157">
        <f>ROUND(E1043*U1043,2)</f>
        <v>0</v>
      </c>
      <c r="W1043" s="157"/>
      <c r="X1043" s="148"/>
      <c r="Y1043" s="148"/>
      <c r="Z1043" s="148"/>
      <c r="AA1043" s="148"/>
      <c r="AB1043" s="148"/>
      <c r="AC1043" s="148"/>
      <c r="AD1043" s="148"/>
      <c r="AE1043" s="148"/>
      <c r="AF1043" s="148"/>
      <c r="AG1043" s="148" t="s">
        <v>672</v>
      </c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1" x14ac:dyDescent="0.2">
      <c r="A1044" s="155"/>
      <c r="B1044" s="156"/>
      <c r="C1044" s="180" t="s">
        <v>804</v>
      </c>
      <c r="D1044" s="158"/>
      <c r="E1044" s="159">
        <v>840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48"/>
      <c r="Y1044" s="148"/>
      <c r="Z1044" s="148"/>
      <c r="AA1044" s="148"/>
      <c r="AB1044" s="148"/>
      <c r="AC1044" s="148"/>
      <c r="AD1044" s="148"/>
      <c r="AE1044" s="148"/>
      <c r="AF1044" s="148"/>
      <c r="AG1044" s="148" t="s">
        <v>160</v>
      </c>
      <c r="AH1044" s="148">
        <v>0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outlineLevel="1" x14ac:dyDescent="0.2">
      <c r="A1045" s="155"/>
      <c r="B1045" s="156"/>
      <c r="C1045" s="494"/>
      <c r="D1045" s="495"/>
      <c r="E1045" s="495"/>
      <c r="F1045" s="495"/>
      <c r="G1045" s="495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48"/>
      <c r="Y1045" s="148"/>
      <c r="Z1045" s="148"/>
      <c r="AA1045" s="148"/>
      <c r="AB1045" s="148"/>
      <c r="AC1045" s="148"/>
      <c r="AD1045" s="148"/>
      <c r="AE1045" s="148"/>
      <c r="AF1045" s="148"/>
      <c r="AG1045" s="148" t="s">
        <v>163</v>
      </c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outlineLevel="1" x14ac:dyDescent="0.2">
      <c r="A1046" s="169">
        <v>167</v>
      </c>
      <c r="B1046" s="170" t="s">
        <v>805</v>
      </c>
      <c r="C1046" s="179" t="s">
        <v>806</v>
      </c>
      <c r="D1046" s="171" t="s">
        <v>177</v>
      </c>
      <c r="E1046" s="172">
        <v>20.6798</v>
      </c>
      <c r="F1046" s="173"/>
      <c r="G1046" s="174">
        <f>ROUND(E1046*F1046,2)</f>
        <v>0</v>
      </c>
      <c r="H1046" s="173">
        <v>198.5</v>
      </c>
      <c r="I1046" s="174">
        <f>ROUND(E1046*H1046,2)</f>
        <v>4104.9399999999996</v>
      </c>
      <c r="J1046" s="173">
        <v>0</v>
      </c>
      <c r="K1046" s="174">
        <f>ROUND(E1046*J1046,2)</f>
        <v>0</v>
      </c>
      <c r="L1046" s="174">
        <v>21</v>
      </c>
      <c r="M1046" s="174">
        <f>G1046*(1+L1046/100)</f>
        <v>0</v>
      </c>
      <c r="N1046" s="174">
        <v>2.9500000000000004E-3</v>
      </c>
      <c r="O1046" s="174">
        <f>ROUND(E1046*N1046,2)</f>
        <v>0.06</v>
      </c>
      <c r="P1046" s="174">
        <v>0</v>
      </c>
      <c r="Q1046" s="174">
        <f>ROUND(E1046*P1046,2)</f>
        <v>0</v>
      </c>
      <c r="R1046" s="174" t="s">
        <v>786</v>
      </c>
      <c r="S1046" s="174" t="s">
        <v>155</v>
      </c>
      <c r="T1046" s="175" t="s">
        <v>155</v>
      </c>
      <c r="U1046" s="157">
        <v>0</v>
      </c>
      <c r="V1046" s="157">
        <f>ROUND(E1046*U1046,2)</f>
        <v>0</v>
      </c>
      <c r="W1046" s="157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 t="s">
        <v>672</v>
      </c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</row>
    <row r="1047" spans="1:60" outlineLevel="1" x14ac:dyDescent="0.2">
      <c r="A1047" s="155"/>
      <c r="B1047" s="156"/>
      <c r="C1047" s="180" t="s">
        <v>807</v>
      </c>
      <c r="D1047" s="158"/>
      <c r="E1047" s="159">
        <v>10.17975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48"/>
      <c r="Y1047" s="148"/>
      <c r="Z1047" s="148"/>
      <c r="AA1047" s="148"/>
      <c r="AB1047" s="148"/>
      <c r="AC1047" s="148"/>
      <c r="AD1047" s="148"/>
      <c r="AE1047" s="148"/>
      <c r="AF1047" s="148"/>
      <c r="AG1047" s="148" t="s">
        <v>160</v>
      </c>
      <c r="AH1047" s="148">
        <v>0</v>
      </c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outlineLevel="1" x14ac:dyDescent="0.2">
      <c r="A1048" s="155"/>
      <c r="B1048" s="156"/>
      <c r="C1048" s="180" t="s">
        <v>808</v>
      </c>
      <c r="D1048" s="158"/>
      <c r="E1048" s="159">
        <v>10.5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 t="s">
        <v>160</v>
      </c>
      <c r="AH1048" s="148">
        <v>0</v>
      </c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outlineLevel="1" x14ac:dyDescent="0.2">
      <c r="A1049" s="155"/>
      <c r="B1049" s="156"/>
      <c r="C1049" s="494"/>
      <c r="D1049" s="495"/>
      <c r="E1049" s="495"/>
      <c r="F1049" s="495"/>
      <c r="G1049" s="495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48"/>
      <c r="Y1049" s="148"/>
      <c r="Z1049" s="148"/>
      <c r="AA1049" s="148"/>
      <c r="AB1049" s="148"/>
      <c r="AC1049" s="148"/>
      <c r="AD1049" s="148"/>
      <c r="AE1049" s="148"/>
      <c r="AF1049" s="148"/>
      <c r="AG1049" s="148" t="s">
        <v>163</v>
      </c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ht="22.5" outlineLevel="1" x14ac:dyDescent="0.2">
      <c r="A1050" s="169">
        <v>168</v>
      </c>
      <c r="B1050" s="170" t="s">
        <v>809</v>
      </c>
      <c r="C1050" s="179" t="s">
        <v>810</v>
      </c>
      <c r="D1050" s="171" t="s">
        <v>153</v>
      </c>
      <c r="E1050" s="172">
        <v>21.505500000000001</v>
      </c>
      <c r="F1050" s="173"/>
      <c r="G1050" s="174">
        <f>ROUND(E1050*F1050,2)</f>
        <v>0</v>
      </c>
      <c r="H1050" s="173">
        <v>137.12</v>
      </c>
      <c r="I1050" s="174">
        <f>ROUND(E1050*H1050,2)</f>
        <v>2948.83</v>
      </c>
      <c r="J1050" s="173">
        <v>207.88000000000002</v>
      </c>
      <c r="K1050" s="174">
        <f>ROUND(E1050*J1050,2)</f>
        <v>4470.5600000000004</v>
      </c>
      <c r="L1050" s="174">
        <v>21</v>
      </c>
      <c r="M1050" s="174">
        <f>G1050*(1+L1050/100)</f>
        <v>0</v>
      </c>
      <c r="N1050" s="174">
        <v>9.8300000000000002E-3</v>
      </c>
      <c r="O1050" s="174">
        <f>ROUND(E1050*N1050,2)</f>
        <v>0.21</v>
      </c>
      <c r="P1050" s="174">
        <v>0</v>
      </c>
      <c r="Q1050" s="174">
        <f>ROUND(E1050*P1050,2)</f>
        <v>0</v>
      </c>
      <c r="R1050" s="174"/>
      <c r="S1050" s="174" t="s">
        <v>208</v>
      </c>
      <c r="T1050" s="175" t="s">
        <v>209</v>
      </c>
      <c r="U1050" s="157">
        <v>0</v>
      </c>
      <c r="V1050" s="157">
        <f>ROUND(E1050*U1050,2)</f>
        <v>0</v>
      </c>
      <c r="W1050" s="157"/>
      <c r="X1050" s="148"/>
      <c r="Y1050" s="148"/>
      <c r="Z1050" s="148"/>
      <c r="AA1050" s="148"/>
      <c r="AB1050" s="148"/>
      <c r="AC1050" s="148"/>
      <c r="AD1050" s="148"/>
      <c r="AE1050" s="148"/>
      <c r="AF1050" s="148"/>
      <c r="AG1050" s="148" t="s">
        <v>672</v>
      </c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</row>
    <row r="1051" spans="1:60" outlineLevel="1" x14ac:dyDescent="0.2">
      <c r="A1051" s="155"/>
      <c r="B1051" s="156"/>
      <c r="C1051" s="180" t="s">
        <v>800</v>
      </c>
      <c r="D1051" s="158"/>
      <c r="E1051" s="159">
        <v>8.7862500000000008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 t="s">
        <v>160</v>
      </c>
      <c r="AH1051" s="148">
        <v>0</v>
      </c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 outlineLevel="1" x14ac:dyDescent="0.2">
      <c r="A1052" s="155"/>
      <c r="B1052" s="156"/>
      <c r="C1052" s="180" t="s">
        <v>801</v>
      </c>
      <c r="D1052" s="158"/>
      <c r="E1052" s="159">
        <v>12.719250000000001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48"/>
      <c r="Y1052" s="148"/>
      <c r="Z1052" s="148"/>
      <c r="AA1052" s="148"/>
      <c r="AB1052" s="148"/>
      <c r="AC1052" s="148"/>
      <c r="AD1052" s="148"/>
      <c r="AE1052" s="148"/>
      <c r="AF1052" s="148"/>
      <c r="AG1052" s="148" t="s">
        <v>160</v>
      </c>
      <c r="AH1052" s="148">
        <v>0</v>
      </c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</row>
    <row r="1053" spans="1:60" outlineLevel="1" x14ac:dyDescent="0.2">
      <c r="A1053" s="155"/>
      <c r="B1053" s="156"/>
      <c r="C1053" s="494"/>
      <c r="D1053" s="495"/>
      <c r="E1053" s="495"/>
      <c r="F1053" s="495"/>
      <c r="G1053" s="495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 t="s">
        <v>163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outlineLevel="1" x14ac:dyDescent="0.2">
      <c r="A1054" s="169">
        <v>169</v>
      </c>
      <c r="B1054" s="170" t="s">
        <v>811</v>
      </c>
      <c r="C1054" s="179" t="s">
        <v>812</v>
      </c>
      <c r="D1054" s="171" t="s">
        <v>153</v>
      </c>
      <c r="E1054" s="172">
        <v>420</v>
      </c>
      <c r="F1054" s="173"/>
      <c r="G1054" s="174">
        <f>ROUND(E1054*F1054,2)</f>
        <v>0</v>
      </c>
      <c r="H1054" s="173">
        <v>423.52000000000004</v>
      </c>
      <c r="I1054" s="174">
        <f>ROUND(E1054*H1054,2)</f>
        <v>177878.39999999999</v>
      </c>
      <c r="J1054" s="173">
        <v>100.48</v>
      </c>
      <c r="K1054" s="174">
        <f>ROUND(E1054*J1054,2)</f>
        <v>42201.599999999999</v>
      </c>
      <c r="L1054" s="174">
        <v>21</v>
      </c>
      <c r="M1054" s="174">
        <f>G1054*(1+L1054/100)</f>
        <v>0</v>
      </c>
      <c r="N1054" s="174">
        <v>3.2080000000000004E-2</v>
      </c>
      <c r="O1054" s="174">
        <f>ROUND(E1054*N1054,2)</f>
        <v>13.47</v>
      </c>
      <c r="P1054" s="174">
        <v>0</v>
      </c>
      <c r="Q1054" s="174">
        <f>ROUND(E1054*P1054,2)</f>
        <v>0</v>
      </c>
      <c r="R1054" s="174"/>
      <c r="S1054" s="174" t="s">
        <v>208</v>
      </c>
      <c r="T1054" s="175" t="s">
        <v>209</v>
      </c>
      <c r="U1054" s="157">
        <v>0</v>
      </c>
      <c r="V1054" s="157">
        <f>ROUND(E1054*U1054,2)</f>
        <v>0</v>
      </c>
      <c r="W1054" s="157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 t="s">
        <v>672</v>
      </c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outlineLevel="1" x14ac:dyDescent="0.2">
      <c r="A1055" s="155"/>
      <c r="B1055" s="156"/>
      <c r="C1055" s="180" t="s">
        <v>556</v>
      </c>
      <c r="D1055" s="158"/>
      <c r="E1055" s="159">
        <v>420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 t="s">
        <v>160</v>
      </c>
      <c r="AH1055" s="148">
        <v>0</v>
      </c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</row>
    <row r="1056" spans="1:60" outlineLevel="1" x14ac:dyDescent="0.2">
      <c r="A1056" s="155"/>
      <c r="B1056" s="156"/>
      <c r="C1056" s="494"/>
      <c r="D1056" s="495"/>
      <c r="E1056" s="495"/>
      <c r="F1056" s="495"/>
      <c r="G1056" s="495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 t="s">
        <v>163</v>
      </c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outlineLevel="1" x14ac:dyDescent="0.2">
      <c r="A1057" s="169">
        <v>170</v>
      </c>
      <c r="B1057" s="170" t="s">
        <v>813</v>
      </c>
      <c r="C1057" s="179" t="s">
        <v>814</v>
      </c>
      <c r="D1057" s="171" t="s">
        <v>177</v>
      </c>
      <c r="E1057" s="172">
        <v>10.1798</v>
      </c>
      <c r="F1057" s="173"/>
      <c r="G1057" s="174">
        <f>ROUND(E1057*F1057,2)</f>
        <v>0</v>
      </c>
      <c r="H1057" s="173">
        <v>0</v>
      </c>
      <c r="I1057" s="174">
        <f>ROUND(E1057*H1057,2)</f>
        <v>0</v>
      </c>
      <c r="J1057" s="173">
        <v>400</v>
      </c>
      <c r="K1057" s="174">
        <f>ROUND(E1057*J1057,2)</f>
        <v>4071.92</v>
      </c>
      <c r="L1057" s="174">
        <v>21</v>
      </c>
      <c r="M1057" s="174">
        <f>G1057*(1+L1057/100)</f>
        <v>0</v>
      </c>
      <c r="N1057" s="174">
        <v>2.9500000000000004E-3</v>
      </c>
      <c r="O1057" s="174">
        <f>ROUND(E1057*N1057,2)</f>
        <v>0.03</v>
      </c>
      <c r="P1057" s="174">
        <v>0</v>
      </c>
      <c r="Q1057" s="174">
        <f>ROUND(E1057*P1057,2)</f>
        <v>0</v>
      </c>
      <c r="R1057" s="174"/>
      <c r="S1057" s="174" t="s">
        <v>208</v>
      </c>
      <c r="T1057" s="175" t="s">
        <v>209</v>
      </c>
      <c r="U1057" s="157">
        <v>0</v>
      </c>
      <c r="V1057" s="157">
        <f>ROUND(E1057*U1057,2)</f>
        <v>0</v>
      </c>
      <c r="W1057" s="157"/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 t="s">
        <v>156</v>
      </c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1" x14ac:dyDescent="0.2">
      <c r="A1058" s="155"/>
      <c r="B1058" s="156"/>
      <c r="C1058" s="180" t="s">
        <v>807</v>
      </c>
      <c r="D1058" s="158"/>
      <c r="E1058" s="159">
        <v>10.17975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 t="s">
        <v>160</v>
      </c>
      <c r="AH1058" s="148">
        <v>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outlineLevel="1" x14ac:dyDescent="0.2">
      <c r="A1059" s="155"/>
      <c r="B1059" s="156"/>
      <c r="C1059" s="494"/>
      <c r="D1059" s="495"/>
      <c r="E1059" s="495"/>
      <c r="F1059" s="495"/>
      <c r="G1059" s="495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 t="s">
        <v>163</v>
      </c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outlineLevel="1" x14ac:dyDescent="0.2">
      <c r="A1060" s="169">
        <v>171</v>
      </c>
      <c r="B1060" s="170" t="s">
        <v>815</v>
      </c>
      <c r="C1060" s="179" t="s">
        <v>816</v>
      </c>
      <c r="D1060" s="171" t="s">
        <v>153</v>
      </c>
      <c r="E1060" s="172">
        <v>232.5</v>
      </c>
      <c r="F1060" s="173"/>
      <c r="G1060" s="174">
        <f>ROUND(E1060*F1060,2)</f>
        <v>0</v>
      </c>
      <c r="H1060" s="173">
        <v>0</v>
      </c>
      <c r="I1060" s="174">
        <f>ROUND(E1060*H1060,2)</f>
        <v>0</v>
      </c>
      <c r="J1060" s="173">
        <v>292</v>
      </c>
      <c r="K1060" s="174">
        <f>ROUND(E1060*J1060,2)</f>
        <v>67890</v>
      </c>
      <c r="L1060" s="174">
        <v>21</v>
      </c>
      <c r="M1060" s="174">
        <f>G1060*(1+L1060/100)</f>
        <v>0</v>
      </c>
      <c r="N1060" s="174">
        <v>0</v>
      </c>
      <c r="O1060" s="174">
        <f>ROUND(E1060*N1060,2)</f>
        <v>0</v>
      </c>
      <c r="P1060" s="174">
        <v>5.4240000000000003E-2</v>
      </c>
      <c r="Q1060" s="174">
        <f>ROUND(E1060*P1060,2)</f>
        <v>12.61</v>
      </c>
      <c r="R1060" s="174" t="s">
        <v>817</v>
      </c>
      <c r="S1060" s="174" t="s">
        <v>155</v>
      </c>
      <c r="T1060" s="175" t="s">
        <v>155</v>
      </c>
      <c r="U1060" s="157">
        <v>0</v>
      </c>
      <c r="V1060" s="157">
        <f>ROUND(E1060*U1060,2)</f>
        <v>0</v>
      </c>
      <c r="W1060" s="157"/>
      <c r="X1060" s="148"/>
      <c r="Y1060" s="148"/>
      <c r="Z1060" s="148"/>
      <c r="AA1060" s="148"/>
      <c r="AB1060" s="148"/>
      <c r="AC1060" s="148"/>
      <c r="AD1060" s="148"/>
      <c r="AE1060" s="148"/>
      <c r="AF1060" s="148"/>
      <c r="AG1060" s="148" t="s">
        <v>818</v>
      </c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</row>
    <row r="1061" spans="1:60" ht="33.75" outlineLevel="1" x14ac:dyDescent="0.2">
      <c r="A1061" s="155"/>
      <c r="B1061" s="156"/>
      <c r="C1061" s="496" t="s">
        <v>819</v>
      </c>
      <c r="D1061" s="497"/>
      <c r="E1061" s="497"/>
      <c r="F1061" s="497"/>
      <c r="G1061" s="49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48"/>
      <c r="Y1061" s="148"/>
      <c r="Z1061" s="148"/>
      <c r="AA1061" s="148"/>
      <c r="AB1061" s="148"/>
      <c r="AC1061" s="148"/>
      <c r="AD1061" s="148"/>
      <c r="AE1061" s="148"/>
      <c r="AF1061" s="148"/>
      <c r="AG1061" s="148" t="s">
        <v>158</v>
      </c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76" t="str">
        <f>C1061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1061" s="148"/>
      <c r="BC1061" s="148"/>
      <c r="BD1061" s="148"/>
      <c r="BE1061" s="148"/>
      <c r="BF1061" s="148"/>
      <c r="BG1061" s="148"/>
      <c r="BH1061" s="148"/>
    </row>
    <row r="1062" spans="1:60" outlineLevel="1" x14ac:dyDescent="0.2">
      <c r="A1062" s="155"/>
      <c r="B1062" s="156"/>
      <c r="C1062" s="180" t="s">
        <v>759</v>
      </c>
      <c r="D1062" s="158"/>
      <c r="E1062" s="159">
        <v>11.5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48"/>
      <c r="Y1062" s="148"/>
      <c r="Z1062" s="148"/>
      <c r="AA1062" s="148"/>
      <c r="AB1062" s="148"/>
      <c r="AC1062" s="148"/>
      <c r="AD1062" s="148"/>
      <c r="AE1062" s="148"/>
      <c r="AF1062" s="148"/>
      <c r="AG1062" s="148" t="s">
        <v>160</v>
      </c>
      <c r="AH1062" s="148">
        <v>0</v>
      </c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outlineLevel="1" x14ac:dyDescent="0.2">
      <c r="A1063" s="155"/>
      <c r="B1063" s="156"/>
      <c r="C1063" s="180" t="s">
        <v>554</v>
      </c>
      <c r="D1063" s="158"/>
      <c r="E1063" s="159">
        <v>221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48"/>
      <c r="Y1063" s="148"/>
      <c r="Z1063" s="148"/>
      <c r="AA1063" s="148"/>
      <c r="AB1063" s="148"/>
      <c r="AC1063" s="148"/>
      <c r="AD1063" s="148"/>
      <c r="AE1063" s="148"/>
      <c r="AF1063" s="148"/>
      <c r="AG1063" s="148" t="s">
        <v>160</v>
      </c>
      <c r="AH1063" s="148">
        <v>0</v>
      </c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1" x14ac:dyDescent="0.2">
      <c r="A1064" s="155"/>
      <c r="B1064" s="156"/>
      <c r="C1064" s="494"/>
      <c r="D1064" s="495"/>
      <c r="E1064" s="495"/>
      <c r="F1064" s="495"/>
      <c r="G1064" s="495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 t="s">
        <v>163</v>
      </c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outlineLevel="1" x14ac:dyDescent="0.2">
      <c r="A1065" s="169">
        <v>172</v>
      </c>
      <c r="B1065" s="170" t="s">
        <v>820</v>
      </c>
      <c r="C1065" s="179" t="s">
        <v>821</v>
      </c>
      <c r="D1065" s="171" t="s">
        <v>177</v>
      </c>
      <c r="E1065" s="172">
        <v>10.1798</v>
      </c>
      <c r="F1065" s="173"/>
      <c r="G1065" s="174">
        <f>ROUND(E1065*F1065,2)</f>
        <v>0</v>
      </c>
      <c r="H1065" s="173">
        <v>5925</v>
      </c>
      <c r="I1065" s="174">
        <f>ROUND(E1065*H1065,2)</f>
        <v>60315.32</v>
      </c>
      <c r="J1065" s="173">
        <v>0</v>
      </c>
      <c r="K1065" s="174">
        <f>ROUND(E1065*J1065,2)</f>
        <v>0</v>
      </c>
      <c r="L1065" s="174">
        <v>21</v>
      </c>
      <c r="M1065" s="174">
        <f>G1065*(1+L1065/100)</f>
        <v>0</v>
      </c>
      <c r="N1065" s="174">
        <v>0.55000000000000004</v>
      </c>
      <c r="O1065" s="174">
        <f>ROUND(E1065*N1065,2)</f>
        <v>5.6</v>
      </c>
      <c r="P1065" s="174">
        <v>0</v>
      </c>
      <c r="Q1065" s="174">
        <f>ROUND(E1065*P1065,2)</f>
        <v>0</v>
      </c>
      <c r="R1065" s="174" t="s">
        <v>285</v>
      </c>
      <c r="S1065" s="174" t="s">
        <v>155</v>
      </c>
      <c r="T1065" s="175" t="s">
        <v>155</v>
      </c>
      <c r="U1065" s="157">
        <v>0</v>
      </c>
      <c r="V1065" s="157">
        <f>ROUND(E1065*U1065,2)</f>
        <v>0</v>
      </c>
      <c r="W1065" s="157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 t="s">
        <v>715</v>
      </c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</row>
    <row r="1066" spans="1:60" outlineLevel="1" x14ac:dyDescent="0.2">
      <c r="A1066" s="155"/>
      <c r="B1066" s="156"/>
      <c r="C1066" s="180" t="s">
        <v>807</v>
      </c>
      <c r="D1066" s="158"/>
      <c r="E1066" s="159">
        <v>10.17975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48"/>
      <c r="Y1066" s="148"/>
      <c r="Z1066" s="148"/>
      <c r="AA1066" s="148"/>
      <c r="AB1066" s="148"/>
      <c r="AC1066" s="148"/>
      <c r="AD1066" s="148"/>
      <c r="AE1066" s="148"/>
      <c r="AF1066" s="148"/>
      <c r="AG1066" s="148" t="s">
        <v>160</v>
      </c>
      <c r="AH1066" s="148">
        <v>0</v>
      </c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outlineLevel="1" x14ac:dyDescent="0.2">
      <c r="A1067" s="155"/>
      <c r="B1067" s="156"/>
      <c r="C1067" s="494"/>
      <c r="D1067" s="495"/>
      <c r="E1067" s="495"/>
      <c r="F1067" s="495"/>
      <c r="G1067" s="495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48"/>
      <c r="Y1067" s="148"/>
      <c r="Z1067" s="148"/>
      <c r="AA1067" s="148"/>
      <c r="AB1067" s="148"/>
      <c r="AC1067" s="148"/>
      <c r="AD1067" s="148"/>
      <c r="AE1067" s="148"/>
      <c r="AF1067" s="148"/>
      <c r="AG1067" s="148" t="s">
        <v>163</v>
      </c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1" x14ac:dyDescent="0.2">
      <c r="A1068" s="169">
        <v>173</v>
      </c>
      <c r="B1068" s="170" t="s">
        <v>822</v>
      </c>
      <c r="C1068" s="179" t="s">
        <v>823</v>
      </c>
      <c r="D1068" s="171" t="s">
        <v>699</v>
      </c>
      <c r="E1068" s="172">
        <v>20.157690000000002</v>
      </c>
      <c r="F1068" s="173"/>
      <c r="G1068" s="174">
        <f>ROUND(E1068*F1068,2)</f>
        <v>0</v>
      </c>
      <c r="H1068" s="173">
        <v>0</v>
      </c>
      <c r="I1068" s="174">
        <f>ROUND(E1068*H1068,2)</f>
        <v>0</v>
      </c>
      <c r="J1068" s="173">
        <v>1429</v>
      </c>
      <c r="K1068" s="174">
        <f>ROUND(E1068*J1068,2)</f>
        <v>28805.34</v>
      </c>
      <c r="L1068" s="174">
        <v>21</v>
      </c>
      <c r="M1068" s="174">
        <f>G1068*(1+L1068/100)</f>
        <v>0</v>
      </c>
      <c r="N1068" s="174">
        <v>0</v>
      </c>
      <c r="O1068" s="174">
        <f>ROUND(E1068*N1068,2)</f>
        <v>0</v>
      </c>
      <c r="P1068" s="174">
        <v>0</v>
      </c>
      <c r="Q1068" s="174">
        <f>ROUND(E1068*P1068,2)</f>
        <v>0</v>
      </c>
      <c r="R1068" s="174" t="s">
        <v>786</v>
      </c>
      <c r="S1068" s="174" t="s">
        <v>155</v>
      </c>
      <c r="T1068" s="175" t="s">
        <v>155</v>
      </c>
      <c r="U1068" s="157">
        <v>1.8630000000000002</v>
      </c>
      <c r="V1068" s="157">
        <f>ROUND(E1068*U1068,2)</f>
        <v>37.549999999999997</v>
      </c>
      <c r="W1068" s="157"/>
      <c r="X1068" s="148"/>
      <c r="Y1068" s="148"/>
      <c r="Z1068" s="148"/>
      <c r="AA1068" s="148"/>
      <c r="AB1068" s="148"/>
      <c r="AC1068" s="148"/>
      <c r="AD1068" s="148"/>
      <c r="AE1068" s="148"/>
      <c r="AF1068" s="148"/>
      <c r="AG1068" s="148" t="s">
        <v>700</v>
      </c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1" x14ac:dyDescent="0.2">
      <c r="A1069" s="155"/>
      <c r="B1069" s="156"/>
      <c r="C1069" s="496" t="s">
        <v>752</v>
      </c>
      <c r="D1069" s="497"/>
      <c r="E1069" s="497"/>
      <c r="F1069" s="497"/>
      <c r="G1069" s="49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 t="s">
        <v>158</v>
      </c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outlineLevel="1" x14ac:dyDescent="0.2">
      <c r="A1070" s="155"/>
      <c r="B1070" s="156"/>
      <c r="C1070" s="494"/>
      <c r="D1070" s="495"/>
      <c r="E1070" s="495"/>
      <c r="F1070" s="495"/>
      <c r="G1070" s="495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 t="s">
        <v>163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x14ac:dyDescent="0.2">
      <c r="A1071" s="163" t="s">
        <v>149</v>
      </c>
      <c r="B1071" s="164" t="s">
        <v>97</v>
      </c>
      <c r="C1071" s="178" t="s">
        <v>98</v>
      </c>
      <c r="D1071" s="165"/>
      <c r="E1071" s="166"/>
      <c r="F1071" s="167"/>
      <c r="G1071" s="167">
        <f>SUMIF(AG1072:AG1233,"&lt;&gt;NOR",G1072:G1233)</f>
        <v>0</v>
      </c>
      <c r="H1071" s="167"/>
      <c r="I1071" s="167">
        <f>SUM(I1072:I1233)</f>
        <v>144480.75</v>
      </c>
      <c r="J1071" s="167"/>
      <c r="K1071" s="167">
        <f>SUM(K1072:K1233)</f>
        <v>400741.69</v>
      </c>
      <c r="L1071" s="167"/>
      <c r="M1071" s="167">
        <f>SUM(M1072:M1233)</f>
        <v>0</v>
      </c>
      <c r="N1071" s="167"/>
      <c r="O1071" s="167">
        <f>SUM(O1072:O1233)</f>
        <v>2.93</v>
      </c>
      <c r="P1071" s="167"/>
      <c r="Q1071" s="167">
        <f>SUM(Q1072:Q1233)</f>
        <v>2.79</v>
      </c>
      <c r="R1071" s="167"/>
      <c r="S1071" s="167"/>
      <c r="T1071" s="168"/>
      <c r="U1071" s="162"/>
      <c r="V1071" s="162">
        <f>SUM(V1072:V1233)</f>
        <v>296.34000000000003</v>
      </c>
      <c r="W1071" s="162"/>
      <c r="AG1071" t="s">
        <v>150</v>
      </c>
    </row>
    <row r="1072" spans="1:60" ht="33.75" outlineLevel="1" x14ac:dyDescent="0.2">
      <c r="A1072" s="169">
        <v>174</v>
      </c>
      <c r="B1072" s="170" t="s">
        <v>824</v>
      </c>
      <c r="C1072" s="179" t="s">
        <v>825</v>
      </c>
      <c r="D1072" s="171" t="s">
        <v>172</v>
      </c>
      <c r="E1072" s="172">
        <v>88.300000000000011</v>
      </c>
      <c r="F1072" s="173"/>
      <c r="G1072" s="174">
        <f>ROUND(E1072*F1072,2)</f>
        <v>0</v>
      </c>
      <c r="H1072" s="173">
        <v>300.03000000000003</v>
      </c>
      <c r="I1072" s="174">
        <f>ROUND(E1072*H1072,2)</f>
        <v>26492.65</v>
      </c>
      <c r="J1072" s="173">
        <v>236.97000000000003</v>
      </c>
      <c r="K1072" s="174">
        <f>ROUND(E1072*J1072,2)</f>
        <v>20924.45</v>
      </c>
      <c r="L1072" s="174">
        <v>21</v>
      </c>
      <c r="M1072" s="174">
        <f>G1072*(1+L1072/100)</f>
        <v>0</v>
      </c>
      <c r="N1072" s="174">
        <v>3.0000000000000001E-3</v>
      </c>
      <c r="O1072" s="174">
        <f>ROUND(E1072*N1072,2)</f>
        <v>0.26</v>
      </c>
      <c r="P1072" s="174">
        <v>0</v>
      </c>
      <c r="Q1072" s="174">
        <f>ROUND(E1072*P1072,2)</f>
        <v>0</v>
      </c>
      <c r="R1072" s="174" t="s">
        <v>826</v>
      </c>
      <c r="S1072" s="174" t="s">
        <v>155</v>
      </c>
      <c r="T1072" s="175" t="s">
        <v>155</v>
      </c>
      <c r="U1072" s="157">
        <v>0</v>
      </c>
      <c r="V1072" s="157">
        <f>ROUND(E1072*U1072,2)</f>
        <v>0</v>
      </c>
      <c r="W1072" s="157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 t="s">
        <v>366</v>
      </c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</row>
    <row r="1073" spans="1:60" outlineLevel="1" x14ac:dyDescent="0.2">
      <c r="A1073" s="155"/>
      <c r="B1073" s="156"/>
      <c r="C1073" s="180" t="s">
        <v>827</v>
      </c>
      <c r="D1073" s="158"/>
      <c r="E1073" s="159"/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 t="s">
        <v>160</v>
      </c>
      <c r="AH1073" s="148">
        <v>0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outlineLevel="1" x14ac:dyDescent="0.2">
      <c r="A1074" s="155"/>
      <c r="B1074" s="156"/>
      <c r="C1074" s="180" t="s">
        <v>645</v>
      </c>
      <c r="D1074" s="158"/>
      <c r="E1074" s="159"/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 t="s">
        <v>160</v>
      </c>
      <c r="AH1074" s="148">
        <v>0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</row>
    <row r="1075" spans="1:60" outlineLevel="1" x14ac:dyDescent="0.2">
      <c r="A1075" s="155"/>
      <c r="B1075" s="156"/>
      <c r="C1075" s="180" t="s">
        <v>828</v>
      </c>
      <c r="D1075" s="158"/>
      <c r="E1075" s="159">
        <v>7.2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 t="s">
        <v>160</v>
      </c>
      <c r="AH1075" s="148">
        <v>0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1" x14ac:dyDescent="0.2">
      <c r="A1076" s="155"/>
      <c r="B1076" s="156"/>
      <c r="C1076" s="180" t="s">
        <v>829</v>
      </c>
      <c r="D1076" s="158"/>
      <c r="E1076" s="159">
        <v>81.100000000000009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48"/>
      <c r="Y1076" s="148"/>
      <c r="Z1076" s="148"/>
      <c r="AA1076" s="148"/>
      <c r="AB1076" s="148"/>
      <c r="AC1076" s="148"/>
      <c r="AD1076" s="148"/>
      <c r="AE1076" s="148"/>
      <c r="AF1076" s="148"/>
      <c r="AG1076" s="148" t="s">
        <v>160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outlineLevel="1" x14ac:dyDescent="0.2">
      <c r="A1077" s="155"/>
      <c r="B1077" s="156"/>
      <c r="C1077" s="494"/>
      <c r="D1077" s="495"/>
      <c r="E1077" s="495"/>
      <c r="F1077" s="495"/>
      <c r="G1077" s="495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48"/>
      <c r="Y1077" s="148"/>
      <c r="Z1077" s="148"/>
      <c r="AA1077" s="148"/>
      <c r="AB1077" s="148"/>
      <c r="AC1077" s="148"/>
      <c r="AD1077" s="148"/>
      <c r="AE1077" s="148"/>
      <c r="AF1077" s="148"/>
      <c r="AG1077" s="148" t="s">
        <v>163</v>
      </c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</row>
    <row r="1078" spans="1:60" ht="22.5" outlineLevel="1" x14ac:dyDescent="0.2">
      <c r="A1078" s="169">
        <v>175</v>
      </c>
      <c r="B1078" s="170" t="s">
        <v>830</v>
      </c>
      <c r="C1078" s="179" t="s">
        <v>831</v>
      </c>
      <c r="D1078" s="171" t="s">
        <v>219</v>
      </c>
      <c r="E1078" s="172">
        <v>7</v>
      </c>
      <c r="F1078" s="173"/>
      <c r="G1078" s="174">
        <f>ROUND(E1078*F1078,2)</f>
        <v>0</v>
      </c>
      <c r="H1078" s="173">
        <v>586.86</v>
      </c>
      <c r="I1078" s="174">
        <f>ROUND(E1078*H1078,2)</f>
        <v>4108.0200000000004</v>
      </c>
      <c r="J1078" s="173">
        <v>519.1400000000001</v>
      </c>
      <c r="K1078" s="174">
        <f>ROUND(E1078*J1078,2)</f>
        <v>3633.98</v>
      </c>
      <c r="L1078" s="174">
        <v>21</v>
      </c>
      <c r="M1078" s="174">
        <f>G1078*(1+L1078/100)</f>
        <v>0</v>
      </c>
      <c r="N1078" s="174">
        <v>4.0600000000000002E-3</v>
      </c>
      <c r="O1078" s="174">
        <f>ROUND(E1078*N1078,2)</f>
        <v>0.03</v>
      </c>
      <c r="P1078" s="174">
        <v>0</v>
      </c>
      <c r="Q1078" s="174">
        <f>ROUND(E1078*P1078,2)</f>
        <v>0</v>
      </c>
      <c r="R1078" s="174" t="s">
        <v>826</v>
      </c>
      <c r="S1078" s="174" t="s">
        <v>155</v>
      </c>
      <c r="T1078" s="175" t="s">
        <v>155</v>
      </c>
      <c r="U1078" s="157">
        <v>0</v>
      </c>
      <c r="V1078" s="157">
        <f>ROUND(E1078*U1078,2)</f>
        <v>0</v>
      </c>
      <c r="W1078" s="157"/>
      <c r="X1078" s="148"/>
      <c r="Y1078" s="148"/>
      <c r="Z1078" s="148"/>
      <c r="AA1078" s="148"/>
      <c r="AB1078" s="148"/>
      <c r="AC1078" s="148"/>
      <c r="AD1078" s="148"/>
      <c r="AE1078" s="148"/>
      <c r="AF1078" s="148"/>
      <c r="AG1078" s="148" t="s">
        <v>672</v>
      </c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</row>
    <row r="1079" spans="1:60" outlineLevel="1" x14ac:dyDescent="0.2">
      <c r="A1079" s="155"/>
      <c r="B1079" s="156"/>
      <c r="C1079" s="492"/>
      <c r="D1079" s="493"/>
      <c r="E1079" s="493"/>
      <c r="F1079" s="493"/>
      <c r="G1079" s="493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 t="s">
        <v>163</v>
      </c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</row>
    <row r="1080" spans="1:60" ht="33.75" outlineLevel="1" x14ac:dyDescent="0.2">
      <c r="A1080" s="169">
        <v>176</v>
      </c>
      <c r="B1080" s="170" t="s">
        <v>832</v>
      </c>
      <c r="C1080" s="179" t="s">
        <v>833</v>
      </c>
      <c r="D1080" s="171" t="s">
        <v>172</v>
      </c>
      <c r="E1080" s="172">
        <v>79.300000000000011</v>
      </c>
      <c r="F1080" s="173"/>
      <c r="G1080" s="174">
        <f>ROUND(E1080*F1080,2)</f>
        <v>0</v>
      </c>
      <c r="H1080" s="173">
        <v>174.83</v>
      </c>
      <c r="I1080" s="174">
        <f>ROUND(E1080*H1080,2)</f>
        <v>13864.02</v>
      </c>
      <c r="J1080" s="173">
        <v>403.17</v>
      </c>
      <c r="K1080" s="174">
        <f>ROUND(E1080*J1080,2)</f>
        <v>31971.38</v>
      </c>
      <c r="L1080" s="174">
        <v>21</v>
      </c>
      <c r="M1080" s="174">
        <f>G1080*(1+L1080/100)</f>
        <v>0</v>
      </c>
      <c r="N1080" s="174">
        <v>2.7200000000000002E-3</v>
      </c>
      <c r="O1080" s="174">
        <f>ROUND(E1080*N1080,2)</f>
        <v>0.22</v>
      </c>
      <c r="P1080" s="174">
        <v>0</v>
      </c>
      <c r="Q1080" s="174">
        <f>ROUND(E1080*P1080,2)</f>
        <v>0</v>
      </c>
      <c r="R1080" s="174" t="s">
        <v>826</v>
      </c>
      <c r="S1080" s="174" t="s">
        <v>155</v>
      </c>
      <c r="T1080" s="175" t="s">
        <v>155</v>
      </c>
      <c r="U1080" s="157">
        <v>0.81100000000000005</v>
      </c>
      <c r="V1080" s="157">
        <f>ROUND(E1080*U1080,2)</f>
        <v>64.31</v>
      </c>
      <c r="W1080" s="157"/>
      <c r="X1080" s="148"/>
      <c r="Y1080" s="148"/>
      <c r="Z1080" s="148"/>
      <c r="AA1080" s="148"/>
      <c r="AB1080" s="148"/>
      <c r="AC1080" s="148"/>
      <c r="AD1080" s="148"/>
      <c r="AE1080" s="148"/>
      <c r="AF1080" s="148"/>
      <c r="AG1080" s="148" t="s">
        <v>398</v>
      </c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</row>
    <row r="1081" spans="1:60" outlineLevel="1" x14ac:dyDescent="0.2">
      <c r="A1081" s="155"/>
      <c r="B1081" s="156"/>
      <c r="C1081" s="498" t="s">
        <v>834</v>
      </c>
      <c r="D1081" s="499"/>
      <c r="E1081" s="499"/>
      <c r="F1081" s="499"/>
      <c r="G1081" s="499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48"/>
      <c r="Y1081" s="148"/>
      <c r="Z1081" s="148"/>
      <c r="AA1081" s="148"/>
      <c r="AB1081" s="148"/>
      <c r="AC1081" s="148"/>
      <c r="AD1081" s="148"/>
      <c r="AE1081" s="148"/>
      <c r="AF1081" s="148"/>
      <c r="AG1081" s="148" t="s">
        <v>185</v>
      </c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</row>
    <row r="1082" spans="1:60" outlineLevel="1" x14ac:dyDescent="0.2">
      <c r="A1082" s="155"/>
      <c r="B1082" s="156"/>
      <c r="C1082" s="180" t="s">
        <v>249</v>
      </c>
      <c r="D1082" s="158"/>
      <c r="E1082" s="159"/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48"/>
      <c r="Y1082" s="148"/>
      <c r="Z1082" s="148"/>
      <c r="AA1082" s="148"/>
      <c r="AB1082" s="148"/>
      <c r="AC1082" s="148"/>
      <c r="AD1082" s="148"/>
      <c r="AE1082" s="148"/>
      <c r="AF1082" s="148"/>
      <c r="AG1082" s="148" t="s">
        <v>160</v>
      </c>
      <c r="AH1082" s="148">
        <v>0</v>
      </c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</row>
    <row r="1083" spans="1:60" outlineLevel="1" x14ac:dyDescent="0.2">
      <c r="A1083" s="155"/>
      <c r="B1083" s="156"/>
      <c r="C1083" s="180" t="s">
        <v>383</v>
      </c>
      <c r="D1083" s="158"/>
      <c r="E1083" s="159">
        <v>52.2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48"/>
      <c r="Y1083" s="148"/>
      <c r="Z1083" s="148"/>
      <c r="AA1083" s="148"/>
      <c r="AB1083" s="148"/>
      <c r="AC1083" s="148"/>
      <c r="AD1083" s="148"/>
      <c r="AE1083" s="148"/>
      <c r="AF1083" s="148"/>
      <c r="AG1083" s="148" t="s">
        <v>160</v>
      </c>
      <c r="AH1083" s="148">
        <v>0</v>
      </c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</row>
    <row r="1084" spans="1:60" outlineLevel="1" x14ac:dyDescent="0.2">
      <c r="A1084" s="155"/>
      <c r="B1084" s="156"/>
      <c r="C1084" s="180" t="s">
        <v>384</v>
      </c>
      <c r="D1084" s="158"/>
      <c r="E1084" s="159">
        <v>1.4500000000000002</v>
      </c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48"/>
      <c r="Y1084" s="148"/>
      <c r="Z1084" s="148"/>
      <c r="AA1084" s="148"/>
      <c r="AB1084" s="148"/>
      <c r="AC1084" s="148"/>
      <c r="AD1084" s="148"/>
      <c r="AE1084" s="148"/>
      <c r="AF1084" s="148"/>
      <c r="AG1084" s="148" t="s">
        <v>160</v>
      </c>
      <c r="AH1084" s="148">
        <v>0</v>
      </c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</row>
    <row r="1085" spans="1:60" outlineLevel="1" x14ac:dyDescent="0.2">
      <c r="A1085" s="155"/>
      <c r="B1085" s="156"/>
      <c r="C1085" s="180" t="s">
        <v>385</v>
      </c>
      <c r="D1085" s="158"/>
      <c r="E1085" s="159">
        <v>1.4500000000000002</v>
      </c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48"/>
      <c r="Y1085" s="148"/>
      <c r="Z1085" s="148"/>
      <c r="AA1085" s="148"/>
      <c r="AB1085" s="148"/>
      <c r="AC1085" s="148"/>
      <c r="AD1085" s="148"/>
      <c r="AE1085" s="148"/>
      <c r="AF1085" s="148"/>
      <c r="AG1085" s="148" t="s">
        <v>160</v>
      </c>
      <c r="AH1085" s="148">
        <v>0</v>
      </c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</row>
    <row r="1086" spans="1:60" outlineLevel="1" x14ac:dyDescent="0.2">
      <c r="A1086" s="155"/>
      <c r="B1086" s="156"/>
      <c r="C1086" s="180" t="s">
        <v>386</v>
      </c>
      <c r="D1086" s="158"/>
      <c r="E1086" s="159">
        <v>1.2000000000000002</v>
      </c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48"/>
      <c r="Y1086" s="148"/>
      <c r="Z1086" s="148"/>
      <c r="AA1086" s="148"/>
      <c r="AB1086" s="148"/>
      <c r="AC1086" s="148"/>
      <c r="AD1086" s="148"/>
      <c r="AE1086" s="148"/>
      <c r="AF1086" s="148"/>
      <c r="AG1086" s="148" t="s">
        <v>160</v>
      </c>
      <c r="AH1086" s="148">
        <v>0</v>
      </c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</row>
    <row r="1087" spans="1:60" outlineLevel="1" x14ac:dyDescent="0.2">
      <c r="A1087" s="155"/>
      <c r="B1087" s="156"/>
      <c r="C1087" s="180" t="s">
        <v>387</v>
      </c>
      <c r="D1087" s="158"/>
      <c r="E1087" s="159">
        <v>20.3</v>
      </c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 t="s">
        <v>160</v>
      </c>
      <c r="AH1087" s="148">
        <v>0</v>
      </c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</row>
    <row r="1088" spans="1:60" outlineLevel="1" x14ac:dyDescent="0.2">
      <c r="A1088" s="155"/>
      <c r="B1088" s="156"/>
      <c r="C1088" s="180" t="s">
        <v>388</v>
      </c>
      <c r="D1088" s="158"/>
      <c r="E1088" s="159">
        <v>1.2000000000000002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 t="s">
        <v>160</v>
      </c>
      <c r="AH1088" s="148">
        <v>0</v>
      </c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</row>
    <row r="1089" spans="1:60" outlineLevel="1" x14ac:dyDescent="0.2">
      <c r="A1089" s="155"/>
      <c r="B1089" s="156"/>
      <c r="C1089" s="180" t="s">
        <v>389</v>
      </c>
      <c r="D1089" s="158"/>
      <c r="E1089" s="159">
        <v>1.5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 t="s">
        <v>160</v>
      </c>
      <c r="AH1089" s="148">
        <v>0</v>
      </c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</row>
    <row r="1090" spans="1:60" outlineLevel="1" x14ac:dyDescent="0.2">
      <c r="A1090" s="155"/>
      <c r="B1090" s="156"/>
      <c r="C1090" s="494"/>
      <c r="D1090" s="495"/>
      <c r="E1090" s="495"/>
      <c r="F1090" s="495"/>
      <c r="G1090" s="495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 t="s">
        <v>163</v>
      </c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</row>
    <row r="1091" spans="1:60" ht="33.75" outlineLevel="1" x14ac:dyDescent="0.2">
      <c r="A1091" s="169">
        <v>177</v>
      </c>
      <c r="B1091" s="170" t="s">
        <v>835</v>
      </c>
      <c r="C1091" s="179" t="s">
        <v>836</v>
      </c>
      <c r="D1091" s="171" t="s">
        <v>172</v>
      </c>
      <c r="E1091" s="172">
        <v>146.14000000000001</v>
      </c>
      <c r="F1091" s="173"/>
      <c r="G1091" s="174">
        <f>ROUND(E1091*F1091,2)</f>
        <v>0</v>
      </c>
      <c r="H1091" s="173">
        <v>271.99</v>
      </c>
      <c r="I1091" s="174">
        <f>ROUND(E1091*H1091,2)</f>
        <v>39748.620000000003</v>
      </c>
      <c r="J1091" s="173">
        <v>399.01000000000005</v>
      </c>
      <c r="K1091" s="174">
        <f>ROUND(E1091*J1091,2)</f>
        <v>58311.32</v>
      </c>
      <c r="L1091" s="174">
        <v>21</v>
      </c>
      <c r="M1091" s="174">
        <f>G1091*(1+L1091/100)</f>
        <v>0</v>
      </c>
      <c r="N1091" s="174">
        <v>3.4100000000000003E-3</v>
      </c>
      <c r="O1091" s="174">
        <f>ROUND(E1091*N1091,2)</f>
        <v>0.5</v>
      </c>
      <c r="P1091" s="174">
        <v>0</v>
      </c>
      <c r="Q1091" s="174">
        <f>ROUND(E1091*P1091,2)</f>
        <v>0</v>
      </c>
      <c r="R1091" s="174" t="s">
        <v>826</v>
      </c>
      <c r="S1091" s="174" t="s">
        <v>155</v>
      </c>
      <c r="T1091" s="175" t="s">
        <v>155</v>
      </c>
      <c r="U1091" s="157">
        <v>0.84500000000000008</v>
      </c>
      <c r="V1091" s="157">
        <f>ROUND(E1091*U1091,2)</f>
        <v>123.49</v>
      </c>
      <c r="W1091" s="157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 t="s">
        <v>672</v>
      </c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</row>
    <row r="1092" spans="1:60" outlineLevel="1" x14ac:dyDescent="0.2">
      <c r="A1092" s="155"/>
      <c r="B1092" s="156"/>
      <c r="C1092" s="180" t="s">
        <v>236</v>
      </c>
      <c r="D1092" s="158"/>
      <c r="E1092" s="159"/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48"/>
      <c r="Y1092" s="148"/>
      <c r="Z1092" s="148"/>
      <c r="AA1092" s="148"/>
      <c r="AB1092" s="148"/>
      <c r="AC1092" s="148"/>
      <c r="AD1092" s="148"/>
      <c r="AE1092" s="148"/>
      <c r="AF1092" s="148"/>
      <c r="AG1092" s="148" t="s">
        <v>160</v>
      </c>
      <c r="AH1092" s="148">
        <v>0</v>
      </c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</row>
    <row r="1093" spans="1:60" outlineLevel="1" x14ac:dyDescent="0.2">
      <c r="A1093" s="155"/>
      <c r="B1093" s="156"/>
      <c r="C1093" s="180" t="s">
        <v>369</v>
      </c>
      <c r="D1093" s="158"/>
      <c r="E1093" s="159">
        <v>3.6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48"/>
      <c r="Y1093" s="148"/>
      <c r="Z1093" s="148"/>
      <c r="AA1093" s="148"/>
      <c r="AB1093" s="148"/>
      <c r="AC1093" s="148"/>
      <c r="AD1093" s="148"/>
      <c r="AE1093" s="148"/>
      <c r="AF1093" s="148"/>
      <c r="AG1093" s="148" t="s">
        <v>160</v>
      </c>
      <c r="AH1093" s="148">
        <v>0</v>
      </c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</row>
    <row r="1094" spans="1:60" outlineLevel="1" x14ac:dyDescent="0.2">
      <c r="A1094" s="155"/>
      <c r="B1094" s="156"/>
      <c r="C1094" s="180" t="s">
        <v>370</v>
      </c>
      <c r="D1094" s="158"/>
      <c r="E1094" s="159">
        <v>3.6</v>
      </c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 t="s">
        <v>160</v>
      </c>
      <c r="AH1094" s="148">
        <v>0</v>
      </c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</row>
    <row r="1095" spans="1:60" outlineLevel="1" x14ac:dyDescent="0.2">
      <c r="A1095" s="155"/>
      <c r="B1095" s="156"/>
      <c r="C1095" s="180" t="s">
        <v>371</v>
      </c>
      <c r="D1095" s="158"/>
      <c r="E1095" s="159">
        <v>3.6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 t="s">
        <v>160</v>
      </c>
      <c r="AH1095" s="148">
        <v>0</v>
      </c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</row>
    <row r="1096" spans="1:60" outlineLevel="1" x14ac:dyDescent="0.2">
      <c r="A1096" s="155"/>
      <c r="B1096" s="156"/>
      <c r="C1096" s="180" t="s">
        <v>236</v>
      </c>
      <c r="D1096" s="158"/>
      <c r="E1096" s="159"/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48"/>
      <c r="Y1096" s="148"/>
      <c r="Z1096" s="148"/>
      <c r="AA1096" s="148"/>
      <c r="AB1096" s="148"/>
      <c r="AC1096" s="148"/>
      <c r="AD1096" s="148"/>
      <c r="AE1096" s="148"/>
      <c r="AF1096" s="148"/>
      <c r="AG1096" s="148" t="s">
        <v>160</v>
      </c>
      <c r="AH1096" s="148">
        <v>0</v>
      </c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</row>
    <row r="1097" spans="1:60" outlineLevel="1" x14ac:dyDescent="0.2">
      <c r="A1097" s="155"/>
      <c r="B1097" s="156"/>
      <c r="C1097" s="180" t="s">
        <v>372</v>
      </c>
      <c r="D1097" s="158"/>
      <c r="E1097" s="159">
        <v>10.8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48"/>
      <c r="Y1097" s="148"/>
      <c r="Z1097" s="148"/>
      <c r="AA1097" s="148"/>
      <c r="AB1097" s="148"/>
      <c r="AC1097" s="148"/>
      <c r="AD1097" s="148"/>
      <c r="AE1097" s="148"/>
      <c r="AF1097" s="148"/>
      <c r="AG1097" s="148" t="s">
        <v>160</v>
      </c>
      <c r="AH1097" s="148">
        <v>0</v>
      </c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</row>
    <row r="1098" spans="1:60" outlineLevel="1" x14ac:dyDescent="0.2">
      <c r="A1098" s="155"/>
      <c r="B1098" s="156"/>
      <c r="C1098" s="180" t="s">
        <v>373</v>
      </c>
      <c r="D1098" s="158"/>
      <c r="E1098" s="159">
        <v>2.8000000000000003</v>
      </c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48"/>
      <c r="Y1098" s="148"/>
      <c r="Z1098" s="148"/>
      <c r="AA1098" s="148"/>
      <c r="AB1098" s="148"/>
      <c r="AC1098" s="148"/>
      <c r="AD1098" s="148"/>
      <c r="AE1098" s="148"/>
      <c r="AF1098" s="148"/>
      <c r="AG1098" s="148" t="s">
        <v>160</v>
      </c>
      <c r="AH1098" s="148">
        <v>0</v>
      </c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</row>
    <row r="1099" spans="1:60" outlineLevel="1" x14ac:dyDescent="0.2">
      <c r="A1099" s="155"/>
      <c r="B1099" s="156"/>
      <c r="C1099" s="180" t="s">
        <v>374</v>
      </c>
      <c r="D1099" s="158"/>
      <c r="E1099" s="159">
        <v>36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48"/>
      <c r="Y1099" s="148"/>
      <c r="Z1099" s="148"/>
      <c r="AA1099" s="148"/>
      <c r="AB1099" s="148"/>
      <c r="AC1099" s="148"/>
      <c r="AD1099" s="148"/>
      <c r="AE1099" s="148"/>
      <c r="AF1099" s="148"/>
      <c r="AG1099" s="148" t="s">
        <v>160</v>
      </c>
      <c r="AH1099" s="148">
        <v>0</v>
      </c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</row>
    <row r="1100" spans="1:60" outlineLevel="1" x14ac:dyDescent="0.2">
      <c r="A1100" s="155"/>
      <c r="B1100" s="156"/>
      <c r="C1100" s="180" t="s">
        <v>375</v>
      </c>
      <c r="D1100" s="158"/>
      <c r="E1100" s="159">
        <v>2.7</v>
      </c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48"/>
      <c r="Y1100" s="148"/>
      <c r="Z1100" s="148"/>
      <c r="AA1100" s="148"/>
      <c r="AB1100" s="148"/>
      <c r="AC1100" s="148"/>
      <c r="AD1100" s="148"/>
      <c r="AE1100" s="148"/>
      <c r="AF1100" s="148"/>
      <c r="AG1100" s="148" t="s">
        <v>160</v>
      </c>
      <c r="AH1100" s="148">
        <v>0</v>
      </c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</row>
    <row r="1101" spans="1:60" outlineLevel="1" x14ac:dyDescent="0.2">
      <c r="A1101" s="155"/>
      <c r="B1101" s="156"/>
      <c r="C1101" s="180" t="s">
        <v>376</v>
      </c>
      <c r="D1101" s="158"/>
      <c r="E1101" s="159">
        <v>9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 t="s">
        <v>160</v>
      </c>
      <c r="AH1101" s="148">
        <v>0</v>
      </c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</row>
    <row r="1102" spans="1:60" outlineLevel="1" x14ac:dyDescent="0.2">
      <c r="A1102" s="155"/>
      <c r="B1102" s="156"/>
      <c r="C1102" s="180" t="s">
        <v>377</v>
      </c>
      <c r="D1102" s="158"/>
      <c r="E1102" s="159">
        <v>6.6000000000000005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48"/>
      <c r="Y1102" s="148"/>
      <c r="Z1102" s="148"/>
      <c r="AA1102" s="148"/>
      <c r="AB1102" s="148"/>
      <c r="AC1102" s="148"/>
      <c r="AD1102" s="148"/>
      <c r="AE1102" s="148"/>
      <c r="AF1102" s="148"/>
      <c r="AG1102" s="148" t="s">
        <v>160</v>
      </c>
      <c r="AH1102" s="148">
        <v>0</v>
      </c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</row>
    <row r="1103" spans="1:60" outlineLevel="1" x14ac:dyDescent="0.2">
      <c r="A1103" s="155"/>
      <c r="B1103" s="156"/>
      <c r="C1103" s="180" t="s">
        <v>378</v>
      </c>
      <c r="D1103" s="158"/>
      <c r="E1103" s="159">
        <v>52.5</v>
      </c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48"/>
      <c r="Y1103" s="148"/>
      <c r="Z1103" s="148"/>
      <c r="AA1103" s="148"/>
      <c r="AB1103" s="148"/>
      <c r="AC1103" s="148"/>
      <c r="AD1103" s="148"/>
      <c r="AE1103" s="148"/>
      <c r="AF1103" s="148"/>
      <c r="AG1103" s="148" t="s">
        <v>160</v>
      </c>
      <c r="AH1103" s="148">
        <v>0</v>
      </c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</row>
    <row r="1104" spans="1:60" outlineLevel="1" x14ac:dyDescent="0.2">
      <c r="A1104" s="155"/>
      <c r="B1104" s="156"/>
      <c r="C1104" s="180" t="s">
        <v>379</v>
      </c>
      <c r="D1104" s="158"/>
      <c r="E1104" s="159">
        <v>7.5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 t="s">
        <v>160</v>
      </c>
      <c r="AH1104" s="148">
        <v>0</v>
      </c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</row>
    <row r="1105" spans="1:60" outlineLevel="1" x14ac:dyDescent="0.2">
      <c r="A1105" s="155"/>
      <c r="B1105" s="156"/>
      <c r="C1105" s="180" t="s">
        <v>380</v>
      </c>
      <c r="D1105" s="158"/>
      <c r="E1105" s="159">
        <v>6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 t="s">
        <v>160</v>
      </c>
      <c r="AH1105" s="148">
        <v>0</v>
      </c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</row>
    <row r="1106" spans="1:60" outlineLevel="1" x14ac:dyDescent="0.2">
      <c r="A1106" s="155"/>
      <c r="B1106" s="156"/>
      <c r="C1106" s="180" t="s">
        <v>249</v>
      </c>
      <c r="D1106" s="158"/>
      <c r="E1106" s="159"/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 t="s">
        <v>160</v>
      </c>
      <c r="AH1106" s="148">
        <v>0</v>
      </c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</row>
    <row r="1107" spans="1:60" outlineLevel="1" x14ac:dyDescent="0.2">
      <c r="A1107" s="155"/>
      <c r="B1107" s="156"/>
      <c r="C1107" s="180" t="s">
        <v>381</v>
      </c>
      <c r="D1107" s="158"/>
      <c r="E1107" s="159">
        <v>0.72000000000000008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 t="s">
        <v>160</v>
      </c>
      <c r="AH1107" s="148">
        <v>0</v>
      </c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</row>
    <row r="1108" spans="1:60" outlineLevel="1" x14ac:dyDescent="0.2">
      <c r="A1108" s="155"/>
      <c r="B1108" s="156"/>
      <c r="C1108" s="180" t="s">
        <v>382</v>
      </c>
      <c r="D1108" s="158"/>
      <c r="E1108" s="159">
        <v>0.72000000000000008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 t="s">
        <v>160</v>
      </c>
      <c r="AH1108" s="148">
        <v>0</v>
      </c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</row>
    <row r="1109" spans="1:60" outlineLevel="1" x14ac:dyDescent="0.2">
      <c r="A1109" s="155"/>
      <c r="B1109" s="156"/>
      <c r="C1109" s="494"/>
      <c r="D1109" s="495"/>
      <c r="E1109" s="495"/>
      <c r="F1109" s="495"/>
      <c r="G1109" s="495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 t="s">
        <v>163</v>
      </c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</row>
    <row r="1110" spans="1:60" ht="33.75" outlineLevel="1" x14ac:dyDescent="0.2">
      <c r="A1110" s="169">
        <v>178</v>
      </c>
      <c r="B1110" s="170" t="s">
        <v>837</v>
      </c>
      <c r="C1110" s="179" t="s">
        <v>838</v>
      </c>
      <c r="D1110" s="171" t="s">
        <v>172</v>
      </c>
      <c r="E1110" s="172">
        <v>97.800000000000011</v>
      </c>
      <c r="F1110" s="173"/>
      <c r="G1110" s="174">
        <f>ROUND(E1110*F1110,2)</f>
        <v>0</v>
      </c>
      <c r="H1110" s="173">
        <v>491.26000000000005</v>
      </c>
      <c r="I1110" s="174">
        <f>ROUND(E1110*H1110,2)</f>
        <v>48045.23</v>
      </c>
      <c r="J1110" s="173">
        <v>311.74</v>
      </c>
      <c r="K1110" s="174">
        <f>ROUND(E1110*J1110,2)</f>
        <v>30488.17</v>
      </c>
      <c r="L1110" s="174">
        <v>21</v>
      </c>
      <c r="M1110" s="174">
        <f>G1110*(1+L1110/100)</f>
        <v>0</v>
      </c>
      <c r="N1110" s="174">
        <v>3.7300000000000002E-3</v>
      </c>
      <c r="O1110" s="174">
        <f>ROUND(E1110*N1110,2)</f>
        <v>0.36</v>
      </c>
      <c r="P1110" s="174">
        <v>0</v>
      </c>
      <c r="Q1110" s="174">
        <f>ROUND(E1110*P1110,2)</f>
        <v>0</v>
      </c>
      <c r="R1110" s="174" t="s">
        <v>826</v>
      </c>
      <c r="S1110" s="174" t="s">
        <v>155</v>
      </c>
      <c r="T1110" s="175" t="s">
        <v>155</v>
      </c>
      <c r="U1110" s="157">
        <v>0</v>
      </c>
      <c r="V1110" s="157">
        <f>ROUND(E1110*U1110,2)</f>
        <v>0</v>
      </c>
      <c r="W1110" s="157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 t="s">
        <v>672</v>
      </c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</row>
    <row r="1111" spans="1:60" ht="22.5" outlineLevel="1" x14ac:dyDescent="0.2">
      <c r="A1111" s="155"/>
      <c r="B1111" s="156"/>
      <c r="C1111" s="180" t="s">
        <v>839</v>
      </c>
      <c r="D1111" s="158"/>
      <c r="E1111" s="159"/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 t="s">
        <v>160</v>
      </c>
      <c r="AH1111" s="148">
        <v>0</v>
      </c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</row>
    <row r="1112" spans="1:60" outlineLevel="1" x14ac:dyDescent="0.2">
      <c r="A1112" s="155"/>
      <c r="B1112" s="156"/>
      <c r="C1112" s="180" t="s">
        <v>645</v>
      </c>
      <c r="D1112" s="158"/>
      <c r="E1112" s="159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 t="s">
        <v>160</v>
      </c>
      <c r="AH1112" s="148">
        <v>0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</row>
    <row r="1113" spans="1:60" outlineLevel="1" x14ac:dyDescent="0.2">
      <c r="A1113" s="155"/>
      <c r="B1113" s="156"/>
      <c r="C1113" s="180" t="s">
        <v>840</v>
      </c>
      <c r="D1113" s="158"/>
      <c r="E1113" s="159">
        <v>15.5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 t="s">
        <v>160</v>
      </c>
      <c r="AH1113" s="148">
        <v>0</v>
      </c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</row>
    <row r="1114" spans="1:60" outlineLevel="1" x14ac:dyDescent="0.2">
      <c r="A1114" s="155"/>
      <c r="B1114" s="156"/>
      <c r="C1114" s="180" t="s">
        <v>841</v>
      </c>
      <c r="D1114" s="158"/>
      <c r="E1114" s="159">
        <v>82.300000000000011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 t="s">
        <v>160</v>
      </c>
      <c r="AH1114" s="148">
        <v>0</v>
      </c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</row>
    <row r="1115" spans="1:60" outlineLevel="1" x14ac:dyDescent="0.2">
      <c r="A1115" s="155"/>
      <c r="B1115" s="156"/>
      <c r="C1115" s="494"/>
      <c r="D1115" s="495"/>
      <c r="E1115" s="495"/>
      <c r="F1115" s="495"/>
      <c r="G1115" s="495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48"/>
      <c r="Y1115" s="148"/>
      <c r="Z1115" s="148"/>
      <c r="AA1115" s="148"/>
      <c r="AB1115" s="148"/>
      <c r="AC1115" s="148"/>
      <c r="AD1115" s="148"/>
      <c r="AE1115" s="148"/>
      <c r="AF1115" s="148"/>
      <c r="AG1115" s="148" t="s">
        <v>163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</row>
    <row r="1116" spans="1:60" outlineLevel="1" x14ac:dyDescent="0.2">
      <c r="A1116" s="169">
        <v>179</v>
      </c>
      <c r="B1116" s="170" t="s">
        <v>842</v>
      </c>
      <c r="C1116" s="179" t="s">
        <v>843</v>
      </c>
      <c r="D1116" s="171" t="s">
        <v>153</v>
      </c>
      <c r="E1116" s="172">
        <v>11.5</v>
      </c>
      <c r="F1116" s="173"/>
      <c r="G1116" s="174">
        <f>ROUND(E1116*F1116,2)</f>
        <v>0</v>
      </c>
      <c r="H1116" s="173">
        <v>0</v>
      </c>
      <c r="I1116" s="174">
        <f>ROUND(E1116*H1116,2)</f>
        <v>0</v>
      </c>
      <c r="J1116" s="173">
        <v>50.5</v>
      </c>
      <c r="K1116" s="174">
        <f>ROUND(E1116*J1116,2)</f>
        <v>580.75</v>
      </c>
      <c r="L1116" s="174">
        <v>21</v>
      </c>
      <c r="M1116" s="174">
        <f>G1116*(1+L1116/100)</f>
        <v>0</v>
      </c>
      <c r="N1116" s="174">
        <v>0</v>
      </c>
      <c r="O1116" s="174">
        <f>ROUND(E1116*N1116,2)</f>
        <v>0</v>
      </c>
      <c r="P1116" s="174">
        <v>7.3200000000000001E-3</v>
      </c>
      <c r="Q1116" s="174">
        <f>ROUND(E1116*P1116,2)</f>
        <v>0.08</v>
      </c>
      <c r="R1116" s="174" t="s">
        <v>826</v>
      </c>
      <c r="S1116" s="174" t="s">
        <v>155</v>
      </c>
      <c r="T1116" s="175" t="s">
        <v>155</v>
      </c>
      <c r="U1116" s="157">
        <v>0</v>
      </c>
      <c r="V1116" s="157">
        <f>ROUND(E1116*U1116,2)</f>
        <v>0</v>
      </c>
      <c r="W1116" s="157"/>
      <c r="X1116" s="148"/>
      <c r="Y1116" s="148"/>
      <c r="Z1116" s="148"/>
      <c r="AA1116" s="148"/>
      <c r="AB1116" s="148"/>
      <c r="AC1116" s="148"/>
      <c r="AD1116" s="148"/>
      <c r="AE1116" s="148"/>
      <c r="AF1116" s="148"/>
      <c r="AG1116" s="148" t="s">
        <v>672</v>
      </c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</row>
    <row r="1117" spans="1:60" outlineLevel="1" x14ac:dyDescent="0.2">
      <c r="A1117" s="155"/>
      <c r="B1117" s="156"/>
      <c r="C1117" s="180" t="s">
        <v>759</v>
      </c>
      <c r="D1117" s="158"/>
      <c r="E1117" s="159">
        <v>11.5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48"/>
      <c r="Y1117" s="148"/>
      <c r="Z1117" s="148"/>
      <c r="AA1117" s="148"/>
      <c r="AB1117" s="148"/>
      <c r="AC1117" s="148"/>
      <c r="AD1117" s="148"/>
      <c r="AE1117" s="148"/>
      <c r="AF1117" s="148"/>
      <c r="AG1117" s="148" t="s">
        <v>160</v>
      </c>
      <c r="AH1117" s="148">
        <v>0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</row>
    <row r="1118" spans="1:60" outlineLevel="1" x14ac:dyDescent="0.2">
      <c r="A1118" s="155"/>
      <c r="B1118" s="156"/>
      <c r="C1118" s="494"/>
      <c r="D1118" s="495"/>
      <c r="E1118" s="495"/>
      <c r="F1118" s="495"/>
      <c r="G1118" s="495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48"/>
      <c r="Y1118" s="148"/>
      <c r="Z1118" s="148"/>
      <c r="AA1118" s="148"/>
      <c r="AB1118" s="148"/>
      <c r="AC1118" s="148"/>
      <c r="AD1118" s="148"/>
      <c r="AE1118" s="148"/>
      <c r="AF1118" s="148"/>
      <c r="AG1118" s="148" t="s">
        <v>163</v>
      </c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</row>
    <row r="1119" spans="1:60" outlineLevel="1" x14ac:dyDescent="0.2">
      <c r="A1119" s="169">
        <v>180</v>
      </c>
      <c r="B1119" s="170" t="s">
        <v>844</v>
      </c>
      <c r="C1119" s="179" t="s">
        <v>845</v>
      </c>
      <c r="D1119" s="171" t="s">
        <v>172</v>
      </c>
      <c r="E1119" s="172">
        <v>225.44000000000003</v>
      </c>
      <c r="F1119" s="173"/>
      <c r="G1119" s="174">
        <f>ROUND(E1119*F1119,2)</f>
        <v>0</v>
      </c>
      <c r="H1119" s="173">
        <v>0</v>
      </c>
      <c r="I1119" s="174">
        <f>ROUND(E1119*H1119,2)</f>
        <v>0</v>
      </c>
      <c r="J1119" s="173">
        <v>50.5</v>
      </c>
      <c r="K1119" s="174">
        <f>ROUND(E1119*J1119,2)</f>
        <v>11384.72</v>
      </c>
      <c r="L1119" s="174">
        <v>21</v>
      </c>
      <c r="M1119" s="174">
        <f>G1119*(1+L1119/100)</f>
        <v>0</v>
      </c>
      <c r="N1119" s="174">
        <v>0</v>
      </c>
      <c r="O1119" s="174">
        <f>ROUND(E1119*N1119,2)</f>
        <v>0</v>
      </c>
      <c r="P1119" s="174">
        <v>1.3500000000000001E-3</v>
      </c>
      <c r="Q1119" s="174">
        <f>ROUND(E1119*P1119,2)</f>
        <v>0.3</v>
      </c>
      <c r="R1119" s="174" t="s">
        <v>826</v>
      </c>
      <c r="S1119" s="174" t="s">
        <v>155</v>
      </c>
      <c r="T1119" s="175" t="s">
        <v>155</v>
      </c>
      <c r="U1119" s="157">
        <v>0</v>
      </c>
      <c r="V1119" s="157">
        <f>ROUND(E1119*U1119,2)</f>
        <v>0</v>
      </c>
      <c r="W1119" s="157"/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 t="s">
        <v>672</v>
      </c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</row>
    <row r="1120" spans="1:60" outlineLevel="1" x14ac:dyDescent="0.2">
      <c r="A1120" s="155"/>
      <c r="B1120" s="156"/>
      <c r="C1120" s="180" t="s">
        <v>232</v>
      </c>
      <c r="D1120" s="158"/>
      <c r="E1120" s="159"/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48"/>
      <c r="Y1120" s="148"/>
      <c r="Z1120" s="148"/>
      <c r="AA1120" s="148"/>
      <c r="AB1120" s="148"/>
      <c r="AC1120" s="148"/>
      <c r="AD1120" s="148"/>
      <c r="AE1120" s="148"/>
      <c r="AF1120" s="148"/>
      <c r="AG1120" s="148" t="s">
        <v>160</v>
      </c>
      <c r="AH1120" s="148">
        <v>0</v>
      </c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</row>
    <row r="1121" spans="1:60" outlineLevel="1" x14ac:dyDescent="0.2">
      <c r="A1121" s="155"/>
      <c r="B1121" s="156"/>
      <c r="C1121" s="180" t="s">
        <v>369</v>
      </c>
      <c r="D1121" s="158"/>
      <c r="E1121" s="159">
        <v>3.6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48"/>
      <c r="Y1121" s="148"/>
      <c r="Z1121" s="148"/>
      <c r="AA1121" s="148"/>
      <c r="AB1121" s="148"/>
      <c r="AC1121" s="148"/>
      <c r="AD1121" s="148"/>
      <c r="AE1121" s="148"/>
      <c r="AF1121" s="148"/>
      <c r="AG1121" s="148" t="s">
        <v>160</v>
      </c>
      <c r="AH1121" s="148">
        <v>0</v>
      </c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</row>
    <row r="1122" spans="1:60" outlineLevel="1" x14ac:dyDescent="0.2">
      <c r="A1122" s="155"/>
      <c r="B1122" s="156"/>
      <c r="C1122" s="180" t="s">
        <v>370</v>
      </c>
      <c r="D1122" s="158"/>
      <c r="E1122" s="159">
        <v>3.6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 t="s">
        <v>160</v>
      </c>
      <c r="AH1122" s="148">
        <v>0</v>
      </c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</row>
    <row r="1123" spans="1:60" outlineLevel="1" x14ac:dyDescent="0.2">
      <c r="A1123" s="155"/>
      <c r="B1123" s="156"/>
      <c r="C1123" s="180" t="s">
        <v>371</v>
      </c>
      <c r="D1123" s="158"/>
      <c r="E1123" s="159">
        <v>3.6</v>
      </c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 t="s">
        <v>160</v>
      </c>
      <c r="AH1123" s="148">
        <v>0</v>
      </c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</row>
    <row r="1124" spans="1:60" outlineLevel="1" x14ac:dyDescent="0.2">
      <c r="A1124" s="155"/>
      <c r="B1124" s="156"/>
      <c r="C1124" s="180" t="s">
        <v>236</v>
      </c>
      <c r="D1124" s="158"/>
      <c r="E1124" s="159"/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 t="s">
        <v>160</v>
      </c>
      <c r="AH1124" s="148">
        <v>0</v>
      </c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</row>
    <row r="1125" spans="1:60" outlineLevel="1" x14ac:dyDescent="0.2">
      <c r="A1125" s="155"/>
      <c r="B1125" s="156"/>
      <c r="C1125" s="180" t="s">
        <v>372</v>
      </c>
      <c r="D1125" s="158"/>
      <c r="E1125" s="159">
        <v>10.8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48"/>
      <c r="Y1125" s="148"/>
      <c r="Z1125" s="148"/>
      <c r="AA1125" s="148"/>
      <c r="AB1125" s="148"/>
      <c r="AC1125" s="148"/>
      <c r="AD1125" s="148"/>
      <c r="AE1125" s="148"/>
      <c r="AF1125" s="148"/>
      <c r="AG1125" s="148" t="s">
        <v>160</v>
      </c>
      <c r="AH1125" s="148">
        <v>0</v>
      </c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</row>
    <row r="1126" spans="1:60" outlineLevel="1" x14ac:dyDescent="0.2">
      <c r="A1126" s="155"/>
      <c r="B1126" s="156"/>
      <c r="C1126" s="180" t="s">
        <v>373</v>
      </c>
      <c r="D1126" s="158"/>
      <c r="E1126" s="159">
        <v>2.8000000000000003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 t="s">
        <v>160</v>
      </c>
      <c r="AH1126" s="148">
        <v>0</v>
      </c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</row>
    <row r="1127" spans="1:60" outlineLevel="1" x14ac:dyDescent="0.2">
      <c r="A1127" s="155"/>
      <c r="B1127" s="156"/>
      <c r="C1127" s="180" t="s">
        <v>374</v>
      </c>
      <c r="D1127" s="158"/>
      <c r="E1127" s="159">
        <v>36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48"/>
      <c r="Y1127" s="148"/>
      <c r="Z1127" s="148"/>
      <c r="AA1127" s="148"/>
      <c r="AB1127" s="148"/>
      <c r="AC1127" s="148"/>
      <c r="AD1127" s="148"/>
      <c r="AE1127" s="148"/>
      <c r="AF1127" s="148"/>
      <c r="AG1127" s="148" t="s">
        <v>160</v>
      </c>
      <c r="AH1127" s="148">
        <v>0</v>
      </c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</row>
    <row r="1128" spans="1:60" outlineLevel="1" x14ac:dyDescent="0.2">
      <c r="A1128" s="155"/>
      <c r="B1128" s="156"/>
      <c r="C1128" s="180" t="s">
        <v>375</v>
      </c>
      <c r="D1128" s="158"/>
      <c r="E1128" s="159">
        <v>2.7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 t="s">
        <v>160</v>
      </c>
      <c r="AH1128" s="148">
        <v>0</v>
      </c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</row>
    <row r="1129" spans="1:60" outlineLevel="1" x14ac:dyDescent="0.2">
      <c r="A1129" s="155"/>
      <c r="B1129" s="156"/>
      <c r="C1129" s="180" t="s">
        <v>376</v>
      </c>
      <c r="D1129" s="158"/>
      <c r="E1129" s="159">
        <v>9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 t="s">
        <v>160</v>
      </c>
      <c r="AH1129" s="148">
        <v>0</v>
      </c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</row>
    <row r="1130" spans="1:60" outlineLevel="1" x14ac:dyDescent="0.2">
      <c r="A1130" s="155"/>
      <c r="B1130" s="156"/>
      <c r="C1130" s="180" t="s">
        <v>377</v>
      </c>
      <c r="D1130" s="158"/>
      <c r="E1130" s="159">
        <v>6.6000000000000005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48"/>
      <c r="Y1130" s="148"/>
      <c r="Z1130" s="148"/>
      <c r="AA1130" s="148"/>
      <c r="AB1130" s="148"/>
      <c r="AC1130" s="148"/>
      <c r="AD1130" s="148"/>
      <c r="AE1130" s="148"/>
      <c r="AF1130" s="148"/>
      <c r="AG1130" s="148" t="s">
        <v>160</v>
      </c>
      <c r="AH1130" s="148">
        <v>0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</row>
    <row r="1131" spans="1:60" outlineLevel="1" x14ac:dyDescent="0.2">
      <c r="A1131" s="155"/>
      <c r="B1131" s="156"/>
      <c r="C1131" s="180" t="s">
        <v>378</v>
      </c>
      <c r="D1131" s="158"/>
      <c r="E1131" s="159">
        <v>52.5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48"/>
      <c r="Y1131" s="148"/>
      <c r="Z1131" s="148"/>
      <c r="AA1131" s="148"/>
      <c r="AB1131" s="148"/>
      <c r="AC1131" s="148"/>
      <c r="AD1131" s="148"/>
      <c r="AE1131" s="148"/>
      <c r="AF1131" s="148"/>
      <c r="AG1131" s="148" t="s">
        <v>160</v>
      </c>
      <c r="AH1131" s="148">
        <v>0</v>
      </c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</row>
    <row r="1132" spans="1:60" outlineLevel="1" x14ac:dyDescent="0.2">
      <c r="A1132" s="155"/>
      <c r="B1132" s="156"/>
      <c r="C1132" s="180" t="s">
        <v>379</v>
      </c>
      <c r="D1132" s="158"/>
      <c r="E1132" s="159">
        <v>7.5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48"/>
      <c r="Y1132" s="148"/>
      <c r="Z1132" s="148"/>
      <c r="AA1132" s="148"/>
      <c r="AB1132" s="148"/>
      <c r="AC1132" s="148"/>
      <c r="AD1132" s="148"/>
      <c r="AE1132" s="148"/>
      <c r="AF1132" s="148"/>
      <c r="AG1132" s="148" t="s">
        <v>160</v>
      </c>
      <c r="AH1132" s="148">
        <v>0</v>
      </c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</row>
    <row r="1133" spans="1:60" outlineLevel="1" x14ac:dyDescent="0.2">
      <c r="A1133" s="155"/>
      <c r="B1133" s="156"/>
      <c r="C1133" s="180" t="s">
        <v>380</v>
      </c>
      <c r="D1133" s="158"/>
      <c r="E1133" s="159">
        <v>6</v>
      </c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48"/>
      <c r="Y1133" s="148"/>
      <c r="Z1133" s="148"/>
      <c r="AA1133" s="148"/>
      <c r="AB1133" s="148"/>
      <c r="AC1133" s="148"/>
      <c r="AD1133" s="148"/>
      <c r="AE1133" s="148"/>
      <c r="AF1133" s="148"/>
      <c r="AG1133" s="148" t="s">
        <v>160</v>
      </c>
      <c r="AH1133" s="148">
        <v>0</v>
      </c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</row>
    <row r="1134" spans="1:60" outlineLevel="1" x14ac:dyDescent="0.2">
      <c r="A1134" s="155"/>
      <c r="B1134" s="156"/>
      <c r="C1134" s="180" t="s">
        <v>246</v>
      </c>
      <c r="D1134" s="158"/>
      <c r="E1134" s="159"/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 t="s">
        <v>160</v>
      </c>
      <c r="AH1134" s="148">
        <v>0</v>
      </c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</row>
    <row r="1135" spans="1:60" outlineLevel="1" x14ac:dyDescent="0.2">
      <c r="A1135" s="155"/>
      <c r="B1135" s="156"/>
      <c r="C1135" s="180" t="s">
        <v>381</v>
      </c>
      <c r="D1135" s="158"/>
      <c r="E1135" s="159">
        <v>0.72000000000000008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 t="s">
        <v>160</v>
      </c>
      <c r="AH1135" s="148">
        <v>0</v>
      </c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</row>
    <row r="1136" spans="1:60" outlineLevel="1" x14ac:dyDescent="0.2">
      <c r="A1136" s="155"/>
      <c r="B1136" s="156"/>
      <c r="C1136" s="180" t="s">
        <v>382</v>
      </c>
      <c r="D1136" s="158"/>
      <c r="E1136" s="159">
        <v>0.72000000000000008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48"/>
      <c r="Y1136" s="148"/>
      <c r="Z1136" s="148"/>
      <c r="AA1136" s="148"/>
      <c r="AB1136" s="148"/>
      <c r="AC1136" s="148"/>
      <c r="AD1136" s="148"/>
      <c r="AE1136" s="148"/>
      <c r="AF1136" s="148"/>
      <c r="AG1136" s="148" t="s">
        <v>160</v>
      </c>
      <c r="AH1136" s="148">
        <v>0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</row>
    <row r="1137" spans="1:60" outlineLevel="1" x14ac:dyDescent="0.2">
      <c r="A1137" s="155"/>
      <c r="B1137" s="156"/>
      <c r="C1137" s="180" t="s">
        <v>249</v>
      </c>
      <c r="D1137" s="158"/>
      <c r="E1137" s="159"/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48"/>
      <c r="Y1137" s="148"/>
      <c r="Z1137" s="148"/>
      <c r="AA1137" s="148"/>
      <c r="AB1137" s="148"/>
      <c r="AC1137" s="148"/>
      <c r="AD1137" s="148"/>
      <c r="AE1137" s="148"/>
      <c r="AF1137" s="148"/>
      <c r="AG1137" s="148" t="s">
        <v>160</v>
      </c>
      <c r="AH1137" s="148">
        <v>0</v>
      </c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</row>
    <row r="1138" spans="1:60" outlineLevel="1" x14ac:dyDescent="0.2">
      <c r="A1138" s="155"/>
      <c r="B1138" s="156"/>
      <c r="C1138" s="180" t="s">
        <v>383</v>
      </c>
      <c r="D1138" s="158"/>
      <c r="E1138" s="159">
        <v>52.2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 t="s">
        <v>160</v>
      </c>
      <c r="AH1138" s="148">
        <v>0</v>
      </c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</row>
    <row r="1139" spans="1:60" outlineLevel="1" x14ac:dyDescent="0.2">
      <c r="A1139" s="155"/>
      <c r="B1139" s="156"/>
      <c r="C1139" s="180" t="s">
        <v>384</v>
      </c>
      <c r="D1139" s="158"/>
      <c r="E1139" s="159">
        <v>1.4500000000000002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48"/>
      <c r="Y1139" s="148"/>
      <c r="Z1139" s="148"/>
      <c r="AA1139" s="148"/>
      <c r="AB1139" s="148"/>
      <c r="AC1139" s="148"/>
      <c r="AD1139" s="148"/>
      <c r="AE1139" s="148"/>
      <c r="AF1139" s="148"/>
      <c r="AG1139" s="148" t="s">
        <v>160</v>
      </c>
      <c r="AH1139" s="148">
        <v>0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</row>
    <row r="1140" spans="1:60" outlineLevel="1" x14ac:dyDescent="0.2">
      <c r="A1140" s="155"/>
      <c r="B1140" s="156"/>
      <c r="C1140" s="180" t="s">
        <v>385</v>
      </c>
      <c r="D1140" s="158"/>
      <c r="E1140" s="159">
        <v>1.4500000000000002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 t="s">
        <v>160</v>
      </c>
      <c r="AH1140" s="148">
        <v>0</v>
      </c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</row>
    <row r="1141" spans="1:60" outlineLevel="1" x14ac:dyDescent="0.2">
      <c r="A1141" s="155"/>
      <c r="B1141" s="156"/>
      <c r="C1141" s="180" t="s">
        <v>386</v>
      </c>
      <c r="D1141" s="158"/>
      <c r="E1141" s="159">
        <v>1.2000000000000002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 t="s">
        <v>160</v>
      </c>
      <c r="AH1141" s="148">
        <v>0</v>
      </c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</row>
    <row r="1142" spans="1:60" outlineLevel="1" x14ac:dyDescent="0.2">
      <c r="A1142" s="155"/>
      <c r="B1142" s="156"/>
      <c r="C1142" s="180" t="s">
        <v>387</v>
      </c>
      <c r="D1142" s="158"/>
      <c r="E1142" s="159">
        <v>20.3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 t="s">
        <v>160</v>
      </c>
      <c r="AH1142" s="148">
        <v>0</v>
      </c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</row>
    <row r="1143" spans="1:60" outlineLevel="1" x14ac:dyDescent="0.2">
      <c r="A1143" s="155"/>
      <c r="B1143" s="156"/>
      <c r="C1143" s="180" t="s">
        <v>388</v>
      </c>
      <c r="D1143" s="158"/>
      <c r="E1143" s="159">
        <v>1.2000000000000002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48"/>
      <c r="Y1143" s="148"/>
      <c r="Z1143" s="148"/>
      <c r="AA1143" s="148"/>
      <c r="AB1143" s="148"/>
      <c r="AC1143" s="148"/>
      <c r="AD1143" s="148"/>
      <c r="AE1143" s="148"/>
      <c r="AF1143" s="148"/>
      <c r="AG1143" s="148" t="s">
        <v>160</v>
      </c>
      <c r="AH1143" s="148">
        <v>0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</row>
    <row r="1144" spans="1:60" outlineLevel="1" x14ac:dyDescent="0.2">
      <c r="A1144" s="155"/>
      <c r="B1144" s="156"/>
      <c r="C1144" s="180" t="s">
        <v>389</v>
      </c>
      <c r="D1144" s="158"/>
      <c r="E1144" s="159">
        <v>1.5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48"/>
      <c r="Y1144" s="148"/>
      <c r="Z1144" s="148"/>
      <c r="AA1144" s="148"/>
      <c r="AB1144" s="148"/>
      <c r="AC1144" s="148"/>
      <c r="AD1144" s="148"/>
      <c r="AE1144" s="148"/>
      <c r="AF1144" s="148"/>
      <c r="AG1144" s="148" t="s">
        <v>160</v>
      </c>
      <c r="AH1144" s="148">
        <v>0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</row>
    <row r="1145" spans="1:60" outlineLevel="1" x14ac:dyDescent="0.2">
      <c r="A1145" s="155"/>
      <c r="B1145" s="156"/>
      <c r="C1145" s="494"/>
      <c r="D1145" s="495"/>
      <c r="E1145" s="495"/>
      <c r="F1145" s="495"/>
      <c r="G1145" s="495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 t="s">
        <v>163</v>
      </c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</row>
    <row r="1146" spans="1:60" ht="22.5" outlineLevel="1" x14ac:dyDescent="0.2">
      <c r="A1146" s="169">
        <v>181</v>
      </c>
      <c r="B1146" s="170" t="s">
        <v>846</v>
      </c>
      <c r="C1146" s="179" t="s">
        <v>847</v>
      </c>
      <c r="D1146" s="171" t="s">
        <v>219</v>
      </c>
      <c r="E1146" s="172">
        <v>7</v>
      </c>
      <c r="F1146" s="173"/>
      <c r="G1146" s="174">
        <f>ROUND(E1146*F1146,2)</f>
        <v>0</v>
      </c>
      <c r="H1146" s="173">
        <v>1746.0300000000002</v>
      </c>
      <c r="I1146" s="174">
        <f>ROUND(E1146*H1146,2)</f>
        <v>12222.21</v>
      </c>
      <c r="J1146" s="173">
        <v>2180.9700000000003</v>
      </c>
      <c r="K1146" s="174">
        <f>ROUND(E1146*J1146,2)</f>
        <v>15266.79</v>
      </c>
      <c r="L1146" s="174">
        <v>21</v>
      </c>
      <c r="M1146" s="174">
        <f>G1146*(1+L1146/100)</f>
        <v>0</v>
      </c>
      <c r="N1146" s="174">
        <v>7.6430000000000012E-2</v>
      </c>
      <c r="O1146" s="174">
        <f>ROUND(E1146*N1146,2)</f>
        <v>0.54</v>
      </c>
      <c r="P1146" s="174">
        <v>0</v>
      </c>
      <c r="Q1146" s="174">
        <f>ROUND(E1146*P1146,2)</f>
        <v>0</v>
      </c>
      <c r="R1146" s="174"/>
      <c r="S1146" s="174" t="s">
        <v>208</v>
      </c>
      <c r="T1146" s="175" t="s">
        <v>209</v>
      </c>
      <c r="U1146" s="157">
        <v>0</v>
      </c>
      <c r="V1146" s="157">
        <f>ROUND(E1146*U1146,2)</f>
        <v>0</v>
      </c>
      <c r="W1146" s="157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 t="s">
        <v>672</v>
      </c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</row>
    <row r="1147" spans="1:60" outlineLevel="1" x14ac:dyDescent="0.2">
      <c r="A1147" s="155"/>
      <c r="B1147" s="156"/>
      <c r="C1147" s="180" t="s">
        <v>848</v>
      </c>
      <c r="D1147" s="158"/>
      <c r="E1147" s="159">
        <v>7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 t="s">
        <v>160</v>
      </c>
      <c r="AH1147" s="148">
        <v>0</v>
      </c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</row>
    <row r="1148" spans="1:60" outlineLevel="1" x14ac:dyDescent="0.2">
      <c r="A1148" s="155"/>
      <c r="B1148" s="156"/>
      <c r="C1148" s="494"/>
      <c r="D1148" s="495"/>
      <c r="E1148" s="495"/>
      <c r="F1148" s="495"/>
      <c r="G1148" s="495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 t="s">
        <v>163</v>
      </c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</row>
    <row r="1149" spans="1:60" outlineLevel="1" x14ac:dyDescent="0.2">
      <c r="A1149" s="169">
        <v>182</v>
      </c>
      <c r="B1149" s="170" t="s">
        <v>849</v>
      </c>
      <c r="C1149" s="179" t="s">
        <v>850</v>
      </c>
      <c r="D1149" s="171" t="s">
        <v>172</v>
      </c>
      <c r="E1149" s="172">
        <v>56.800000000000004</v>
      </c>
      <c r="F1149" s="173"/>
      <c r="G1149" s="174">
        <f>ROUND(E1149*F1149,2)</f>
        <v>0</v>
      </c>
      <c r="H1149" s="173">
        <v>0</v>
      </c>
      <c r="I1149" s="174">
        <f>ROUND(E1149*H1149,2)</f>
        <v>0</v>
      </c>
      <c r="J1149" s="173">
        <v>730.5</v>
      </c>
      <c r="K1149" s="174">
        <f>ROUND(E1149*J1149,2)</f>
        <v>41492.400000000001</v>
      </c>
      <c r="L1149" s="174">
        <v>21</v>
      </c>
      <c r="M1149" s="174">
        <f>G1149*(1+L1149/100)</f>
        <v>0</v>
      </c>
      <c r="N1149" s="174">
        <v>1.7000000000000001E-4</v>
      </c>
      <c r="O1149" s="174">
        <f>ROUND(E1149*N1149,2)</f>
        <v>0.01</v>
      </c>
      <c r="P1149" s="174">
        <v>0</v>
      </c>
      <c r="Q1149" s="174">
        <f>ROUND(E1149*P1149,2)</f>
        <v>0</v>
      </c>
      <c r="R1149" s="174"/>
      <c r="S1149" s="174" t="s">
        <v>208</v>
      </c>
      <c r="T1149" s="175" t="s">
        <v>209</v>
      </c>
      <c r="U1149" s="157">
        <v>0.21560000000000001</v>
      </c>
      <c r="V1149" s="157">
        <f>ROUND(E1149*U1149,2)</f>
        <v>12.25</v>
      </c>
      <c r="W1149" s="157"/>
      <c r="X1149" s="148"/>
      <c r="Y1149" s="148"/>
      <c r="Z1149" s="148"/>
      <c r="AA1149" s="148"/>
      <c r="AB1149" s="148"/>
      <c r="AC1149" s="148"/>
      <c r="AD1149" s="148"/>
      <c r="AE1149" s="148"/>
      <c r="AF1149" s="148"/>
      <c r="AG1149" s="148" t="s">
        <v>156</v>
      </c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</row>
    <row r="1150" spans="1:60" outlineLevel="1" x14ac:dyDescent="0.2">
      <c r="A1150" s="155"/>
      <c r="B1150" s="156"/>
      <c r="C1150" s="180" t="s">
        <v>645</v>
      </c>
      <c r="D1150" s="158"/>
      <c r="E1150" s="159"/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48"/>
      <c r="Y1150" s="148"/>
      <c r="Z1150" s="148"/>
      <c r="AA1150" s="148"/>
      <c r="AB1150" s="148"/>
      <c r="AC1150" s="148"/>
      <c r="AD1150" s="148"/>
      <c r="AE1150" s="148"/>
      <c r="AF1150" s="148"/>
      <c r="AG1150" s="148" t="s">
        <v>160</v>
      </c>
      <c r="AH1150" s="148">
        <v>0</v>
      </c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</row>
    <row r="1151" spans="1:60" outlineLevel="1" x14ac:dyDescent="0.2">
      <c r="A1151" s="155"/>
      <c r="B1151" s="156"/>
      <c r="C1151" s="180" t="s">
        <v>851</v>
      </c>
      <c r="D1151" s="158"/>
      <c r="E1151" s="159">
        <v>56.800000000000004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48"/>
      <c r="Y1151" s="148"/>
      <c r="Z1151" s="148"/>
      <c r="AA1151" s="148"/>
      <c r="AB1151" s="148"/>
      <c r="AC1151" s="148"/>
      <c r="AD1151" s="148"/>
      <c r="AE1151" s="148"/>
      <c r="AF1151" s="148"/>
      <c r="AG1151" s="148" t="s">
        <v>160</v>
      </c>
      <c r="AH1151" s="148">
        <v>0</v>
      </c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</row>
    <row r="1152" spans="1:60" outlineLevel="1" x14ac:dyDescent="0.2">
      <c r="A1152" s="155"/>
      <c r="B1152" s="156"/>
      <c r="C1152" s="494"/>
      <c r="D1152" s="495"/>
      <c r="E1152" s="495"/>
      <c r="F1152" s="495"/>
      <c r="G1152" s="495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 t="s">
        <v>163</v>
      </c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</row>
    <row r="1153" spans="1:60" outlineLevel="1" x14ac:dyDescent="0.2">
      <c r="A1153" s="169">
        <v>183</v>
      </c>
      <c r="B1153" s="170" t="s">
        <v>852</v>
      </c>
      <c r="C1153" s="179" t="s">
        <v>853</v>
      </c>
      <c r="D1153" s="171" t="s">
        <v>172</v>
      </c>
      <c r="E1153" s="172">
        <v>26</v>
      </c>
      <c r="F1153" s="173"/>
      <c r="G1153" s="174">
        <f>ROUND(E1153*F1153,2)</f>
        <v>0</v>
      </c>
      <c r="H1153" s="173">
        <v>0</v>
      </c>
      <c r="I1153" s="174">
        <f>ROUND(E1153*H1153,2)</f>
        <v>0</v>
      </c>
      <c r="J1153" s="173">
        <v>330</v>
      </c>
      <c r="K1153" s="174">
        <f>ROUND(E1153*J1153,2)</f>
        <v>8580</v>
      </c>
      <c r="L1153" s="174">
        <v>21</v>
      </c>
      <c r="M1153" s="174">
        <f>G1153*(1+L1153/100)</f>
        <v>0</v>
      </c>
      <c r="N1153" s="174">
        <v>1.7000000000000001E-4</v>
      </c>
      <c r="O1153" s="174">
        <f>ROUND(E1153*N1153,2)</f>
        <v>0</v>
      </c>
      <c r="P1153" s="174">
        <v>0</v>
      </c>
      <c r="Q1153" s="174">
        <f>ROUND(E1153*P1153,2)</f>
        <v>0</v>
      </c>
      <c r="R1153" s="174"/>
      <c r="S1153" s="174" t="s">
        <v>208</v>
      </c>
      <c r="T1153" s="175" t="s">
        <v>209</v>
      </c>
      <c r="U1153" s="157">
        <v>0.21560000000000001</v>
      </c>
      <c r="V1153" s="157">
        <f>ROUND(E1153*U1153,2)</f>
        <v>5.61</v>
      </c>
      <c r="W1153" s="157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 t="s">
        <v>156</v>
      </c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</row>
    <row r="1154" spans="1:60" outlineLevel="1" x14ac:dyDescent="0.2">
      <c r="A1154" s="155"/>
      <c r="B1154" s="156"/>
      <c r="C1154" s="180" t="s">
        <v>645</v>
      </c>
      <c r="D1154" s="158"/>
      <c r="E1154" s="159"/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48"/>
      <c r="Y1154" s="148"/>
      <c r="Z1154" s="148"/>
      <c r="AA1154" s="148"/>
      <c r="AB1154" s="148"/>
      <c r="AC1154" s="148"/>
      <c r="AD1154" s="148"/>
      <c r="AE1154" s="148"/>
      <c r="AF1154" s="148"/>
      <c r="AG1154" s="148" t="s">
        <v>160</v>
      </c>
      <c r="AH1154" s="148">
        <v>0</v>
      </c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</row>
    <row r="1155" spans="1:60" outlineLevel="1" x14ac:dyDescent="0.2">
      <c r="A1155" s="155"/>
      <c r="B1155" s="156"/>
      <c r="C1155" s="180" t="s">
        <v>854</v>
      </c>
      <c r="D1155" s="158"/>
      <c r="E1155" s="159">
        <v>26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48"/>
      <c r="Y1155" s="148"/>
      <c r="Z1155" s="148"/>
      <c r="AA1155" s="148"/>
      <c r="AB1155" s="148"/>
      <c r="AC1155" s="148"/>
      <c r="AD1155" s="148"/>
      <c r="AE1155" s="148"/>
      <c r="AF1155" s="148"/>
      <c r="AG1155" s="148" t="s">
        <v>160</v>
      </c>
      <c r="AH1155" s="148">
        <v>0</v>
      </c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</row>
    <row r="1156" spans="1:60" outlineLevel="1" x14ac:dyDescent="0.2">
      <c r="A1156" s="155"/>
      <c r="B1156" s="156"/>
      <c r="C1156" s="494"/>
      <c r="D1156" s="495"/>
      <c r="E1156" s="495"/>
      <c r="F1156" s="495"/>
      <c r="G1156" s="495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48"/>
      <c r="Y1156" s="148"/>
      <c r="Z1156" s="148"/>
      <c r="AA1156" s="148"/>
      <c r="AB1156" s="148"/>
      <c r="AC1156" s="148"/>
      <c r="AD1156" s="148"/>
      <c r="AE1156" s="148"/>
      <c r="AF1156" s="148"/>
      <c r="AG1156" s="148" t="s">
        <v>163</v>
      </c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</row>
    <row r="1157" spans="1:60" outlineLevel="1" x14ac:dyDescent="0.2">
      <c r="A1157" s="169">
        <v>184</v>
      </c>
      <c r="B1157" s="170" t="s">
        <v>855</v>
      </c>
      <c r="C1157" s="179" t="s">
        <v>856</v>
      </c>
      <c r="D1157" s="171" t="s">
        <v>153</v>
      </c>
      <c r="E1157" s="172">
        <v>137.92500000000001</v>
      </c>
      <c r="F1157" s="173"/>
      <c r="G1157" s="174">
        <f>ROUND(E1157*F1157,2)</f>
        <v>0</v>
      </c>
      <c r="H1157" s="173">
        <v>0</v>
      </c>
      <c r="I1157" s="174">
        <f>ROUND(E1157*H1157,2)</f>
        <v>0</v>
      </c>
      <c r="J1157" s="173">
        <v>1022</v>
      </c>
      <c r="K1157" s="174">
        <f>ROUND(E1157*J1157,2)</f>
        <v>140959.35</v>
      </c>
      <c r="L1157" s="174">
        <v>21</v>
      </c>
      <c r="M1157" s="174">
        <f>G1157*(1+L1157/100)</f>
        <v>0</v>
      </c>
      <c r="N1157" s="174">
        <v>6.7800000000000004E-3</v>
      </c>
      <c r="O1157" s="174">
        <f>ROUND(E1157*N1157,2)</f>
        <v>0.94</v>
      </c>
      <c r="P1157" s="174">
        <v>0</v>
      </c>
      <c r="Q1157" s="174">
        <f>ROUND(E1157*P1157,2)</f>
        <v>0</v>
      </c>
      <c r="R1157" s="174"/>
      <c r="S1157" s="174" t="s">
        <v>208</v>
      </c>
      <c r="T1157" s="175" t="s">
        <v>209</v>
      </c>
      <c r="U1157" s="157">
        <v>0.55500000000000005</v>
      </c>
      <c r="V1157" s="157">
        <f>ROUND(E1157*U1157,2)</f>
        <v>76.55</v>
      </c>
      <c r="W1157" s="157"/>
      <c r="X1157" s="148"/>
      <c r="Y1157" s="148"/>
      <c r="Z1157" s="148"/>
      <c r="AA1157" s="148"/>
      <c r="AB1157" s="148"/>
      <c r="AC1157" s="148"/>
      <c r="AD1157" s="148"/>
      <c r="AE1157" s="148"/>
      <c r="AF1157" s="148"/>
      <c r="AG1157" s="148" t="s">
        <v>156</v>
      </c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</row>
    <row r="1158" spans="1:60" outlineLevel="1" x14ac:dyDescent="0.2">
      <c r="A1158" s="155"/>
      <c r="B1158" s="156"/>
      <c r="C1158" s="180" t="s">
        <v>645</v>
      </c>
      <c r="D1158" s="158"/>
      <c r="E1158" s="159"/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 t="s">
        <v>160</v>
      </c>
      <c r="AH1158" s="148">
        <v>0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</row>
    <row r="1159" spans="1:60" outlineLevel="1" x14ac:dyDescent="0.2">
      <c r="A1159" s="155"/>
      <c r="B1159" s="156"/>
      <c r="C1159" s="180" t="s">
        <v>857</v>
      </c>
      <c r="D1159" s="158"/>
      <c r="E1159" s="159">
        <v>13.905000000000001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48"/>
      <c r="Y1159" s="148"/>
      <c r="Z1159" s="148"/>
      <c r="AA1159" s="148"/>
      <c r="AB1159" s="148"/>
      <c r="AC1159" s="148"/>
      <c r="AD1159" s="148"/>
      <c r="AE1159" s="148"/>
      <c r="AF1159" s="148"/>
      <c r="AG1159" s="148" t="s">
        <v>160</v>
      </c>
      <c r="AH1159" s="148">
        <v>0</v>
      </c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</row>
    <row r="1160" spans="1:60" outlineLevel="1" x14ac:dyDescent="0.2">
      <c r="A1160" s="155"/>
      <c r="B1160" s="156"/>
      <c r="C1160" s="180" t="s">
        <v>858</v>
      </c>
      <c r="D1160" s="158"/>
      <c r="E1160" s="159">
        <v>20.880000000000003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48"/>
      <c r="Y1160" s="148"/>
      <c r="Z1160" s="148"/>
      <c r="AA1160" s="148"/>
      <c r="AB1160" s="148"/>
      <c r="AC1160" s="148"/>
      <c r="AD1160" s="148"/>
      <c r="AE1160" s="148"/>
      <c r="AF1160" s="148"/>
      <c r="AG1160" s="148" t="s">
        <v>160</v>
      </c>
      <c r="AH1160" s="148">
        <v>0</v>
      </c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</row>
    <row r="1161" spans="1:60" outlineLevel="1" x14ac:dyDescent="0.2">
      <c r="A1161" s="155"/>
      <c r="B1161" s="156"/>
      <c r="C1161" s="180" t="s">
        <v>859</v>
      </c>
      <c r="D1161" s="158"/>
      <c r="E1161" s="159">
        <v>12.045000000000002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 t="s">
        <v>160</v>
      </c>
      <c r="AH1161" s="148">
        <v>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</row>
    <row r="1162" spans="1:60" outlineLevel="1" x14ac:dyDescent="0.2">
      <c r="A1162" s="155"/>
      <c r="B1162" s="156"/>
      <c r="C1162" s="180" t="s">
        <v>860</v>
      </c>
      <c r="D1162" s="158"/>
      <c r="E1162" s="159">
        <v>4.0500000000000007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48"/>
      <c r="Y1162" s="148"/>
      <c r="Z1162" s="148"/>
      <c r="AA1162" s="148"/>
      <c r="AB1162" s="148"/>
      <c r="AC1162" s="148"/>
      <c r="AD1162" s="148"/>
      <c r="AE1162" s="148"/>
      <c r="AF1162" s="148"/>
      <c r="AG1162" s="148" t="s">
        <v>160</v>
      </c>
      <c r="AH1162" s="148">
        <v>0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</row>
    <row r="1163" spans="1:60" outlineLevel="1" x14ac:dyDescent="0.2">
      <c r="A1163" s="155"/>
      <c r="B1163" s="156"/>
      <c r="C1163" s="180" t="s">
        <v>861</v>
      </c>
      <c r="D1163" s="158"/>
      <c r="E1163" s="159">
        <v>1.25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48"/>
      <c r="Y1163" s="148"/>
      <c r="Z1163" s="148"/>
      <c r="AA1163" s="148"/>
      <c r="AB1163" s="148"/>
      <c r="AC1163" s="148"/>
      <c r="AD1163" s="148"/>
      <c r="AE1163" s="148"/>
      <c r="AF1163" s="148"/>
      <c r="AG1163" s="148" t="s">
        <v>160</v>
      </c>
      <c r="AH1163" s="148">
        <v>0</v>
      </c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</row>
    <row r="1164" spans="1:60" outlineLevel="1" x14ac:dyDescent="0.2">
      <c r="A1164" s="155"/>
      <c r="B1164" s="156"/>
      <c r="C1164" s="180" t="s">
        <v>862</v>
      </c>
      <c r="D1164" s="158"/>
      <c r="E1164" s="159">
        <v>3.9000000000000004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48"/>
      <c r="Y1164" s="148"/>
      <c r="Z1164" s="148"/>
      <c r="AA1164" s="148"/>
      <c r="AB1164" s="148"/>
      <c r="AC1164" s="148"/>
      <c r="AD1164" s="148"/>
      <c r="AE1164" s="148"/>
      <c r="AF1164" s="148"/>
      <c r="AG1164" s="148" t="s">
        <v>160</v>
      </c>
      <c r="AH1164" s="148">
        <v>0</v>
      </c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</row>
    <row r="1165" spans="1:60" outlineLevel="1" x14ac:dyDescent="0.2">
      <c r="A1165" s="155"/>
      <c r="B1165" s="156"/>
      <c r="C1165" s="180" t="s">
        <v>863</v>
      </c>
      <c r="D1165" s="158"/>
      <c r="E1165" s="159">
        <v>3.25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48"/>
      <c r="Y1165" s="148"/>
      <c r="Z1165" s="148"/>
      <c r="AA1165" s="148"/>
      <c r="AB1165" s="148"/>
      <c r="AC1165" s="148"/>
      <c r="AD1165" s="148"/>
      <c r="AE1165" s="148"/>
      <c r="AF1165" s="148"/>
      <c r="AG1165" s="148" t="s">
        <v>160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</row>
    <row r="1166" spans="1:60" outlineLevel="1" x14ac:dyDescent="0.2">
      <c r="A1166" s="155"/>
      <c r="B1166" s="156"/>
      <c r="C1166" s="180" t="s">
        <v>864</v>
      </c>
      <c r="D1166" s="158"/>
      <c r="E1166" s="159">
        <v>13.5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48"/>
      <c r="Y1166" s="148"/>
      <c r="Z1166" s="148"/>
      <c r="AA1166" s="148"/>
      <c r="AB1166" s="148"/>
      <c r="AC1166" s="148"/>
      <c r="AD1166" s="148"/>
      <c r="AE1166" s="148"/>
      <c r="AF1166" s="148"/>
      <c r="AG1166" s="148" t="s">
        <v>160</v>
      </c>
      <c r="AH1166" s="148">
        <v>0</v>
      </c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</row>
    <row r="1167" spans="1:60" outlineLevel="1" x14ac:dyDescent="0.2">
      <c r="A1167" s="155"/>
      <c r="B1167" s="156"/>
      <c r="C1167" s="180" t="s">
        <v>865</v>
      </c>
      <c r="D1167" s="158"/>
      <c r="E1167" s="159">
        <v>2.7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48"/>
      <c r="Y1167" s="148"/>
      <c r="Z1167" s="148"/>
      <c r="AA1167" s="148"/>
      <c r="AB1167" s="148"/>
      <c r="AC1167" s="148"/>
      <c r="AD1167" s="148"/>
      <c r="AE1167" s="148"/>
      <c r="AF1167" s="148"/>
      <c r="AG1167" s="148" t="s">
        <v>160</v>
      </c>
      <c r="AH1167" s="148">
        <v>0</v>
      </c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</row>
    <row r="1168" spans="1:60" outlineLevel="1" x14ac:dyDescent="0.2">
      <c r="A1168" s="155"/>
      <c r="B1168" s="156"/>
      <c r="C1168" s="180" t="s">
        <v>866</v>
      </c>
      <c r="D1168" s="158"/>
      <c r="E1168" s="159">
        <v>11.100000000000001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48"/>
      <c r="Y1168" s="148"/>
      <c r="Z1168" s="148"/>
      <c r="AA1168" s="148"/>
      <c r="AB1168" s="148"/>
      <c r="AC1168" s="148"/>
      <c r="AD1168" s="148"/>
      <c r="AE1168" s="148"/>
      <c r="AF1168" s="148"/>
      <c r="AG1168" s="148" t="s">
        <v>160</v>
      </c>
      <c r="AH1168" s="148">
        <v>0</v>
      </c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</row>
    <row r="1169" spans="1:60" outlineLevel="1" x14ac:dyDescent="0.2">
      <c r="A1169" s="155"/>
      <c r="B1169" s="156"/>
      <c r="C1169" s="180" t="s">
        <v>867</v>
      </c>
      <c r="D1169" s="158"/>
      <c r="E1169" s="159">
        <v>2.25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48"/>
      <c r="Y1169" s="148"/>
      <c r="Z1169" s="148"/>
      <c r="AA1169" s="148"/>
      <c r="AB1169" s="148"/>
      <c r="AC1169" s="148"/>
      <c r="AD1169" s="148"/>
      <c r="AE1169" s="148"/>
      <c r="AF1169" s="148"/>
      <c r="AG1169" s="148" t="s">
        <v>160</v>
      </c>
      <c r="AH1169" s="148">
        <v>0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</row>
    <row r="1170" spans="1:60" outlineLevel="1" x14ac:dyDescent="0.2">
      <c r="A1170" s="155"/>
      <c r="B1170" s="156"/>
      <c r="C1170" s="180" t="s">
        <v>868</v>
      </c>
      <c r="D1170" s="158"/>
      <c r="E1170" s="159">
        <v>5.25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48"/>
      <c r="Y1170" s="148"/>
      <c r="Z1170" s="148"/>
      <c r="AA1170" s="148"/>
      <c r="AB1170" s="148"/>
      <c r="AC1170" s="148"/>
      <c r="AD1170" s="148"/>
      <c r="AE1170" s="148"/>
      <c r="AF1170" s="148"/>
      <c r="AG1170" s="148" t="s">
        <v>160</v>
      </c>
      <c r="AH1170" s="148">
        <v>0</v>
      </c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</row>
    <row r="1171" spans="1:60" outlineLevel="1" x14ac:dyDescent="0.2">
      <c r="A1171" s="155"/>
      <c r="B1171" s="156"/>
      <c r="C1171" s="180" t="s">
        <v>869</v>
      </c>
      <c r="D1171" s="158"/>
      <c r="E1171" s="159">
        <v>3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 t="s">
        <v>160</v>
      </c>
      <c r="AH1171" s="148">
        <v>0</v>
      </c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</row>
    <row r="1172" spans="1:60" outlineLevel="1" x14ac:dyDescent="0.2">
      <c r="A1172" s="155"/>
      <c r="B1172" s="156"/>
      <c r="C1172" s="180" t="s">
        <v>870</v>
      </c>
      <c r="D1172" s="158"/>
      <c r="E1172" s="159">
        <v>1.425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 t="s">
        <v>160</v>
      </c>
      <c r="AH1172" s="148">
        <v>0</v>
      </c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</row>
    <row r="1173" spans="1:60" outlineLevel="1" x14ac:dyDescent="0.2">
      <c r="A1173" s="155"/>
      <c r="B1173" s="156"/>
      <c r="C1173" s="180" t="s">
        <v>871</v>
      </c>
      <c r="D1173" s="158"/>
      <c r="E1173" s="159">
        <v>1.5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48"/>
      <c r="Y1173" s="148"/>
      <c r="Z1173" s="148"/>
      <c r="AA1173" s="148"/>
      <c r="AB1173" s="148"/>
      <c r="AC1173" s="148"/>
      <c r="AD1173" s="148"/>
      <c r="AE1173" s="148"/>
      <c r="AF1173" s="148"/>
      <c r="AG1173" s="148" t="s">
        <v>160</v>
      </c>
      <c r="AH1173" s="148">
        <v>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</row>
    <row r="1174" spans="1:60" outlineLevel="1" x14ac:dyDescent="0.2">
      <c r="A1174" s="155"/>
      <c r="B1174" s="156"/>
      <c r="C1174" s="180" t="s">
        <v>872</v>
      </c>
      <c r="D1174" s="158"/>
      <c r="E1174" s="159">
        <v>7.74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48"/>
      <c r="Y1174" s="148"/>
      <c r="Z1174" s="148"/>
      <c r="AA1174" s="148"/>
      <c r="AB1174" s="148"/>
      <c r="AC1174" s="148"/>
      <c r="AD1174" s="148"/>
      <c r="AE1174" s="148"/>
      <c r="AF1174" s="148"/>
      <c r="AG1174" s="148" t="s">
        <v>160</v>
      </c>
      <c r="AH1174" s="148">
        <v>0</v>
      </c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</row>
    <row r="1175" spans="1:60" outlineLevel="1" x14ac:dyDescent="0.2">
      <c r="A1175" s="155"/>
      <c r="B1175" s="156"/>
      <c r="C1175" s="180" t="s">
        <v>873</v>
      </c>
      <c r="D1175" s="158"/>
      <c r="E1175" s="159">
        <v>15.360000000000001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48"/>
      <c r="Y1175" s="148"/>
      <c r="Z1175" s="148"/>
      <c r="AA1175" s="148"/>
      <c r="AB1175" s="148"/>
      <c r="AC1175" s="148"/>
      <c r="AD1175" s="148"/>
      <c r="AE1175" s="148"/>
      <c r="AF1175" s="148"/>
      <c r="AG1175" s="148" t="s">
        <v>160</v>
      </c>
      <c r="AH1175" s="148">
        <v>0</v>
      </c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</row>
    <row r="1176" spans="1:60" outlineLevel="1" x14ac:dyDescent="0.2">
      <c r="A1176" s="155"/>
      <c r="B1176" s="156"/>
      <c r="C1176" s="180" t="s">
        <v>874</v>
      </c>
      <c r="D1176" s="158"/>
      <c r="E1176" s="159">
        <v>2.31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 t="s">
        <v>160</v>
      </c>
      <c r="AH1176" s="148">
        <v>0</v>
      </c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</row>
    <row r="1177" spans="1:60" outlineLevel="1" x14ac:dyDescent="0.2">
      <c r="A1177" s="155"/>
      <c r="B1177" s="156"/>
      <c r="C1177" s="180" t="s">
        <v>875</v>
      </c>
      <c r="D1177" s="158"/>
      <c r="E1177" s="159">
        <v>4.5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 t="s">
        <v>160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</row>
    <row r="1178" spans="1:60" outlineLevel="1" x14ac:dyDescent="0.2">
      <c r="A1178" s="155"/>
      <c r="B1178" s="156"/>
      <c r="C1178" s="180" t="s">
        <v>876</v>
      </c>
      <c r="D1178" s="158"/>
      <c r="E1178" s="159">
        <v>2.16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 t="s">
        <v>160</v>
      </c>
      <c r="AH1178" s="148">
        <v>0</v>
      </c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</row>
    <row r="1179" spans="1:60" outlineLevel="1" x14ac:dyDescent="0.2">
      <c r="A1179" s="155"/>
      <c r="B1179" s="156"/>
      <c r="C1179" s="180" t="s">
        <v>877</v>
      </c>
      <c r="D1179" s="158"/>
      <c r="E1179" s="159">
        <v>5.8500000000000005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 t="s">
        <v>160</v>
      </c>
      <c r="AH1179" s="148">
        <v>0</v>
      </c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</row>
    <row r="1180" spans="1:60" outlineLevel="1" x14ac:dyDescent="0.2">
      <c r="A1180" s="155"/>
      <c r="B1180" s="156"/>
      <c r="C1180" s="494"/>
      <c r="D1180" s="495"/>
      <c r="E1180" s="495"/>
      <c r="F1180" s="495"/>
      <c r="G1180" s="495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 t="s">
        <v>163</v>
      </c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</row>
    <row r="1181" spans="1:60" outlineLevel="1" x14ac:dyDescent="0.2">
      <c r="A1181" s="169">
        <v>185</v>
      </c>
      <c r="B1181" s="170" t="s">
        <v>878</v>
      </c>
      <c r="C1181" s="179" t="s">
        <v>879</v>
      </c>
      <c r="D1181" s="171" t="s">
        <v>153</v>
      </c>
      <c r="E1181" s="172">
        <v>229.80070000000001</v>
      </c>
      <c r="F1181" s="173"/>
      <c r="G1181" s="174">
        <f>ROUND(E1181*F1181,2)</f>
        <v>0</v>
      </c>
      <c r="H1181" s="173">
        <v>0</v>
      </c>
      <c r="I1181" s="174">
        <f>ROUND(E1181*H1181,2)</f>
        <v>0</v>
      </c>
      <c r="J1181" s="173">
        <v>54.800000000000004</v>
      </c>
      <c r="K1181" s="174">
        <f>ROUND(E1181*J1181,2)</f>
        <v>12593.08</v>
      </c>
      <c r="L1181" s="174">
        <v>21</v>
      </c>
      <c r="M1181" s="174">
        <f>G1181*(1+L1181/100)</f>
        <v>0</v>
      </c>
      <c r="N1181" s="174">
        <v>0</v>
      </c>
      <c r="O1181" s="174">
        <f>ROUND(E1181*N1181,2)</f>
        <v>0</v>
      </c>
      <c r="P1181" s="174">
        <v>7.2600000000000008E-3</v>
      </c>
      <c r="Q1181" s="174">
        <f>ROUND(E1181*P1181,2)</f>
        <v>1.67</v>
      </c>
      <c r="R1181" s="174"/>
      <c r="S1181" s="174" t="s">
        <v>208</v>
      </c>
      <c r="T1181" s="175" t="s">
        <v>209</v>
      </c>
      <c r="U1181" s="157">
        <v>0</v>
      </c>
      <c r="V1181" s="157">
        <f>ROUND(E1181*U1181,2)</f>
        <v>0</v>
      </c>
      <c r="W1181" s="157"/>
      <c r="X1181" s="148"/>
      <c r="Y1181" s="148"/>
      <c r="Z1181" s="148"/>
      <c r="AA1181" s="148"/>
      <c r="AB1181" s="148"/>
      <c r="AC1181" s="148"/>
      <c r="AD1181" s="148"/>
      <c r="AE1181" s="148"/>
      <c r="AF1181" s="148"/>
      <c r="AG1181" s="148" t="s">
        <v>156</v>
      </c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</row>
    <row r="1182" spans="1:60" outlineLevel="1" x14ac:dyDescent="0.2">
      <c r="A1182" s="155"/>
      <c r="B1182" s="156"/>
      <c r="C1182" s="180" t="s">
        <v>645</v>
      </c>
      <c r="D1182" s="158"/>
      <c r="E1182" s="159"/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48"/>
      <c r="Y1182" s="148"/>
      <c r="Z1182" s="148"/>
      <c r="AA1182" s="148"/>
      <c r="AB1182" s="148"/>
      <c r="AC1182" s="148"/>
      <c r="AD1182" s="148"/>
      <c r="AE1182" s="148"/>
      <c r="AF1182" s="148"/>
      <c r="AG1182" s="148" t="s">
        <v>160</v>
      </c>
      <c r="AH1182" s="148">
        <v>0</v>
      </c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</row>
    <row r="1183" spans="1:60" outlineLevel="1" x14ac:dyDescent="0.2">
      <c r="A1183" s="155"/>
      <c r="B1183" s="156"/>
      <c r="C1183" s="180" t="s">
        <v>857</v>
      </c>
      <c r="D1183" s="158"/>
      <c r="E1183" s="159">
        <v>13.905000000000001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 t="s">
        <v>160</v>
      </c>
      <c r="AH1183" s="148">
        <v>0</v>
      </c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</row>
    <row r="1184" spans="1:60" outlineLevel="1" x14ac:dyDescent="0.2">
      <c r="A1184" s="155"/>
      <c r="B1184" s="156"/>
      <c r="C1184" s="180" t="s">
        <v>858</v>
      </c>
      <c r="D1184" s="158"/>
      <c r="E1184" s="159">
        <v>20.880000000000003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 t="s">
        <v>160</v>
      </c>
      <c r="AH1184" s="148">
        <v>0</v>
      </c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</row>
    <row r="1185" spans="1:60" outlineLevel="1" x14ac:dyDescent="0.2">
      <c r="A1185" s="155"/>
      <c r="B1185" s="156"/>
      <c r="C1185" s="180" t="s">
        <v>859</v>
      </c>
      <c r="D1185" s="158"/>
      <c r="E1185" s="159">
        <v>12.045000000000002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48"/>
      <c r="Y1185" s="148"/>
      <c r="Z1185" s="148"/>
      <c r="AA1185" s="148"/>
      <c r="AB1185" s="148"/>
      <c r="AC1185" s="148"/>
      <c r="AD1185" s="148"/>
      <c r="AE1185" s="148"/>
      <c r="AF1185" s="148"/>
      <c r="AG1185" s="148" t="s">
        <v>160</v>
      </c>
      <c r="AH1185" s="148">
        <v>0</v>
      </c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</row>
    <row r="1186" spans="1:60" outlineLevel="1" x14ac:dyDescent="0.2">
      <c r="A1186" s="155"/>
      <c r="B1186" s="156"/>
      <c r="C1186" s="180" t="s">
        <v>860</v>
      </c>
      <c r="D1186" s="158"/>
      <c r="E1186" s="159">
        <v>4.0500000000000007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48"/>
      <c r="Y1186" s="148"/>
      <c r="Z1186" s="148"/>
      <c r="AA1186" s="148"/>
      <c r="AB1186" s="148"/>
      <c r="AC1186" s="148"/>
      <c r="AD1186" s="148"/>
      <c r="AE1186" s="148"/>
      <c r="AF1186" s="148"/>
      <c r="AG1186" s="148" t="s">
        <v>160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</row>
    <row r="1187" spans="1:60" outlineLevel="1" x14ac:dyDescent="0.2">
      <c r="A1187" s="155"/>
      <c r="B1187" s="156"/>
      <c r="C1187" s="180" t="s">
        <v>861</v>
      </c>
      <c r="D1187" s="158"/>
      <c r="E1187" s="159">
        <v>1.25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48"/>
      <c r="Y1187" s="148"/>
      <c r="Z1187" s="148"/>
      <c r="AA1187" s="148"/>
      <c r="AB1187" s="148"/>
      <c r="AC1187" s="148"/>
      <c r="AD1187" s="148"/>
      <c r="AE1187" s="148"/>
      <c r="AF1187" s="148"/>
      <c r="AG1187" s="148" t="s">
        <v>160</v>
      </c>
      <c r="AH1187" s="148">
        <v>0</v>
      </c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</row>
    <row r="1188" spans="1:60" outlineLevel="1" x14ac:dyDescent="0.2">
      <c r="A1188" s="155"/>
      <c r="B1188" s="156"/>
      <c r="C1188" s="180" t="s">
        <v>862</v>
      </c>
      <c r="D1188" s="158"/>
      <c r="E1188" s="159">
        <v>3.9000000000000004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 t="s">
        <v>160</v>
      </c>
      <c r="AH1188" s="148">
        <v>0</v>
      </c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</row>
    <row r="1189" spans="1:60" outlineLevel="1" x14ac:dyDescent="0.2">
      <c r="A1189" s="155"/>
      <c r="B1189" s="156"/>
      <c r="C1189" s="180" t="s">
        <v>880</v>
      </c>
      <c r="D1189" s="158"/>
      <c r="E1189" s="159">
        <v>4.29</v>
      </c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48"/>
      <c r="Y1189" s="148"/>
      <c r="Z1189" s="148"/>
      <c r="AA1189" s="148"/>
      <c r="AB1189" s="148"/>
      <c r="AC1189" s="148"/>
      <c r="AD1189" s="148"/>
      <c r="AE1189" s="148"/>
      <c r="AF1189" s="148"/>
      <c r="AG1189" s="148" t="s">
        <v>160</v>
      </c>
      <c r="AH1189" s="148">
        <v>0</v>
      </c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</row>
    <row r="1190" spans="1:60" outlineLevel="1" x14ac:dyDescent="0.2">
      <c r="A1190" s="155"/>
      <c r="B1190" s="156"/>
      <c r="C1190" s="180" t="s">
        <v>864</v>
      </c>
      <c r="D1190" s="158"/>
      <c r="E1190" s="159">
        <v>13.5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48"/>
      <c r="Y1190" s="148"/>
      <c r="Z1190" s="148"/>
      <c r="AA1190" s="148"/>
      <c r="AB1190" s="148"/>
      <c r="AC1190" s="148"/>
      <c r="AD1190" s="148"/>
      <c r="AE1190" s="148"/>
      <c r="AF1190" s="148"/>
      <c r="AG1190" s="148" t="s">
        <v>160</v>
      </c>
      <c r="AH1190" s="148">
        <v>0</v>
      </c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</row>
    <row r="1191" spans="1:60" outlineLevel="1" x14ac:dyDescent="0.2">
      <c r="A1191" s="155"/>
      <c r="B1191" s="156"/>
      <c r="C1191" s="180" t="s">
        <v>865</v>
      </c>
      <c r="D1191" s="158"/>
      <c r="E1191" s="159">
        <v>2.7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48"/>
      <c r="Y1191" s="148"/>
      <c r="Z1191" s="148"/>
      <c r="AA1191" s="148"/>
      <c r="AB1191" s="148"/>
      <c r="AC1191" s="148"/>
      <c r="AD1191" s="148"/>
      <c r="AE1191" s="148"/>
      <c r="AF1191" s="148"/>
      <c r="AG1191" s="148" t="s">
        <v>160</v>
      </c>
      <c r="AH1191" s="148">
        <v>0</v>
      </c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</row>
    <row r="1192" spans="1:60" outlineLevel="1" x14ac:dyDescent="0.2">
      <c r="A1192" s="155"/>
      <c r="B1192" s="156"/>
      <c r="C1192" s="180" t="s">
        <v>881</v>
      </c>
      <c r="D1192" s="158"/>
      <c r="E1192" s="159">
        <v>13.32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48"/>
      <c r="Y1192" s="148"/>
      <c r="Z1192" s="148"/>
      <c r="AA1192" s="148"/>
      <c r="AB1192" s="148"/>
      <c r="AC1192" s="148"/>
      <c r="AD1192" s="148"/>
      <c r="AE1192" s="148"/>
      <c r="AF1192" s="148"/>
      <c r="AG1192" s="148" t="s">
        <v>160</v>
      </c>
      <c r="AH1192" s="148">
        <v>0</v>
      </c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</row>
    <row r="1193" spans="1:60" outlineLevel="1" x14ac:dyDescent="0.2">
      <c r="A1193" s="155"/>
      <c r="B1193" s="156"/>
      <c r="C1193" s="180" t="s">
        <v>867</v>
      </c>
      <c r="D1193" s="158"/>
      <c r="E1193" s="159">
        <v>2.25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48"/>
      <c r="Y1193" s="148"/>
      <c r="Z1193" s="148"/>
      <c r="AA1193" s="148"/>
      <c r="AB1193" s="148"/>
      <c r="AC1193" s="148"/>
      <c r="AD1193" s="148"/>
      <c r="AE1193" s="148"/>
      <c r="AF1193" s="148"/>
      <c r="AG1193" s="148" t="s">
        <v>160</v>
      </c>
      <c r="AH1193" s="148">
        <v>0</v>
      </c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</row>
    <row r="1194" spans="1:60" outlineLevel="1" x14ac:dyDescent="0.2">
      <c r="A1194" s="155"/>
      <c r="B1194" s="156"/>
      <c r="C1194" s="180" t="s">
        <v>882</v>
      </c>
      <c r="D1194" s="158"/>
      <c r="E1194" s="159">
        <v>6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48"/>
      <c r="Y1194" s="148"/>
      <c r="Z1194" s="148"/>
      <c r="AA1194" s="148"/>
      <c r="AB1194" s="148"/>
      <c r="AC1194" s="148"/>
      <c r="AD1194" s="148"/>
      <c r="AE1194" s="148"/>
      <c r="AF1194" s="148"/>
      <c r="AG1194" s="148" t="s">
        <v>160</v>
      </c>
      <c r="AH1194" s="148">
        <v>0</v>
      </c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</row>
    <row r="1195" spans="1:60" outlineLevel="1" x14ac:dyDescent="0.2">
      <c r="A1195" s="155"/>
      <c r="B1195" s="156"/>
      <c r="C1195" s="180" t="s">
        <v>883</v>
      </c>
      <c r="D1195" s="158"/>
      <c r="E1195" s="159">
        <v>3.6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48"/>
      <c r="Y1195" s="148"/>
      <c r="Z1195" s="148"/>
      <c r="AA1195" s="148"/>
      <c r="AB1195" s="148"/>
      <c r="AC1195" s="148"/>
      <c r="AD1195" s="148"/>
      <c r="AE1195" s="148"/>
      <c r="AF1195" s="148"/>
      <c r="AG1195" s="148" t="s">
        <v>160</v>
      </c>
      <c r="AH1195" s="148">
        <v>0</v>
      </c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</row>
    <row r="1196" spans="1:60" outlineLevel="1" x14ac:dyDescent="0.2">
      <c r="A1196" s="155"/>
      <c r="B1196" s="156"/>
      <c r="C1196" s="180" t="s">
        <v>884</v>
      </c>
      <c r="D1196" s="158"/>
      <c r="E1196" s="159">
        <v>2.85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48"/>
      <c r="Y1196" s="148"/>
      <c r="Z1196" s="148"/>
      <c r="AA1196" s="148"/>
      <c r="AB1196" s="148"/>
      <c r="AC1196" s="148"/>
      <c r="AD1196" s="148"/>
      <c r="AE1196" s="148"/>
      <c r="AF1196" s="148"/>
      <c r="AG1196" s="148" t="s">
        <v>160</v>
      </c>
      <c r="AH1196" s="148">
        <v>0</v>
      </c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</row>
    <row r="1197" spans="1:60" outlineLevel="1" x14ac:dyDescent="0.2">
      <c r="A1197" s="155"/>
      <c r="B1197" s="156"/>
      <c r="C1197" s="180" t="s">
        <v>885</v>
      </c>
      <c r="D1197" s="158"/>
      <c r="E1197" s="159">
        <v>2.4000000000000004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48"/>
      <c r="Y1197" s="148"/>
      <c r="Z1197" s="148"/>
      <c r="AA1197" s="148"/>
      <c r="AB1197" s="148"/>
      <c r="AC1197" s="148"/>
      <c r="AD1197" s="148"/>
      <c r="AE1197" s="148"/>
      <c r="AF1197" s="148"/>
      <c r="AG1197" s="148" t="s">
        <v>160</v>
      </c>
      <c r="AH1197" s="148">
        <v>0</v>
      </c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</row>
    <row r="1198" spans="1:60" outlineLevel="1" x14ac:dyDescent="0.2">
      <c r="A1198" s="155"/>
      <c r="B1198" s="156"/>
      <c r="C1198" s="180" t="s">
        <v>886</v>
      </c>
      <c r="D1198" s="158"/>
      <c r="E1198" s="159">
        <v>14.190000000000001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48"/>
      <c r="Y1198" s="148"/>
      <c r="Z1198" s="148"/>
      <c r="AA1198" s="148"/>
      <c r="AB1198" s="148"/>
      <c r="AC1198" s="148"/>
      <c r="AD1198" s="148"/>
      <c r="AE1198" s="148"/>
      <c r="AF1198" s="148"/>
      <c r="AG1198" s="148" t="s">
        <v>160</v>
      </c>
      <c r="AH1198" s="148">
        <v>0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</row>
    <row r="1199" spans="1:60" outlineLevel="1" x14ac:dyDescent="0.2">
      <c r="A1199" s="155"/>
      <c r="B1199" s="156"/>
      <c r="C1199" s="180" t="s">
        <v>887</v>
      </c>
      <c r="D1199" s="158"/>
      <c r="E1199" s="159">
        <v>18.240000000000002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48"/>
      <c r="Y1199" s="148"/>
      <c r="Z1199" s="148"/>
      <c r="AA1199" s="148"/>
      <c r="AB1199" s="148"/>
      <c r="AC1199" s="148"/>
      <c r="AD1199" s="148"/>
      <c r="AE1199" s="148"/>
      <c r="AF1199" s="148"/>
      <c r="AG1199" s="148" t="s">
        <v>160</v>
      </c>
      <c r="AH1199" s="148">
        <v>0</v>
      </c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</row>
    <row r="1200" spans="1:60" outlineLevel="1" x14ac:dyDescent="0.2">
      <c r="A1200" s="155"/>
      <c r="B1200" s="156"/>
      <c r="C1200" s="180" t="s">
        <v>874</v>
      </c>
      <c r="D1200" s="158"/>
      <c r="E1200" s="159">
        <v>2.31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48"/>
      <c r="Y1200" s="148"/>
      <c r="Z1200" s="148"/>
      <c r="AA1200" s="148"/>
      <c r="AB1200" s="148"/>
      <c r="AC1200" s="148"/>
      <c r="AD1200" s="148"/>
      <c r="AE1200" s="148"/>
      <c r="AF1200" s="148"/>
      <c r="AG1200" s="148" t="s">
        <v>160</v>
      </c>
      <c r="AH1200" s="148">
        <v>0</v>
      </c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</row>
    <row r="1201" spans="1:60" outlineLevel="1" x14ac:dyDescent="0.2">
      <c r="A1201" s="155"/>
      <c r="B1201" s="156"/>
      <c r="C1201" s="180" t="s">
        <v>875</v>
      </c>
      <c r="D1201" s="158"/>
      <c r="E1201" s="159">
        <v>4.5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48"/>
      <c r="Y1201" s="148"/>
      <c r="Z1201" s="148"/>
      <c r="AA1201" s="148"/>
      <c r="AB1201" s="148"/>
      <c r="AC1201" s="148"/>
      <c r="AD1201" s="148"/>
      <c r="AE1201" s="148"/>
      <c r="AF1201" s="148"/>
      <c r="AG1201" s="148" t="s">
        <v>160</v>
      </c>
      <c r="AH1201" s="148">
        <v>0</v>
      </c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</row>
    <row r="1202" spans="1:60" outlineLevel="1" x14ac:dyDescent="0.2">
      <c r="A1202" s="155"/>
      <c r="B1202" s="156"/>
      <c r="C1202" s="180" t="s">
        <v>876</v>
      </c>
      <c r="D1202" s="158"/>
      <c r="E1202" s="159">
        <v>2.16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48"/>
      <c r="Y1202" s="148"/>
      <c r="Z1202" s="148"/>
      <c r="AA1202" s="148"/>
      <c r="AB1202" s="148"/>
      <c r="AC1202" s="148"/>
      <c r="AD1202" s="148"/>
      <c r="AE1202" s="148"/>
      <c r="AF1202" s="148"/>
      <c r="AG1202" s="148" t="s">
        <v>160</v>
      </c>
      <c r="AH1202" s="148">
        <v>0</v>
      </c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</row>
    <row r="1203" spans="1:60" outlineLevel="1" x14ac:dyDescent="0.2">
      <c r="A1203" s="155"/>
      <c r="B1203" s="156"/>
      <c r="C1203" s="180" t="s">
        <v>877</v>
      </c>
      <c r="D1203" s="158"/>
      <c r="E1203" s="159">
        <v>5.8500000000000005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48"/>
      <c r="Y1203" s="148"/>
      <c r="Z1203" s="148"/>
      <c r="AA1203" s="148"/>
      <c r="AB1203" s="148"/>
      <c r="AC1203" s="148"/>
      <c r="AD1203" s="148"/>
      <c r="AE1203" s="148"/>
      <c r="AF1203" s="148"/>
      <c r="AG1203" s="148" t="s">
        <v>160</v>
      </c>
      <c r="AH1203" s="148">
        <v>0</v>
      </c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</row>
    <row r="1204" spans="1:60" outlineLevel="1" x14ac:dyDescent="0.2">
      <c r="A1204" s="155"/>
      <c r="B1204" s="156"/>
      <c r="C1204" s="181" t="s">
        <v>262</v>
      </c>
      <c r="D1204" s="160"/>
      <c r="E1204" s="161">
        <v>154.19000000000003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48"/>
      <c r="Y1204" s="148"/>
      <c r="Z1204" s="148"/>
      <c r="AA1204" s="148"/>
      <c r="AB1204" s="148"/>
      <c r="AC1204" s="148"/>
      <c r="AD1204" s="148"/>
      <c r="AE1204" s="148"/>
      <c r="AF1204" s="148"/>
      <c r="AG1204" s="148" t="s">
        <v>160</v>
      </c>
      <c r="AH1204" s="148">
        <v>1</v>
      </c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</row>
    <row r="1205" spans="1:60" outlineLevel="1" x14ac:dyDescent="0.2">
      <c r="A1205" s="155"/>
      <c r="B1205" s="156"/>
      <c r="C1205" s="180" t="s">
        <v>740</v>
      </c>
      <c r="D1205" s="158"/>
      <c r="E1205" s="159">
        <v>8.6445000000000007</v>
      </c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48"/>
      <c r="Y1205" s="148"/>
      <c r="Z1205" s="148"/>
      <c r="AA1205" s="148"/>
      <c r="AB1205" s="148"/>
      <c r="AC1205" s="148"/>
      <c r="AD1205" s="148"/>
      <c r="AE1205" s="148"/>
      <c r="AF1205" s="148"/>
      <c r="AG1205" s="148" t="s">
        <v>160</v>
      </c>
      <c r="AH1205" s="148">
        <v>0</v>
      </c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</row>
    <row r="1206" spans="1:60" outlineLevel="1" x14ac:dyDescent="0.2">
      <c r="A1206" s="155"/>
      <c r="B1206" s="156"/>
      <c r="C1206" s="180" t="s">
        <v>741</v>
      </c>
      <c r="D1206" s="158"/>
      <c r="E1206" s="159">
        <v>11.651250000000001</v>
      </c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48"/>
      <c r="Y1206" s="148"/>
      <c r="Z1206" s="148"/>
      <c r="AA1206" s="148"/>
      <c r="AB1206" s="148"/>
      <c r="AC1206" s="148"/>
      <c r="AD1206" s="148"/>
      <c r="AE1206" s="148"/>
      <c r="AF1206" s="148"/>
      <c r="AG1206" s="148" t="s">
        <v>160</v>
      </c>
      <c r="AH1206" s="148">
        <v>0</v>
      </c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</row>
    <row r="1207" spans="1:60" outlineLevel="1" x14ac:dyDescent="0.2">
      <c r="A1207" s="155"/>
      <c r="B1207" s="156"/>
      <c r="C1207" s="180" t="s">
        <v>742</v>
      </c>
      <c r="D1207" s="158"/>
      <c r="E1207" s="159">
        <v>3.4247500000000004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48"/>
      <c r="Y1207" s="148"/>
      <c r="Z1207" s="148"/>
      <c r="AA1207" s="148"/>
      <c r="AB1207" s="148"/>
      <c r="AC1207" s="148"/>
      <c r="AD1207" s="148"/>
      <c r="AE1207" s="148"/>
      <c r="AF1207" s="148"/>
      <c r="AG1207" s="148" t="s">
        <v>160</v>
      </c>
      <c r="AH1207" s="148">
        <v>0</v>
      </c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</row>
    <row r="1208" spans="1:60" outlineLevel="1" x14ac:dyDescent="0.2">
      <c r="A1208" s="155"/>
      <c r="B1208" s="156"/>
      <c r="C1208" s="180" t="s">
        <v>743</v>
      </c>
      <c r="D1208" s="158"/>
      <c r="E1208" s="159">
        <v>8.7862500000000008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48"/>
      <c r="Y1208" s="148"/>
      <c r="Z1208" s="148"/>
      <c r="AA1208" s="148"/>
      <c r="AB1208" s="148"/>
      <c r="AC1208" s="148"/>
      <c r="AD1208" s="148"/>
      <c r="AE1208" s="148"/>
      <c r="AF1208" s="148"/>
      <c r="AG1208" s="148" t="s">
        <v>160</v>
      </c>
      <c r="AH1208" s="148">
        <v>0</v>
      </c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</row>
    <row r="1209" spans="1:60" outlineLevel="1" x14ac:dyDescent="0.2">
      <c r="A1209" s="155"/>
      <c r="B1209" s="156"/>
      <c r="C1209" s="180" t="s">
        <v>744</v>
      </c>
      <c r="D1209" s="158"/>
      <c r="E1209" s="159">
        <v>1.9507500000000002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48"/>
      <c r="Y1209" s="148"/>
      <c r="Z1209" s="148"/>
      <c r="AA1209" s="148"/>
      <c r="AB1209" s="148"/>
      <c r="AC1209" s="148"/>
      <c r="AD1209" s="148"/>
      <c r="AE1209" s="148"/>
      <c r="AF1209" s="148"/>
      <c r="AG1209" s="148" t="s">
        <v>160</v>
      </c>
      <c r="AH1209" s="148">
        <v>0</v>
      </c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</row>
    <row r="1210" spans="1:60" outlineLevel="1" x14ac:dyDescent="0.2">
      <c r="A1210" s="155"/>
      <c r="B1210" s="156"/>
      <c r="C1210" s="180" t="s">
        <v>745</v>
      </c>
      <c r="D1210" s="158"/>
      <c r="E1210" s="159">
        <v>14.841000000000001</v>
      </c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48"/>
      <c r="Y1210" s="148"/>
      <c r="Z1210" s="148"/>
      <c r="AA1210" s="148"/>
      <c r="AB1210" s="148"/>
      <c r="AC1210" s="148"/>
      <c r="AD1210" s="148"/>
      <c r="AE1210" s="148"/>
      <c r="AF1210" s="148"/>
      <c r="AG1210" s="148" t="s">
        <v>160</v>
      </c>
      <c r="AH1210" s="148">
        <v>0</v>
      </c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</row>
    <row r="1211" spans="1:60" outlineLevel="1" x14ac:dyDescent="0.2">
      <c r="A1211" s="155"/>
      <c r="B1211" s="156"/>
      <c r="C1211" s="180" t="s">
        <v>746</v>
      </c>
      <c r="D1211" s="158"/>
      <c r="E1211" s="159">
        <v>8.3680000000000003</v>
      </c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48"/>
      <c r="Y1211" s="148"/>
      <c r="Z1211" s="148"/>
      <c r="AA1211" s="148"/>
      <c r="AB1211" s="148"/>
      <c r="AC1211" s="148"/>
      <c r="AD1211" s="148"/>
      <c r="AE1211" s="148"/>
      <c r="AF1211" s="148"/>
      <c r="AG1211" s="148" t="s">
        <v>160</v>
      </c>
      <c r="AH1211" s="148">
        <v>0</v>
      </c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</row>
    <row r="1212" spans="1:60" outlineLevel="1" x14ac:dyDescent="0.2">
      <c r="A1212" s="155"/>
      <c r="B1212" s="156"/>
      <c r="C1212" s="180" t="s">
        <v>747</v>
      </c>
      <c r="D1212" s="158"/>
      <c r="E1212" s="159">
        <v>4.7070000000000007</v>
      </c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48"/>
      <c r="Y1212" s="148"/>
      <c r="Z1212" s="148"/>
      <c r="AA1212" s="148"/>
      <c r="AB1212" s="148"/>
      <c r="AC1212" s="148"/>
      <c r="AD1212" s="148"/>
      <c r="AE1212" s="148"/>
      <c r="AF1212" s="148"/>
      <c r="AG1212" s="148" t="s">
        <v>160</v>
      </c>
      <c r="AH1212" s="148">
        <v>0</v>
      </c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</row>
    <row r="1213" spans="1:60" outlineLevel="1" x14ac:dyDescent="0.2">
      <c r="A1213" s="155"/>
      <c r="B1213" s="156"/>
      <c r="C1213" s="180" t="s">
        <v>748</v>
      </c>
      <c r="D1213" s="158"/>
      <c r="E1213" s="159">
        <v>9.3274500000000007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48"/>
      <c r="Y1213" s="148"/>
      <c r="Z1213" s="148"/>
      <c r="AA1213" s="148"/>
      <c r="AB1213" s="148"/>
      <c r="AC1213" s="148"/>
      <c r="AD1213" s="148"/>
      <c r="AE1213" s="148"/>
      <c r="AF1213" s="148"/>
      <c r="AG1213" s="148" t="s">
        <v>160</v>
      </c>
      <c r="AH1213" s="148">
        <v>0</v>
      </c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</row>
    <row r="1214" spans="1:60" outlineLevel="1" x14ac:dyDescent="0.2">
      <c r="A1214" s="155"/>
      <c r="B1214" s="156"/>
      <c r="C1214" s="180" t="s">
        <v>749</v>
      </c>
      <c r="D1214" s="158"/>
      <c r="E1214" s="159">
        <v>3.9097500000000003</v>
      </c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48"/>
      <c r="Y1214" s="148"/>
      <c r="Z1214" s="148"/>
      <c r="AA1214" s="148"/>
      <c r="AB1214" s="148"/>
      <c r="AC1214" s="148"/>
      <c r="AD1214" s="148"/>
      <c r="AE1214" s="148"/>
      <c r="AF1214" s="148"/>
      <c r="AG1214" s="148" t="s">
        <v>160</v>
      </c>
      <c r="AH1214" s="148">
        <v>0</v>
      </c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</row>
    <row r="1215" spans="1:60" outlineLevel="1" x14ac:dyDescent="0.2">
      <c r="A1215" s="155"/>
      <c r="B1215" s="156"/>
      <c r="C1215" s="494"/>
      <c r="D1215" s="495"/>
      <c r="E1215" s="495"/>
      <c r="F1215" s="495"/>
      <c r="G1215" s="495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48"/>
      <c r="Y1215" s="148"/>
      <c r="Z1215" s="148"/>
      <c r="AA1215" s="148"/>
      <c r="AB1215" s="148"/>
      <c r="AC1215" s="148"/>
      <c r="AD1215" s="148"/>
      <c r="AE1215" s="148"/>
      <c r="AF1215" s="148"/>
      <c r="AG1215" s="148" t="s">
        <v>163</v>
      </c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</row>
    <row r="1216" spans="1:60" outlineLevel="1" x14ac:dyDescent="0.2">
      <c r="A1216" s="169">
        <v>186</v>
      </c>
      <c r="B1216" s="170" t="s">
        <v>888</v>
      </c>
      <c r="C1216" s="179" t="s">
        <v>889</v>
      </c>
      <c r="D1216" s="171" t="s">
        <v>172</v>
      </c>
      <c r="E1216" s="172">
        <v>88.300000000000011</v>
      </c>
      <c r="F1216" s="173"/>
      <c r="G1216" s="174">
        <f>ROUND(E1216*F1216,2)</f>
        <v>0</v>
      </c>
      <c r="H1216" s="173">
        <v>0</v>
      </c>
      <c r="I1216" s="174">
        <f>ROUND(E1216*H1216,2)</f>
        <v>0</v>
      </c>
      <c r="J1216" s="173">
        <v>84.100000000000009</v>
      </c>
      <c r="K1216" s="174">
        <f>ROUND(E1216*J1216,2)</f>
        <v>7426.03</v>
      </c>
      <c r="L1216" s="174">
        <v>21</v>
      </c>
      <c r="M1216" s="174">
        <f>G1216*(1+L1216/100)</f>
        <v>0</v>
      </c>
      <c r="N1216" s="174">
        <v>0</v>
      </c>
      <c r="O1216" s="174">
        <f>ROUND(E1216*N1216,2)</f>
        <v>0</v>
      </c>
      <c r="P1216" s="174">
        <v>4.64E-3</v>
      </c>
      <c r="Q1216" s="174">
        <f>ROUND(E1216*P1216,2)</f>
        <v>0.41</v>
      </c>
      <c r="R1216" s="174" t="s">
        <v>817</v>
      </c>
      <c r="S1216" s="174" t="s">
        <v>155</v>
      </c>
      <c r="T1216" s="175" t="s">
        <v>155</v>
      </c>
      <c r="U1216" s="157">
        <v>0</v>
      </c>
      <c r="V1216" s="157">
        <f>ROUND(E1216*U1216,2)</f>
        <v>0</v>
      </c>
      <c r="W1216" s="157"/>
      <c r="X1216" s="148"/>
      <c r="Y1216" s="148"/>
      <c r="Z1216" s="148"/>
      <c r="AA1216" s="148"/>
      <c r="AB1216" s="148"/>
      <c r="AC1216" s="148"/>
      <c r="AD1216" s="148"/>
      <c r="AE1216" s="148"/>
      <c r="AF1216" s="148"/>
      <c r="AG1216" s="148" t="s">
        <v>818</v>
      </c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</row>
    <row r="1217" spans="1:60" outlineLevel="1" x14ac:dyDescent="0.2">
      <c r="A1217" s="155"/>
      <c r="B1217" s="156"/>
      <c r="C1217" s="496" t="s">
        <v>890</v>
      </c>
      <c r="D1217" s="497"/>
      <c r="E1217" s="497"/>
      <c r="F1217" s="497"/>
      <c r="G1217" s="49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48"/>
      <c r="Y1217" s="148"/>
      <c r="Z1217" s="148"/>
      <c r="AA1217" s="148"/>
      <c r="AB1217" s="148"/>
      <c r="AC1217" s="148"/>
      <c r="AD1217" s="148"/>
      <c r="AE1217" s="148"/>
      <c r="AF1217" s="148"/>
      <c r="AG1217" s="148" t="s">
        <v>158</v>
      </c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</row>
    <row r="1218" spans="1:60" outlineLevel="1" x14ac:dyDescent="0.2">
      <c r="A1218" s="155"/>
      <c r="B1218" s="156"/>
      <c r="C1218" s="180" t="s">
        <v>645</v>
      </c>
      <c r="D1218" s="158"/>
      <c r="E1218" s="159"/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48"/>
      <c r="Y1218" s="148"/>
      <c r="Z1218" s="148"/>
      <c r="AA1218" s="148"/>
      <c r="AB1218" s="148"/>
      <c r="AC1218" s="148"/>
      <c r="AD1218" s="148"/>
      <c r="AE1218" s="148"/>
      <c r="AF1218" s="148"/>
      <c r="AG1218" s="148" t="s">
        <v>160</v>
      </c>
      <c r="AH1218" s="148">
        <v>0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</row>
    <row r="1219" spans="1:60" outlineLevel="1" x14ac:dyDescent="0.2">
      <c r="A1219" s="155"/>
      <c r="B1219" s="156"/>
      <c r="C1219" s="180" t="s">
        <v>828</v>
      </c>
      <c r="D1219" s="158"/>
      <c r="E1219" s="159">
        <v>7.2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48"/>
      <c r="Y1219" s="148"/>
      <c r="Z1219" s="148"/>
      <c r="AA1219" s="148"/>
      <c r="AB1219" s="148"/>
      <c r="AC1219" s="148"/>
      <c r="AD1219" s="148"/>
      <c r="AE1219" s="148"/>
      <c r="AF1219" s="148"/>
      <c r="AG1219" s="148" t="s">
        <v>160</v>
      </c>
      <c r="AH1219" s="148">
        <v>0</v>
      </c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</row>
    <row r="1220" spans="1:60" outlineLevel="1" x14ac:dyDescent="0.2">
      <c r="A1220" s="155"/>
      <c r="B1220" s="156"/>
      <c r="C1220" s="180" t="s">
        <v>829</v>
      </c>
      <c r="D1220" s="158"/>
      <c r="E1220" s="159">
        <v>81.100000000000009</v>
      </c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48"/>
      <c r="Y1220" s="148"/>
      <c r="Z1220" s="148"/>
      <c r="AA1220" s="148"/>
      <c r="AB1220" s="148"/>
      <c r="AC1220" s="148"/>
      <c r="AD1220" s="148"/>
      <c r="AE1220" s="148"/>
      <c r="AF1220" s="148"/>
      <c r="AG1220" s="148" t="s">
        <v>160</v>
      </c>
      <c r="AH1220" s="148">
        <v>0</v>
      </c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</row>
    <row r="1221" spans="1:60" outlineLevel="1" x14ac:dyDescent="0.2">
      <c r="A1221" s="155"/>
      <c r="B1221" s="156"/>
      <c r="C1221" s="494"/>
      <c r="D1221" s="495"/>
      <c r="E1221" s="495"/>
      <c r="F1221" s="495"/>
      <c r="G1221" s="495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48"/>
      <c r="Y1221" s="148"/>
      <c r="Z1221" s="148"/>
      <c r="AA1221" s="148"/>
      <c r="AB1221" s="148"/>
      <c r="AC1221" s="148"/>
      <c r="AD1221" s="148"/>
      <c r="AE1221" s="148"/>
      <c r="AF1221" s="148"/>
      <c r="AG1221" s="148" t="s">
        <v>163</v>
      </c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</row>
    <row r="1222" spans="1:60" outlineLevel="1" x14ac:dyDescent="0.2">
      <c r="A1222" s="169">
        <v>187</v>
      </c>
      <c r="B1222" s="170" t="s">
        <v>891</v>
      </c>
      <c r="C1222" s="179" t="s">
        <v>892</v>
      </c>
      <c r="D1222" s="171" t="s">
        <v>172</v>
      </c>
      <c r="E1222" s="172">
        <v>97.800000000000011</v>
      </c>
      <c r="F1222" s="173"/>
      <c r="G1222" s="174">
        <f>ROUND(E1222*F1222,2)</f>
        <v>0</v>
      </c>
      <c r="H1222" s="173">
        <v>0</v>
      </c>
      <c r="I1222" s="174">
        <f>ROUND(E1222*H1222,2)</f>
        <v>0</v>
      </c>
      <c r="J1222" s="173">
        <v>56.6</v>
      </c>
      <c r="K1222" s="174">
        <f>ROUND(E1222*J1222,2)</f>
        <v>5535.48</v>
      </c>
      <c r="L1222" s="174">
        <v>21</v>
      </c>
      <c r="M1222" s="174">
        <f>G1222*(1+L1222/100)</f>
        <v>0</v>
      </c>
      <c r="N1222" s="174">
        <v>0</v>
      </c>
      <c r="O1222" s="174">
        <f>ROUND(E1222*N1222,2)</f>
        <v>0</v>
      </c>
      <c r="P1222" s="174">
        <v>3.3600000000000001E-3</v>
      </c>
      <c r="Q1222" s="174">
        <f>ROUND(E1222*P1222,2)</f>
        <v>0.33</v>
      </c>
      <c r="R1222" s="174" t="s">
        <v>817</v>
      </c>
      <c r="S1222" s="174" t="s">
        <v>155</v>
      </c>
      <c r="T1222" s="175" t="s">
        <v>155</v>
      </c>
      <c r="U1222" s="157">
        <v>0</v>
      </c>
      <c r="V1222" s="157">
        <f>ROUND(E1222*U1222,2)</f>
        <v>0</v>
      </c>
      <c r="W1222" s="157"/>
      <c r="X1222" s="148"/>
      <c r="Y1222" s="148"/>
      <c r="Z1222" s="148"/>
      <c r="AA1222" s="148"/>
      <c r="AB1222" s="148"/>
      <c r="AC1222" s="148"/>
      <c r="AD1222" s="148"/>
      <c r="AE1222" s="148"/>
      <c r="AF1222" s="148"/>
      <c r="AG1222" s="148" t="s">
        <v>893</v>
      </c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</row>
    <row r="1223" spans="1:60" outlineLevel="1" x14ac:dyDescent="0.2">
      <c r="A1223" s="155"/>
      <c r="B1223" s="156"/>
      <c r="C1223" s="496" t="s">
        <v>894</v>
      </c>
      <c r="D1223" s="497"/>
      <c r="E1223" s="497"/>
      <c r="F1223" s="497"/>
      <c r="G1223" s="49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48"/>
      <c r="Y1223" s="148"/>
      <c r="Z1223" s="148"/>
      <c r="AA1223" s="148"/>
      <c r="AB1223" s="148"/>
      <c r="AC1223" s="148"/>
      <c r="AD1223" s="148"/>
      <c r="AE1223" s="148"/>
      <c r="AF1223" s="148"/>
      <c r="AG1223" s="148" t="s">
        <v>158</v>
      </c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</row>
    <row r="1224" spans="1:60" outlineLevel="1" x14ac:dyDescent="0.2">
      <c r="A1224" s="155"/>
      <c r="B1224" s="156"/>
      <c r="C1224" s="180" t="s">
        <v>645</v>
      </c>
      <c r="D1224" s="158"/>
      <c r="E1224" s="159"/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48"/>
      <c r="Y1224" s="148"/>
      <c r="Z1224" s="148"/>
      <c r="AA1224" s="148"/>
      <c r="AB1224" s="148"/>
      <c r="AC1224" s="148"/>
      <c r="AD1224" s="148"/>
      <c r="AE1224" s="148"/>
      <c r="AF1224" s="148"/>
      <c r="AG1224" s="148" t="s">
        <v>160</v>
      </c>
      <c r="AH1224" s="148">
        <v>0</v>
      </c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</row>
    <row r="1225" spans="1:60" outlineLevel="1" x14ac:dyDescent="0.2">
      <c r="A1225" s="155"/>
      <c r="B1225" s="156"/>
      <c r="C1225" s="180" t="s">
        <v>840</v>
      </c>
      <c r="D1225" s="158"/>
      <c r="E1225" s="159">
        <v>15.5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48"/>
      <c r="Y1225" s="148"/>
      <c r="Z1225" s="148"/>
      <c r="AA1225" s="148"/>
      <c r="AB1225" s="148"/>
      <c r="AC1225" s="148"/>
      <c r="AD1225" s="148"/>
      <c r="AE1225" s="148"/>
      <c r="AF1225" s="148"/>
      <c r="AG1225" s="148" t="s">
        <v>160</v>
      </c>
      <c r="AH1225" s="148">
        <v>0</v>
      </c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</row>
    <row r="1226" spans="1:60" outlineLevel="1" x14ac:dyDescent="0.2">
      <c r="A1226" s="155"/>
      <c r="B1226" s="156"/>
      <c r="C1226" s="180" t="s">
        <v>841</v>
      </c>
      <c r="D1226" s="158"/>
      <c r="E1226" s="159">
        <v>82.300000000000011</v>
      </c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48"/>
      <c r="Y1226" s="148"/>
      <c r="Z1226" s="148"/>
      <c r="AA1226" s="148"/>
      <c r="AB1226" s="148"/>
      <c r="AC1226" s="148"/>
      <c r="AD1226" s="148"/>
      <c r="AE1226" s="148"/>
      <c r="AF1226" s="148"/>
      <c r="AG1226" s="148" t="s">
        <v>160</v>
      </c>
      <c r="AH1226" s="148">
        <v>0</v>
      </c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</row>
    <row r="1227" spans="1:60" outlineLevel="1" x14ac:dyDescent="0.2">
      <c r="A1227" s="155"/>
      <c r="B1227" s="156"/>
      <c r="C1227" s="494"/>
      <c r="D1227" s="495"/>
      <c r="E1227" s="495"/>
      <c r="F1227" s="495"/>
      <c r="G1227" s="495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48"/>
      <c r="Y1227" s="148"/>
      <c r="Z1227" s="148"/>
      <c r="AA1227" s="148"/>
      <c r="AB1227" s="148"/>
      <c r="AC1227" s="148"/>
      <c r="AD1227" s="148"/>
      <c r="AE1227" s="148"/>
      <c r="AF1227" s="148"/>
      <c r="AG1227" s="148" t="s">
        <v>163</v>
      </c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</row>
    <row r="1228" spans="1:60" outlineLevel="1" x14ac:dyDescent="0.2">
      <c r="A1228" s="169">
        <v>188</v>
      </c>
      <c r="B1228" s="170" t="s">
        <v>895</v>
      </c>
      <c r="C1228" s="179" t="s">
        <v>896</v>
      </c>
      <c r="D1228" s="171" t="s">
        <v>153</v>
      </c>
      <c r="E1228" s="172">
        <v>11.5</v>
      </c>
      <c r="F1228" s="173"/>
      <c r="G1228" s="174">
        <f>ROUND(E1228*F1228,2)</f>
        <v>0</v>
      </c>
      <c r="H1228" s="173">
        <v>0</v>
      </c>
      <c r="I1228" s="174">
        <f>ROUND(E1228*H1228,2)</f>
        <v>0</v>
      </c>
      <c r="J1228" s="173">
        <v>534</v>
      </c>
      <c r="K1228" s="174">
        <f>ROUND(E1228*J1228,2)</f>
        <v>6141</v>
      </c>
      <c r="L1228" s="174">
        <v>21</v>
      </c>
      <c r="M1228" s="174">
        <f>G1228*(1+L1228/100)</f>
        <v>0</v>
      </c>
      <c r="N1228" s="174">
        <v>5.7000000000000002E-3</v>
      </c>
      <c r="O1228" s="174">
        <f>ROUND(E1228*N1228,2)</f>
        <v>7.0000000000000007E-2</v>
      </c>
      <c r="P1228" s="174">
        <v>0</v>
      </c>
      <c r="Q1228" s="174">
        <f>ROUND(E1228*P1228,2)</f>
        <v>0</v>
      </c>
      <c r="R1228" s="174"/>
      <c r="S1228" s="174" t="s">
        <v>208</v>
      </c>
      <c r="T1228" s="175" t="s">
        <v>209</v>
      </c>
      <c r="U1228" s="157">
        <v>0</v>
      </c>
      <c r="V1228" s="157">
        <f>ROUND(E1228*U1228,2)</f>
        <v>0</v>
      </c>
      <c r="W1228" s="157"/>
      <c r="X1228" s="148"/>
      <c r="Y1228" s="148"/>
      <c r="Z1228" s="148"/>
      <c r="AA1228" s="148"/>
      <c r="AB1228" s="148"/>
      <c r="AC1228" s="148"/>
      <c r="AD1228" s="148"/>
      <c r="AE1228" s="148"/>
      <c r="AF1228" s="148"/>
      <c r="AG1228" s="148" t="s">
        <v>818</v>
      </c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</row>
    <row r="1229" spans="1:60" outlineLevel="1" x14ac:dyDescent="0.2">
      <c r="A1229" s="155"/>
      <c r="B1229" s="156"/>
      <c r="C1229" s="180" t="s">
        <v>759</v>
      </c>
      <c r="D1229" s="158"/>
      <c r="E1229" s="159">
        <v>11.5</v>
      </c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48"/>
      <c r="Y1229" s="148"/>
      <c r="Z1229" s="148"/>
      <c r="AA1229" s="148"/>
      <c r="AB1229" s="148"/>
      <c r="AC1229" s="148"/>
      <c r="AD1229" s="148"/>
      <c r="AE1229" s="148"/>
      <c r="AF1229" s="148"/>
      <c r="AG1229" s="148" t="s">
        <v>160</v>
      </c>
      <c r="AH1229" s="148">
        <v>0</v>
      </c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</row>
    <row r="1230" spans="1:60" outlineLevel="1" x14ac:dyDescent="0.2">
      <c r="A1230" s="155"/>
      <c r="B1230" s="156"/>
      <c r="C1230" s="494"/>
      <c r="D1230" s="495"/>
      <c r="E1230" s="495"/>
      <c r="F1230" s="495"/>
      <c r="G1230" s="495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48"/>
      <c r="Y1230" s="148"/>
      <c r="Z1230" s="148"/>
      <c r="AA1230" s="148"/>
      <c r="AB1230" s="148"/>
      <c r="AC1230" s="148"/>
      <c r="AD1230" s="148"/>
      <c r="AE1230" s="148"/>
      <c r="AF1230" s="148"/>
      <c r="AG1230" s="148" t="s">
        <v>163</v>
      </c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</row>
    <row r="1231" spans="1:60" outlineLevel="1" x14ac:dyDescent="0.2">
      <c r="A1231" s="169">
        <v>189</v>
      </c>
      <c r="B1231" s="170" t="s">
        <v>897</v>
      </c>
      <c r="C1231" s="179" t="s">
        <v>898</v>
      </c>
      <c r="D1231" s="171" t="s">
        <v>699</v>
      </c>
      <c r="E1231" s="172">
        <v>2.85636</v>
      </c>
      <c r="F1231" s="173"/>
      <c r="G1231" s="174">
        <f>ROUND(E1231*F1231,2)</f>
        <v>0</v>
      </c>
      <c r="H1231" s="173">
        <v>0</v>
      </c>
      <c r="I1231" s="174">
        <f>ROUND(E1231*H1231,2)</f>
        <v>0</v>
      </c>
      <c r="J1231" s="173">
        <v>1909</v>
      </c>
      <c r="K1231" s="174">
        <f>ROUND(E1231*J1231,2)</f>
        <v>5452.79</v>
      </c>
      <c r="L1231" s="174">
        <v>21</v>
      </c>
      <c r="M1231" s="174">
        <f>G1231*(1+L1231/100)</f>
        <v>0</v>
      </c>
      <c r="N1231" s="174">
        <v>0</v>
      </c>
      <c r="O1231" s="174">
        <f>ROUND(E1231*N1231,2)</f>
        <v>0</v>
      </c>
      <c r="P1231" s="174">
        <v>0</v>
      </c>
      <c r="Q1231" s="174">
        <f>ROUND(E1231*P1231,2)</f>
        <v>0</v>
      </c>
      <c r="R1231" s="174" t="s">
        <v>826</v>
      </c>
      <c r="S1231" s="174" t="s">
        <v>155</v>
      </c>
      <c r="T1231" s="175" t="s">
        <v>155</v>
      </c>
      <c r="U1231" s="157">
        <v>4.9470000000000001</v>
      </c>
      <c r="V1231" s="157">
        <f>ROUND(E1231*U1231,2)</f>
        <v>14.13</v>
      </c>
      <c r="W1231" s="157"/>
      <c r="X1231" s="148"/>
      <c r="Y1231" s="148"/>
      <c r="Z1231" s="148"/>
      <c r="AA1231" s="148"/>
      <c r="AB1231" s="148"/>
      <c r="AC1231" s="148"/>
      <c r="AD1231" s="148"/>
      <c r="AE1231" s="148"/>
      <c r="AF1231" s="148"/>
      <c r="AG1231" s="148" t="s">
        <v>700</v>
      </c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</row>
    <row r="1232" spans="1:60" outlineLevel="1" x14ac:dyDescent="0.2">
      <c r="A1232" s="155"/>
      <c r="B1232" s="156"/>
      <c r="C1232" s="496" t="s">
        <v>752</v>
      </c>
      <c r="D1232" s="497"/>
      <c r="E1232" s="497"/>
      <c r="F1232" s="497"/>
      <c r="G1232" s="49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48"/>
      <c r="Y1232" s="148"/>
      <c r="Z1232" s="148"/>
      <c r="AA1232" s="148"/>
      <c r="AB1232" s="148"/>
      <c r="AC1232" s="148"/>
      <c r="AD1232" s="148"/>
      <c r="AE1232" s="148"/>
      <c r="AF1232" s="148"/>
      <c r="AG1232" s="148" t="s">
        <v>158</v>
      </c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</row>
    <row r="1233" spans="1:60" outlineLevel="1" x14ac:dyDescent="0.2">
      <c r="A1233" s="155"/>
      <c r="B1233" s="156"/>
      <c r="C1233" s="494"/>
      <c r="D1233" s="495"/>
      <c r="E1233" s="495"/>
      <c r="F1233" s="495"/>
      <c r="G1233" s="495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48"/>
      <c r="Y1233" s="148"/>
      <c r="Z1233" s="148"/>
      <c r="AA1233" s="148"/>
      <c r="AB1233" s="148"/>
      <c r="AC1233" s="148"/>
      <c r="AD1233" s="148"/>
      <c r="AE1233" s="148"/>
      <c r="AF1233" s="148"/>
      <c r="AG1233" s="148" t="s">
        <v>163</v>
      </c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</row>
    <row r="1234" spans="1:60" x14ac:dyDescent="0.2">
      <c r="A1234" s="163" t="s">
        <v>149</v>
      </c>
      <c r="B1234" s="164" t="s">
        <v>99</v>
      </c>
      <c r="C1234" s="178" t="s">
        <v>100</v>
      </c>
      <c r="D1234" s="165"/>
      <c r="E1234" s="166"/>
      <c r="F1234" s="167"/>
      <c r="G1234" s="167">
        <f>SUMIF(AG1235:AG1321,"&lt;&gt;NOR",G1235:G1321)</f>
        <v>0</v>
      </c>
      <c r="H1234" s="167"/>
      <c r="I1234" s="167">
        <f>SUM(I1235:I1321)</f>
        <v>102731.48000000001</v>
      </c>
      <c r="J1234" s="167"/>
      <c r="K1234" s="167">
        <f>SUM(K1235:K1321)</f>
        <v>1807840.08</v>
      </c>
      <c r="L1234" s="167"/>
      <c r="M1234" s="167">
        <f>SUM(M1235:M1321)</f>
        <v>0</v>
      </c>
      <c r="N1234" s="167"/>
      <c r="O1234" s="167">
        <f>SUM(O1235:O1321)</f>
        <v>3.35</v>
      </c>
      <c r="P1234" s="167"/>
      <c r="Q1234" s="167">
        <f>SUM(Q1235:Q1321)</f>
        <v>0</v>
      </c>
      <c r="R1234" s="167"/>
      <c r="S1234" s="167"/>
      <c r="T1234" s="168"/>
      <c r="U1234" s="162"/>
      <c r="V1234" s="162">
        <f>SUM(V1235:V1321)</f>
        <v>32.94</v>
      </c>
      <c r="W1234" s="162"/>
      <c r="AG1234" t="s">
        <v>150</v>
      </c>
    </row>
    <row r="1235" spans="1:60" ht="33.75" outlineLevel="1" x14ac:dyDescent="0.2">
      <c r="A1235" s="169">
        <v>190</v>
      </c>
      <c r="B1235" s="170" t="s">
        <v>899</v>
      </c>
      <c r="C1235" s="179" t="s">
        <v>900</v>
      </c>
      <c r="D1235" s="171" t="s">
        <v>172</v>
      </c>
      <c r="E1235" s="172">
        <v>986.40500000000009</v>
      </c>
      <c r="F1235" s="173"/>
      <c r="G1235" s="174">
        <f>ROUND(E1235*F1235,2)</f>
        <v>0</v>
      </c>
      <c r="H1235" s="173">
        <v>79.350000000000009</v>
      </c>
      <c r="I1235" s="174">
        <f>ROUND(E1235*H1235,2)</f>
        <v>78271.240000000005</v>
      </c>
      <c r="J1235" s="173">
        <v>102.65</v>
      </c>
      <c r="K1235" s="174">
        <f>ROUND(E1235*J1235,2)</f>
        <v>101254.47</v>
      </c>
      <c r="L1235" s="174">
        <v>21</v>
      </c>
      <c r="M1235" s="174">
        <f>G1235*(1+L1235/100)</f>
        <v>0</v>
      </c>
      <c r="N1235" s="174">
        <v>4.0000000000000003E-5</v>
      </c>
      <c r="O1235" s="174">
        <f>ROUND(E1235*N1235,2)</f>
        <v>0.04</v>
      </c>
      <c r="P1235" s="174">
        <v>0</v>
      </c>
      <c r="Q1235" s="174">
        <f>ROUND(E1235*P1235,2)</f>
        <v>0</v>
      </c>
      <c r="R1235" s="174" t="s">
        <v>901</v>
      </c>
      <c r="S1235" s="174" t="s">
        <v>155</v>
      </c>
      <c r="T1235" s="175" t="s">
        <v>155</v>
      </c>
      <c r="U1235" s="157">
        <v>0</v>
      </c>
      <c r="V1235" s="157">
        <f>ROUND(E1235*U1235,2)</f>
        <v>0</v>
      </c>
      <c r="W1235" s="157"/>
      <c r="X1235" s="148"/>
      <c r="Y1235" s="148"/>
      <c r="Z1235" s="148"/>
      <c r="AA1235" s="148"/>
      <c r="AB1235" s="148"/>
      <c r="AC1235" s="148"/>
      <c r="AD1235" s="148"/>
      <c r="AE1235" s="148"/>
      <c r="AF1235" s="148"/>
      <c r="AG1235" s="148" t="s">
        <v>672</v>
      </c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</row>
    <row r="1236" spans="1:60" outlineLevel="1" x14ac:dyDescent="0.2">
      <c r="A1236" s="155"/>
      <c r="B1236" s="156"/>
      <c r="C1236" s="180" t="s">
        <v>232</v>
      </c>
      <c r="D1236" s="158"/>
      <c r="E1236" s="159"/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48"/>
      <c r="Y1236" s="148"/>
      <c r="Z1236" s="148"/>
      <c r="AA1236" s="148"/>
      <c r="AB1236" s="148"/>
      <c r="AC1236" s="148"/>
      <c r="AD1236" s="148"/>
      <c r="AE1236" s="148"/>
      <c r="AF1236" s="148"/>
      <c r="AG1236" s="148" t="s">
        <v>160</v>
      </c>
      <c r="AH1236" s="148">
        <v>0</v>
      </c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</row>
    <row r="1237" spans="1:60" outlineLevel="1" x14ac:dyDescent="0.2">
      <c r="A1237" s="155"/>
      <c r="B1237" s="156"/>
      <c r="C1237" s="180" t="s">
        <v>233</v>
      </c>
      <c r="D1237" s="158"/>
      <c r="E1237" s="159">
        <v>21.6</v>
      </c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48"/>
      <c r="Y1237" s="148"/>
      <c r="Z1237" s="148"/>
      <c r="AA1237" s="148"/>
      <c r="AB1237" s="148"/>
      <c r="AC1237" s="148"/>
      <c r="AD1237" s="148"/>
      <c r="AE1237" s="148"/>
      <c r="AF1237" s="148"/>
      <c r="AG1237" s="148" t="s">
        <v>160</v>
      </c>
      <c r="AH1237" s="148">
        <v>0</v>
      </c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</row>
    <row r="1238" spans="1:60" outlineLevel="1" x14ac:dyDescent="0.2">
      <c r="A1238" s="155"/>
      <c r="B1238" s="156"/>
      <c r="C1238" s="180" t="s">
        <v>234</v>
      </c>
      <c r="D1238" s="158"/>
      <c r="E1238" s="159">
        <v>18</v>
      </c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48"/>
      <c r="Y1238" s="148"/>
      <c r="Z1238" s="148"/>
      <c r="AA1238" s="148"/>
      <c r="AB1238" s="148"/>
      <c r="AC1238" s="148"/>
      <c r="AD1238" s="148"/>
      <c r="AE1238" s="148"/>
      <c r="AF1238" s="148"/>
      <c r="AG1238" s="148" t="s">
        <v>160</v>
      </c>
      <c r="AH1238" s="148">
        <v>0</v>
      </c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</row>
    <row r="1239" spans="1:60" outlineLevel="1" x14ac:dyDescent="0.2">
      <c r="A1239" s="155"/>
      <c r="B1239" s="156"/>
      <c r="C1239" s="180" t="s">
        <v>235</v>
      </c>
      <c r="D1239" s="158"/>
      <c r="E1239" s="159">
        <v>10.8</v>
      </c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48"/>
      <c r="Y1239" s="148"/>
      <c r="Z1239" s="148"/>
      <c r="AA1239" s="148"/>
      <c r="AB1239" s="148"/>
      <c r="AC1239" s="148"/>
      <c r="AD1239" s="148"/>
      <c r="AE1239" s="148"/>
      <c r="AF1239" s="148"/>
      <c r="AG1239" s="148" t="s">
        <v>160</v>
      </c>
      <c r="AH1239" s="148">
        <v>0</v>
      </c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</row>
    <row r="1240" spans="1:60" outlineLevel="1" x14ac:dyDescent="0.2">
      <c r="A1240" s="155"/>
      <c r="B1240" s="156"/>
      <c r="C1240" s="180" t="s">
        <v>236</v>
      </c>
      <c r="D1240" s="158"/>
      <c r="E1240" s="159"/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48"/>
      <c r="Y1240" s="148"/>
      <c r="Z1240" s="148"/>
      <c r="AA1240" s="148"/>
      <c r="AB1240" s="148"/>
      <c r="AC1240" s="148"/>
      <c r="AD1240" s="148"/>
      <c r="AE1240" s="148"/>
      <c r="AF1240" s="148"/>
      <c r="AG1240" s="148" t="s">
        <v>160</v>
      </c>
      <c r="AH1240" s="148">
        <v>0</v>
      </c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</row>
    <row r="1241" spans="1:60" outlineLevel="1" x14ac:dyDescent="0.2">
      <c r="A1241" s="155"/>
      <c r="B1241" s="156"/>
      <c r="C1241" s="180" t="s">
        <v>237</v>
      </c>
      <c r="D1241" s="158"/>
      <c r="E1241" s="159">
        <v>46.800000000000004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48"/>
      <c r="Y1241" s="148"/>
      <c r="Z1241" s="148"/>
      <c r="AA1241" s="148"/>
      <c r="AB1241" s="148"/>
      <c r="AC1241" s="148"/>
      <c r="AD1241" s="148"/>
      <c r="AE1241" s="148"/>
      <c r="AF1241" s="148"/>
      <c r="AG1241" s="148" t="s">
        <v>160</v>
      </c>
      <c r="AH1241" s="148">
        <v>0</v>
      </c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</row>
    <row r="1242" spans="1:60" outlineLevel="1" x14ac:dyDescent="0.2">
      <c r="A1242" s="155"/>
      <c r="B1242" s="156"/>
      <c r="C1242" s="180" t="s">
        <v>238</v>
      </c>
      <c r="D1242" s="158"/>
      <c r="E1242" s="159">
        <v>14.8</v>
      </c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48"/>
      <c r="Y1242" s="148"/>
      <c r="Z1242" s="148"/>
      <c r="AA1242" s="148"/>
      <c r="AB1242" s="148"/>
      <c r="AC1242" s="148"/>
      <c r="AD1242" s="148"/>
      <c r="AE1242" s="148"/>
      <c r="AF1242" s="148"/>
      <c r="AG1242" s="148" t="s">
        <v>160</v>
      </c>
      <c r="AH1242" s="148">
        <v>0</v>
      </c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</row>
    <row r="1243" spans="1:60" outlineLevel="1" x14ac:dyDescent="0.2">
      <c r="A1243" s="155"/>
      <c r="B1243" s="156"/>
      <c r="C1243" s="180" t="s">
        <v>239</v>
      </c>
      <c r="D1243" s="158"/>
      <c r="E1243" s="159">
        <v>132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48"/>
      <c r="Y1243" s="148"/>
      <c r="Z1243" s="148"/>
      <c r="AA1243" s="148"/>
      <c r="AB1243" s="148"/>
      <c r="AC1243" s="148"/>
      <c r="AD1243" s="148"/>
      <c r="AE1243" s="148"/>
      <c r="AF1243" s="148"/>
      <c r="AG1243" s="148" t="s">
        <v>160</v>
      </c>
      <c r="AH1243" s="148">
        <v>0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</row>
    <row r="1244" spans="1:60" outlineLevel="1" x14ac:dyDescent="0.2">
      <c r="A1244" s="155"/>
      <c r="B1244" s="156"/>
      <c r="C1244" s="180" t="s">
        <v>240</v>
      </c>
      <c r="D1244" s="158"/>
      <c r="E1244" s="159">
        <v>14.700000000000001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48"/>
      <c r="Y1244" s="148"/>
      <c r="Z1244" s="148"/>
      <c r="AA1244" s="148"/>
      <c r="AB1244" s="148"/>
      <c r="AC1244" s="148"/>
      <c r="AD1244" s="148"/>
      <c r="AE1244" s="148"/>
      <c r="AF1244" s="148"/>
      <c r="AG1244" s="148" t="s">
        <v>160</v>
      </c>
      <c r="AH1244" s="148">
        <v>0</v>
      </c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</row>
    <row r="1245" spans="1:60" outlineLevel="1" x14ac:dyDescent="0.2">
      <c r="A1245" s="155"/>
      <c r="B1245" s="156"/>
      <c r="C1245" s="180" t="s">
        <v>241</v>
      </c>
      <c r="D1245" s="158"/>
      <c r="E1245" s="159">
        <v>35.400000000000006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48"/>
      <c r="Y1245" s="148"/>
      <c r="Z1245" s="148"/>
      <c r="AA1245" s="148"/>
      <c r="AB1245" s="148"/>
      <c r="AC1245" s="148"/>
      <c r="AD1245" s="148"/>
      <c r="AE1245" s="148"/>
      <c r="AF1245" s="148"/>
      <c r="AG1245" s="148" t="s">
        <v>160</v>
      </c>
      <c r="AH1245" s="148">
        <v>0</v>
      </c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</row>
    <row r="1246" spans="1:60" outlineLevel="1" x14ac:dyDescent="0.2">
      <c r="A1246" s="155"/>
      <c r="B1246" s="156"/>
      <c r="C1246" s="180" t="s">
        <v>242</v>
      </c>
      <c r="D1246" s="158"/>
      <c r="E1246" s="159">
        <v>37.400000000000006</v>
      </c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48"/>
      <c r="Y1246" s="148"/>
      <c r="Z1246" s="148"/>
      <c r="AA1246" s="148"/>
      <c r="AB1246" s="148"/>
      <c r="AC1246" s="148"/>
      <c r="AD1246" s="148"/>
      <c r="AE1246" s="148"/>
      <c r="AF1246" s="148"/>
      <c r="AG1246" s="148" t="s">
        <v>160</v>
      </c>
      <c r="AH1246" s="148">
        <v>0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</row>
    <row r="1247" spans="1:60" outlineLevel="1" x14ac:dyDescent="0.2">
      <c r="A1247" s="155"/>
      <c r="B1247" s="156"/>
      <c r="C1247" s="180" t="s">
        <v>243</v>
      </c>
      <c r="D1247" s="158"/>
      <c r="E1247" s="159">
        <v>220.5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48"/>
      <c r="Y1247" s="148"/>
      <c r="Z1247" s="148"/>
      <c r="AA1247" s="148"/>
      <c r="AB1247" s="148"/>
      <c r="AC1247" s="148"/>
      <c r="AD1247" s="148"/>
      <c r="AE1247" s="148"/>
      <c r="AF1247" s="148"/>
      <c r="AG1247" s="148" t="s">
        <v>160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</row>
    <row r="1248" spans="1:60" outlineLevel="1" x14ac:dyDescent="0.2">
      <c r="A1248" s="155"/>
      <c r="B1248" s="156"/>
      <c r="C1248" s="180" t="s">
        <v>244</v>
      </c>
      <c r="D1248" s="158"/>
      <c r="E1248" s="159">
        <v>28.5</v>
      </c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48"/>
      <c r="Y1248" s="148"/>
      <c r="Z1248" s="148"/>
      <c r="AA1248" s="148"/>
      <c r="AB1248" s="148"/>
      <c r="AC1248" s="148"/>
      <c r="AD1248" s="148"/>
      <c r="AE1248" s="148"/>
      <c r="AF1248" s="148"/>
      <c r="AG1248" s="148" t="s">
        <v>160</v>
      </c>
      <c r="AH1248" s="148">
        <v>0</v>
      </c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</row>
    <row r="1249" spans="1:60" outlineLevel="1" x14ac:dyDescent="0.2">
      <c r="A1249" s="155"/>
      <c r="B1249" s="156"/>
      <c r="C1249" s="180" t="s">
        <v>245</v>
      </c>
      <c r="D1249" s="158"/>
      <c r="E1249" s="159">
        <v>26.8</v>
      </c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48"/>
      <c r="Y1249" s="148"/>
      <c r="Z1249" s="148"/>
      <c r="AA1249" s="148"/>
      <c r="AB1249" s="148"/>
      <c r="AC1249" s="148"/>
      <c r="AD1249" s="148"/>
      <c r="AE1249" s="148"/>
      <c r="AF1249" s="148"/>
      <c r="AG1249" s="148" t="s">
        <v>160</v>
      </c>
      <c r="AH1249" s="148">
        <v>0</v>
      </c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</row>
    <row r="1250" spans="1:60" outlineLevel="1" x14ac:dyDescent="0.2">
      <c r="A1250" s="155"/>
      <c r="B1250" s="156"/>
      <c r="C1250" s="180" t="s">
        <v>246</v>
      </c>
      <c r="D1250" s="158"/>
      <c r="E1250" s="159"/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48"/>
      <c r="Y1250" s="148"/>
      <c r="Z1250" s="148"/>
      <c r="AA1250" s="148"/>
      <c r="AB1250" s="148"/>
      <c r="AC1250" s="148"/>
      <c r="AD1250" s="148"/>
      <c r="AE1250" s="148"/>
      <c r="AF1250" s="148"/>
      <c r="AG1250" s="148" t="s">
        <v>160</v>
      </c>
      <c r="AH1250" s="148">
        <v>0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</row>
    <row r="1251" spans="1:60" outlineLevel="1" x14ac:dyDescent="0.2">
      <c r="A1251" s="155"/>
      <c r="B1251" s="156"/>
      <c r="C1251" s="180" t="s">
        <v>247</v>
      </c>
      <c r="D1251" s="158"/>
      <c r="E1251" s="159">
        <v>10.120000000000001</v>
      </c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48"/>
      <c r="Y1251" s="148"/>
      <c r="Z1251" s="148"/>
      <c r="AA1251" s="148"/>
      <c r="AB1251" s="148"/>
      <c r="AC1251" s="148"/>
      <c r="AD1251" s="148"/>
      <c r="AE1251" s="148"/>
      <c r="AF1251" s="148"/>
      <c r="AG1251" s="148" t="s">
        <v>160</v>
      </c>
      <c r="AH1251" s="148">
        <v>0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</row>
    <row r="1252" spans="1:60" outlineLevel="1" x14ac:dyDescent="0.2">
      <c r="A1252" s="155"/>
      <c r="B1252" s="156"/>
      <c r="C1252" s="180" t="s">
        <v>248</v>
      </c>
      <c r="D1252" s="158"/>
      <c r="E1252" s="159">
        <v>10.72</v>
      </c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48"/>
      <c r="Y1252" s="148"/>
      <c r="Z1252" s="148"/>
      <c r="AA1252" s="148"/>
      <c r="AB1252" s="148"/>
      <c r="AC1252" s="148"/>
      <c r="AD1252" s="148"/>
      <c r="AE1252" s="148"/>
      <c r="AF1252" s="148"/>
      <c r="AG1252" s="148" t="s">
        <v>160</v>
      </c>
      <c r="AH1252" s="148">
        <v>0</v>
      </c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</row>
    <row r="1253" spans="1:60" outlineLevel="1" x14ac:dyDescent="0.2">
      <c r="A1253" s="155"/>
      <c r="B1253" s="156"/>
      <c r="C1253" s="180" t="s">
        <v>249</v>
      </c>
      <c r="D1253" s="158"/>
      <c r="E1253" s="159"/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48"/>
      <c r="Y1253" s="148"/>
      <c r="Z1253" s="148"/>
      <c r="AA1253" s="148"/>
      <c r="AB1253" s="148"/>
      <c r="AC1253" s="148"/>
      <c r="AD1253" s="148"/>
      <c r="AE1253" s="148"/>
      <c r="AF1253" s="148"/>
      <c r="AG1253" s="148" t="s">
        <v>160</v>
      </c>
      <c r="AH1253" s="148">
        <v>0</v>
      </c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</row>
    <row r="1254" spans="1:60" outlineLevel="1" x14ac:dyDescent="0.2">
      <c r="A1254" s="155"/>
      <c r="B1254" s="156"/>
      <c r="C1254" s="180" t="s">
        <v>250</v>
      </c>
      <c r="D1254" s="158"/>
      <c r="E1254" s="159">
        <v>221.4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48"/>
      <c r="Y1254" s="148"/>
      <c r="Z1254" s="148"/>
      <c r="AA1254" s="148"/>
      <c r="AB1254" s="148"/>
      <c r="AC1254" s="148"/>
      <c r="AD1254" s="148"/>
      <c r="AE1254" s="148"/>
      <c r="AF1254" s="148"/>
      <c r="AG1254" s="148" t="s">
        <v>160</v>
      </c>
      <c r="AH1254" s="148">
        <v>0</v>
      </c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</row>
    <row r="1255" spans="1:60" outlineLevel="1" x14ac:dyDescent="0.2">
      <c r="A1255" s="155"/>
      <c r="B1255" s="156"/>
      <c r="C1255" s="180" t="s">
        <v>251</v>
      </c>
      <c r="D1255" s="158"/>
      <c r="E1255" s="159">
        <v>6.8100000000000005</v>
      </c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48"/>
      <c r="Y1255" s="148"/>
      <c r="Z1255" s="148"/>
      <c r="AA1255" s="148"/>
      <c r="AB1255" s="148"/>
      <c r="AC1255" s="148"/>
      <c r="AD1255" s="148"/>
      <c r="AE1255" s="148"/>
      <c r="AF1255" s="148"/>
      <c r="AG1255" s="148" t="s">
        <v>160</v>
      </c>
      <c r="AH1255" s="148">
        <v>0</v>
      </c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</row>
    <row r="1256" spans="1:60" outlineLevel="1" x14ac:dyDescent="0.2">
      <c r="A1256" s="155"/>
      <c r="B1256" s="156"/>
      <c r="C1256" s="180" t="s">
        <v>252</v>
      </c>
      <c r="D1256" s="158"/>
      <c r="E1256" s="159">
        <v>6.8100000000000005</v>
      </c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48"/>
      <c r="Y1256" s="148"/>
      <c r="Z1256" s="148"/>
      <c r="AA1256" s="148"/>
      <c r="AB1256" s="148"/>
      <c r="AC1256" s="148"/>
      <c r="AD1256" s="148"/>
      <c r="AE1256" s="148"/>
      <c r="AF1256" s="148"/>
      <c r="AG1256" s="148" t="s">
        <v>160</v>
      </c>
      <c r="AH1256" s="148">
        <v>0</v>
      </c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</row>
    <row r="1257" spans="1:60" outlineLevel="1" x14ac:dyDescent="0.2">
      <c r="A1257" s="155"/>
      <c r="B1257" s="156"/>
      <c r="C1257" s="180" t="s">
        <v>253</v>
      </c>
      <c r="D1257" s="158"/>
      <c r="E1257" s="159">
        <v>6.2</v>
      </c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48"/>
      <c r="Y1257" s="148"/>
      <c r="Z1257" s="148"/>
      <c r="AA1257" s="148"/>
      <c r="AB1257" s="148"/>
      <c r="AC1257" s="148"/>
      <c r="AD1257" s="148"/>
      <c r="AE1257" s="148"/>
      <c r="AF1257" s="148"/>
      <c r="AG1257" s="148" t="s">
        <v>160</v>
      </c>
      <c r="AH1257" s="148">
        <v>0</v>
      </c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</row>
    <row r="1258" spans="1:60" outlineLevel="1" x14ac:dyDescent="0.2">
      <c r="A1258" s="155"/>
      <c r="B1258" s="156"/>
      <c r="C1258" s="180" t="s">
        <v>254</v>
      </c>
      <c r="D1258" s="158"/>
      <c r="E1258" s="159">
        <v>90.300000000000011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48"/>
      <c r="Y1258" s="148"/>
      <c r="Z1258" s="148"/>
      <c r="AA1258" s="148"/>
      <c r="AB1258" s="148"/>
      <c r="AC1258" s="148"/>
      <c r="AD1258" s="148"/>
      <c r="AE1258" s="148"/>
      <c r="AF1258" s="148"/>
      <c r="AG1258" s="148" t="s">
        <v>160</v>
      </c>
      <c r="AH1258" s="148">
        <v>0</v>
      </c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</row>
    <row r="1259" spans="1:60" outlineLevel="1" x14ac:dyDescent="0.2">
      <c r="A1259" s="155"/>
      <c r="B1259" s="156"/>
      <c r="C1259" s="180" t="s">
        <v>255</v>
      </c>
      <c r="D1259" s="158"/>
      <c r="E1259" s="159">
        <v>6.7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48"/>
      <c r="Y1259" s="148"/>
      <c r="Z1259" s="148"/>
      <c r="AA1259" s="148"/>
      <c r="AB1259" s="148"/>
      <c r="AC1259" s="148"/>
      <c r="AD1259" s="148"/>
      <c r="AE1259" s="148"/>
      <c r="AF1259" s="148"/>
      <c r="AG1259" s="148" t="s">
        <v>160</v>
      </c>
      <c r="AH1259" s="148">
        <v>0</v>
      </c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</row>
    <row r="1260" spans="1:60" outlineLevel="1" x14ac:dyDescent="0.2">
      <c r="A1260" s="155"/>
      <c r="B1260" s="156"/>
      <c r="C1260" s="180" t="s">
        <v>256</v>
      </c>
      <c r="D1260" s="158"/>
      <c r="E1260" s="159">
        <v>4.5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48"/>
      <c r="Y1260" s="148"/>
      <c r="Z1260" s="148"/>
      <c r="AA1260" s="148"/>
      <c r="AB1260" s="148"/>
      <c r="AC1260" s="148"/>
      <c r="AD1260" s="148"/>
      <c r="AE1260" s="148"/>
      <c r="AF1260" s="148"/>
      <c r="AG1260" s="148" t="s">
        <v>160</v>
      </c>
      <c r="AH1260" s="148">
        <v>0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</row>
    <row r="1261" spans="1:60" outlineLevel="1" x14ac:dyDescent="0.2">
      <c r="A1261" s="155"/>
      <c r="B1261" s="156"/>
      <c r="C1261" s="180" t="s">
        <v>257</v>
      </c>
      <c r="D1261" s="158"/>
      <c r="E1261" s="159"/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48"/>
      <c r="Y1261" s="148"/>
      <c r="Z1261" s="148"/>
      <c r="AA1261" s="148"/>
      <c r="AB1261" s="148"/>
      <c r="AC1261" s="148"/>
      <c r="AD1261" s="148"/>
      <c r="AE1261" s="148"/>
      <c r="AF1261" s="148"/>
      <c r="AG1261" s="148" t="s">
        <v>160</v>
      </c>
      <c r="AH1261" s="148">
        <v>0</v>
      </c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</row>
    <row r="1262" spans="1:60" outlineLevel="1" x14ac:dyDescent="0.2">
      <c r="A1262" s="155"/>
      <c r="B1262" s="156"/>
      <c r="C1262" s="180" t="s">
        <v>258</v>
      </c>
      <c r="D1262" s="158"/>
      <c r="E1262" s="159">
        <v>4.6400000000000006</v>
      </c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48"/>
      <c r="Y1262" s="148"/>
      <c r="Z1262" s="148"/>
      <c r="AA1262" s="148"/>
      <c r="AB1262" s="148"/>
      <c r="AC1262" s="148"/>
      <c r="AD1262" s="148"/>
      <c r="AE1262" s="148"/>
      <c r="AF1262" s="148"/>
      <c r="AG1262" s="148" t="s">
        <v>160</v>
      </c>
      <c r="AH1262" s="148">
        <v>0</v>
      </c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</row>
    <row r="1263" spans="1:60" outlineLevel="1" x14ac:dyDescent="0.2">
      <c r="A1263" s="155"/>
      <c r="B1263" s="156"/>
      <c r="C1263" s="180" t="s">
        <v>259</v>
      </c>
      <c r="D1263" s="158"/>
      <c r="E1263" s="159"/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48"/>
      <c r="Y1263" s="148"/>
      <c r="Z1263" s="148"/>
      <c r="AA1263" s="148"/>
      <c r="AB1263" s="148"/>
      <c r="AC1263" s="148"/>
      <c r="AD1263" s="148"/>
      <c r="AE1263" s="148"/>
      <c r="AF1263" s="148"/>
      <c r="AG1263" s="148" t="s">
        <v>160</v>
      </c>
      <c r="AH1263" s="148">
        <v>0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</row>
    <row r="1264" spans="1:60" outlineLevel="1" x14ac:dyDescent="0.2">
      <c r="A1264" s="155"/>
      <c r="B1264" s="156"/>
      <c r="C1264" s="180" t="s">
        <v>260</v>
      </c>
      <c r="D1264" s="158"/>
      <c r="E1264" s="159">
        <v>5.65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48"/>
      <c r="Y1264" s="148"/>
      <c r="Z1264" s="148"/>
      <c r="AA1264" s="148"/>
      <c r="AB1264" s="148"/>
      <c r="AC1264" s="148"/>
      <c r="AD1264" s="148"/>
      <c r="AE1264" s="148"/>
      <c r="AF1264" s="148"/>
      <c r="AG1264" s="148" t="s">
        <v>160</v>
      </c>
      <c r="AH1264" s="148">
        <v>0</v>
      </c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</row>
    <row r="1265" spans="1:60" outlineLevel="1" x14ac:dyDescent="0.2">
      <c r="A1265" s="155"/>
      <c r="B1265" s="156"/>
      <c r="C1265" s="180" t="s">
        <v>261</v>
      </c>
      <c r="D1265" s="158"/>
      <c r="E1265" s="159">
        <v>5.2550000000000008</v>
      </c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48"/>
      <c r="Y1265" s="148"/>
      <c r="Z1265" s="148"/>
      <c r="AA1265" s="148"/>
      <c r="AB1265" s="148"/>
      <c r="AC1265" s="148"/>
      <c r="AD1265" s="148"/>
      <c r="AE1265" s="148"/>
      <c r="AF1265" s="148"/>
      <c r="AG1265" s="148" t="s">
        <v>160</v>
      </c>
      <c r="AH1265" s="148">
        <v>0</v>
      </c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</row>
    <row r="1266" spans="1:60" outlineLevel="1" x14ac:dyDescent="0.2">
      <c r="A1266" s="155"/>
      <c r="B1266" s="156"/>
      <c r="C1266" s="494"/>
      <c r="D1266" s="495"/>
      <c r="E1266" s="495"/>
      <c r="F1266" s="495"/>
      <c r="G1266" s="495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48"/>
      <c r="Y1266" s="148"/>
      <c r="Z1266" s="148"/>
      <c r="AA1266" s="148"/>
      <c r="AB1266" s="148"/>
      <c r="AC1266" s="148"/>
      <c r="AD1266" s="148"/>
      <c r="AE1266" s="148"/>
      <c r="AF1266" s="148"/>
      <c r="AG1266" s="148" t="s">
        <v>163</v>
      </c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</row>
    <row r="1267" spans="1:60" ht="33.75" outlineLevel="1" x14ac:dyDescent="0.2">
      <c r="A1267" s="169">
        <v>191</v>
      </c>
      <c r="B1267" s="170" t="s">
        <v>902</v>
      </c>
      <c r="C1267" s="179" t="s">
        <v>903</v>
      </c>
      <c r="D1267" s="171" t="s">
        <v>172</v>
      </c>
      <c r="E1267" s="172">
        <v>225.44000000000003</v>
      </c>
      <c r="F1267" s="173"/>
      <c r="G1267" s="174">
        <f>ROUND(E1267*F1267,2)</f>
        <v>0</v>
      </c>
      <c r="H1267" s="173">
        <v>108.5</v>
      </c>
      <c r="I1267" s="174">
        <f>ROUND(E1267*H1267,2)</f>
        <v>24460.240000000002</v>
      </c>
      <c r="J1267" s="173">
        <v>296</v>
      </c>
      <c r="K1267" s="174">
        <f>ROUND(E1267*J1267,2)</f>
        <v>66730.240000000005</v>
      </c>
      <c r="L1267" s="174">
        <v>21</v>
      </c>
      <c r="M1267" s="174">
        <f>G1267*(1+L1267/100)</f>
        <v>0</v>
      </c>
      <c r="N1267" s="174">
        <v>1.6000000000000001E-4</v>
      </c>
      <c r="O1267" s="174">
        <f>ROUND(E1267*N1267,2)</f>
        <v>0.04</v>
      </c>
      <c r="P1267" s="174">
        <v>0</v>
      </c>
      <c r="Q1267" s="174">
        <f>ROUND(E1267*P1267,2)</f>
        <v>0</v>
      </c>
      <c r="R1267" s="174" t="s">
        <v>901</v>
      </c>
      <c r="S1267" s="174" t="s">
        <v>155</v>
      </c>
      <c r="T1267" s="175" t="s">
        <v>155</v>
      </c>
      <c r="U1267" s="157">
        <v>0</v>
      </c>
      <c r="V1267" s="157">
        <f>ROUND(E1267*U1267,2)</f>
        <v>0</v>
      </c>
      <c r="W1267" s="157"/>
      <c r="X1267" s="148"/>
      <c r="Y1267" s="148"/>
      <c r="Z1267" s="148"/>
      <c r="AA1267" s="148"/>
      <c r="AB1267" s="148"/>
      <c r="AC1267" s="148"/>
      <c r="AD1267" s="148"/>
      <c r="AE1267" s="148"/>
      <c r="AF1267" s="148"/>
      <c r="AG1267" s="148" t="s">
        <v>672</v>
      </c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</row>
    <row r="1268" spans="1:60" outlineLevel="1" x14ac:dyDescent="0.2">
      <c r="A1268" s="155"/>
      <c r="B1268" s="156"/>
      <c r="C1268" s="180" t="s">
        <v>232</v>
      </c>
      <c r="D1268" s="158"/>
      <c r="E1268" s="159"/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48"/>
      <c r="Y1268" s="148"/>
      <c r="Z1268" s="148"/>
      <c r="AA1268" s="148"/>
      <c r="AB1268" s="148"/>
      <c r="AC1268" s="148"/>
      <c r="AD1268" s="148"/>
      <c r="AE1268" s="148"/>
      <c r="AF1268" s="148"/>
      <c r="AG1268" s="148" t="s">
        <v>160</v>
      </c>
      <c r="AH1268" s="148">
        <v>0</v>
      </c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</row>
    <row r="1269" spans="1:60" outlineLevel="1" x14ac:dyDescent="0.2">
      <c r="A1269" s="155"/>
      <c r="B1269" s="156"/>
      <c r="C1269" s="180" t="s">
        <v>369</v>
      </c>
      <c r="D1269" s="158"/>
      <c r="E1269" s="159">
        <v>3.6</v>
      </c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48"/>
      <c r="Y1269" s="148"/>
      <c r="Z1269" s="148"/>
      <c r="AA1269" s="148"/>
      <c r="AB1269" s="148"/>
      <c r="AC1269" s="148"/>
      <c r="AD1269" s="148"/>
      <c r="AE1269" s="148"/>
      <c r="AF1269" s="148"/>
      <c r="AG1269" s="148" t="s">
        <v>160</v>
      </c>
      <c r="AH1269" s="148">
        <v>0</v>
      </c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</row>
    <row r="1270" spans="1:60" outlineLevel="1" x14ac:dyDescent="0.2">
      <c r="A1270" s="155"/>
      <c r="B1270" s="156"/>
      <c r="C1270" s="180" t="s">
        <v>370</v>
      </c>
      <c r="D1270" s="158"/>
      <c r="E1270" s="159">
        <v>3.6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48"/>
      <c r="Y1270" s="148"/>
      <c r="Z1270" s="148"/>
      <c r="AA1270" s="148"/>
      <c r="AB1270" s="148"/>
      <c r="AC1270" s="148"/>
      <c r="AD1270" s="148"/>
      <c r="AE1270" s="148"/>
      <c r="AF1270" s="148"/>
      <c r="AG1270" s="148" t="s">
        <v>160</v>
      </c>
      <c r="AH1270" s="148">
        <v>0</v>
      </c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</row>
    <row r="1271" spans="1:60" outlineLevel="1" x14ac:dyDescent="0.2">
      <c r="A1271" s="155"/>
      <c r="B1271" s="156"/>
      <c r="C1271" s="180" t="s">
        <v>371</v>
      </c>
      <c r="D1271" s="158"/>
      <c r="E1271" s="159">
        <v>3.6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48"/>
      <c r="Y1271" s="148"/>
      <c r="Z1271" s="148"/>
      <c r="AA1271" s="148"/>
      <c r="AB1271" s="148"/>
      <c r="AC1271" s="148"/>
      <c r="AD1271" s="148"/>
      <c r="AE1271" s="148"/>
      <c r="AF1271" s="148"/>
      <c r="AG1271" s="148" t="s">
        <v>160</v>
      </c>
      <c r="AH1271" s="148">
        <v>0</v>
      </c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</row>
    <row r="1272" spans="1:60" outlineLevel="1" x14ac:dyDescent="0.2">
      <c r="A1272" s="155"/>
      <c r="B1272" s="156"/>
      <c r="C1272" s="180" t="s">
        <v>236</v>
      </c>
      <c r="D1272" s="158"/>
      <c r="E1272" s="159"/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48"/>
      <c r="Y1272" s="148"/>
      <c r="Z1272" s="148"/>
      <c r="AA1272" s="148"/>
      <c r="AB1272" s="148"/>
      <c r="AC1272" s="148"/>
      <c r="AD1272" s="148"/>
      <c r="AE1272" s="148"/>
      <c r="AF1272" s="148"/>
      <c r="AG1272" s="148" t="s">
        <v>160</v>
      </c>
      <c r="AH1272" s="148">
        <v>0</v>
      </c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</row>
    <row r="1273" spans="1:60" outlineLevel="1" x14ac:dyDescent="0.2">
      <c r="A1273" s="155"/>
      <c r="B1273" s="156"/>
      <c r="C1273" s="180" t="s">
        <v>372</v>
      </c>
      <c r="D1273" s="158"/>
      <c r="E1273" s="159">
        <v>10.8</v>
      </c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48"/>
      <c r="Y1273" s="148"/>
      <c r="Z1273" s="148"/>
      <c r="AA1273" s="148"/>
      <c r="AB1273" s="148"/>
      <c r="AC1273" s="148"/>
      <c r="AD1273" s="148"/>
      <c r="AE1273" s="148"/>
      <c r="AF1273" s="148"/>
      <c r="AG1273" s="148" t="s">
        <v>160</v>
      </c>
      <c r="AH1273" s="148">
        <v>0</v>
      </c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</row>
    <row r="1274" spans="1:60" outlineLevel="1" x14ac:dyDescent="0.2">
      <c r="A1274" s="155"/>
      <c r="B1274" s="156"/>
      <c r="C1274" s="180" t="s">
        <v>373</v>
      </c>
      <c r="D1274" s="158"/>
      <c r="E1274" s="159">
        <v>2.8000000000000003</v>
      </c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48"/>
      <c r="Y1274" s="148"/>
      <c r="Z1274" s="148"/>
      <c r="AA1274" s="148"/>
      <c r="AB1274" s="148"/>
      <c r="AC1274" s="148"/>
      <c r="AD1274" s="148"/>
      <c r="AE1274" s="148"/>
      <c r="AF1274" s="148"/>
      <c r="AG1274" s="148" t="s">
        <v>160</v>
      </c>
      <c r="AH1274" s="148">
        <v>0</v>
      </c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</row>
    <row r="1275" spans="1:60" outlineLevel="1" x14ac:dyDescent="0.2">
      <c r="A1275" s="155"/>
      <c r="B1275" s="156"/>
      <c r="C1275" s="180" t="s">
        <v>374</v>
      </c>
      <c r="D1275" s="158"/>
      <c r="E1275" s="159">
        <v>36</v>
      </c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48"/>
      <c r="Y1275" s="148"/>
      <c r="Z1275" s="148"/>
      <c r="AA1275" s="148"/>
      <c r="AB1275" s="148"/>
      <c r="AC1275" s="148"/>
      <c r="AD1275" s="148"/>
      <c r="AE1275" s="148"/>
      <c r="AF1275" s="148"/>
      <c r="AG1275" s="148" t="s">
        <v>160</v>
      </c>
      <c r="AH1275" s="148">
        <v>0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</row>
    <row r="1276" spans="1:60" outlineLevel="1" x14ac:dyDescent="0.2">
      <c r="A1276" s="155"/>
      <c r="B1276" s="156"/>
      <c r="C1276" s="180" t="s">
        <v>375</v>
      </c>
      <c r="D1276" s="158"/>
      <c r="E1276" s="159">
        <v>2.7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48"/>
      <c r="Y1276" s="148"/>
      <c r="Z1276" s="148"/>
      <c r="AA1276" s="148"/>
      <c r="AB1276" s="148"/>
      <c r="AC1276" s="148"/>
      <c r="AD1276" s="148"/>
      <c r="AE1276" s="148"/>
      <c r="AF1276" s="148"/>
      <c r="AG1276" s="148" t="s">
        <v>160</v>
      </c>
      <c r="AH1276" s="148">
        <v>0</v>
      </c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</row>
    <row r="1277" spans="1:60" outlineLevel="1" x14ac:dyDescent="0.2">
      <c r="A1277" s="155"/>
      <c r="B1277" s="156"/>
      <c r="C1277" s="180" t="s">
        <v>376</v>
      </c>
      <c r="D1277" s="158"/>
      <c r="E1277" s="159">
        <v>9</v>
      </c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48"/>
      <c r="Y1277" s="148"/>
      <c r="Z1277" s="148"/>
      <c r="AA1277" s="148"/>
      <c r="AB1277" s="148"/>
      <c r="AC1277" s="148"/>
      <c r="AD1277" s="148"/>
      <c r="AE1277" s="148"/>
      <c r="AF1277" s="148"/>
      <c r="AG1277" s="148" t="s">
        <v>160</v>
      </c>
      <c r="AH1277" s="148">
        <v>0</v>
      </c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</row>
    <row r="1278" spans="1:60" outlineLevel="1" x14ac:dyDescent="0.2">
      <c r="A1278" s="155"/>
      <c r="B1278" s="156"/>
      <c r="C1278" s="180" t="s">
        <v>377</v>
      </c>
      <c r="D1278" s="158"/>
      <c r="E1278" s="159">
        <v>6.6000000000000005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48"/>
      <c r="Y1278" s="148"/>
      <c r="Z1278" s="148"/>
      <c r="AA1278" s="148"/>
      <c r="AB1278" s="148"/>
      <c r="AC1278" s="148"/>
      <c r="AD1278" s="148"/>
      <c r="AE1278" s="148"/>
      <c r="AF1278" s="148"/>
      <c r="AG1278" s="148" t="s">
        <v>160</v>
      </c>
      <c r="AH1278" s="148">
        <v>0</v>
      </c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</row>
    <row r="1279" spans="1:60" outlineLevel="1" x14ac:dyDescent="0.2">
      <c r="A1279" s="155"/>
      <c r="B1279" s="156"/>
      <c r="C1279" s="180" t="s">
        <v>378</v>
      </c>
      <c r="D1279" s="158"/>
      <c r="E1279" s="159">
        <v>52.5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48"/>
      <c r="Y1279" s="148"/>
      <c r="Z1279" s="148"/>
      <c r="AA1279" s="148"/>
      <c r="AB1279" s="148"/>
      <c r="AC1279" s="148"/>
      <c r="AD1279" s="148"/>
      <c r="AE1279" s="148"/>
      <c r="AF1279" s="148"/>
      <c r="AG1279" s="148" t="s">
        <v>160</v>
      </c>
      <c r="AH1279" s="148">
        <v>0</v>
      </c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</row>
    <row r="1280" spans="1:60" outlineLevel="1" x14ac:dyDescent="0.2">
      <c r="A1280" s="155"/>
      <c r="B1280" s="156"/>
      <c r="C1280" s="180" t="s">
        <v>379</v>
      </c>
      <c r="D1280" s="158"/>
      <c r="E1280" s="159">
        <v>7.5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48"/>
      <c r="Y1280" s="148"/>
      <c r="Z1280" s="148"/>
      <c r="AA1280" s="148"/>
      <c r="AB1280" s="148"/>
      <c r="AC1280" s="148"/>
      <c r="AD1280" s="148"/>
      <c r="AE1280" s="148"/>
      <c r="AF1280" s="148"/>
      <c r="AG1280" s="148" t="s">
        <v>160</v>
      </c>
      <c r="AH1280" s="148">
        <v>0</v>
      </c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</row>
    <row r="1281" spans="1:60" outlineLevel="1" x14ac:dyDescent="0.2">
      <c r="A1281" s="155"/>
      <c r="B1281" s="156"/>
      <c r="C1281" s="180" t="s">
        <v>380</v>
      </c>
      <c r="D1281" s="158"/>
      <c r="E1281" s="159">
        <v>6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48"/>
      <c r="Y1281" s="148"/>
      <c r="Z1281" s="148"/>
      <c r="AA1281" s="148"/>
      <c r="AB1281" s="148"/>
      <c r="AC1281" s="148"/>
      <c r="AD1281" s="148"/>
      <c r="AE1281" s="148"/>
      <c r="AF1281" s="148"/>
      <c r="AG1281" s="148" t="s">
        <v>160</v>
      </c>
      <c r="AH1281" s="148">
        <v>0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</row>
    <row r="1282" spans="1:60" outlineLevel="1" x14ac:dyDescent="0.2">
      <c r="A1282" s="155"/>
      <c r="B1282" s="156"/>
      <c r="C1282" s="180" t="s">
        <v>246</v>
      </c>
      <c r="D1282" s="158"/>
      <c r="E1282" s="159"/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48"/>
      <c r="Y1282" s="148"/>
      <c r="Z1282" s="148"/>
      <c r="AA1282" s="148"/>
      <c r="AB1282" s="148"/>
      <c r="AC1282" s="148"/>
      <c r="AD1282" s="148"/>
      <c r="AE1282" s="148"/>
      <c r="AF1282" s="148"/>
      <c r="AG1282" s="148" t="s">
        <v>160</v>
      </c>
      <c r="AH1282" s="148">
        <v>0</v>
      </c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</row>
    <row r="1283" spans="1:60" outlineLevel="1" x14ac:dyDescent="0.2">
      <c r="A1283" s="155"/>
      <c r="B1283" s="156"/>
      <c r="C1283" s="180" t="s">
        <v>381</v>
      </c>
      <c r="D1283" s="158"/>
      <c r="E1283" s="159">
        <v>0.72000000000000008</v>
      </c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48"/>
      <c r="Y1283" s="148"/>
      <c r="Z1283" s="148"/>
      <c r="AA1283" s="148"/>
      <c r="AB1283" s="148"/>
      <c r="AC1283" s="148"/>
      <c r="AD1283" s="148"/>
      <c r="AE1283" s="148"/>
      <c r="AF1283" s="148"/>
      <c r="AG1283" s="148" t="s">
        <v>160</v>
      </c>
      <c r="AH1283" s="148">
        <v>0</v>
      </c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</row>
    <row r="1284" spans="1:60" outlineLevel="1" x14ac:dyDescent="0.2">
      <c r="A1284" s="155"/>
      <c r="B1284" s="156"/>
      <c r="C1284" s="180" t="s">
        <v>382</v>
      </c>
      <c r="D1284" s="158"/>
      <c r="E1284" s="159">
        <v>0.72000000000000008</v>
      </c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48"/>
      <c r="Y1284" s="148"/>
      <c r="Z1284" s="148"/>
      <c r="AA1284" s="148"/>
      <c r="AB1284" s="148"/>
      <c r="AC1284" s="148"/>
      <c r="AD1284" s="148"/>
      <c r="AE1284" s="148"/>
      <c r="AF1284" s="148"/>
      <c r="AG1284" s="148" t="s">
        <v>160</v>
      </c>
      <c r="AH1284" s="148">
        <v>0</v>
      </c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</row>
    <row r="1285" spans="1:60" outlineLevel="1" x14ac:dyDescent="0.2">
      <c r="A1285" s="155"/>
      <c r="B1285" s="156"/>
      <c r="C1285" s="180" t="s">
        <v>249</v>
      </c>
      <c r="D1285" s="158"/>
      <c r="E1285" s="159"/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48"/>
      <c r="Y1285" s="148"/>
      <c r="Z1285" s="148"/>
      <c r="AA1285" s="148"/>
      <c r="AB1285" s="148"/>
      <c r="AC1285" s="148"/>
      <c r="AD1285" s="148"/>
      <c r="AE1285" s="148"/>
      <c r="AF1285" s="148"/>
      <c r="AG1285" s="148" t="s">
        <v>160</v>
      </c>
      <c r="AH1285" s="148">
        <v>0</v>
      </c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</row>
    <row r="1286" spans="1:60" outlineLevel="1" x14ac:dyDescent="0.2">
      <c r="A1286" s="155"/>
      <c r="B1286" s="156"/>
      <c r="C1286" s="180" t="s">
        <v>383</v>
      </c>
      <c r="D1286" s="158"/>
      <c r="E1286" s="159">
        <v>52.2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48"/>
      <c r="Y1286" s="148"/>
      <c r="Z1286" s="148"/>
      <c r="AA1286" s="148"/>
      <c r="AB1286" s="148"/>
      <c r="AC1286" s="148"/>
      <c r="AD1286" s="148"/>
      <c r="AE1286" s="148"/>
      <c r="AF1286" s="148"/>
      <c r="AG1286" s="148" t="s">
        <v>160</v>
      </c>
      <c r="AH1286" s="148">
        <v>0</v>
      </c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</row>
    <row r="1287" spans="1:60" outlineLevel="1" x14ac:dyDescent="0.2">
      <c r="A1287" s="155"/>
      <c r="B1287" s="156"/>
      <c r="C1287" s="180" t="s">
        <v>384</v>
      </c>
      <c r="D1287" s="158"/>
      <c r="E1287" s="159">
        <v>1.4500000000000002</v>
      </c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48"/>
      <c r="Y1287" s="148"/>
      <c r="Z1287" s="148"/>
      <c r="AA1287" s="148"/>
      <c r="AB1287" s="148"/>
      <c r="AC1287" s="148"/>
      <c r="AD1287" s="148"/>
      <c r="AE1287" s="148"/>
      <c r="AF1287" s="148"/>
      <c r="AG1287" s="148" t="s">
        <v>160</v>
      </c>
      <c r="AH1287" s="148">
        <v>0</v>
      </c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</row>
    <row r="1288" spans="1:60" outlineLevel="1" x14ac:dyDescent="0.2">
      <c r="A1288" s="155"/>
      <c r="B1288" s="156"/>
      <c r="C1288" s="180" t="s">
        <v>385</v>
      </c>
      <c r="D1288" s="158"/>
      <c r="E1288" s="159">
        <v>1.4500000000000002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48"/>
      <c r="Y1288" s="148"/>
      <c r="Z1288" s="148"/>
      <c r="AA1288" s="148"/>
      <c r="AB1288" s="148"/>
      <c r="AC1288" s="148"/>
      <c r="AD1288" s="148"/>
      <c r="AE1288" s="148"/>
      <c r="AF1288" s="148"/>
      <c r="AG1288" s="148" t="s">
        <v>160</v>
      </c>
      <c r="AH1288" s="148">
        <v>0</v>
      </c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</row>
    <row r="1289" spans="1:60" outlineLevel="1" x14ac:dyDescent="0.2">
      <c r="A1289" s="155"/>
      <c r="B1289" s="156"/>
      <c r="C1289" s="180" t="s">
        <v>386</v>
      </c>
      <c r="D1289" s="158"/>
      <c r="E1289" s="159">
        <v>1.2000000000000002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48"/>
      <c r="Y1289" s="148"/>
      <c r="Z1289" s="148"/>
      <c r="AA1289" s="148"/>
      <c r="AB1289" s="148"/>
      <c r="AC1289" s="148"/>
      <c r="AD1289" s="148"/>
      <c r="AE1289" s="148"/>
      <c r="AF1289" s="148"/>
      <c r="AG1289" s="148" t="s">
        <v>160</v>
      </c>
      <c r="AH1289" s="148">
        <v>0</v>
      </c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</row>
    <row r="1290" spans="1:60" outlineLevel="1" x14ac:dyDescent="0.2">
      <c r="A1290" s="155"/>
      <c r="B1290" s="156"/>
      <c r="C1290" s="180" t="s">
        <v>387</v>
      </c>
      <c r="D1290" s="158"/>
      <c r="E1290" s="159">
        <v>20.3</v>
      </c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48"/>
      <c r="Y1290" s="148"/>
      <c r="Z1290" s="148"/>
      <c r="AA1290" s="148"/>
      <c r="AB1290" s="148"/>
      <c r="AC1290" s="148"/>
      <c r="AD1290" s="148"/>
      <c r="AE1290" s="148"/>
      <c r="AF1290" s="148"/>
      <c r="AG1290" s="148" t="s">
        <v>160</v>
      </c>
      <c r="AH1290" s="148">
        <v>0</v>
      </c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</row>
    <row r="1291" spans="1:60" outlineLevel="1" x14ac:dyDescent="0.2">
      <c r="A1291" s="155"/>
      <c r="B1291" s="156"/>
      <c r="C1291" s="180" t="s">
        <v>388</v>
      </c>
      <c r="D1291" s="158"/>
      <c r="E1291" s="159">
        <v>1.2000000000000002</v>
      </c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48"/>
      <c r="Y1291" s="148"/>
      <c r="Z1291" s="148"/>
      <c r="AA1291" s="148"/>
      <c r="AB1291" s="148"/>
      <c r="AC1291" s="148"/>
      <c r="AD1291" s="148"/>
      <c r="AE1291" s="148"/>
      <c r="AF1291" s="148"/>
      <c r="AG1291" s="148" t="s">
        <v>160</v>
      </c>
      <c r="AH1291" s="148">
        <v>0</v>
      </c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</row>
    <row r="1292" spans="1:60" outlineLevel="1" x14ac:dyDescent="0.2">
      <c r="A1292" s="155"/>
      <c r="B1292" s="156"/>
      <c r="C1292" s="180" t="s">
        <v>389</v>
      </c>
      <c r="D1292" s="158"/>
      <c r="E1292" s="159">
        <v>1.5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48"/>
      <c r="Y1292" s="148"/>
      <c r="Z1292" s="148"/>
      <c r="AA1292" s="148"/>
      <c r="AB1292" s="148"/>
      <c r="AC1292" s="148"/>
      <c r="AD1292" s="148"/>
      <c r="AE1292" s="148"/>
      <c r="AF1292" s="148"/>
      <c r="AG1292" s="148" t="s">
        <v>160</v>
      </c>
      <c r="AH1292" s="148">
        <v>0</v>
      </c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</row>
    <row r="1293" spans="1:60" outlineLevel="1" x14ac:dyDescent="0.2">
      <c r="A1293" s="155"/>
      <c r="B1293" s="156"/>
      <c r="C1293" s="494"/>
      <c r="D1293" s="495"/>
      <c r="E1293" s="495"/>
      <c r="F1293" s="495"/>
      <c r="G1293" s="495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48"/>
      <c r="Y1293" s="148"/>
      <c r="Z1293" s="148"/>
      <c r="AA1293" s="148"/>
      <c r="AB1293" s="148"/>
      <c r="AC1293" s="148"/>
      <c r="AD1293" s="148"/>
      <c r="AE1293" s="148"/>
      <c r="AF1293" s="148"/>
      <c r="AG1293" s="148" t="s">
        <v>163</v>
      </c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</row>
    <row r="1294" spans="1:60" outlineLevel="1" x14ac:dyDescent="0.2">
      <c r="A1294" s="169">
        <v>192</v>
      </c>
      <c r="B1294" s="170" t="s">
        <v>904</v>
      </c>
      <c r="C1294" s="179" t="s">
        <v>905</v>
      </c>
      <c r="D1294" s="171" t="s">
        <v>153</v>
      </c>
      <c r="E1294" s="172">
        <v>192.10900000000001</v>
      </c>
      <c r="F1294" s="173"/>
      <c r="G1294" s="174">
        <f>ROUND(E1294*F1294,2)</f>
        <v>0</v>
      </c>
      <c r="H1294" s="173">
        <v>0</v>
      </c>
      <c r="I1294" s="174">
        <f>ROUND(E1294*H1294,2)</f>
        <v>0</v>
      </c>
      <c r="J1294" s="173">
        <v>8500</v>
      </c>
      <c r="K1294" s="174">
        <f>ROUND(E1294*J1294,2)</f>
        <v>1632926.5</v>
      </c>
      <c r="L1294" s="174">
        <v>21</v>
      </c>
      <c r="M1294" s="174">
        <f>G1294*(1+L1294/100)</f>
        <v>0</v>
      </c>
      <c r="N1294" s="174">
        <v>1.7000000000000001E-2</v>
      </c>
      <c r="O1294" s="174">
        <f>ROUND(E1294*N1294,2)</f>
        <v>3.27</v>
      </c>
      <c r="P1294" s="174">
        <v>0</v>
      </c>
      <c r="Q1294" s="174">
        <f>ROUND(E1294*P1294,2)</f>
        <v>0</v>
      </c>
      <c r="R1294" s="174"/>
      <c r="S1294" s="174" t="s">
        <v>208</v>
      </c>
      <c r="T1294" s="175" t="s">
        <v>209</v>
      </c>
      <c r="U1294" s="157">
        <v>0</v>
      </c>
      <c r="V1294" s="157">
        <f>ROUND(E1294*U1294,2)</f>
        <v>0</v>
      </c>
      <c r="W1294" s="157"/>
      <c r="X1294" s="148"/>
      <c r="Y1294" s="148"/>
      <c r="Z1294" s="148"/>
      <c r="AA1294" s="148"/>
      <c r="AB1294" s="148"/>
      <c r="AC1294" s="148"/>
      <c r="AD1294" s="148"/>
      <c r="AE1294" s="148"/>
      <c r="AF1294" s="148"/>
      <c r="AG1294" s="148" t="s">
        <v>156</v>
      </c>
      <c r="AH1294" s="148"/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</row>
    <row r="1295" spans="1:60" outlineLevel="1" x14ac:dyDescent="0.2">
      <c r="A1295" s="155"/>
      <c r="B1295" s="156"/>
      <c r="C1295" s="180" t="s">
        <v>906</v>
      </c>
      <c r="D1295" s="158"/>
      <c r="E1295" s="159"/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48"/>
      <c r="Y1295" s="148"/>
      <c r="Z1295" s="148"/>
      <c r="AA1295" s="148"/>
      <c r="AB1295" s="148"/>
      <c r="AC1295" s="148"/>
      <c r="AD1295" s="148"/>
      <c r="AE1295" s="148"/>
      <c r="AF1295" s="148"/>
      <c r="AG1295" s="148" t="s">
        <v>160</v>
      </c>
      <c r="AH1295" s="148">
        <v>0</v>
      </c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</row>
    <row r="1296" spans="1:60" outlineLevel="1" x14ac:dyDescent="0.2">
      <c r="A1296" s="155"/>
      <c r="B1296" s="156"/>
      <c r="C1296" s="180" t="s">
        <v>907</v>
      </c>
      <c r="D1296" s="158"/>
      <c r="E1296" s="159"/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48"/>
      <c r="Y1296" s="148"/>
      <c r="Z1296" s="148"/>
      <c r="AA1296" s="148"/>
      <c r="AB1296" s="148"/>
      <c r="AC1296" s="148"/>
      <c r="AD1296" s="148"/>
      <c r="AE1296" s="148"/>
      <c r="AF1296" s="148"/>
      <c r="AG1296" s="148" t="s">
        <v>160</v>
      </c>
      <c r="AH1296" s="148">
        <v>0</v>
      </c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</row>
    <row r="1297" spans="1:60" outlineLevel="1" x14ac:dyDescent="0.2">
      <c r="A1297" s="155"/>
      <c r="B1297" s="156"/>
      <c r="C1297" s="180" t="s">
        <v>908</v>
      </c>
      <c r="D1297" s="158"/>
      <c r="E1297" s="159"/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48"/>
      <c r="Y1297" s="148"/>
      <c r="Z1297" s="148"/>
      <c r="AA1297" s="148"/>
      <c r="AB1297" s="148"/>
      <c r="AC1297" s="148"/>
      <c r="AD1297" s="148"/>
      <c r="AE1297" s="148"/>
      <c r="AF1297" s="148"/>
      <c r="AG1297" s="148" t="s">
        <v>160</v>
      </c>
      <c r="AH1297" s="148">
        <v>0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</row>
    <row r="1298" spans="1:60" outlineLevel="1" x14ac:dyDescent="0.2">
      <c r="A1298" s="155"/>
      <c r="B1298" s="156"/>
      <c r="C1298" s="180" t="s">
        <v>909</v>
      </c>
      <c r="D1298" s="158"/>
      <c r="E1298" s="159"/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48"/>
      <c r="Y1298" s="148"/>
      <c r="Z1298" s="148"/>
      <c r="AA1298" s="148"/>
      <c r="AB1298" s="148"/>
      <c r="AC1298" s="148"/>
      <c r="AD1298" s="148"/>
      <c r="AE1298" s="148"/>
      <c r="AF1298" s="148"/>
      <c r="AG1298" s="148" t="s">
        <v>160</v>
      </c>
      <c r="AH1298" s="148">
        <v>0</v>
      </c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</row>
    <row r="1299" spans="1:60" outlineLevel="1" x14ac:dyDescent="0.2">
      <c r="A1299" s="155"/>
      <c r="B1299" s="156"/>
      <c r="C1299" s="180" t="s">
        <v>910</v>
      </c>
      <c r="D1299" s="158"/>
      <c r="E1299" s="159"/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48"/>
      <c r="Y1299" s="148"/>
      <c r="Z1299" s="148"/>
      <c r="AA1299" s="148"/>
      <c r="AB1299" s="148"/>
      <c r="AC1299" s="148"/>
      <c r="AD1299" s="148"/>
      <c r="AE1299" s="148"/>
      <c r="AF1299" s="148"/>
      <c r="AG1299" s="148" t="s">
        <v>160</v>
      </c>
      <c r="AH1299" s="148">
        <v>0</v>
      </c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</row>
    <row r="1300" spans="1:60" outlineLevel="1" x14ac:dyDescent="0.2">
      <c r="A1300" s="155"/>
      <c r="B1300" s="156"/>
      <c r="C1300" s="180" t="s">
        <v>911</v>
      </c>
      <c r="D1300" s="158"/>
      <c r="E1300" s="159"/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48"/>
      <c r="Y1300" s="148"/>
      <c r="Z1300" s="148"/>
      <c r="AA1300" s="148"/>
      <c r="AB1300" s="148"/>
      <c r="AC1300" s="148"/>
      <c r="AD1300" s="148"/>
      <c r="AE1300" s="148"/>
      <c r="AF1300" s="148"/>
      <c r="AG1300" s="148" t="s">
        <v>160</v>
      </c>
      <c r="AH1300" s="148">
        <v>0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</row>
    <row r="1301" spans="1:60" outlineLevel="1" x14ac:dyDescent="0.2">
      <c r="A1301" s="155"/>
      <c r="B1301" s="156"/>
      <c r="C1301" s="180" t="s">
        <v>912</v>
      </c>
      <c r="D1301" s="158"/>
      <c r="E1301" s="159"/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48"/>
      <c r="Y1301" s="148"/>
      <c r="Z1301" s="148"/>
      <c r="AA1301" s="148"/>
      <c r="AB1301" s="148"/>
      <c r="AC1301" s="148"/>
      <c r="AD1301" s="148"/>
      <c r="AE1301" s="148"/>
      <c r="AF1301" s="148"/>
      <c r="AG1301" s="148" t="s">
        <v>160</v>
      </c>
      <c r="AH1301" s="148">
        <v>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</row>
    <row r="1302" spans="1:60" outlineLevel="1" x14ac:dyDescent="0.2">
      <c r="A1302" s="155"/>
      <c r="B1302" s="156"/>
      <c r="C1302" s="180" t="s">
        <v>913</v>
      </c>
      <c r="D1302" s="158"/>
      <c r="E1302" s="159"/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48"/>
      <c r="Y1302" s="148"/>
      <c r="Z1302" s="148"/>
      <c r="AA1302" s="148"/>
      <c r="AB1302" s="148"/>
      <c r="AC1302" s="148"/>
      <c r="AD1302" s="148"/>
      <c r="AE1302" s="148"/>
      <c r="AF1302" s="148"/>
      <c r="AG1302" s="148" t="s">
        <v>160</v>
      </c>
      <c r="AH1302" s="148">
        <v>0</v>
      </c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</row>
    <row r="1303" spans="1:60" outlineLevel="1" x14ac:dyDescent="0.2">
      <c r="A1303" s="155"/>
      <c r="B1303" s="156"/>
      <c r="C1303" s="180" t="s">
        <v>914</v>
      </c>
      <c r="D1303" s="158"/>
      <c r="E1303" s="159"/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48"/>
      <c r="Y1303" s="148"/>
      <c r="Z1303" s="148"/>
      <c r="AA1303" s="148"/>
      <c r="AB1303" s="148"/>
      <c r="AC1303" s="148"/>
      <c r="AD1303" s="148"/>
      <c r="AE1303" s="148"/>
      <c r="AF1303" s="148"/>
      <c r="AG1303" s="148" t="s">
        <v>160</v>
      </c>
      <c r="AH1303" s="148">
        <v>0</v>
      </c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</row>
    <row r="1304" spans="1:60" outlineLevel="1" x14ac:dyDescent="0.2">
      <c r="A1304" s="155"/>
      <c r="B1304" s="156"/>
      <c r="C1304" s="180" t="s">
        <v>915</v>
      </c>
      <c r="D1304" s="158"/>
      <c r="E1304" s="159">
        <v>122.67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48"/>
      <c r="Y1304" s="148"/>
      <c r="Z1304" s="148"/>
      <c r="AA1304" s="148"/>
      <c r="AB1304" s="148"/>
      <c r="AC1304" s="148"/>
      <c r="AD1304" s="148"/>
      <c r="AE1304" s="148"/>
      <c r="AF1304" s="148"/>
      <c r="AG1304" s="148" t="s">
        <v>160</v>
      </c>
      <c r="AH1304" s="148">
        <v>0</v>
      </c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</row>
    <row r="1305" spans="1:60" outlineLevel="1" x14ac:dyDescent="0.2">
      <c r="A1305" s="155"/>
      <c r="B1305" s="156"/>
      <c r="C1305" s="180" t="s">
        <v>916</v>
      </c>
      <c r="D1305" s="158"/>
      <c r="E1305" s="159">
        <v>3.8860000000000001</v>
      </c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48"/>
      <c r="Y1305" s="148"/>
      <c r="Z1305" s="148"/>
      <c r="AA1305" s="148"/>
      <c r="AB1305" s="148"/>
      <c r="AC1305" s="148"/>
      <c r="AD1305" s="148"/>
      <c r="AE1305" s="148"/>
      <c r="AF1305" s="148"/>
      <c r="AG1305" s="148" t="s">
        <v>160</v>
      </c>
      <c r="AH1305" s="148">
        <v>0</v>
      </c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</row>
    <row r="1306" spans="1:60" outlineLevel="1" x14ac:dyDescent="0.2">
      <c r="A1306" s="155"/>
      <c r="B1306" s="156"/>
      <c r="C1306" s="180" t="s">
        <v>917</v>
      </c>
      <c r="D1306" s="158"/>
      <c r="E1306" s="159">
        <v>3.8860000000000001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48"/>
      <c r="Y1306" s="148"/>
      <c r="Z1306" s="148"/>
      <c r="AA1306" s="148"/>
      <c r="AB1306" s="148"/>
      <c r="AC1306" s="148"/>
      <c r="AD1306" s="148"/>
      <c r="AE1306" s="148"/>
      <c r="AF1306" s="148"/>
      <c r="AG1306" s="148" t="s">
        <v>160</v>
      </c>
      <c r="AH1306" s="148">
        <v>0</v>
      </c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</row>
    <row r="1307" spans="1:60" outlineLevel="1" x14ac:dyDescent="0.2">
      <c r="A1307" s="155"/>
      <c r="B1307" s="156"/>
      <c r="C1307" s="180" t="s">
        <v>918</v>
      </c>
      <c r="D1307" s="158"/>
      <c r="E1307" s="159">
        <v>3</v>
      </c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48"/>
      <c r="Y1307" s="148"/>
      <c r="Z1307" s="148"/>
      <c r="AA1307" s="148"/>
      <c r="AB1307" s="148"/>
      <c r="AC1307" s="148"/>
      <c r="AD1307" s="148"/>
      <c r="AE1307" s="148"/>
      <c r="AF1307" s="148"/>
      <c r="AG1307" s="148" t="s">
        <v>160</v>
      </c>
      <c r="AH1307" s="148">
        <v>0</v>
      </c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</row>
    <row r="1308" spans="1:60" outlineLevel="1" x14ac:dyDescent="0.2">
      <c r="A1308" s="155"/>
      <c r="B1308" s="156"/>
      <c r="C1308" s="180" t="s">
        <v>919</v>
      </c>
      <c r="D1308" s="158"/>
      <c r="E1308" s="159">
        <v>50.75</v>
      </c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48"/>
      <c r="Y1308" s="148"/>
      <c r="Z1308" s="148"/>
      <c r="AA1308" s="148"/>
      <c r="AB1308" s="148"/>
      <c r="AC1308" s="148"/>
      <c r="AD1308" s="148"/>
      <c r="AE1308" s="148"/>
      <c r="AF1308" s="148"/>
      <c r="AG1308" s="148" t="s">
        <v>160</v>
      </c>
      <c r="AH1308" s="148">
        <v>0</v>
      </c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</row>
    <row r="1309" spans="1:60" outlineLevel="1" x14ac:dyDescent="0.2">
      <c r="A1309" s="155"/>
      <c r="B1309" s="156"/>
      <c r="C1309" s="180" t="s">
        <v>920</v>
      </c>
      <c r="D1309" s="158"/>
      <c r="E1309" s="159">
        <v>3.3000000000000003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48"/>
      <c r="Y1309" s="148"/>
      <c r="Z1309" s="148"/>
      <c r="AA1309" s="148"/>
      <c r="AB1309" s="148"/>
      <c r="AC1309" s="148"/>
      <c r="AD1309" s="148"/>
      <c r="AE1309" s="148"/>
      <c r="AF1309" s="148"/>
      <c r="AG1309" s="148" t="s">
        <v>160</v>
      </c>
      <c r="AH1309" s="148">
        <v>0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</row>
    <row r="1310" spans="1:60" outlineLevel="1" x14ac:dyDescent="0.2">
      <c r="A1310" s="155"/>
      <c r="B1310" s="156"/>
      <c r="C1310" s="180" t="s">
        <v>921</v>
      </c>
      <c r="D1310" s="158"/>
      <c r="E1310" s="159">
        <v>1.125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48"/>
      <c r="Y1310" s="148"/>
      <c r="Z1310" s="148"/>
      <c r="AA1310" s="148"/>
      <c r="AB1310" s="148"/>
      <c r="AC1310" s="148"/>
      <c r="AD1310" s="148"/>
      <c r="AE1310" s="148"/>
      <c r="AF1310" s="148"/>
      <c r="AG1310" s="148" t="s">
        <v>160</v>
      </c>
      <c r="AH1310" s="148">
        <v>0</v>
      </c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</row>
    <row r="1311" spans="1:60" outlineLevel="1" x14ac:dyDescent="0.2">
      <c r="A1311" s="155"/>
      <c r="B1311" s="156"/>
      <c r="C1311" s="181" t="s">
        <v>262</v>
      </c>
      <c r="D1311" s="160"/>
      <c r="E1311" s="161">
        <v>188.61700000000002</v>
      </c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48"/>
      <c r="Y1311" s="148"/>
      <c r="Z1311" s="148"/>
      <c r="AA1311" s="148"/>
      <c r="AB1311" s="148"/>
      <c r="AC1311" s="148"/>
      <c r="AD1311" s="148"/>
      <c r="AE1311" s="148"/>
      <c r="AF1311" s="148"/>
      <c r="AG1311" s="148" t="s">
        <v>160</v>
      </c>
      <c r="AH1311" s="148">
        <v>1</v>
      </c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</row>
    <row r="1312" spans="1:60" outlineLevel="1" x14ac:dyDescent="0.2">
      <c r="A1312" s="155"/>
      <c r="B1312" s="156"/>
      <c r="C1312" s="180" t="s">
        <v>922</v>
      </c>
      <c r="D1312" s="158"/>
      <c r="E1312" s="159">
        <v>1.6920000000000002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48"/>
      <c r="Y1312" s="148"/>
      <c r="Z1312" s="148"/>
      <c r="AA1312" s="148"/>
      <c r="AB1312" s="148"/>
      <c r="AC1312" s="148"/>
      <c r="AD1312" s="148"/>
      <c r="AE1312" s="148"/>
      <c r="AF1312" s="148"/>
      <c r="AG1312" s="148" t="s">
        <v>160</v>
      </c>
      <c r="AH1312" s="148">
        <v>0</v>
      </c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</row>
    <row r="1313" spans="1:60" outlineLevel="1" x14ac:dyDescent="0.2">
      <c r="A1313" s="155"/>
      <c r="B1313" s="156"/>
      <c r="C1313" s="180" t="s">
        <v>923</v>
      </c>
      <c r="D1313" s="158"/>
      <c r="E1313" s="159">
        <v>1.8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48"/>
      <c r="Y1313" s="148"/>
      <c r="Z1313" s="148"/>
      <c r="AA1313" s="148"/>
      <c r="AB1313" s="148"/>
      <c r="AC1313" s="148"/>
      <c r="AD1313" s="148"/>
      <c r="AE1313" s="148"/>
      <c r="AF1313" s="148"/>
      <c r="AG1313" s="148" t="s">
        <v>160</v>
      </c>
      <c r="AH1313" s="148">
        <v>0</v>
      </c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</row>
    <row r="1314" spans="1:60" outlineLevel="1" x14ac:dyDescent="0.2">
      <c r="A1314" s="155"/>
      <c r="B1314" s="156"/>
      <c r="C1314" s="181" t="s">
        <v>262</v>
      </c>
      <c r="D1314" s="160"/>
      <c r="E1314" s="161">
        <v>3.4920000000000004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48"/>
      <c r="Y1314" s="148"/>
      <c r="Z1314" s="148"/>
      <c r="AA1314" s="148"/>
      <c r="AB1314" s="148"/>
      <c r="AC1314" s="148"/>
      <c r="AD1314" s="148"/>
      <c r="AE1314" s="148"/>
      <c r="AF1314" s="148"/>
      <c r="AG1314" s="148" t="s">
        <v>160</v>
      </c>
      <c r="AH1314" s="148">
        <v>1</v>
      </c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</row>
    <row r="1315" spans="1:60" outlineLevel="1" x14ac:dyDescent="0.2">
      <c r="A1315" s="155"/>
      <c r="B1315" s="156"/>
      <c r="C1315" s="494"/>
      <c r="D1315" s="495"/>
      <c r="E1315" s="495"/>
      <c r="F1315" s="495"/>
      <c r="G1315" s="495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48"/>
      <c r="Y1315" s="148"/>
      <c r="Z1315" s="148"/>
      <c r="AA1315" s="148"/>
      <c r="AB1315" s="148"/>
      <c r="AC1315" s="148"/>
      <c r="AD1315" s="148"/>
      <c r="AE1315" s="148"/>
      <c r="AF1315" s="148"/>
      <c r="AG1315" s="148" t="s">
        <v>163</v>
      </c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</row>
    <row r="1316" spans="1:60" outlineLevel="1" x14ac:dyDescent="0.2">
      <c r="A1316" s="169">
        <v>193</v>
      </c>
      <c r="B1316" s="170" t="s">
        <v>924</v>
      </c>
      <c r="C1316" s="179" t="s">
        <v>925</v>
      </c>
      <c r="D1316" s="171" t="s">
        <v>153</v>
      </c>
      <c r="E1316" s="172">
        <v>6.6270000000000007</v>
      </c>
      <c r="F1316" s="173"/>
      <c r="G1316" s="174">
        <f>ROUND(E1316*F1316,2)</f>
        <v>0</v>
      </c>
      <c r="H1316" s="173">
        <v>0</v>
      </c>
      <c r="I1316" s="174">
        <f>ROUND(E1316*H1316,2)</f>
        <v>0</v>
      </c>
      <c r="J1316" s="173">
        <v>500</v>
      </c>
      <c r="K1316" s="174">
        <f>ROUND(E1316*J1316,2)</f>
        <v>3313.5</v>
      </c>
      <c r="L1316" s="174">
        <v>21</v>
      </c>
      <c r="M1316" s="174">
        <f>G1316*(1+L1316/100)</f>
        <v>0</v>
      </c>
      <c r="N1316" s="174">
        <v>0</v>
      </c>
      <c r="O1316" s="174">
        <f>ROUND(E1316*N1316,2)</f>
        <v>0</v>
      </c>
      <c r="P1316" s="174">
        <v>0</v>
      </c>
      <c r="Q1316" s="174">
        <f>ROUND(E1316*P1316,2)</f>
        <v>0</v>
      </c>
      <c r="R1316" s="174"/>
      <c r="S1316" s="174" t="s">
        <v>208</v>
      </c>
      <c r="T1316" s="175" t="s">
        <v>209</v>
      </c>
      <c r="U1316" s="157">
        <v>3.73638</v>
      </c>
      <c r="V1316" s="157">
        <f>ROUND(E1316*U1316,2)</f>
        <v>24.76</v>
      </c>
      <c r="W1316" s="157"/>
      <c r="X1316" s="148"/>
      <c r="Y1316" s="148"/>
      <c r="Z1316" s="148"/>
      <c r="AA1316" s="148"/>
      <c r="AB1316" s="148"/>
      <c r="AC1316" s="148"/>
      <c r="AD1316" s="148"/>
      <c r="AE1316" s="148"/>
      <c r="AF1316" s="148"/>
      <c r="AG1316" s="148" t="s">
        <v>156</v>
      </c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</row>
    <row r="1317" spans="1:60" outlineLevel="1" x14ac:dyDescent="0.2">
      <c r="A1317" s="155"/>
      <c r="B1317" s="156"/>
      <c r="C1317" s="180" t="s">
        <v>926</v>
      </c>
      <c r="D1317" s="158"/>
      <c r="E1317" s="159">
        <v>6.6270000000000007</v>
      </c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48"/>
      <c r="Y1317" s="148"/>
      <c r="Z1317" s="148"/>
      <c r="AA1317" s="148"/>
      <c r="AB1317" s="148"/>
      <c r="AC1317" s="148"/>
      <c r="AD1317" s="148"/>
      <c r="AE1317" s="148"/>
      <c r="AF1317" s="148"/>
      <c r="AG1317" s="148" t="s">
        <v>160</v>
      </c>
      <c r="AH1317" s="148">
        <v>0</v>
      </c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</row>
    <row r="1318" spans="1:60" outlineLevel="1" x14ac:dyDescent="0.2">
      <c r="A1318" s="155"/>
      <c r="B1318" s="156"/>
      <c r="C1318" s="494"/>
      <c r="D1318" s="495"/>
      <c r="E1318" s="495"/>
      <c r="F1318" s="495"/>
      <c r="G1318" s="495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48"/>
      <c r="Y1318" s="148"/>
      <c r="Z1318" s="148"/>
      <c r="AA1318" s="148"/>
      <c r="AB1318" s="148"/>
      <c r="AC1318" s="148"/>
      <c r="AD1318" s="148"/>
      <c r="AE1318" s="148"/>
      <c r="AF1318" s="148"/>
      <c r="AG1318" s="148" t="s">
        <v>163</v>
      </c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</row>
    <row r="1319" spans="1:60" outlineLevel="1" x14ac:dyDescent="0.2">
      <c r="A1319" s="169">
        <v>194</v>
      </c>
      <c r="B1319" s="170" t="s">
        <v>927</v>
      </c>
      <c r="C1319" s="179" t="s">
        <v>928</v>
      </c>
      <c r="D1319" s="171" t="s">
        <v>699</v>
      </c>
      <c r="E1319" s="172">
        <v>3.34138</v>
      </c>
      <c r="F1319" s="173"/>
      <c r="G1319" s="174">
        <f>ROUND(E1319*F1319,2)</f>
        <v>0</v>
      </c>
      <c r="H1319" s="173">
        <v>0</v>
      </c>
      <c r="I1319" s="174">
        <f>ROUND(E1319*H1319,2)</f>
        <v>0</v>
      </c>
      <c r="J1319" s="173">
        <v>1082</v>
      </c>
      <c r="K1319" s="174">
        <f>ROUND(E1319*J1319,2)</f>
        <v>3615.37</v>
      </c>
      <c r="L1319" s="174">
        <v>21</v>
      </c>
      <c r="M1319" s="174">
        <f>G1319*(1+L1319/100)</f>
        <v>0</v>
      </c>
      <c r="N1319" s="174">
        <v>0</v>
      </c>
      <c r="O1319" s="174">
        <f>ROUND(E1319*N1319,2)</f>
        <v>0</v>
      </c>
      <c r="P1319" s="174">
        <v>0</v>
      </c>
      <c r="Q1319" s="174">
        <f>ROUND(E1319*P1319,2)</f>
        <v>0</v>
      </c>
      <c r="R1319" s="174" t="s">
        <v>901</v>
      </c>
      <c r="S1319" s="174" t="s">
        <v>155</v>
      </c>
      <c r="T1319" s="175" t="s">
        <v>155</v>
      </c>
      <c r="U1319" s="157">
        <v>2.4470000000000001</v>
      </c>
      <c r="V1319" s="157">
        <f>ROUND(E1319*U1319,2)</f>
        <v>8.18</v>
      </c>
      <c r="W1319" s="157"/>
      <c r="X1319" s="148"/>
      <c r="Y1319" s="148"/>
      <c r="Z1319" s="148"/>
      <c r="AA1319" s="148"/>
      <c r="AB1319" s="148"/>
      <c r="AC1319" s="148"/>
      <c r="AD1319" s="148"/>
      <c r="AE1319" s="148"/>
      <c r="AF1319" s="148"/>
      <c r="AG1319" s="148" t="s">
        <v>700</v>
      </c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</row>
    <row r="1320" spans="1:60" outlineLevel="1" x14ac:dyDescent="0.2">
      <c r="A1320" s="155"/>
      <c r="B1320" s="156"/>
      <c r="C1320" s="496" t="s">
        <v>752</v>
      </c>
      <c r="D1320" s="497"/>
      <c r="E1320" s="497"/>
      <c r="F1320" s="497"/>
      <c r="G1320" s="49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48"/>
      <c r="Y1320" s="148"/>
      <c r="Z1320" s="148"/>
      <c r="AA1320" s="148"/>
      <c r="AB1320" s="148"/>
      <c r="AC1320" s="148"/>
      <c r="AD1320" s="148"/>
      <c r="AE1320" s="148"/>
      <c r="AF1320" s="148"/>
      <c r="AG1320" s="148" t="s">
        <v>158</v>
      </c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</row>
    <row r="1321" spans="1:60" outlineLevel="1" x14ac:dyDescent="0.2">
      <c r="A1321" s="155"/>
      <c r="B1321" s="156"/>
      <c r="C1321" s="494"/>
      <c r="D1321" s="495"/>
      <c r="E1321" s="495"/>
      <c r="F1321" s="495"/>
      <c r="G1321" s="495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48"/>
      <c r="Y1321" s="148"/>
      <c r="Z1321" s="148"/>
      <c r="AA1321" s="148"/>
      <c r="AB1321" s="148"/>
      <c r="AC1321" s="148"/>
      <c r="AD1321" s="148"/>
      <c r="AE1321" s="148"/>
      <c r="AF1321" s="148"/>
      <c r="AG1321" s="148" t="s">
        <v>163</v>
      </c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</row>
    <row r="1322" spans="1:60" x14ac:dyDescent="0.2">
      <c r="A1322" s="163" t="s">
        <v>149</v>
      </c>
      <c r="B1322" s="164" t="s">
        <v>101</v>
      </c>
      <c r="C1322" s="178" t="s">
        <v>102</v>
      </c>
      <c r="D1322" s="165"/>
      <c r="E1322" s="166"/>
      <c r="F1322" s="167"/>
      <c r="G1322" s="167">
        <f>SUMIF(AG1323:AG1339,"&lt;&gt;NOR",G1323:G1339)</f>
        <v>0</v>
      </c>
      <c r="H1322" s="167"/>
      <c r="I1322" s="167">
        <f>SUM(I1323:I1339)</f>
        <v>305.8</v>
      </c>
      <c r="J1322" s="167"/>
      <c r="K1322" s="167">
        <f>SUM(K1323:K1339)</f>
        <v>36578.769999999997</v>
      </c>
      <c r="L1322" s="167"/>
      <c r="M1322" s="167">
        <f>SUM(M1323:M1339)</f>
        <v>0</v>
      </c>
      <c r="N1322" s="167"/>
      <c r="O1322" s="167">
        <f>SUM(O1323:O1339)</f>
        <v>0.06</v>
      </c>
      <c r="P1322" s="167"/>
      <c r="Q1322" s="167">
        <f>SUM(Q1323:Q1339)</f>
        <v>0.06</v>
      </c>
      <c r="R1322" s="167"/>
      <c r="S1322" s="167"/>
      <c r="T1322" s="168"/>
      <c r="U1322" s="162"/>
      <c r="V1322" s="162">
        <f>SUM(V1323:V1339)</f>
        <v>0.17</v>
      </c>
      <c r="W1322" s="162"/>
      <c r="AG1322" t="s">
        <v>150</v>
      </c>
    </row>
    <row r="1323" spans="1:60" ht="22.5" outlineLevel="1" x14ac:dyDescent="0.2">
      <c r="A1323" s="169">
        <v>195</v>
      </c>
      <c r="B1323" s="170" t="s">
        <v>929</v>
      </c>
      <c r="C1323" s="179" t="s">
        <v>930</v>
      </c>
      <c r="D1323" s="171" t="s">
        <v>931</v>
      </c>
      <c r="E1323" s="172">
        <v>55</v>
      </c>
      <c r="F1323" s="173"/>
      <c r="G1323" s="174">
        <f>ROUND(E1323*F1323,2)</f>
        <v>0</v>
      </c>
      <c r="H1323" s="173">
        <v>5.5600000000000005</v>
      </c>
      <c r="I1323" s="174">
        <f>ROUND(E1323*H1323,2)</f>
        <v>305.8</v>
      </c>
      <c r="J1323" s="173">
        <v>40.64</v>
      </c>
      <c r="K1323" s="174">
        <f>ROUND(E1323*J1323,2)</f>
        <v>2235.1999999999998</v>
      </c>
      <c r="L1323" s="174">
        <v>21</v>
      </c>
      <c r="M1323" s="174">
        <f>G1323*(1+L1323/100)</f>
        <v>0</v>
      </c>
      <c r="N1323" s="174">
        <v>5.0000000000000002E-5</v>
      </c>
      <c r="O1323" s="174">
        <f>ROUND(E1323*N1323,2)</f>
        <v>0</v>
      </c>
      <c r="P1323" s="174">
        <v>1E-3</v>
      </c>
      <c r="Q1323" s="174">
        <f>ROUND(E1323*P1323,2)</f>
        <v>0.06</v>
      </c>
      <c r="R1323" s="174" t="s">
        <v>932</v>
      </c>
      <c r="S1323" s="174" t="s">
        <v>155</v>
      </c>
      <c r="T1323" s="175" t="s">
        <v>155</v>
      </c>
      <c r="U1323" s="157">
        <v>0</v>
      </c>
      <c r="V1323" s="157">
        <f>ROUND(E1323*U1323,2)</f>
        <v>0</v>
      </c>
      <c r="W1323" s="157"/>
      <c r="X1323" s="148"/>
      <c r="Y1323" s="148"/>
      <c r="Z1323" s="148"/>
      <c r="AA1323" s="148"/>
      <c r="AB1323" s="148"/>
      <c r="AC1323" s="148"/>
      <c r="AD1323" s="148"/>
      <c r="AE1323" s="148"/>
      <c r="AF1323" s="148"/>
      <c r="AG1323" s="148" t="s">
        <v>672</v>
      </c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</row>
    <row r="1324" spans="1:60" outlineLevel="1" x14ac:dyDescent="0.2">
      <c r="A1324" s="155"/>
      <c r="B1324" s="156"/>
      <c r="C1324" s="180" t="s">
        <v>645</v>
      </c>
      <c r="D1324" s="158"/>
      <c r="E1324" s="159"/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48"/>
      <c r="Y1324" s="148"/>
      <c r="Z1324" s="148"/>
      <c r="AA1324" s="148"/>
      <c r="AB1324" s="148"/>
      <c r="AC1324" s="148"/>
      <c r="AD1324" s="148"/>
      <c r="AE1324" s="148"/>
      <c r="AF1324" s="148"/>
      <c r="AG1324" s="148" t="s">
        <v>160</v>
      </c>
      <c r="AH1324" s="148">
        <v>0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</row>
    <row r="1325" spans="1:60" outlineLevel="1" x14ac:dyDescent="0.2">
      <c r="A1325" s="155"/>
      <c r="B1325" s="156"/>
      <c r="C1325" s="180" t="s">
        <v>933</v>
      </c>
      <c r="D1325" s="158"/>
      <c r="E1325" s="159">
        <v>50</v>
      </c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48"/>
      <c r="Y1325" s="148"/>
      <c r="Z1325" s="148"/>
      <c r="AA1325" s="148"/>
      <c r="AB1325" s="148"/>
      <c r="AC1325" s="148"/>
      <c r="AD1325" s="148"/>
      <c r="AE1325" s="148"/>
      <c r="AF1325" s="148"/>
      <c r="AG1325" s="148" t="s">
        <v>160</v>
      </c>
      <c r="AH1325" s="148">
        <v>0</v>
      </c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</row>
    <row r="1326" spans="1:60" outlineLevel="1" x14ac:dyDescent="0.2">
      <c r="A1326" s="155"/>
      <c r="B1326" s="156"/>
      <c r="C1326" s="180" t="s">
        <v>934</v>
      </c>
      <c r="D1326" s="158"/>
      <c r="E1326" s="159">
        <v>5</v>
      </c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48"/>
      <c r="Y1326" s="148"/>
      <c r="Z1326" s="148"/>
      <c r="AA1326" s="148"/>
      <c r="AB1326" s="148"/>
      <c r="AC1326" s="148"/>
      <c r="AD1326" s="148"/>
      <c r="AE1326" s="148"/>
      <c r="AF1326" s="148"/>
      <c r="AG1326" s="148" t="s">
        <v>160</v>
      </c>
      <c r="AH1326" s="148">
        <v>0</v>
      </c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</row>
    <row r="1327" spans="1:60" outlineLevel="1" x14ac:dyDescent="0.2">
      <c r="A1327" s="155"/>
      <c r="B1327" s="156"/>
      <c r="C1327" s="494"/>
      <c r="D1327" s="495"/>
      <c r="E1327" s="495"/>
      <c r="F1327" s="495"/>
      <c r="G1327" s="495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48"/>
      <c r="Y1327" s="148"/>
      <c r="Z1327" s="148"/>
      <c r="AA1327" s="148"/>
      <c r="AB1327" s="148"/>
      <c r="AC1327" s="148"/>
      <c r="AD1327" s="148"/>
      <c r="AE1327" s="148"/>
      <c r="AF1327" s="148"/>
      <c r="AG1327" s="148" t="s">
        <v>163</v>
      </c>
      <c r="AH1327" s="148"/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</row>
    <row r="1328" spans="1:60" outlineLevel="1" x14ac:dyDescent="0.2">
      <c r="A1328" s="169">
        <v>196</v>
      </c>
      <c r="B1328" s="170" t="s">
        <v>935</v>
      </c>
      <c r="C1328" s="179" t="s">
        <v>936</v>
      </c>
      <c r="D1328" s="171" t="s">
        <v>219</v>
      </c>
      <c r="E1328" s="172">
        <v>1</v>
      </c>
      <c r="F1328" s="173"/>
      <c r="G1328" s="174">
        <f>ROUND(E1328*F1328,2)</f>
        <v>0</v>
      </c>
      <c r="H1328" s="173">
        <v>0</v>
      </c>
      <c r="I1328" s="174">
        <f>ROUND(E1328*H1328,2)</f>
        <v>0</v>
      </c>
      <c r="J1328" s="173">
        <v>32000</v>
      </c>
      <c r="K1328" s="174">
        <f>ROUND(E1328*J1328,2)</f>
        <v>32000</v>
      </c>
      <c r="L1328" s="174">
        <v>21</v>
      </c>
      <c r="M1328" s="174">
        <f>G1328*(1+L1328/100)</f>
        <v>0</v>
      </c>
      <c r="N1328" s="174">
        <v>3.5000000000000003E-2</v>
      </c>
      <c r="O1328" s="174">
        <f>ROUND(E1328*N1328,2)</f>
        <v>0.04</v>
      </c>
      <c r="P1328" s="174">
        <v>0</v>
      </c>
      <c r="Q1328" s="174">
        <f>ROUND(E1328*P1328,2)</f>
        <v>0</v>
      </c>
      <c r="R1328" s="174"/>
      <c r="S1328" s="174" t="s">
        <v>208</v>
      </c>
      <c r="T1328" s="175" t="s">
        <v>209</v>
      </c>
      <c r="U1328" s="157">
        <v>0</v>
      </c>
      <c r="V1328" s="157">
        <f>ROUND(E1328*U1328,2)</f>
        <v>0</v>
      </c>
      <c r="W1328" s="157"/>
      <c r="X1328" s="148"/>
      <c r="Y1328" s="148"/>
      <c r="Z1328" s="148"/>
      <c r="AA1328" s="148"/>
      <c r="AB1328" s="148"/>
      <c r="AC1328" s="148"/>
      <c r="AD1328" s="148"/>
      <c r="AE1328" s="148"/>
      <c r="AF1328" s="148"/>
      <c r="AG1328" s="148" t="s">
        <v>156</v>
      </c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</row>
    <row r="1329" spans="1:60" outlineLevel="1" x14ac:dyDescent="0.2">
      <c r="A1329" s="155"/>
      <c r="B1329" s="156"/>
      <c r="C1329" s="180" t="s">
        <v>937</v>
      </c>
      <c r="D1329" s="158"/>
      <c r="E1329" s="159"/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48"/>
      <c r="Y1329" s="148"/>
      <c r="Z1329" s="148"/>
      <c r="AA1329" s="148"/>
      <c r="AB1329" s="148"/>
      <c r="AC1329" s="148"/>
      <c r="AD1329" s="148"/>
      <c r="AE1329" s="148"/>
      <c r="AF1329" s="148"/>
      <c r="AG1329" s="148" t="s">
        <v>160</v>
      </c>
      <c r="AH1329" s="148">
        <v>0</v>
      </c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</row>
    <row r="1330" spans="1:60" outlineLevel="1" x14ac:dyDescent="0.2">
      <c r="A1330" s="155"/>
      <c r="B1330" s="156"/>
      <c r="C1330" s="180" t="s">
        <v>938</v>
      </c>
      <c r="D1330" s="158"/>
      <c r="E1330" s="159"/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48"/>
      <c r="Y1330" s="148"/>
      <c r="Z1330" s="148"/>
      <c r="AA1330" s="148"/>
      <c r="AB1330" s="148"/>
      <c r="AC1330" s="148"/>
      <c r="AD1330" s="148"/>
      <c r="AE1330" s="148"/>
      <c r="AF1330" s="148"/>
      <c r="AG1330" s="148" t="s">
        <v>160</v>
      </c>
      <c r="AH1330" s="148">
        <v>0</v>
      </c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</row>
    <row r="1331" spans="1:60" outlineLevel="1" x14ac:dyDescent="0.2">
      <c r="A1331" s="155"/>
      <c r="B1331" s="156"/>
      <c r="C1331" s="180" t="s">
        <v>939</v>
      </c>
      <c r="D1331" s="158"/>
      <c r="E1331" s="159"/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48"/>
      <c r="Y1331" s="148"/>
      <c r="Z1331" s="148"/>
      <c r="AA1331" s="148"/>
      <c r="AB1331" s="148"/>
      <c r="AC1331" s="148"/>
      <c r="AD1331" s="148"/>
      <c r="AE1331" s="148"/>
      <c r="AF1331" s="148"/>
      <c r="AG1331" s="148" t="s">
        <v>160</v>
      </c>
      <c r="AH1331" s="148">
        <v>0</v>
      </c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</row>
    <row r="1332" spans="1:60" outlineLevel="1" x14ac:dyDescent="0.2">
      <c r="A1332" s="155"/>
      <c r="B1332" s="156"/>
      <c r="C1332" s="180" t="s">
        <v>940</v>
      </c>
      <c r="D1332" s="158"/>
      <c r="E1332" s="159">
        <v>1</v>
      </c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48"/>
      <c r="Y1332" s="148"/>
      <c r="Z1332" s="148"/>
      <c r="AA1332" s="148"/>
      <c r="AB1332" s="148"/>
      <c r="AC1332" s="148"/>
      <c r="AD1332" s="148"/>
      <c r="AE1332" s="148"/>
      <c r="AF1332" s="148"/>
      <c r="AG1332" s="148" t="s">
        <v>160</v>
      </c>
      <c r="AH1332" s="148">
        <v>0</v>
      </c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</row>
    <row r="1333" spans="1:60" outlineLevel="1" x14ac:dyDescent="0.2">
      <c r="A1333" s="155"/>
      <c r="B1333" s="156"/>
      <c r="C1333" s="494"/>
      <c r="D1333" s="495"/>
      <c r="E1333" s="495"/>
      <c r="F1333" s="495"/>
      <c r="G1333" s="495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48"/>
      <c r="Y1333" s="148"/>
      <c r="Z1333" s="148"/>
      <c r="AA1333" s="148"/>
      <c r="AB1333" s="148"/>
      <c r="AC1333" s="148"/>
      <c r="AD1333" s="148"/>
      <c r="AE1333" s="148"/>
      <c r="AF1333" s="148"/>
      <c r="AG1333" s="148" t="s">
        <v>163</v>
      </c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</row>
    <row r="1334" spans="1:60" outlineLevel="1" x14ac:dyDescent="0.2">
      <c r="A1334" s="169">
        <v>197</v>
      </c>
      <c r="B1334" s="170" t="s">
        <v>941</v>
      </c>
      <c r="C1334" s="179" t="s">
        <v>942</v>
      </c>
      <c r="D1334" s="171" t="s">
        <v>153</v>
      </c>
      <c r="E1334" s="172">
        <v>3.7800000000000002</v>
      </c>
      <c r="F1334" s="173"/>
      <c r="G1334" s="174">
        <f>ROUND(E1334*F1334,2)</f>
        <v>0</v>
      </c>
      <c r="H1334" s="173">
        <v>0</v>
      </c>
      <c r="I1334" s="174">
        <f>ROUND(E1334*H1334,2)</f>
        <v>0</v>
      </c>
      <c r="J1334" s="173">
        <v>600</v>
      </c>
      <c r="K1334" s="174">
        <f>ROUND(E1334*J1334,2)</f>
        <v>2268</v>
      </c>
      <c r="L1334" s="174">
        <v>21</v>
      </c>
      <c r="M1334" s="174">
        <f>G1334*(1+L1334/100)</f>
        <v>0</v>
      </c>
      <c r="N1334" s="174">
        <v>5.0000000000000001E-3</v>
      </c>
      <c r="O1334" s="174">
        <f>ROUND(E1334*N1334,2)</f>
        <v>0.02</v>
      </c>
      <c r="P1334" s="174">
        <v>0</v>
      </c>
      <c r="Q1334" s="174">
        <f>ROUND(E1334*P1334,2)</f>
        <v>0</v>
      </c>
      <c r="R1334" s="174"/>
      <c r="S1334" s="174" t="s">
        <v>208</v>
      </c>
      <c r="T1334" s="175" t="s">
        <v>209</v>
      </c>
      <c r="U1334" s="157">
        <v>0</v>
      </c>
      <c r="V1334" s="157">
        <f>ROUND(E1334*U1334,2)</f>
        <v>0</v>
      </c>
      <c r="W1334" s="157"/>
      <c r="X1334" s="148"/>
      <c r="Y1334" s="148"/>
      <c r="Z1334" s="148"/>
      <c r="AA1334" s="148"/>
      <c r="AB1334" s="148"/>
      <c r="AC1334" s="148"/>
      <c r="AD1334" s="148"/>
      <c r="AE1334" s="148"/>
      <c r="AF1334" s="148"/>
      <c r="AG1334" s="148" t="s">
        <v>156</v>
      </c>
      <c r="AH1334" s="148"/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</row>
    <row r="1335" spans="1:60" outlineLevel="1" x14ac:dyDescent="0.2">
      <c r="A1335" s="155"/>
      <c r="B1335" s="156"/>
      <c r="C1335" s="180" t="s">
        <v>943</v>
      </c>
      <c r="D1335" s="158"/>
      <c r="E1335" s="159">
        <v>3.7800000000000002</v>
      </c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48"/>
      <c r="Y1335" s="148"/>
      <c r="Z1335" s="148"/>
      <c r="AA1335" s="148"/>
      <c r="AB1335" s="148"/>
      <c r="AC1335" s="148"/>
      <c r="AD1335" s="148"/>
      <c r="AE1335" s="148"/>
      <c r="AF1335" s="148"/>
      <c r="AG1335" s="148" t="s">
        <v>160</v>
      </c>
      <c r="AH1335" s="148">
        <v>0</v>
      </c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</row>
    <row r="1336" spans="1:60" outlineLevel="1" x14ac:dyDescent="0.2">
      <c r="A1336" s="155"/>
      <c r="B1336" s="156"/>
      <c r="C1336" s="494"/>
      <c r="D1336" s="495"/>
      <c r="E1336" s="495"/>
      <c r="F1336" s="495"/>
      <c r="G1336" s="495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48"/>
      <c r="Y1336" s="148"/>
      <c r="Z1336" s="148"/>
      <c r="AA1336" s="148"/>
      <c r="AB1336" s="148"/>
      <c r="AC1336" s="148"/>
      <c r="AD1336" s="148"/>
      <c r="AE1336" s="148"/>
      <c r="AF1336" s="148"/>
      <c r="AG1336" s="148" t="s">
        <v>163</v>
      </c>
      <c r="AH1336" s="148"/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</row>
    <row r="1337" spans="1:60" outlineLevel="1" x14ac:dyDescent="0.2">
      <c r="A1337" s="169">
        <v>198</v>
      </c>
      <c r="B1337" s="170" t="s">
        <v>944</v>
      </c>
      <c r="C1337" s="179" t="s">
        <v>945</v>
      </c>
      <c r="D1337" s="171" t="s">
        <v>699</v>
      </c>
      <c r="E1337" s="172">
        <v>5.6650000000000006E-2</v>
      </c>
      <c r="F1337" s="173"/>
      <c r="G1337" s="174">
        <f>ROUND(E1337*F1337,2)</f>
        <v>0</v>
      </c>
      <c r="H1337" s="173">
        <v>0</v>
      </c>
      <c r="I1337" s="174">
        <f>ROUND(E1337*H1337,2)</f>
        <v>0</v>
      </c>
      <c r="J1337" s="173">
        <v>1334</v>
      </c>
      <c r="K1337" s="174">
        <f>ROUND(E1337*J1337,2)</f>
        <v>75.569999999999993</v>
      </c>
      <c r="L1337" s="174">
        <v>21</v>
      </c>
      <c r="M1337" s="174">
        <f>G1337*(1+L1337/100)</f>
        <v>0</v>
      </c>
      <c r="N1337" s="174">
        <v>0</v>
      </c>
      <c r="O1337" s="174">
        <f>ROUND(E1337*N1337,2)</f>
        <v>0</v>
      </c>
      <c r="P1337" s="174">
        <v>0</v>
      </c>
      <c r="Q1337" s="174">
        <f>ROUND(E1337*P1337,2)</f>
        <v>0</v>
      </c>
      <c r="R1337" s="174" t="s">
        <v>932</v>
      </c>
      <c r="S1337" s="174" t="s">
        <v>155</v>
      </c>
      <c r="T1337" s="175" t="s">
        <v>155</v>
      </c>
      <c r="U1337" s="157">
        <v>3.016</v>
      </c>
      <c r="V1337" s="157">
        <f>ROUND(E1337*U1337,2)</f>
        <v>0.17</v>
      </c>
      <c r="W1337" s="157"/>
      <c r="X1337" s="148"/>
      <c r="Y1337" s="148"/>
      <c r="Z1337" s="148"/>
      <c r="AA1337" s="148"/>
      <c r="AB1337" s="148"/>
      <c r="AC1337" s="148"/>
      <c r="AD1337" s="148"/>
      <c r="AE1337" s="148"/>
      <c r="AF1337" s="148"/>
      <c r="AG1337" s="148" t="s">
        <v>700</v>
      </c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</row>
    <row r="1338" spans="1:60" outlineLevel="1" x14ac:dyDescent="0.2">
      <c r="A1338" s="155"/>
      <c r="B1338" s="156"/>
      <c r="C1338" s="496" t="s">
        <v>752</v>
      </c>
      <c r="D1338" s="497"/>
      <c r="E1338" s="497"/>
      <c r="F1338" s="497"/>
      <c r="G1338" s="49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48"/>
      <c r="Y1338" s="148"/>
      <c r="Z1338" s="148"/>
      <c r="AA1338" s="148"/>
      <c r="AB1338" s="148"/>
      <c r="AC1338" s="148"/>
      <c r="AD1338" s="148"/>
      <c r="AE1338" s="148"/>
      <c r="AF1338" s="148"/>
      <c r="AG1338" s="148" t="s">
        <v>158</v>
      </c>
      <c r="AH1338" s="148"/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</row>
    <row r="1339" spans="1:60" outlineLevel="1" x14ac:dyDescent="0.2">
      <c r="A1339" s="155"/>
      <c r="B1339" s="156"/>
      <c r="C1339" s="494"/>
      <c r="D1339" s="495"/>
      <c r="E1339" s="495"/>
      <c r="F1339" s="495"/>
      <c r="G1339" s="495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48"/>
      <c r="Y1339" s="148"/>
      <c r="Z1339" s="148"/>
      <c r="AA1339" s="148"/>
      <c r="AB1339" s="148"/>
      <c r="AC1339" s="148"/>
      <c r="AD1339" s="148"/>
      <c r="AE1339" s="148"/>
      <c r="AF1339" s="148"/>
      <c r="AG1339" s="148" t="s">
        <v>163</v>
      </c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</row>
    <row r="1340" spans="1:60" x14ac:dyDescent="0.2">
      <c r="A1340" s="163" t="s">
        <v>149</v>
      </c>
      <c r="B1340" s="164" t="s">
        <v>103</v>
      </c>
      <c r="C1340" s="178" t="s">
        <v>104</v>
      </c>
      <c r="D1340" s="165"/>
      <c r="E1340" s="166"/>
      <c r="F1340" s="167"/>
      <c r="G1340" s="167">
        <f>SUMIF(AG1341:AG1378,"&lt;&gt;NOR",G1341:G1378)</f>
        <v>0</v>
      </c>
      <c r="H1340" s="167"/>
      <c r="I1340" s="167">
        <f>SUM(I1341:I1378)</f>
        <v>0</v>
      </c>
      <c r="J1340" s="167"/>
      <c r="K1340" s="167">
        <f>SUM(K1341:K1378)</f>
        <v>1733754</v>
      </c>
      <c r="L1340" s="167"/>
      <c r="M1340" s="167">
        <f>SUM(M1341:M1378)</f>
        <v>0</v>
      </c>
      <c r="N1340" s="167"/>
      <c r="O1340" s="167">
        <f>SUM(O1341:O1378)</f>
        <v>5.05</v>
      </c>
      <c r="P1340" s="167"/>
      <c r="Q1340" s="167">
        <f>SUM(Q1341:Q1378)</f>
        <v>0</v>
      </c>
      <c r="R1340" s="167"/>
      <c r="S1340" s="167"/>
      <c r="T1340" s="168"/>
      <c r="U1340" s="162"/>
      <c r="V1340" s="162">
        <f>SUM(V1341:V1378)</f>
        <v>0</v>
      </c>
      <c r="W1340" s="162"/>
      <c r="AG1340" t="s">
        <v>150</v>
      </c>
    </row>
    <row r="1341" spans="1:60" outlineLevel="1" x14ac:dyDescent="0.2">
      <c r="A1341" s="169">
        <v>199</v>
      </c>
      <c r="B1341" s="170" t="s">
        <v>946</v>
      </c>
      <c r="C1341" s="179" t="s">
        <v>947</v>
      </c>
      <c r="D1341" s="171" t="s">
        <v>153</v>
      </c>
      <c r="E1341" s="172">
        <v>296.07000000000005</v>
      </c>
      <c r="F1341" s="173"/>
      <c r="G1341" s="174">
        <f>ROUND(E1341*F1341,2)</f>
        <v>0</v>
      </c>
      <c r="H1341" s="173">
        <v>0</v>
      </c>
      <c r="I1341" s="174">
        <f>ROUND(E1341*H1341,2)</f>
        <v>0</v>
      </c>
      <c r="J1341" s="173">
        <v>5800</v>
      </c>
      <c r="K1341" s="174">
        <f>ROUND(E1341*J1341,2)</f>
        <v>1717206</v>
      </c>
      <c r="L1341" s="174">
        <v>21</v>
      </c>
      <c r="M1341" s="174">
        <f>G1341*(1+L1341/100)</f>
        <v>0</v>
      </c>
      <c r="N1341" s="174">
        <v>1.7000000000000001E-2</v>
      </c>
      <c r="O1341" s="174">
        <f>ROUND(E1341*N1341,2)</f>
        <v>5.03</v>
      </c>
      <c r="P1341" s="174">
        <v>0</v>
      </c>
      <c r="Q1341" s="174">
        <f>ROUND(E1341*P1341,2)</f>
        <v>0</v>
      </c>
      <c r="R1341" s="174"/>
      <c r="S1341" s="174" t="s">
        <v>208</v>
      </c>
      <c r="T1341" s="175" t="s">
        <v>209</v>
      </c>
      <c r="U1341" s="157">
        <v>0</v>
      </c>
      <c r="V1341" s="157">
        <f>ROUND(E1341*U1341,2)</f>
        <v>0</v>
      </c>
      <c r="W1341" s="157"/>
      <c r="X1341" s="148"/>
      <c r="Y1341" s="148"/>
      <c r="Z1341" s="148"/>
      <c r="AA1341" s="148"/>
      <c r="AB1341" s="148"/>
      <c r="AC1341" s="148"/>
      <c r="AD1341" s="148"/>
      <c r="AE1341" s="148"/>
      <c r="AF1341" s="148"/>
      <c r="AG1341" s="148" t="s">
        <v>156</v>
      </c>
      <c r="AH1341" s="148"/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</row>
    <row r="1342" spans="1:60" outlineLevel="1" x14ac:dyDescent="0.2">
      <c r="A1342" s="155"/>
      <c r="B1342" s="156"/>
      <c r="C1342" s="180" t="s">
        <v>948</v>
      </c>
      <c r="D1342" s="158"/>
      <c r="E1342" s="159"/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48"/>
      <c r="Y1342" s="148"/>
      <c r="Z1342" s="148"/>
      <c r="AA1342" s="148"/>
      <c r="AB1342" s="148"/>
      <c r="AC1342" s="148"/>
      <c r="AD1342" s="148"/>
      <c r="AE1342" s="148"/>
      <c r="AF1342" s="148"/>
      <c r="AG1342" s="148" t="s">
        <v>160</v>
      </c>
      <c r="AH1342" s="148">
        <v>0</v>
      </c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</row>
    <row r="1343" spans="1:60" outlineLevel="1" x14ac:dyDescent="0.2">
      <c r="A1343" s="155"/>
      <c r="B1343" s="156"/>
      <c r="C1343" s="180" t="s">
        <v>907</v>
      </c>
      <c r="D1343" s="158"/>
      <c r="E1343" s="159"/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48"/>
      <c r="Y1343" s="148"/>
      <c r="Z1343" s="148"/>
      <c r="AA1343" s="148"/>
      <c r="AB1343" s="148"/>
      <c r="AC1343" s="148"/>
      <c r="AD1343" s="148"/>
      <c r="AE1343" s="148"/>
      <c r="AF1343" s="148"/>
      <c r="AG1343" s="148" t="s">
        <v>160</v>
      </c>
      <c r="AH1343" s="148">
        <v>0</v>
      </c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</row>
    <row r="1344" spans="1:60" outlineLevel="1" x14ac:dyDescent="0.2">
      <c r="A1344" s="155"/>
      <c r="B1344" s="156"/>
      <c r="C1344" s="180" t="s">
        <v>949</v>
      </c>
      <c r="D1344" s="158"/>
      <c r="E1344" s="159"/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48"/>
      <c r="Y1344" s="148"/>
      <c r="Z1344" s="148"/>
      <c r="AA1344" s="148"/>
      <c r="AB1344" s="148"/>
      <c r="AC1344" s="148"/>
      <c r="AD1344" s="148"/>
      <c r="AE1344" s="148"/>
      <c r="AF1344" s="148"/>
      <c r="AG1344" s="148" t="s">
        <v>160</v>
      </c>
      <c r="AH1344" s="148">
        <v>0</v>
      </c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</row>
    <row r="1345" spans="1:60" outlineLevel="1" x14ac:dyDescent="0.2">
      <c r="A1345" s="155"/>
      <c r="B1345" s="156"/>
      <c r="C1345" s="180" t="s">
        <v>909</v>
      </c>
      <c r="D1345" s="158"/>
      <c r="E1345" s="159"/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48"/>
      <c r="Y1345" s="148"/>
      <c r="Z1345" s="148"/>
      <c r="AA1345" s="148"/>
      <c r="AB1345" s="148"/>
      <c r="AC1345" s="148"/>
      <c r="AD1345" s="148"/>
      <c r="AE1345" s="148"/>
      <c r="AF1345" s="148"/>
      <c r="AG1345" s="148" t="s">
        <v>160</v>
      </c>
      <c r="AH1345" s="148">
        <v>0</v>
      </c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</row>
    <row r="1346" spans="1:60" outlineLevel="1" x14ac:dyDescent="0.2">
      <c r="A1346" s="155"/>
      <c r="B1346" s="156"/>
      <c r="C1346" s="180" t="s">
        <v>910</v>
      </c>
      <c r="D1346" s="158"/>
      <c r="E1346" s="159"/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48"/>
      <c r="Y1346" s="148"/>
      <c r="Z1346" s="148"/>
      <c r="AA1346" s="148"/>
      <c r="AB1346" s="148"/>
      <c r="AC1346" s="148"/>
      <c r="AD1346" s="148"/>
      <c r="AE1346" s="148"/>
      <c r="AF1346" s="148"/>
      <c r="AG1346" s="148" t="s">
        <v>160</v>
      </c>
      <c r="AH1346" s="148">
        <v>0</v>
      </c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</row>
    <row r="1347" spans="1:60" outlineLevel="1" x14ac:dyDescent="0.2">
      <c r="A1347" s="155"/>
      <c r="B1347" s="156"/>
      <c r="C1347" s="180" t="s">
        <v>911</v>
      </c>
      <c r="D1347" s="158"/>
      <c r="E1347" s="159"/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48"/>
      <c r="Y1347" s="148"/>
      <c r="Z1347" s="148"/>
      <c r="AA1347" s="148"/>
      <c r="AB1347" s="148"/>
      <c r="AC1347" s="148"/>
      <c r="AD1347" s="148"/>
      <c r="AE1347" s="148"/>
      <c r="AF1347" s="148"/>
      <c r="AG1347" s="148" t="s">
        <v>160</v>
      </c>
      <c r="AH1347" s="148">
        <v>0</v>
      </c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</row>
    <row r="1348" spans="1:60" outlineLevel="1" x14ac:dyDescent="0.2">
      <c r="A1348" s="155"/>
      <c r="B1348" s="156"/>
      <c r="C1348" s="180" t="s">
        <v>912</v>
      </c>
      <c r="D1348" s="158"/>
      <c r="E1348" s="159"/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48"/>
      <c r="Y1348" s="148"/>
      <c r="Z1348" s="148"/>
      <c r="AA1348" s="148"/>
      <c r="AB1348" s="148"/>
      <c r="AC1348" s="148"/>
      <c r="AD1348" s="148"/>
      <c r="AE1348" s="148"/>
      <c r="AF1348" s="148"/>
      <c r="AG1348" s="148" t="s">
        <v>160</v>
      </c>
      <c r="AH1348" s="148">
        <v>0</v>
      </c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</row>
    <row r="1349" spans="1:60" outlineLevel="1" x14ac:dyDescent="0.2">
      <c r="A1349" s="155"/>
      <c r="B1349" s="156"/>
      <c r="C1349" s="180" t="s">
        <v>913</v>
      </c>
      <c r="D1349" s="158"/>
      <c r="E1349" s="159"/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48"/>
      <c r="Y1349" s="148"/>
      <c r="Z1349" s="148"/>
      <c r="AA1349" s="148"/>
      <c r="AB1349" s="148"/>
      <c r="AC1349" s="148"/>
      <c r="AD1349" s="148"/>
      <c r="AE1349" s="148"/>
      <c r="AF1349" s="148"/>
      <c r="AG1349" s="148" t="s">
        <v>160</v>
      </c>
      <c r="AH1349" s="148">
        <v>0</v>
      </c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</row>
    <row r="1350" spans="1:60" outlineLevel="1" x14ac:dyDescent="0.2">
      <c r="A1350" s="155"/>
      <c r="B1350" s="156"/>
      <c r="C1350" s="180" t="s">
        <v>914</v>
      </c>
      <c r="D1350" s="158"/>
      <c r="E1350" s="159"/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48"/>
      <c r="Y1350" s="148"/>
      <c r="Z1350" s="148"/>
      <c r="AA1350" s="148"/>
      <c r="AB1350" s="148"/>
      <c r="AC1350" s="148"/>
      <c r="AD1350" s="148"/>
      <c r="AE1350" s="148"/>
      <c r="AF1350" s="148"/>
      <c r="AG1350" s="148" t="s">
        <v>160</v>
      </c>
      <c r="AH1350" s="148">
        <v>0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</row>
    <row r="1351" spans="1:60" outlineLevel="1" x14ac:dyDescent="0.2">
      <c r="A1351" s="155"/>
      <c r="B1351" s="156"/>
      <c r="C1351" s="180" t="s">
        <v>950</v>
      </c>
      <c r="D1351" s="158"/>
      <c r="E1351" s="159">
        <v>16.200000000000003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48"/>
      <c r="Y1351" s="148"/>
      <c r="Z1351" s="148"/>
      <c r="AA1351" s="148"/>
      <c r="AB1351" s="148"/>
      <c r="AC1351" s="148"/>
      <c r="AD1351" s="148"/>
      <c r="AE1351" s="148"/>
      <c r="AF1351" s="148"/>
      <c r="AG1351" s="148" t="s">
        <v>160</v>
      </c>
      <c r="AH1351" s="148">
        <v>0</v>
      </c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</row>
    <row r="1352" spans="1:60" outlineLevel="1" x14ac:dyDescent="0.2">
      <c r="A1352" s="155"/>
      <c r="B1352" s="156"/>
      <c r="C1352" s="180" t="s">
        <v>951</v>
      </c>
      <c r="D1352" s="158"/>
      <c r="E1352" s="159">
        <v>4.2</v>
      </c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48"/>
      <c r="Y1352" s="148"/>
      <c r="Z1352" s="148"/>
      <c r="AA1352" s="148"/>
      <c r="AB1352" s="148"/>
      <c r="AC1352" s="148"/>
      <c r="AD1352" s="148"/>
      <c r="AE1352" s="148"/>
      <c r="AF1352" s="148"/>
      <c r="AG1352" s="148" t="s">
        <v>160</v>
      </c>
      <c r="AH1352" s="148">
        <v>0</v>
      </c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</row>
    <row r="1353" spans="1:60" outlineLevel="1" x14ac:dyDescent="0.2">
      <c r="A1353" s="155"/>
      <c r="B1353" s="156"/>
      <c r="C1353" s="180" t="s">
        <v>952</v>
      </c>
      <c r="D1353" s="158"/>
      <c r="E1353" s="159">
        <v>72</v>
      </c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48"/>
      <c r="Y1353" s="148"/>
      <c r="Z1353" s="148"/>
      <c r="AA1353" s="148"/>
      <c r="AB1353" s="148"/>
      <c r="AC1353" s="148"/>
      <c r="AD1353" s="148"/>
      <c r="AE1353" s="148"/>
      <c r="AF1353" s="148"/>
      <c r="AG1353" s="148" t="s">
        <v>160</v>
      </c>
      <c r="AH1353" s="148">
        <v>0</v>
      </c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</row>
    <row r="1354" spans="1:60" outlineLevel="1" x14ac:dyDescent="0.2">
      <c r="A1354" s="155"/>
      <c r="B1354" s="156"/>
      <c r="C1354" s="180" t="s">
        <v>953</v>
      </c>
      <c r="D1354" s="158"/>
      <c r="E1354" s="159">
        <v>5.4</v>
      </c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48"/>
      <c r="Y1354" s="148"/>
      <c r="Z1354" s="148"/>
      <c r="AA1354" s="148"/>
      <c r="AB1354" s="148"/>
      <c r="AC1354" s="148"/>
      <c r="AD1354" s="148"/>
      <c r="AE1354" s="148"/>
      <c r="AF1354" s="148"/>
      <c r="AG1354" s="148" t="s">
        <v>160</v>
      </c>
      <c r="AH1354" s="148">
        <v>0</v>
      </c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</row>
    <row r="1355" spans="1:60" outlineLevel="1" x14ac:dyDescent="0.2">
      <c r="A1355" s="155"/>
      <c r="B1355" s="156"/>
      <c r="C1355" s="180" t="s">
        <v>954</v>
      </c>
      <c r="D1355" s="158"/>
      <c r="E1355" s="159">
        <v>19.8</v>
      </c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48"/>
      <c r="Y1355" s="148"/>
      <c r="Z1355" s="148"/>
      <c r="AA1355" s="148"/>
      <c r="AB1355" s="148"/>
      <c r="AC1355" s="148"/>
      <c r="AD1355" s="148"/>
      <c r="AE1355" s="148"/>
      <c r="AF1355" s="148"/>
      <c r="AG1355" s="148" t="s">
        <v>160</v>
      </c>
      <c r="AH1355" s="148">
        <v>0</v>
      </c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</row>
    <row r="1356" spans="1:60" outlineLevel="1" x14ac:dyDescent="0.2">
      <c r="A1356" s="155"/>
      <c r="B1356" s="156"/>
      <c r="C1356" s="180" t="s">
        <v>955</v>
      </c>
      <c r="D1356" s="158"/>
      <c r="E1356" s="159">
        <v>9.24</v>
      </c>
      <c r="F1356" s="157"/>
      <c r="G1356" s="157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48"/>
      <c r="Y1356" s="148"/>
      <c r="Z1356" s="148"/>
      <c r="AA1356" s="148"/>
      <c r="AB1356" s="148"/>
      <c r="AC1356" s="148"/>
      <c r="AD1356" s="148"/>
      <c r="AE1356" s="148"/>
      <c r="AF1356" s="148"/>
      <c r="AG1356" s="148" t="s">
        <v>160</v>
      </c>
      <c r="AH1356" s="148">
        <v>0</v>
      </c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</row>
    <row r="1357" spans="1:60" outlineLevel="1" x14ac:dyDescent="0.2">
      <c r="A1357" s="155"/>
      <c r="B1357" s="156"/>
      <c r="C1357" s="180" t="s">
        <v>956</v>
      </c>
      <c r="D1357" s="158"/>
      <c r="E1357" s="159">
        <v>126</v>
      </c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48"/>
      <c r="Y1357" s="148"/>
      <c r="Z1357" s="148"/>
      <c r="AA1357" s="148"/>
      <c r="AB1357" s="148"/>
      <c r="AC1357" s="148"/>
      <c r="AD1357" s="148"/>
      <c r="AE1357" s="148"/>
      <c r="AF1357" s="148"/>
      <c r="AG1357" s="148" t="s">
        <v>160</v>
      </c>
      <c r="AH1357" s="148">
        <v>0</v>
      </c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</row>
    <row r="1358" spans="1:60" outlineLevel="1" x14ac:dyDescent="0.2">
      <c r="A1358" s="155"/>
      <c r="B1358" s="156"/>
      <c r="C1358" s="180" t="s">
        <v>957</v>
      </c>
      <c r="D1358" s="158"/>
      <c r="E1358" s="159">
        <v>15.75</v>
      </c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48"/>
      <c r="Y1358" s="148"/>
      <c r="Z1358" s="148"/>
      <c r="AA1358" s="148"/>
      <c r="AB1358" s="148"/>
      <c r="AC1358" s="148"/>
      <c r="AD1358" s="148"/>
      <c r="AE1358" s="148"/>
      <c r="AF1358" s="148"/>
      <c r="AG1358" s="148" t="s">
        <v>160</v>
      </c>
      <c r="AH1358" s="148">
        <v>0</v>
      </c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</row>
    <row r="1359" spans="1:60" outlineLevel="1" x14ac:dyDescent="0.2">
      <c r="A1359" s="155"/>
      <c r="B1359" s="156"/>
      <c r="C1359" s="180" t="s">
        <v>958</v>
      </c>
      <c r="D1359" s="158"/>
      <c r="E1359" s="159">
        <v>15.600000000000001</v>
      </c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48"/>
      <c r="Y1359" s="148"/>
      <c r="Z1359" s="148"/>
      <c r="AA1359" s="148"/>
      <c r="AB1359" s="148"/>
      <c r="AC1359" s="148"/>
      <c r="AD1359" s="148"/>
      <c r="AE1359" s="148"/>
      <c r="AF1359" s="148"/>
      <c r="AG1359" s="148" t="s">
        <v>160</v>
      </c>
      <c r="AH1359" s="148">
        <v>0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</row>
    <row r="1360" spans="1:60" outlineLevel="1" x14ac:dyDescent="0.2">
      <c r="A1360" s="155"/>
      <c r="B1360" s="156"/>
      <c r="C1360" s="181" t="s">
        <v>262</v>
      </c>
      <c r="D1360" s="160"/>
      <c r="E1360" s="161">
        <v>284.19000000000005</v>
      </c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48"/>
      <c r="Y1360" s="148"/>
      <c r="Z1360" s="148"/>
      <c r="AA1360" s="148"/>
      <c r="AB1360" s="148"/>
      <c r="AC1360" s="148"/>
      <c r="AD1360" s="148"/>
      <c r="AE1360" s="148"/>
      <c r="AF1360" s="148"/>
      <c r="AG1360" s="148" t="s">
        <v>160</v>
      </c>
      <c r="AH1360" s="148">
        <v>1</v>
      </c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</row>
    <row r="1361" spans="1:60" outlineLevel="1" x14ac:dyDescent="0.2">
      <c r="A1361" s="155"/>
      <c r="B1361" s="156"/>
      <c r="C1361" s="180" t="s">
        <v>959</v>
      </c>
      <c r="D1361" s="158"/>
      <c r="E1361" s="159">
        <v>5.4</v>
      </c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48"/>
      <c r="Y1361" s="148"/>
      <c r="Z1361" s="148"/>
      <c r="AA1361" s="148"/>
      <c r="AB1361" s="148"/>
      <c r="AC1361" s="148"/>
      <c r="AD1361" s="148"/>
      <c r="AE1361" s="148"/>
      <c r="AF1361" s="148"/>
      <c r="AG1361" s="148" t="s">
        <v>160</v>
      </c>
      <c r="AH1361" s="148">
        <v>0</v>
      </c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</row>
    <row r="1362" spans="1:60" outlineLevel="1" x14ac:dyDescent="0.2">
      <c r="A1362" s="155"/>
      <c r="B1362" s="156"/>
      <c r="C1362" s="180" t="s">
        <v>960</v>
      </c>
      <c r="D1362" s="158"/>
      <c r="E1362" s="159">
        <v>4.32</v>
      </c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48"/>
      <c r="Y1362" s="148"/>
      <c r="Z1362" s="148"/>
      <c r="AA1362" s="148"/>
      <c r="AB1362" s="148"/>
      <c r="AC1362" s="148"/>
      <c r="AD1362" s="148"/>
      <c r="AE1362" s="148"/>
      <c r="AF1362" s="148"/>
      <c r="AG1362" s="148" t="s">
        <v>160</v>
      </c>
      <c r="AH1362" s="148">
        <v>0</v>
      </c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</row>
    <row r="1363" spans="1:60" outlineLevel="1" x14ac:dyDescent="0.2">
      <c r="A1363" s="155"/>
      <c r="B1363" s="156"/>
      <c r="C1363" s="180" t="s">
        <v>961</v>
      </c>
      <c r="D1363" s="158"/>
      <c r="E1363" s="159">
        <v>2.16</v>
      </c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48"/>
      <c r="Y1363" s="148"/>
      <c r="Z1363" s="148"/>
      <c r="AA1363" s="148"/>
      <c r="AB1363" s="148"/>
      <c r="AC1363" s="148"/>
      <c r="AD1363" s="148"/>
      <c r="AE1363" s="148"/>
      <c r="AF1363" s="148"/>
      <c r="AG1363" s="148" t="s">
        <v>160</v>
      </c>
      <c r="AH1363" s="148">
        <v>0</v>
      </c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</row>
    <row r="1364" spans="1:60" outlineLevel="1" x14ac:dyDescent="0.2">
      <c r="A1364" s="155"/>
      <c r="B1364" s="156"/>
      <c r="C1364" s="181" t="s">
        <v>262</v>
      </c>
      <c r="D1364" s="160"/>
      <c r="E1364" s="161">
        <v>11.88</v>
      </c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48"/>
      <c r="Y1364" s="148"/>
      <c r="Z1364" s="148"/>
      <c r="AA1364" s="148"/>
      <c r="AB1364" s="148"/>
      <c r="AC1364" s="148"/>
      <c r="AD1364" s="148"/>
      <c r="AE1364" s="148"/>
      <c r="AF1364" s="148"/>
      <c r="AG1364" s="148" t="s">
        <v>160</v>
      </c>
      <c r="AH1364" s="148">
        <v>1</v>
      </c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</row>
    <row r="1365" spans="1:60" outlineLevel="1" x14ac:dyDescent="0.2">
      <c r="A1365" s="155"/>
      <c r="B1365" s="156"/>
      <c r="C1365" s="494"/>
      <c r="D1365" s="495"/>
      <c r="E1365" s="495"/>
      <c r="F1365" s="495"/>
      <c r="G1365" s="495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48"/>
      <c r="Y1365" s="148"/>
      <c r="Z1365" s="148"/>
      <c r="AA1365" s="148"/>
      <c r="AB1365" s="148"/>
      <c r="AC1365" s="148"/>
      <c r="AD1365" s="148"/>
      <c r="AE1365" s="148"/>
      <c r="AF1365" s="148"/>
      <c r="AG1365" s="148" t="s">
        <v>163</v>
      </c>
      <c r="AH1365" s="148"/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</row>
    <row r="1366" spans="1:60" outlineLevel="1" x14ac:dyDescent="0.2">
      <c r="A1366" s="169">
        <v>200</v>
      </c>
      <c r="B1366" s="170" t="s">
        <v>962</v>
      </c>
      <c r="C1366" s="179" t="s">
        <v>963</v>
      </c>
      <c r="D1366" s="171" t="s">
        <v>153</v>
      </c>
      <c r="E1366" s="172">
        <v>1.379</v>
      </c>
      <c r="F1366" s="173"/>
      <c r="G1366" s="174">
        <f>ROUND(E1366*F1366,2)</f>
        <v>0</v>
      </c>
      <c r="H1366" s="173">
        <v>0</v>
      </c>
      <c r="I1366" s="174">
        <f>ROUND(E1366*H1366,2)</f>
        <v>0</v>
      </c>
      <c r="J1366" s="173">
        <v>12000</v>
      </c>
      <c r="K1366" s="174">
        <f>ROUND(E1366*J1366,2)</f>
        <v>16548</v>
      </c>
      <c r="L1366" s="174">
        <v>21</v>
      </c>
      <c r="M1366" s="174">
        <f>G1366*(1+L1366/100)</f>
        <v>0</v>
      </c>
      <c r="N1366" s="174">
        <v>1.7000000000000001E-2</v>
      </c>
      <c r="O1366" s="174">
        <f>ROUND(E1366*N1366,2)</f>
        <v>0.02</v>
      </c>
      <c r="P1366" s="174">
        <v>0</v>
      </c>
      <c r="Q1366" s="174">
        <f>ROUND(E1366*P1366,2)</f>
        <v>0</v>
      </c>
      <c r="R1366" s="174"/>
      <c r="S1366" s="174" t="s">
        <v>208</v>
      </c>
      <c r="T1366" s="175" t="s">
        <v>209</v>
      </c>
      <c r="U1366" s="157">
        <v>0</v>
      </c>
      <c r="V1366" s="157">
        <f>ROUND(E1366*U1366,2)</f>
        <v>0</v>
      </c>
      <c r="W1366" s="157"/>
      <c r="X1366" s="148"/>
      <c r="Y1366" s="148"/>
      <c r="Z1366" s="148"/>
      <c r="AA1366" s="148"/>
      <c r="AB1366" s="148"/>
      <c r="AC1366" s="148"/>
      <c r="AD1366" s="148"/>
      <c r="AE1366" s="148"/>
      <c r="AF1366" s="148"/>
      <c r="AG1366" s="148" t="s">
        <v>156</v>
      </c>
      <c r="AH1366" s="148"/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</row>
    <row r="1367" spans="1:60" outlineLevel="1" x14ac:dyDescent="0.2">
      <c r="A1367" s="155"/>
      <c r="B1367" s="156"/>
      <c r="C1367" s="180" t="s">
        <v>964</v>
      </c>
      <c r="D1367" s="158"/>
      <c r="E1367" s="159"/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48"/>
      <c r="Y1367" s="148"/>
      <c r="Z1367" s="148"/>
      <c r="AA1367" s="148"/>
      <c r="AB1367" s="148"/>
      <c r="AC1367" s="148"/>
      <c r="AD1367" s="148"/>
      <c r="AE1367" s="148"/>
      <c r="AF1367" s="148"/>
      <c r="AG1367" s="148" t="s">
        <v>160</v>
      </c>
      <c r="AH1367" s="148">
        <v>0</v>
      </c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</row>
    <row r="1368" spans="1:60" outlineLevel="1" x14ac:dyDescent="0.2">
      <c r="A1368" s="155"/>
      <c r="B1368" s="156"/>
      <c r="C1368" s="180" t="s">
        <v>965</v>
      </c>
      <c r="D1368" s="158"/>
      <c r="E1368" s="159"/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48"/>
      <c r="Y1368" s="148"/>
      <c r="Z1368" s="148"/>
      <c r="AA1368" s="148"/>
      <c r="AB1368" s="148"/>
      <c r="AC1368" s="148"/>
      <c r="AD1368" s="148"/>
      <c r="AE1368" s="148"/>
      <c r="AF1368" s="148"/>
      <c r="AG1368" s="148" t="s">
        <v>160</v>
      </c>
      <c r="AH1368" s="148">
        <v>0</v>
      </c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</row>
    <row r="1369" spans="1:60" outlineLevel="1" x14ac:dyDescent="0.2">
      <c r="A1369" s="155"/>
      <c r="B1369" s="156"/>
      <c r="C1369" s="180" t="s">
        <v>949</v>
      </c>
      <c r="D1369" s="158"/>
      <c r="E1369" s="159"/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48"/>
      <c r="Y1369" s="148"/>
      <c r="Z1369" s="148"/>
      <c r="AA1369" s="148"/>
      <c r="AB1369" s="148"/>
      <c r="AC1369" s="148"/>
      <c r="AD1369" s="148"/>
      <c r="AE1369" s="148"/>
      <c r="AF1369" s="148"/>
      <c r="AG1369" s="148" t="s">
        <v>160</v>
      </c>
      <c r="AH1369" s="148">
        <v>0</v>
      </c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</row>
    <row r="1370" spans="1:60" outlineLevel="1" x14ac:dyDescent="0.2">
      <c r="A1370" s="155"/>
      <c r="B1370" s="156"/>
      <c r="C1370" s="180" t="s">
        <v>966</v>
      </c>
      <c r="D1370" s="158"/>
      <c r="E1370" s="159"/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48"/>
      <c r="Y1370" s="148"/>
      <c r="Z1370" s="148"/>
      <c r="AA1370" s="148"/>
      <c r="AB1370" s="148"/>
      <c r="AC1370" s="148"/>
      <c r="AD1370" s="148"/>
      <c r="AE1370" s="148"/>
      <c r="AF1370" s="148"/>
      <c r="AG1370" s="148" t="s">
        <v>160</v>
      </c>
      <c r="AH1370" s="148">
        <v>0</v>
      </c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</row>
    <row r="1371" spans="1:60" outlineLevel="1" x14ac:dyDescent="0.2">
      <c r="A1371" s="155"/>
      <c r="B1371" s="156"/>
      <c r="C1371" s="180" t="s">
        <v>967</v>
      </c>
      <c r="D1371" s="158"/>
      <c r="E1371" s="159"/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48"/>
      <c r="Y1371" s="148"/>
      <c r="Z1371" s="148"/>
      <c r="AA1371" s="148"/>
      <c r="AB1371" s="148"/>
      <c r="AC1371" s="148"/>
      <c r="AD1371" s="148"/>
      <c r="AE1371" s="148"/>
      <c r="AF1371" s="148"/>
      <c r="AG1371" s="148" t="s">
        <v>160</v>
      </c>
      <c r="AH1371" s="148">
        <v>0</v>
      </c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</row>
    <row r="1372" spans="1:60" outlineLevel="1" x14ac:dyDescent="0.2">
      <c r="A1372" s="155"/>
      <c r="B1372" s="156"/>
      <c r="C1372" s="180" t="s">
        <v>910</v>
      </c>
      <c r="D1372" s="158"/>
      <c r="E1372" s="159"/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48"/>
      <c r="Y1372" s="148"/>
      <c r="Z1372" s="148"/>
      <c r="AA1372" s="148"/>
      <c r="AB1372" s="148"/>
      <c r="AC1372" s="148"/>
      <c r="AD1372" s="148"/>
      <c r="AE1372" s="148"/>
      <c r="AF1372" s="148"/>
      <c r="AG1372" s="148" t="s">
        <v>160</v>
      </c>
      <c r="AH1372" s="148">
        <v>0</v>
      </c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</row>
    <row r="1373" spans="1:60" outlineLevel="1" x14ac:dyDescent="0.2">
      <c r="A1373" s="155"/>
      <c r="B1373" s="156"/>
      <c r="C1373" s="180" t="s">
        <v>911</v>
      </c>
      <c r="D1373" s="158"/>
      <c r="E1373" s="159"/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48"/>
      <c r="Y1373" s="148"/>
      <c r="Z1373" s="148"/>
      <c r="AA1373" s="148"/>
      <c r="AB1373" s="148"/>
      <c r="AC1373" s="148"/>
      <c r="AD1373" s="148"/>
      <c r="AE1373" s="148"/>
      <c r="AF1373" s="148"/>
      <c r="AG1373" s="148" t="s">
        <v>160</v>
      </c>
      <c r="AH1373" s="148">
        <v>0</v>
      </c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</row>
    <row r="1374" spans="1:60" outlineLevel="1" x14ac:dyDescent="0.2">
      <c r="A1374" s="155"/>
      <c r="B1374" s="156"/>
      <c r="C1374" s="180" t="s">
        <v>912</v>
      </c>
      <c r="D1374" s="158"/>
      <c r="E1374" s="159"/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48"/>
      <c r="Y1374" s="148"/>
      <c r="Z1374" s="148"/>
      <c r="AA1374" s="148"/>
      <c r="AB1374" s="148"/>
      <c r="AC1374" s="148"/>
      <c r="AD1374" s="148"/>
      <c r="AE1374" s="148"/>
      <c r="AF1374" s="148"/>
      <c r="AG1374" s="148" t="s">
        <v>160</v>
      </c>
      <c r="AH1374" s="148">
        <v>0</v>
      </c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</row>
    <row r="1375" spans="1:60" outlineLevel="1" x14ac:dyDescent="0.2">
      <c r="A1375" s="155"/>
      <c r="B1375" s="156"/>
      <c r="C1375" s="180" t="s">
        <v>913</v>
      </c>
      <c r="D1375" s="158"/>
      <c r="E1375" s="159"/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48"/>
      <c r="Y1375" s="148"/>
      <c r="Z1375" s="148"/>
      <c r="AA1375" s="148"/>
      <c r="AB1375" s="148"/>
      <c r="AC1375" s="148"/>
      <c r="AD1375" s="148"/>
      <c r="AE1375" s="148"/>
      <c r="AF1375" s="148"/>
      <c r="AG1375" s="148" t="s">
        <v>160</v>
      </c>
      <c r="AH1375" s="148">
        <v>0</v>
      </c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</row>
    <row r="1376" spans="1:60" outlineLevel="1" x14ac:dyDescent="0.2">
      <c r="A1376" s="155"/>
      <c r="B1376" s="156"/>
      <c r="C1376" s="180" t="s">
        <v>914</v>
      </c>
      <c r="D1376" s="158"/>
      <c r="E1376" s="159"/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48"/>
      <c r="Y1376" s="148"/>
      <c r="Z1376" s="148"/>
      <c r="AA1376" s="148"/>
      <c r="AB1376" s="148"/>
      <c r="AC1376" s="148"/>
      <c r="AD1376" s="148"/>
      <c r="AE1376" s="148"/>
      <c r="AF1376" s="148"/>
      <c r="AG1376" s="148" t="s">
        <v>160</v>
      </c>
      <c r="AH1376" s="148">
        <v>0</v>
      </c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</row>
    <row r="1377" spans="1:60" outlineLevel="1" x14ac:dyDescent="0.2">
      <c r="A1377" s="155"/>
      <c r="B1377" s="156"/>
      <c r="C1377" s="180" t="s">
        <v>968</v>
      </c>
      <c r="D1377" s="158"/>
      <c r="E1377" s="159">
        <v>1.379</v>
      </c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48"/>
      <c r="Y1377" s="148"/>
      <c r="Z1377" s="148"/>
      <c r="AA1377" s="148"/>
      <c r="AB1377" s="148"/>
      <c r="AC1377" s="148"/>
      <c r="AD1377" s="148"/>
      <c r="AE1377" s="148"/>
      <c r="AF1377" s="148"/>
      <c r="AG1377" s="148" t="s">
        <v>160</v>
      </c>
      <c r="AH1377" s="148">
        <v>0</v>
      </c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</row>
    <row r="1378" spans="1:60" outlineLevel="1" x14ac:dyDescent="0.2">
      <c r="A1378" s="155"/>
      <c r="B1378" s="156"/>
      <c r="C1378" s="494"/>
      <c r="D1378" s="495"/>
      <c r="E1378" s="495"/>
      <c r="F1378" s="495"/>
      <c r="G1378" s="495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48"/>
      <c r="Y1378" s="148"/>
      <c r="Z1378" s="148"/>
      <c r="AA1378" s="148"/>
      <c r="AB1378" s="148"/>
      <c r="AC1378" s="148"/>
      <c r="AD1378" s="148"/>
      <c r="AE1378" s="148"/>
      <c r="AF1378" s="148"/>
      <c r="AG1378" s="148" t="s">
        <v>163</v>
      </c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</row>
    <row r="1379" spans="1:60" x14ac:dyDescent="0.2">
      <c r="A1379" s="163" t="s">
        <v>149</v>
      </c>
      <c r="B1379" s="164" t="s">
        <v>105</v>
      </c>
      <c r="C1379" s="178" t="s">
        <v>106</v>
      </c>
      <c r="D1379" s="165"/>
      <c r="E1379" s="166"/>
      <c r="F1379" s="167"/>
      <c r="G1379" s="167">
        <f>SUMIF(AG1380:AG1394,"&lt;&gt;NOR",G1380:G1394)</f>
        <v>0</v>
      </c>
      <c r="H1379" s="167"/>
      <c r="I1379" s="167">
        <f>SUM(I1380:I1394)</f>
        <v>0</v>
      </c>
      <c r="J1379" s="167"/>
      <c r="K1379" s="167">
        <f>SUM(K1380:K1394)</f>
        <v>75502</v>
      </c>
      <c r="L1379" s="167"/>
      <c r="M1379" s="167">
        <f>SUM(M1380:M1394)</f>
        <v>0</v>
      </c>
      <c r="N1379" s="167"/>
      <c r="O1379" s="167">
        <f>SUM(O1380:O1394)</f>
        <v>0.09</v>
      </c>
      <c r="P1379" s="167"/>
      <c r="Q1379" s="167">
        <f>SUM(Q1380:Q1394)</f>
        <v>0</v>
      </c>
      <c r="R1379" s="167"/>
      <c r="S1379" s="167"/>
      <c r="T1379" s="168"/>
      <c r="U1379" s="162"/>
      <c r="V1379" s="162">
        <f>SUM(V1380:V1394)</f>
        <v>0</v>
      </c>
      <c r="W1379" s="162"/>
      <c r="AG1379" t="s">
        <v>150</v>
      </c>
    </row>
    <row r="1380" spans="1:60" outlineLevel="1" x14ac:dyDescent="0.2">
      <c r="A1380" s="169">
        <v>201</v>
      </c>
      <c r="B1380" s="170" t="s">
        <v>969</v>
      </c>
      <c r="C1380" s="179" t="s">
        <v>970</v>
      </c>
      <c r="D1380" s="171" t="s">
        <v>153</v>
      </c>
      <c r="E1380" s="172">
        <v>5.3930000000000007</v>
      </c>
      <c r="F1380" s="173"/>
      <c r="G1380" s="174">
        <f>ROUND(E1380*F1380,2)</f>
        <v>0</v>
      </c>
      <c r="H1380" s="173">
        <v>0</v>
      </c>
      <c r="I1380" s="174">
        <f>ROUND(E1380*H1380,2)</f>
        <v>0</v>
      </c>
      <c r="J1380" s="173">
        <v>14000</v>
      </c>
      <c r="K1380" s="174">
        <f>ROUND(E1380*J1380,2)</f>
        <v>75502</v>
      </c>
      <c r="L1380" s="174">
        <v>21</v>
      </c>
      <c r="M1380" s="174">
        <f>G1380*(1+L1380/100)</f>
        <v>0</v>
      </c>
      <c r="N1380" s="174">
        <v>1.7000000000000001E-2</v>
      </c>
      <c r="O1380" s="174">
        <f>ROUND(E1380*N1380,2)</f>
        <v>0.09</v>
      </c>
      <c r="P1380" s="174">
        <v>0</v>
      </c>
      <c r="Q1380" s="174">
        <f>ROUND(E1380*P1380,2)</f>
        <v>0</v>
      </c>
      <c r="R1380" s="174"/>
      <c r="S1380" s="174" t="s">
        <v>208</v>
      </c>
      <c r="T1380" s="175" t="s">
        <v>209</v>
      </c>
      <c r="U1380" s="157">
        <v>0</v>
      </c>
      <c r="V1380" s="157">
        <f>ROUND(E1380*U1380,2)</f>
        <v>0</v>
      </c>
      <c r="W1380" s="157"/>
      <c r="X1380" s="148"/>
      <c r="Y1380" s="148"/>
      <c r="Z1380" s="148"/>
      <c r="AA1380" s="148"/>
      <c r="AB1380" s="148"/>
      <c r="AC1380" s="148"/>
      <c r="AD1380" s="148"/>
      <c r="AE1380" s="148"/>
      <c r="AF1380" s="148"/>
      <c r="AG1380" s="148" t="s">
        <v>156</v>
      </c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</row>
    <row r="1381" spans="1:60" outlineLevel="1" x14ac:dyDescent="0.2">
      <c r="A1381" s="155"/>
      <c r="B1381" s="156"/>
      <c r="C1381" s="180" t="s">
        <v>971</v>
      </c>
      <c r="D1381" s="158"/>
      <c r="E1381" s="159"/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48"/>
      <c r="Y1381" s="148"/>
      <c r="Z1381" s="148"/>
      <c r="AA1381" s="148"/>
      <c r="AB1381" s="148"/>
      <c r="AC1381" s="148"/>
      <c r="AD1381" s="148"/>
      <c r="AE1381" s="148"/>
      <c r="AF1381" s="148"/>
      <c r="AG1381" s="148" t="s">
        <v>160</v>
      </c>
      <c r="AH1381" s="148">
        <v>0</v>
      </c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</row>
    <row r="1382" spans="1:60" outlineLevel="1" x14ac:dyDescent="0.2">
      <c r="A1382" s="155"/>
      <c r="B1382" s="156"/>
      <c r="C1382" s="180" t="s">
        <v>907</v>
      </c>
      <c r="D1382" s="158"/>
      <c r="E1382" s="159"/>
      <c r="F1382" s="157"/>
      <c r="G1382" s="157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48"/>
      <c r="Y1382" s="148"/>
      <c r="Z1382" s="148"/>
      <c r="AA1382" s="148"/>
      <c r="AB1382" s="148"/>
      <c r="AC1382" s="148"/>
      <c r="AD1382" s="148"/>
      <c r="AE1382" s="148"/>
      <c r="AF1382" s="148"/>
      <c r="AG1382" s="148" t="s">
        <v>160</v>
      </c>
      <c r="AH1382" s="148">
        <v>0</v>
      </c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</row>
    <row r="1383" spans="1:60" outlineLevel="1" x14ac:dyDescent="0.2">
      <c r="A1383" s="155"/>
      <c r="B1383" s="156"/>
      <c r="C1383" s="180" t="s">
        <v>972</v>
      </c>
      <c r="D1383" s="158"/>
      <c r="E1383" s="159"/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48"/>
      <c r="Y1383" s="148"/>
      <c r="Z1383" s="148"/>
      <c r="AA1383" s="148"/>
      <c r="AB1383" s="148"/>
      <c r="AC1383" s="148"/>
      <c r="AD1383" s="148"/>
      <c r="AE1383" s="148"/>
      <c r="AF1383" s="148"/>
      <c r="AG1383" s="148" t="s">
        <v>160</v>
      </c>
      <c r="AH1383" s="148">
        <v>0</v>
      </c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</row>
    <row r="1384" spans="1:60" outlineLevel="1" x14ac:dyDescent="0.2">
      <c r="A1384" s="155"/>
      <c r="B1384" s="156"/>
      <c r="C1384" s="180" t="s">
        <v>949</v>
      </c>
      <c r="D1384" s="158"/>
      <c r="E1384" s="159"/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48"/>
      <c r="Y1384" s="148"/>
      <c r="Z1384" s="148"/>
      <c r="AA1384" s="148"/>
      <c r="AB1384" s="148"/>
      <c r="AC1384" s="148"/>
      <c r="AD1384" s="148"/>
      <c r="AE1384" s="148"/>
      <c r="AF1384" s="148"/>
      <c r="AG1384" s="148" t="s">
        <v>160</v>
      </c>
      <c r="AH1384" s="148">
        <v>0</v>
      </c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</row>
    <row r="1385" spans="1:60" outlineLevel="1" x14ac:dyDescent="0.2">
      <c r="A1385" s="155"/>
      <c r="B1385" s="156"/>
      <c r="C1385" s="180" t="s">
        <v>966</v>
      </c>
      <c r="D1385" s="158"/>
      <c r="E1385" s="159"/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48"/>
      <c r="Y1385" s="148"/>
      <c r="Z1385" s="148"/>
      <c r="AA1385" s="148"/>
      <c r="AB1385" s="148"/>
      <c r="AC1385" s="148"/>
      <c r="AD1385" s="148"/>
      <c r="AE1385" s="148"/>
      <c r="AF1385" s="148"/>
      <c r="AG1385" s="148" t="s">
        <v>160</v>
      </c>
      <c r="AH1385" s="148">
        <v>0</v>
      </c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</row>
    <row r="1386" spans="1:60" outlineLevel="1" x14ac:dyDescent="0.2">
      <c r="A1386" s="155"/>
      <c r="B1386" s="156"/>
      <c r="C1386" s="180" t="s">
        <v>967</v>
      </c>
      <c r="D1386" s="158"/>
      <c r="E1386" s="159"/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48"/>
      <c r="Y1386" s="148"/>
      <c r="Z1386" s="148"/>
      <c r="AA1386" s="148"/>
      <c r="AB1386" s="148"/>
      <c r="AC1386" s="148"/>
      <c r="AD1386" s="148"/>
      <c r="AE1386" s="148"/>
      <c r="AF1386" s="148"/>
      <c r="AG1386" s="148" t="s">
        <v>160</v>
      </c>
      <c r="AH1386" s="148">
        <v>0</v>
      </c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</row>
    <row r="1387" spans="1:60" outlineLevel="1" x14ac:dyDescent="0.2">
      <c r="A1387" s="155"/>
      <c r="B1387" s="156"/>
      <c r="C1387" s="180" t="s">
        <v>910</v>
      </c>
      <c r="D1387" s="158"/>
      <c r="E1387" s="159"/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48"/>
      <c r="Y1387" s="148"/>
      <c r="Z1387" s="148"/>
      <c r="AA1387" s="148"/>
      <c r="AB1387" s="148"/>
      <c r="AC1387" s="148"/>
      <c r="AD1387" s="148"/>
      <c r="AE1387" s="148"/>
      <c r="AF1387" s="148"/>
      <c r="AG1387" s="148" t="s">
        <v>160</v>
      </c>
      <c r="AH1387" s="148">
        <v>0</v>
      </c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</row>
    <row r="1388" spans="1:60" outlineLevel="1" x14ac:dyDescent="0.2">
      <c r="A1388" s="155"/>
      <c r="B1388" s="156"/>
      <c r="C1388" s="180" t="s">
        <v>911</v>
      </c>
      <c r="D1388" s="158"/>
      <c r="E1388" s="159"/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48"/>
      <c r="Y1388" s="148"/>
      <c r="Z1388" s="148"/>
      <c r="AA1388" s="148"/>
      <c r="AB1388" s="148"/>
      <c r="AC1388" s="148"/>
      <c r="AD1388" s="148"/>
      <c r="AE1388" s="148"/>
      <c r="AF1388" s="148"/>
      <c r="AG1388" s="148" t="s">
        <v>160</v>
      </c>
      <c r="AH1388" s="148">
        <v>0</v>
      </c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</row>
    <row r="1389" spans="1:60" outlineLevel="1" x14ac:dyDescent="0.2">
      <c r="A1389" s="155"/>
      <c r="B1389" s="156"/>
      <c r="C1389" s="180" t="s">
        <v>912</v>
      </c>
      <c r="D1389" s="158"/>
      <c r="E1389" s="159"/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48"/>
      <c r="Y1389" s="148"/>
      <c r="Z1389" s="148"/>
      <c r="AA1389" s="148"/>
      <c r="AB1389" s="148"/>
      <c r="AC1389" s="148"/>
      <c r="AD1389" s="148"/>
      <c r="AE1389" s="148"/>
      <c r="AF1389" s="148"/>
      <c r="AG1389" s="148" t="s">
        <v>160</v>
      </c>
      <c r="AH1389" s="148">
        <v>0</v>
      </c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</row>
    <row r="1390" spans="1:60" outlineLevel="1" x14ac:dyDescent="0.2">
      <c r="A1390" s="155"/>
      <c r="B1390" s="156"/>
      <c r="C1390" s="180" t="s">
        <v>913</v>
      </c>
      <c r="D1390" s="158"/>
      <c r="E1390" s="159"/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48"/>
      <c r="Y1390" s="148"/>
      <c r="Z1390" s="148"/>
      <c r="AA1390" s="148"/>
      <c r="AB1390" s="148"/>
      <c r="AC1390" s="148"/>
      <c r="AD1390" s="148"/>
      <c r="AE1390" s="148"/>
      <c r="AF1390" s="148"/>
      <c r="AG1390" s="148" t="s">
        <v>160</v>
      </c>
      <c r="AH1390" s="148">
        <v>0</v>
      </c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</row>
    <row r="1391" spans="1:60" outlineLevel="1" x14ac:dyDescent="0.2">
      <c r="A1391" s="155"/>
      <c r="B1391" s="156"/>
      <c r="C1391" s="180" t="s">
        <v>914</v>
      </c>
      <c r="D1391" s="158"/>
      <c r="E1391" s="159"/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48"/>
      <c r="Y1391" s="148"/>
      <c r="Z1391" s="148"/>
      <c r="AA1391" s="148"/>
      <c r="AB1391" s="148"/>
      <c r="AC1391" s="148"/>
      <c r="AD1391" s="148"/>
      <c r="AE1391" s="148"/>
      <c r="AF1391" s="148"/>
      <c r="AG1391" s="148" t="s">
        <v>160</v>
      </c>
      <c r="AH1391" s="148">
        <v>0</v>
      </c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</row>
    <row r="1392" spans="1:60" outlineLevel="1" x14ac:dyDescent="0.2">
      <c r="A1392" s="155"/>
      <c r="B1392" s="156"/>
      <c r="C1392" s="180" t="s">
        <v>973</v>
      </c>
      <c r="D1392" s="158"/>
      <c r="E1392" s="159">
        <v>3.1775000000000002</v>
      </c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48"/>
      <c r="Y1392" s="148"/>
      <c r="Z1392" s="148"/>
      <c r="AA1392" s="148"/>
      <c r="AB1392" s="148"/>
      <c r="AC1392" s="148"/>
      <c r="AD1392" s="148"/>
      <c r="AE1392" s="148"/>
      <c r="AF1392" s="148"/>
      <c r="AG1392" s="148" t="s">
        <v>160</v>
      </c>
      <c r="AH1392" s="148">
        <v>0</v>
      </c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</row>
    <row r="1393" spans="1:60" outlineLevel="1" x14ac:dyDescent="0.2">
      <c r="A1393" s="155"/>
      <c r="B1393" s="156"/>
      <c r="C1393" s="180" t="s">
        <v>974</v>
      </c>
      <c r="D1393" s="158"/>
      <c r="E1393" s="159">
        <v>2.2155</v>
      </c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48"/>
      <c r="Y1393" s="148"/>
      <c r="Z1393" s="148"/>
      <c r="AA1393" s="148"/>
      <c r="AB1393" s="148"/>
      <c r="AC1393" s="148"/>
      <c r="AD1393" s="148"/>
      <c r="AE1393" s="148"/>
      <c r="AF1393" s="148"/>
      <c r="AG1393" s="148" t="s">
        <v>160</v>
      </c>
      <c r="AH1393" s="148">
        <v>0</v>
      </c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</row>
    <row r="1394" spans="1:60" outlineLevel="1" x14ac:dyDescent="0.2">
      <c r="A1394" s="155"/>
      <c r="B1394" s="156"/>
      <c r="C1394" s="494"/>
      <c r="D1394" s="495"/>
      <c r="E1394" s="495"/>
      <c r="F1394" s="495"/>
      <c r="G1394" s="495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48"/>
      <c r="Y1394" s="148"/>
      <c r="Z1394" s="148"/>
      <c r="AA1394" s="148"/>
      <c r="AB1394" s="148"/>
      <c r="AC1394" s="148"/>
      <c r="AD1394" s="148"/>
      <c r="AE1394" s="148"/>
      <c r="AF1394" s="148"/>
      <c r="AG1394" s="148" t="s">
        <v>163</v>
      </c>
      <c r="AH1394" s="148"/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</row>
    <row r="1395" spans="1:60" x14ac:dyDescent="0.2">
      <c r="A1395" s="163" t="s">
        <v>149</v>
      </c>
      <c r="B1395" s="164" t="s">
        <v>107</v>
      </c>
      <c r="C1395" s="178" t="s">
        <v>108</v>
      </c>
      <c r="D1395" s="165"/>
      <c r="E1395" s="166"/>
      <c r="F1395" s="167"/>
      <c r="G1395" s="167">
        <f>SUMIF(AG1396:AG1402,"&lt;&gt;NOR",G1396:G1402)</f>
        <v>0</v>
      </c>
      <c r="H1395" s="167"/>
      <c r="I1395" s="167">
        <f>SUM(I1396:I1402)</f>
        <v>71436.37000000001</v>
      </c>
      <c r="J1395" s="167"/>
      <c r="K1395" s="167">
        <f>SUM(K1396:K1402)</f>
        <v>84989.48</v>
      </c>
      <c r="L1395" s="167"/>
      <c r="M1395" s="167">
        <f>SUM(M1396:M1402)</f>
        <v>0</v>
      </c>
      <c r="N1395" s="167"/>
      <c r="O1395" s="167">
        <f>SUM(O1396:O1402)</f>
        <v>0.12</v>
      </c>
      <c r="P1395" s="167"/>
      <c r="Q1395" s="167">
        <f>SUM(Q1396:Q1402)</f>
        <v>0</v>
      </c>
      <c r="R1395" s="167"/>
      <c r="S1395" s="167"/>
      <c r="T1395" s="168"/>
      <c r="U1395" s="162"/>
      <c r="V1395" s="162">
        <f>SUM(V1396:V1402)</f>
        <v>0</v>
      </c>
      <c r="W1395" s="162"/>
      <c r="AG1395" t="s">
        <v>150</v>
      </c>
    </row>
    <row r="1396" spans="1:60" outlineLevel="1" x14ac:dyDescent="0.2">
      <c r="A1396" s="169">
        <v>202</v>
      </c>
      <c r="B1396" s="170" t="s">
        <v>975</v>
      </c>
      <c r="C1396" s="179" t="s">
        <v>976</v>
      </c>
      <c r="D1396" s="171" t="s">
        <v>153</v>
      </c>
      <c r="E1396" s="172">
        <v>420</v>
      </c>
      <c r="F1396" s="173"/>
      <c r="G1396" s="174">
        <f>ROUND(E1396*F1396,2)</f>
        <v>0</v>
      </c>
      <c r="H1396" s="173">
        <v>169.58</v>
      </c>
      <c r="I1396" s="174">
        <f>ROUND(E1396*H1396,2)</f>
        <v>71223.600000000006</v>
      </c>
      <c r="J1396" s="173">
        <v>199.42000000000002</v>
      </c>
      <c r="K1396" s="174">
        <f>ROUND(E1396*J1396,2)</f>
        <v>83756.399999999994</v>
      </c>
      <c r="L1396" s="174">
        <v>21</v>
      </c>
      <c r="M1396" s="174">
        <f>G1396*(1+L1396/100)</f>
        <v>0</v>
      </c>
      <c r="N1396" s="174">
        <v>2.8000000000000003E-4</v>
      </c>
      <c r="O1396" s="174">
        <f>ROUND(E1396*N1396,2)</f>
        <v>0.12</v>
      </c>
      <c r="P1396" s="174">
        <v>0</v>
      </c>
      <c r="Q1396" s="174">
        <f>ROUND(E1396*P1396,2)</f>
        <v>0</v>
      </c>
      <c r="R1396" s="174" t="s">
        <v>430</v>
      </c>
      <c r="S1396" s="174" t="s">
        <v>155</v>
      </c>
      <c r="T1396" s="175" t="s">
        <v>155</v>
      </c>
      <c r="U1396" s="157">
        <v>0</v>
      </c>
      <c r="V1396" s="157">
        <f>ROUND(E1396*U1396,2)</f>
        <v>0</v>
      </c>
      <c r="W1396" s="157"/>
      <c r="X1396" s="148"/>
      <c r="Y1396" s="148"/>
      <c r="Z1396" s="148"/>
      <c r="AA1396" s="148"/>
      <c r="AB1396" s="148"/>
      <c r="AC1396" s="148"/>
      <c r="AD1396" s="148"/>
      <c r="AE1396" s="148"/>
      <c r="AF1396" s="148"/>
      <c r="AG1396" s="148" t="s">
        <v>672</v>
      </c>
      <c r="AH1396" s="148"/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</row>
    <row r="1397" spans="1:60" outlineLevel="1" x14ac:dyDescent="0.2">
      <c r="A1397" s="155"/>
      <c r="B1397" s="156"/>
      <c r="C1397" s="180" t="s">
        <v>556</v>
      </c>
      <c r="D1397" s="158"/>
      <c r="E1397" s="159">
        <v>420</v>
      </c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48"/>
      <c r="Y1397" s="148"/>
      <c r="Z1397" s="148"/>
      <c r="AA1397" s="148"/>
      <c r="AB1397" s="148"/>
      <c r="AC1397" s="148"/>
      <c r="AD1397" s="148"/>
      <c r="AE1397" s="148"/>
      <c r="AF1397" s="148"/>
      <c r="AG1397" s="148" t="s">
        <v>160</v>
      </c>
      <c r="AH1397" s="148">
        <v>0</v>
      </c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</row>
    <row r="1398" spans="1:60" outlineLevel="1" x14ac:dyDescent="0.2">
      <c r="A1398" s="155"/>
      <c r="B1398" s="156"/>
      <c r="C1398" s="494"/>
      <c r="D1398" s="495"/>
      <c r="E1398" s="495"/>
      <c r="F1398" s="495"/>
      <c r="G1398" s="495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48"/>
      <c r="Y1398" s="148"/>
      <c r="Z1398" s="148"/>
      <c r="AA1398" s="148"/>
      <c r="AB1398" s="148"/>
      <c r="AC1398" s="148"/>
      <c r="AD1398" s="148"/>
      <c r="AE1398" s="148"/>
      <c r="AF1398" s="148"/>
      <c r="AG1398" s="148" t="s">
        <v>163</v>
      </c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</row>
    <row r="1399" spans="1:60" ht="22.5" outlineLevel="1" x14ac:dyDescent="0.2">
      <c r="A1399" s="169">
        <v>203</v>
      </c>
      <c r="B1399" s="170" t="s">
        <v>977</v>
      </c>
      <c r="C1399" s="179" t="s">
        <v>978</v>
      </c>
      <c r="D1399" s="171" t="s">
        <v>153</v>
      </c>
      <c r="E1399" s="172">
        <v>7.1400000000000006</v>
      </c>
      <c r="F1399" s="173"/>
      <c r="G1399" s="174">
        <f>ROUND(E1399*F1399,2)</f>
        <v>0</v>
      </c>
      <c r="H1399" s="173">
        <v>29.8</v>
      </c>
      <c r="I1399" s="174">
        <f>ROUND(E1399*H1399,2)</f>
        <v>212.77</v>
      </c>
      <c r="J1399" s="173">
        <v>172.70000000000002</v>
      </c>
      <c r="K1399" s="174">
        <f>ROUND(E1399*J1399,2)</f>
        <v>1233.08</v>
      </c>
      <c r="L1399" s="174">
        <v>21</v>
      </c>
      <c r="M1399" s="174">
        <f>G1399*(1+L1399/100)</f>
        <v>0</v>
      </c>
      <c r="N1399" s="174">
        <v>2.7E-4</v>
      </c>
      <c r="O1399" s="174">
        <f>ROUND(E1399*N1399,2)</f>
        <v>0</v>
      </c>
      <c r="P1399" s="174">
        <v>0</v>
      </c>
      <c r="Q1399" s="174">
        <f>ROUND(E1399*P1399,2)</f>
        <v>0</v>
      </c>
      <c r="R1399" s="174" t="s">
        <v>817</v>
      </c>
      <c r="S1399" s="174" t="s">
        <v>155</v>
      </c>
      <c r="T1399" s="175" t="s">
        <v>155</v>
      </c>
      <c r="U1399" s="157">
        <v>0</v>
      </c>
      <c r="V1399" s="157">
        <f>ROUND(E1399*U1399,2)</f>
        <v>0</v>
      </c>
      <c r="W1399" s="157"/>
      <c r="X1399" s="148"/>
      <c r="Y1399" s="148"/>
      <c r="Z1399" s="148"/>
      <c r="AA1399" s="148"/>
      <c r="AB1399" s="148"/>
      <c r="AC1399" s="148"/>
      <c r="AD1399" s="148"/>
      <c r="AE1399" s="148"/>
      <c r="AF1399" s="148"/>
      <c r="AG1399" s="148" t="s">
        <v>818</v>
      </c>
      <c r="AH1399" s="148"/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</row>
    <row r="1400" spans="1:60" outlineLevel="1" x14ac:dyDescent="0.2">
      <c r="A1400" s="155"/>
      <c r="B1400" s="156"/>
      <c r="C1400" s="180" t="s">
        <v>645</v>
      </c>
      <c r="D1400" s="158"/>
      <c r="E1400" s="159"/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48"/>
      <c r="Y1400" s="148"/>
      <c r="Z1400" s="148"/>
      <c r="AA1400" s="148"/>
      <c r="AB1400" s="148"/>
      <c r="AC1400" s="148"/>
      <c r="AD1400" s="148"/>
      <c r="AE1400" s="148"/>
      <c r="AF1400" s="148"/>
      <c r="AG1400" s="148" t="s">
        <v>160</v>
      </c>
      <c r="AH1400" s="148">
        <v>0</v>
      </c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</row>
    <row r="1401" spans="1:60" outlineLevel="1" x14ac:dyDescent="0.2">
      <c r="A1401" s="155"/>
      <c r="B1401" s="156"/>
      <c r="C1401" s="180" t="s">
        <v>979</v>
      </c>
      <c r="D1401" s="158"/>
      <c r="E1401" s="159">
        <v>7.1400000000000006</v>
      </c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48"/>
      <c r="Y1401" s="148"/>
      <c r="Z1401" s="148"/>
      <c r="AA1401" s="148"/>
      <c r="AB1401" s="148"/>
      <c r="AC1401" s="148"/>
      <c r="AD1401" s="148"/>
      <c r="AE1401" s="148"/>
      <c r="AF1401" s="148"/>
      <c r="AG1401" s="148" t="s">
        <v>160</v>
      </c>
      <c r="AH1401" s="148">
        <v>0</v>
      </c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</row>
    <row r="1402" spans="1:60" outlineLevel="1" x14ac:dyDescent="0.2">
      <c r="A1402" s="155"/>
      <c r="B1402" s="156"/>
      <c r="C1402" s="494"/>
      <c r="D1402" s="495"/>
      <c r="E1402" s="495"/>
      <c r="F1402" s="495"/>
      <c r="G1402" s="495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48"/>
      <c r="Y1402" s="148"/>
      <c r="Z1402" s="148"/>
      <c r="AA1402" s="148"/>
      <c r="AB1402" s="148"/>
      <c r="AC1402" s="148"/>
      <c r="AD1402" s="148"/>
      <c r="AE1402" s="148"/>
      <c r="AF1402" s="148"/>
      <c r="AG1402" s="148" t="s">
        <v>163</v>
      </c>
      <c r="AH1402" s="148"/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</row>
    <row r="1403" spans="1:60" x14ac:dyDescent="0.2">
      <c r="A1403" s="163" t="s">
        <v>149</v>
      </c>
      <c r="B1403" s="164" t="s">
        <v>109</v>
      </c>
      <c r="C1403" s="178" t="s">
        <v>110</v>
      </c>
      <c r="D1403" s="165"/>
      <c r="E1403" s="166"/>
      <c r="F1403" s="167"/>
      <c r="G1403" s="167">
        <f>SUMIF(AG1404:AG1421,"&lt;&gt;NOR",G1404:G1421)</f>
        <v>0</v>
      </c>
      <c r="H1403" s="167"/>
      <c r="I1403" s="167">
        <f>SUM(I1404:I1421)</f>
        <v>25550.47</v>
      </c>
      <c r="J1403" s="167"/>
      <c r="K1403" s="167">
        <f>SUM(K1404:K1421)</f>
        <v>198377.45</v>
      </c>
      <c r="L1403" s="167"/>
      <c r="M1403" s="167">
        <f>SUM(M1404:M1421)</f>
        <v>0</v>
      </c>
      <c r="N1403" s="167"/>
      <c r="O1403" s="167">
        <f>SUM(O1404:O1421)</f>
        <v>0.78</v>
      </c>
      <c r="P1403" s="167"/>
      <c r="Q1403" s="167">
        <f>SUM(Q1404:Q1421)</f>
        <v>0</v>
      </c>
      <c r="R1403" s="167"/>
      <c r="S1403" s="167"/>
      <c r="T1403" s="168"/>
      <c r="U1403" s="162"/>
      <c r="V1403" s="162">
        <f>SUM(V1404:V1421)</f>
        <v>0</v>
      </c>
      <c r="W1403" s="162"/>
      <c r="AG1403" t="s">
        <v>150</v>
      </c>
    </row>
    <row r="1404" spans="1:60" outlineLevel="1" x14ac:dyDescent="0.2">
      <c r="A1404" s="169">
        <v>204</v>
      </c>
      <c r="B1404" s="170" t="s">
        <v>980</v>
      </c>
      <c r="C1404" s="179" t="s">
        <v>981</v>
      </c>
      <c r="D1404" s="171" t="s">
        <v>153</v>
      </c>
      <c r="E1404" s="172">
        <v>587.92750000000001</v>
      </c>
      <c r="F1404" s="173"/>
      <c r="G1404" s="174">
        <f>ROUND(E1404*F1404,2)</f>
        <v>0</v>
      </c>
      <c r="H1404" s="173">
        <v>8.08</v>
      </c>
      <c r="I1404" s="174">
        <f>ROUND(E1404*H1404,2)</f>
        <v>4750.45</v>
      </c>
      <c r="J1404" s="173">
        <v>14.72</v>
      </c>
      <c r="K1404" s="174">
        <f>ROUND(E1404*J1404,2)</f>
        <v>8654.2900000000009</v>
      </c>
      <c r="L1404" s="174">
        <v>21</v>
      </c>
      <c r="M1404" s="174">
        <f>G1404*(1+L1404/100)</f>
        <v>0</v>
      </c>
      <c r="N1404" s="174">
        <v>1.9000000000000001E-4</v>
      </c>
      <c r="O1404" s="174">
        <f>ROUND(E1404*N1404,2)</f>
        <v>0.11</v>
      </c>
      <c r="P1404" s="174">
        <v>0</v>
      </c>
      <c r="Q1404" s="174">
        <f>ROUND(E1404*P1404,2)</f>
        <v>0</v>
      </c>
      <c r="R1404" s="174" t="s">
        <v>982</v>
      </c>
      <c r="S1404" s="174" t="s">
        <v>155</v>
      </c>
      <c r="T1404" s="175" t="s">
        <v>155</v>
      </c>
      <c r="U1404" s="157">
        <v>0</v>
      </c>
      <c r="V1404" s="157">
        <f>ROUND(E1404*U1404,2)</f>
        <v>0</v>
      </c>
      <c r="W1404" s="157"/>
      <c r="X1404" s="148"/>
      <c r="Y1404" s="148"/>
      <c r="Z1404" s="148"/>
      <c r="AA1404" s="148"/>
      <c r="AB1404" s="148"/>
      <c r="AC1404" s="148"/>
      <c r="AD1404" s="148"/>
      <c r="AE1404" s="148"/>
      <c r="AF1404" s="148"/>
      <c r="AG1404" s="148" t="s">
        <v>672</v>
      </c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</row>
    <row r="1405" spans="1:60" outlineLevel="1" x14ac:dyDescent="0.2">
      <c r="A1405" s="155"/>
      <c r="B1405" s="156"/>
      <c r="C1405" s="180" t="s">
        <v>983</v>
      </c>
      <c r="D1405" s="158"/>
      <c r="E1405" s="159">
        <v>493.20250000000004</v>
      </c>
      <c r="F1405" s="157"/>
      <c r="G1405" s="157"/>
      <c r="H1405" s="157"/>
      <c r="I1405" s="157"/>
      <c r="J1405" s="157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157"/>
      <c r="U1405" s="157"/>
      <c r="V1405" s="157"/>
      <c r="W1405" s="157"/>
      <c r="X1405" s="148"/>
      <c r="Y1405" s="148"/>
      <c r="Z1405" s="148"/>
      <c r="AA1405" s="148"/>
      <c r="AB1405" s="148"/>
      <c r="AC1405" s="148"/>
      <c r="AD1405" s="148"/>
      <c r="AE1405" s="148"/>
      <c r="AF1405" s="148"/>
      <c r="AG1405" s="148" t="s">
        <v>160</v>
      </c>
      <c r="AH1405" s="148">
        <v>0</v>
      </c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</row>
    <row r="1406" spans="1:60" outlineLevel="1" x14ac:dyDescent="0.2">
      <c r="A1406" s="155"/>
      <c r="B1406" s="156"/>
      <c r="C1406" s="180" t="s">
        <v>984</v>
      </c>
      <c r="D1406" s="158"/>
      <c r="E1406" s="159">
        <v>94.725000000000009</v>
      </c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48"/>
      <c r="Y1406" s="148"/>
      <c r="Z1406" s="148"/>
      <c r="AA1406" s="148"/>
      <c r="AB1406" s="148"/>
      <c r="AC1406" s="148"/>
      <c r="AD1406" s="148"/>
      <c r="AE1406" s="148"/>
      <c r="AF1406" s="148"/>
      <c r="AG1406" s="148" t="s">
        <v>160</v>
      </c>
      <c r="AH1406" s="148">
        <v>0</v>
      </c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</row>
    <row r="1407" spans="1:60" outlineLevel="1" x14ac:dyDescent="0.2">
      <c r="A1407" s="155"/>
      <c r="B1407" s="156"/>
      <c r="C1407" s="494"/>
      <c r="D1407" s="495"/>
      <c r="E1407" s="495"/>
      <c r="F1407" s="495"/>
      <c r="G1407" s="495"/>
      <c r="H1407" s="157"/>
      <c r="I1407" s="157"/>
      <c r="J1407" s="157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157"/>
      <c r="U1407" s="157"/>
      <c r="V1407" s="157"/>
      <c r="W1407" s="157"/>
      <c r="X1407" s="148"/>
      <c r="Y1407" s="148"/>
      <c r="Z1407" s="148"/>
      <c r="AA1407" s="148"/>
      <c r="AB1407" s="148"/>
      <c r="AC1407" s="148"/>
      <c r="AD1407" s="148"/>
      <c r="AE1407" s="148"/>
      <c r="AF1407" s="148"/>
      <c r="AG1407" s="148" t="s">
        <v>163</v>
      </c>
      <c r="AH1407" s="148"/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</row>
    <row r="1408" spans="1:60" outlineLevel="1" x14ac:dyDescent="0.2">
      <c r="A1408" s="169">
        <v>205</v>
      </c>
      <c r="B1408" s="170" t="s">
        <v>985</v>
      </c>
      <c r="C1408" s="179" t="s">
        <v>986</v>
      </c>
      <c r="D1408" s="171" t="s">
        <v>153</v>
      </c>
      <c r="E1408" s="172">
        <v>587.92750000000001</v>
      </c>
      <c r="F1408" s="173"/>
      <c r="G1408" s="174">
        <f>ROUND(E1408*F1408,2)</f>
        <v>0</v>
      </c>
      <c r="H1408" s="173">
        <v>14.510000000000002</v>
      </c>
      <c r="I1408" s="174">
        <f>ROUND(E1408*H1408,2)</f>
        <v>8530.83</v>
      </c>
      <c r="J1408" s="173">
        <v>46.190000000000005</v>
      </c>
      <c r="K1408" s="174">
        <f>ROUND(E1408*J1408,2)</f>
        <v>27156.37</v>
      </c>
      <c r="L1408" s="174">
        <v>21</v>
      </c>
      <c r="M1408" s="174">
        <f>G1408*(1+L1408/100)</f>
        <v>0</v>
      </c>
      <c r="N1408" s="174">
        <v>4.6000000000000001E-4</v>
      </c>
      <c r="O1408" s="174">
        <f>ROUND(E1408*N1408,2)</f>
        <v>0.27</v>
      </c>
      <c r="P1408" s="174">
        <v>0</v>
      </c>
      <c r="Q1408" s="174">
        <f>ROUND(E1408*P1408,2)</f>
        <v>0</v>
      </c>
      <c r="R1408" s="174" t="s">
        <v>982</v>
      </c>
      <c r="S1408" s="174" t="s">
        <v>155</v>
      </c>
      <c r="T1408" s="175" t="s">
        <v>155</v>
      </c>
      <c r="U1408" s="157">
        <v>0</v>
      </c>
      <c r="V1408" s="157">
        <f>ROUND(E1408*U1408,2)</f>
        <v>0</v>
      </c>
      <c r="W1408" s="157"/>
      <c r="X1408" s="148"/>
      <c r="Y1408" s="148"/>
      <c r="Z1408" s="148"/>
      <c r="AA1408" s="148"/>
      <c r="AB1408" s="148"/>
      <c r="AC1408" s="148"/>
      <c r="AD1408" s="148"/>
      <c r="AE1408" s="148"/>
      <c r="AF1408" s="148"/>
      <c r="AG1408" s="148" t="s">
        <v>672</v>
      </c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</row>
    <row r="1409" spans="1:60" outlineLevel="1" x14ac:dyDescent="0.2">
      <c r="A1409" s="155"/>
      <c r="B1409" s="156"/>
      <c r="C1409" s="498" t="s">
        <v>638</v>
      </c>
      <c r="D1409" s="499"/>
      <c r="E1409" s="499"/>
      <c r="F1409" s="499"/>
      <c r="G1409" s="499"/>
      <c r="H1409" s="157"/>
      <c r="I1409" s="157"/>
      <c r="J1409" s="157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157"/>
      <c r="U1409" s="157"/>
      <c r="V1409" s="157"/>
      <c r="W1409" s="157"/>
      <c r="X1409" s="148"/>
      <c r="Y1409" s="148"/>
      <c r="Z1409" s="148"/>
      <c r="AA1409" s="148"/>
      <c r="AB1409" s="148"/>
      <c r="AC1409" s="148"/>
      <c r="AD1409" s="148"/>
      <c r="AE1409" s="148"/>
      <c r="AF1409" s="148"/>
      <c r="AG1409" s="148" t="s">
        <v>185</v>
      </c>
      <c r="AH1409" s="148"/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</row>
    <row r="1410" spans="1:60" outlineLevel="1" x14ac:dyDescent="0.2">
      <c r="A1410" s="155"/>
      <c r="B1410" s="156"/>
      <c r="C1410" s="500" t="s">
        <v>987</v>
      </c>
      <c r="D1410" s="501"/>
      <c r="E1410" s="501"/>
      <c r="F1410" s="501"/>
      <c r="G1410" s="501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48"/>
      <c r="Y1410" s="148"/>
      <c r="Z1410" s="148"/>
      <c r="AA1410" s="148"/>
      <c r="AB1410" s="148"/>
      <c r="AC1410" s="148"/>
      <c r="AD1410" s="148"/>
      <c r="AE1410" s="148"/>
      <c r="AF1410" s="148"/>
      <c r="AG1410" s="148" t="s">
        <v>185</v>
      </c>
      <c r="AH1410" s="148"/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</row>
    <row r="1411" spans="1:60" outlineLevel="1" x14ac:dyDescent="0.2">
      <c r="A1411" s="155"/>
      <c r="B1411" s="156"/>
      <c r="C1411" s="180" t="s">
        <v>983</v>
      </c>
      <c r="D1411" s="158"/>
      <c r="E1411" s="159">
        <v>493.20250000000004</v>
      </c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48"/>
      <c r="Y1411" s="148"/>
      <c r="Z1411" s="148"/>
      <c r="AA1411" s="148"/>
      <c r="AB1411" s="148"/>
      <c r="AC1411" s="148"/>
      <c r="AD1411" s="148"/>
      <c r="AE1411" s="148"/>
      <c r="AF1411" s="148"/>
      <c r="AG1411" s="148" t="s">
        <v>160</v>
      </c>
      <c r="AH1411" s="148">
        <v>0</v>
      </c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</row>
    <row r="1412" spans="1:60" outlineLevel="1" x14ac:dyDescent="0.2">
      <c r="A1412" s="155"/>
      <c r="B1412" s="156"/>
      <c r="C1412" s="180" t="s">
        <v>984</v>
      </c>
      <c r="D1412" s="158"/>
      <c r="E1412" s="159">
        <v>94.725000000000009</v>
      </c>
      <c r="F1412" s="157"/>
      <c r="G1412" s="157"/>
      <c r="H1412" s="157"/>
      <c r="I1412" s="157"/>
      <c r="J1412" s="157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157"/>
      <c r="U1412" s="157"/>
      <c r="V1412" s="157"/>
      <c r="W1412" s="157"/>
      <c r="X1412" s="148"/>
      <c r="Y1412" s="148"/>
      <c r="Z1412" s="148"/>
      <c r="AA1412" s="148"/>
      <c r="AB1412" s="148"/>
      <c r="AC1412" s="148"/>
      <c r="AD1412" s="148"/>
      <c r="AE1412" s="148"/>
      <c r="AF1412" s="148"/>
      <c r="AG1412" s="148" t="s">
        <v>160</v>
      </c>
      <c r="AH1412" s="148">
        <v>0</v>
      </c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</row>
    <row r="1413" spans="1:60" outlineLevel="1" x14ac:dyDescent="0.2">
      <c r="A1413" s="155"/>
      <c r="B1413" s="156"/>
      <c r="C1413" s="494"/>
      <c r="D1413" s="495"/>
      <c r="E1413" s="495"/>
      <c r="F1413" s="495"/>
      <c r="G1413" s="495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48"/>
      <c r="Y1413" s="148"/>
      <c r="Z1413" s="148"/>
      <c r="AA1413" s="148"/>
      <c r="AB1413" s="148"/>
      <c r="AC1413" s="148"/>
      <c r="AD1413" s="148"/>
      <c r="AE1413" s="148"/>
      <c r="AF1413" s="148"/>
      <c r="AG1413" s="148" t="s">
        <v>163</v>
      </c>
      <c r="AH1413" s="148"/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</row>
    <row r="1414" spans="1:60" outlineLevel="1" x14ac:dyDescent="0.2">
      <c r="A1414" s="169">
        <v>206</v>
      </c>
      <c r="B1414" s="170" t="s">
        <v>988</v>
      </c>
      <c r="C1414" s="179" t="s">
        <v>989</v>
      </c>
      <c r="D1414" s="171" t="s">
        <v>153</v>
      </c>
      <c r="E1414" s="172">
        <v>1533.6490000000001</v>
      </c>
      <c r="F1414" s="173"/>
      <c r="G1414" s="174">
        <f>ROUND(E1414*F1414,2)</f>
        <v>0</v>
      </c>
      <c r="H1414" s="173">
        <v>8</v>
      </c>
      <c r="I1414" s="174">
        <f>ROUND(E1414*H1414,2)</f>
        <v>12269.19</v>
      </c>
      <c r="J1414" s="173">
        <v>106</v>
      </c>
      <c r="K1414" s="174">
        <f>ROUND(E1414*J1414,2)</f>
        <v>162566.79</v>
      </c>
      <c r="L1414" s="174">
        <v>21</v>
      </c>
      <c r="M1414" s="174">
        <f>G1414*(1+L1414/100)</f>
        <v>0</v>
      </c>
      <c r="N1414" s="174">
        <v>2.6000000000000003E-4</v>
      </c>
      <c r="O1414" s="174">
        <f>ROUND(E1414*N1414,2)</f>
        <v>0.4</v>
      </c>
      <c r="P1414" s="174">
        <v>0</v>
      </c>
      <c r="Q1414" s="174">
        <f>ROUND(E1414*P1414,2)</f>
        <v>0</v>
      </c>
      <c r="R1414" s="174" t="s">
        <v>817</v>
      </c>
      <c r="S1414" s="174" t="s">
        <v>155</v>
      </c>
      <c r="T1414" s="175" t="s">
        <v>155</v>
      </c>
      <c r="U1414" s="157">
        <v>0</v>
      </c>
      <c r="V1414" s="157">
        <f>ROUND(E1414*U1414,2)</f>
        <v>0</v>
      </c>
      <c r="W1414" s="157"/>
      <c r="X1414" s="148"/>
      <c r="Y1414" s="148"/>
      <c r="Z1414" s="148"/>
      <c r="AA1414" s="148"/>
      <c r="AB1414" s="148"/>
      <c r="AC1414" s="148"/>
      <c r="AD1414" s="148"/>
      <c r="AE1414" s="148"/>
      <c r="AF1414" s="148"/>
      <c r="AG1414" s="148" t="s">
        <v>818</v>
      </c>
      <c r="AH1414" s="148"/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</row>
    <row r="1415" spans="1:60" ht="22.5" outlineLevel="1" x14ac:dyDescent="0.2">
      <c r="A1415" s="155"/>
      <c r="B1415" s="156"/>
      <c r="C1415" s="496" t="s">
        <v>990</v>
      </c>
      <c r="D1415" s="497"/>
      <c r="E1415" s="497"/>
      <c r="F1415" s="497"/>
      <c r="G1415" s="49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48"/>
      <c r="Y1415" s="148"/>
      <c r="Z1415" s="148"/>
      <c r="AA1415" s="148"/>
      <c r="AB1415" s="148"/>
      <c r="AC1415" s="148"/>
      <c r="AD1415" s="148"/>
      <c r="AE1415" s="148"/>
      <c r="AF1415" s="148"/>
      <c r="AG1415" s="148" t="s">
        <v>158</v>
      </c>
      <c r="AH1415" s="148"/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76" t="str">
        <f>C1415</f>
        <v>Oškrabání, jednonásobné mydlení, částečné vyhlazení malířskou masou jednonásobné, malba dvojnásobná, bez pačokování, jednobarevná s bílým stropem.</v>
      </c>
      <c r="BB1415" s="148"/>
      <c r="BC1415" s="148"/>
      <c r="BD1415" s="148"/>
      <c r="BE1415" s="148"/>
      <c r="BF1415" s="148"/>
      <c r="BG1415" s="148"/>
      <c r="BH1415" s="148"/>
    </row>
    <row r="1416" spans="1:60" outlineLevel="1" x14ac:dyDescent="0.2">
      <c r="A1416" s="155"/>
      <c r="B1416" s="156"/>
      <c r="C1416" s="180" t="s">
        <v>991</v>
      </c>
      <c r="D1416" s="158"/>
      <c r="E1416" s="159">
        <v>128.80000000000001</v>
      </c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48"/>
      <c r="Y1416" s="148"/>
      <c r="Z1416" s="148"/>
      <c r="AA1416" s="148"/>
      <c r="AB1416" s="148"/>
      <c r="AC1416" s="148"/>
      <c r="AD1416" s="148"/>
      <c r="AE1416" s="148"/>
      <c r="AF1416" s="148"/>
      <c r="AG1416" s="148" t="s">
        <v>160</v>
      </c>
      <c r="AH1416" s="148">
        <v>0</v>
      </c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</row>
    <row r="1417" spans="1:60" outlineLevel="1" x14ac:dyDescent="0.2">
      <c r="A1417" s="155"/>
      <c r="B1417" s="156"/>
      <c r="C1417" s="180" t="s">
        <v>992</v>
      </c>
      <c r="D1417" s="158"/>
      <c r="E1417" s="159">
        <v>611.80000000000007</v>
      </c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48"/>
      <c r="Y1417" s="148"/>
      <c r="Z1417" s="148"/>
      <c r="AA1417" s="148"/>
      <c r="AB1417" s="148"/>
      <c r="AC1417" s="148"/>
      <c r="AD1417" s="148"/>
      <c r="AE1417" s="148"/>
      <c r="AF1417" s="148"/>
      <c r="AG1417" s="148" t="s">
        <v>160</v>
      </c>
      <c r="AH1417" s="148">
        <v>0</v>
      </c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</row>
    <row r="1418" spans="1:60" outlineLevel="1" x14ac:dyDescent="0.2">
      <c r="A1418" s="155"/>
      <c r="B1418" s="156"/>
      <c r="C1418" s="180" t="s">
        <v>993</v>
      </c>
      <c r="D1418" s="158"/>
      <c r="E1418" s="159">
        <v>644</v>
      </c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48"/>
      <c r="Y1418" s="148"/>
      <c r="Z1418" s="148"/>
      <c r="AA1418" s="148"/>
      <c r="AB1418" s="148"/>
      <c r="AC1418" s="148"/>
      <c r="AD1418" s="148"/>
      <c r="AE1418" s="148"/>
      <c r="AF1418" s="148"/>
      <c r="AG1418" s="148" t="s">
        <v>160</v>
      </c>
      <c r="AH1418" s="148">
        <v>0</v>
      </c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</row>
    <row r="1419" spans="1:60" outlineLevel="1" x14ac:dyDescent="0.2">
      <c r="A1419" s="155"/>
      <c r="B1419" s="156"/>
      <c r="C1419" s="180" t="s">
        <v>994</v>
      </c>
      <c r="D1419" s="158"/>
      <c r="E1419" s="159">
        <v>644</v>
      </c>
      <c r="F1419" s="157"/>
      <c r="G1419" s="157"/>
      <c r="H1419" s="157"/>
      <c r="I1419" s="157"/>
      <c r="J1419" s="157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157"/>
      <c r="U1419" s="157"/>
      <c r="V1419" s="157"/>
      <c r="W1419" s="157"/>
      <c r="X1419" s="148"/>
      <c r="Y1419" s="148"/>
      <c r="Z1419" s="148"/>
      <c r="AA1419" s="148"/>
      <c r="AB1419" s="148"/>
      <c r="AC1419" s="148"/>
      <c r="AD1419" s="148"/>
      <c r="AE1419" s="148"/>
      <c r="AF1419" s="148"/>
      <c r="AG1419" s="148" t="s">
        <v>160</v>
      </c>
      <c r="AH1419" s="148">
        <v>0</v>
      </c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</row>
    <row r="1420" spans="1:60" outlineLevel="1" x14ac:dyDescent="0.2">
      <c r="A1420" s="155"/>
      <c r="B1420" s="156"/>
      <c r="C1420" s="180" t="s">
        <v>995</v>
      </c>
      <c r="D1420" s="158"/>
      <c r="E1420" s="159">
        <v>-494.95099999999996</v>
      </c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48"/>
      <c r="Y1420" s="148"/>
      <c r="Z1420" s="148"/>
      <c r="AA1420" s="148"/>
      <c r="AB1420" s="148"/>
      <c r="AC1420" s="148"/>
      <c r="AD1420" s="148"/>
      <c r="AE1420" s="148"/>
      <c r="AF1420" s="148"/>
      <c r="AG1420" s="148" t="s">
        <v>160</v>
      </c>
      <c r="AH1420" s="148">
        <v>0</v>
      </c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</row>
    <row r="1421" spans="1:60" outlineLevel="1" x14ac:dyDescent="0.2">
      <c r="A1421" s="155"/>
      <c r="B1421" s="156"/>
      <c r="C1421" s="494"/>
      <c r="D1421" s="495"/>
      <c r="E1421" s="495"/>
      <c r="F1421" s="495"/>
      <c r="G1421" s="495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48"/>
      <c r="Y1421" s="148"/>
      <c r="Z1421" s="148"/>
      <c r="AA1421" s="148"/>
      <c r="AB1421" s="148"/>
      <c r="AC1421" s="148"/>
      <c r="AD1421" s="148"/>
      <c r="AE1421" s="148"/>
      <c r="AF1421" s="148"/>
      <c r="AG1421" s="148" t="s">
        <v>163</v>
      </c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</row>
    <row r="1422" spans="1:60" x14ac:dyDescent="0.2">
      <c r="A1422" s="163" t="s">
        <v>149</v>
      </c>
      <c r="B1422" s="164" t="s">
        <v>111</v>
      </c>
      <c r="C1422" s="178" t="s">
        <v>112</v>
      </c>
      <c r="D1422" s="165"/>
      <c r="E1422" s="166"/>
      <c r="F1422" s="167"/>
      <c r="G1422" s="167">
        <f>SUMIF(AG1423:AG1435,"&lt;&gt;NOR",G1423:G1435)</f>
        <v>0</v>
      </c>
      <c r="H1422" s="167"/>
      <c r="I1422" s="167">
        <f>SUM(I1423:I1435)</f>
        <v>109839.57</v>
      </c>
      <c r="J1422" s="167"/>
      <c r="K1422" s="167">
        <f>SUM(K1423:K1435)</f>
        <v>45125.61</v>
      </c>
      <c r="L1422" s="167"/>
      <c r="M1422" s="167">
        <f>SUM(M1423:M1435)</f>
        <v>0</v>
      </c>
      <c r="N1422" s="167"/>
      <c r="O1422" s="167">
        <f>SUM(O1423:O1435)</f>
        <v>1.17</v>
      </c>
      <c r="P1422" s="167"/>
      <c r="Q1422" s="167">
        <f>SUM(Q1423:Q1435)</f>
        <v>0</v>
      </c>
      <c r="R1422" s="167"/>
      <c r="S1422" s="167"/>
      <c r="T1422" s="168"/>
      <c r="U1422" s="162"/>
      <c r="V1422" s="162">
        <f>SUM(V1423:V1435)</f>
        <v>0</v>
      </c>
      <c r="W1422" s="162"/>
      <c r="AG1422" t="s">
        <v>150</v>
      </c>
    </row>
    <row r="1423" spans="1:60" outlineLevel="1" x14ac:dyDescent="0.2">
      <c r="A1423" s="169">
        <v>207</v>
      </c>
      <c r="B1423" s="170" t="s">
        <v>996</v>
      </c>
      <c r="C1423" s="179" t="s">
        <v>997</v>
      </c>
      <c r="D1423" s="171" t="s">
        <v>153</v>
      </c>
      <c r="E1423" s="172">
        <v>307.19200000000001</v>
      </c>
      <c r="F1423" s="173"/>
      <c r="G1423" s="174">
        <f>ROUND(E1423*F1423,2)</f>
        <v>0</v>
      </c>
      <c r="H1423" s="173">
        <v>357.56</v>
      </c>
      <c r="I1423" s="174">
        <f>ROUND(E1423*H1423,2)</f>
        <v>109839.57</v>
      </c>
      <c r="J1423" s="173">
        <v>143.44000000000003</v>
      </c>
      <c r="K1423" s="174">
        <f>ROUND(E1423*J1423,2)</f>
        <v>44063.62</v>
      </c>
      <c r="L1423" s="174">
        <v>21</v>
      </c>
      <c r="M1423" s="174">
        <f>G1423*(1+L1423/100)</f>
        <v>0</v>
      </c>
      <c r="N1423" s="174">
        <v>3.82E-3</v>
      </c>
      <c r="O1423" s="174">
        <f>ROUND(E1423*N1423,2)</f>
        <v>1.17</v>
      </c>
      <c r="P1423" s="174">
        <v>0</v>
      </c>
      <c r="Q1423" s="174">
        <f>ROUND(E1423*P1423,2)</f>
        <v>0</v>
      </c>
      <c r="R1423" s="174" t="s">
        <v>998</v>
      </c>
      <c r="S1423" s="174" t="s">
        <v>155</v>
      </c>
      <c r="T1423" s="175" t="s">
        <v>155</v>
      </c>
      <c r="U1423" s="157">
        <v>0</v>
      </c>
      <c r="V1423" s="157">
        <f>ROUND(E1423*U1423,2)</f>
        <v>0</v>
      </c>
      <c r="W1423" s="157"/>
      <c r="X1423" s="148"/>
      <c r="Y1423" s="148"/>
      <c r="Z1423" s="148"/>
      <c r="AA1423" s="148"/>
      <c r="AB1423" s="148"/>
      <c r="AC1423" s="148"/>
      <c r="AD1423" s="148"/>
      <c r="AE1423" s="148"/>
      <c r="AF1423" s="148"/>
      <c r="AG1423" s="148" t="s">
        <v>672</v>
      </c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</row>
    <row r="1424" spans="1:60" outlineLevel="1" x14ac:dyDescent="0.2">
      <c r="A1424" s="155"/>
      <c r="B1424" s="156"/>
      <c r="C1424" s="180" t="s">
        <v>914</v>
      </c>
      <c r="D1424" s="158"/>
      <c r="E1424" s="159"/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48"/>
      <c r="Y1424" s="148"/>
      <c r="Z1424" s="148"/>
      <c r="AA1424" s="148"/>
      <c r="AB1424" s="148"/>
      <c r="AC1424" s="148"/>
      <c r="AD1424" s="148"/>
      <c r="AE1424" s="148"/>
      <c r="AF1424" s="148"/>
      <c r="AG1424" s="148" t="s">
        <v>160</v>
      </c>
      <c r="AH1424" s="148">
        <v>0</v>
      </c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</row>
    <row r="1425" spans="1:60" outlineLevel="1" x14ac:dyDescent="0.2">
      <c r="A1425" s="155"/>
      <c r="B1425" s="156"/>
      <c r="C1425" s="180" t="s">
        <v>999</v>
      </c>
      <c r="D1425" s="158"/>
      <c r="E1425" s="159">
        <v>45</v>
      </c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48"/>
      <c r="Y1425" s="148"/>
      <c r="Z1425" s="148"/>
      <c r="AA1425" s="148"/>
      <c r="AB1425" s="148"/>
      <c r="AC1425" s="148"/>
      <c r="AD1425" s="148"/>
      <c r="AE1425" s="148"/>
      <c r="AF1425" s="148"/>
      <c r="AG1425" s="148" t="s">
        <v>160</v>
      </c>
      <c r="AH1425" s="148">
        <v>0</v>
      </c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</row>
    <row r="1426" spans="1:60" outlineLevel="1" x14ac:dyDescent="0.2">
      <c r="A1426" s="155"/>
      <c r="B1426" s="156"/>
      <c r="C1426" s="180" t="s">
        <v>953</v>
      </c>
      <c r="D1426" s="158"/>
      <c r="E1426" s="159">
        <v>5.4</v>
      </c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48"/>
      <c r="Y1426" s="148"/>
      <c r="Z1426" s="148"/>
      <c r="AA1426" s="148"/>
      <c r="AB1426" s="148"/>
      <c r="AC1426" s="148"/>
      <c r="AD1426" s="148"/>
      <c r="AE1426" s="148"/>
      <c r="AF1426" s="148"/>
      <c r="AG1426" s="148" t="s">
        <v>160</v>
      </c>
      <c r="AH1426" s="148">
        <v>0</v>
      </c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</row>
    <row r="1427" spans="1:60" outlineLevel="1" x14ac:dyDescent="0.2">
      <c r="A1427" s="155"/>
      <c r="B1427" s="156"/>
      <c r="C1427" s="180" t="s">
        <v>1000</v>
      </c>
      <c r="D1427" s="158"/>
      <c r="E1427" s="159">
        <v>75.600000000000009</v>
      </c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48"/>
      <c r="Y1427" s="148"/>
      <c r="Z1427" s="148"/>
      <c r="AA1427" s="148"/>
      <c r="AB1427" s="148"/>
      <c r="AC1427" s="148"/>
      <c r="AD1427" s="148"/>
      <c r="AE1427" s="148"/>
      <c r="AF1427" s="148"/>
      <c r="AG1427" s="148" t="s">
        <v>160</v>
      </c>
      <c r="AH1427" s="148">
        <v>0</v>
      </c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</row>
    <row r="1428" spans="1:60" outlineLevel="1" x14ac:dyDescent="0.2">
      <c r="A1428" s="155"/>
      <c r="B1428" s="156"/>
      <c r="C1428" s="180" t="s">
        <v>915</v>
      </c>
      <c r="D1428" s="158"/>
      <c r="E1428" s="159">
        <v>122.67</v>
      </c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48"/>
      <c r="Y1428" s="148"/>
      <c r="Z1428" s="148"/>
      <c r="AA1428" s="148"/>
      <c r="AB1428" s="148"/>
      <c r="AC1428" s="148"/>
      <c r="AD1428" s="148"/>
      <c r="AE1428" s="148"/>
      <c r="AF1428" s="148"/>
      <c r="AG1428" s="148" t="s">
        <v>160</v>
      </c>
      <c r="AH1428" s="148">
        <v>0</v>
      </c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</row>
    <row r="1429" spans="1:60" outlineLevel="1" x14ac:dyDescent="0.2">
      <c r="A1429" s="155"/>
      <c r="B1429" s="156"/>
      <c r="C1429" s="180" t="s">
        <v>916</v>
      </c>
      <c r="D1429" s="158"/>
      <c r="E1429" s="159">
        <v>3.8860000000000001</v>
      </c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48"/>
      <c r="Y1429" s="148"/>
      <c r="Z1429" s="148"/>
      <c r="AA1429" s="148"/>
      <c r="AB1429" s="148"/>
      <c r="AC1429" s="148"/>
      <c r="AD1429" s="148"/>
      <c r="AE1429" s="148"/>
      <c r="AF1429" s="148"/>
      <c r="AG1429" s="148" t="s">
        <v>160</v>
      </c>
      <c r="AH1429" s="148">
        <v>0</v>
      </c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</row>
    <row r="1430" spans="1:60" outlineLevel="1" x14ac:dyDescent="0.2">
      <c r="A1430" s="155"/>
      <c r="B1430" s="156"/>
      <c r="C1430" s="180" t="s">
        <v>917</v>
      </c>
      <c r="D1430" s="158"/>
      <c r="E1430" s="159">
        <v>3.8860000000000001</v>
      </c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48"/>
      <c r="Y1430" s="148"/>
      <c r="Z1430" s="148"/>
      <c r="AA1430" s="148"/>
      <c r="AB1430" s="148"/>
      <c r="AC1430" s="148"/>
      <c r="AD1430" s="148"/>
      <c r="AE1430" s="148"/>
      <c r="AF1430" s="148"/>
      <c r="AG1430" s="148" t="s">
        <v>160</v>
      </c>
      <c r="AH1430" s="148">
        <v>0</v>
      </c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</row>
    <row r="1431" spans="1:60" outlineLevel="1" x14ac:dyDescent="0.2">
      <c r="A1431" s="155"/>
      <c r="B1431" s="156"/>
      <c r="C1431" s="180" t="s">
        <v>919</v>
      </c>
      <c r="D1431" s="158"/>
      <c r="E1431" s="159">
        <v>50.75</v>
      </c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48"/>
      <c r="Y1431" s="148"/>
      <c r="Z1431" s="148"/>
      <c r="AA1431" s="148"/>
      <c r="AB1431" s="148"/>
      <c r="AC1431" s="148"/>
      <c r="AD1431" s="148"/>
      <c r="AE1431" s="148"/>
      <c r="AF1431" s="148"/>
      <c r="AG1431" s="148" t="s">
        <v>160</v>
      </c>
      <c r="AH1431" s="148">
        <v>0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</row>
    <row r="1432" spans="1:60" outlineLevel="1" x14ac:dyDescent="0.2">
      <c r="A1432" s="155"/>
      <c r="B1432" s="156"/>
      <c r="C1432" s="494"/>
      <c r="D1432" s="495"/>
      <c r="E1432" s="495"/>
      <c r="F1432" s="495"/>
      <c r="G1432" s="495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157"/>
      <c r="U1432" s="157"/>
      <c r="V1432" s="157"/>
      <c r="W1432" s="157"/>
      <c r="X1432" s="148"/>
      <c r="Y1432" s="148"/>
      <c r="Z1432" s="148"/>
      <c r="AA1432" s="148"/>
      <c r="AB1432" s="148"/>
      <c r="AC1432" s="148"/>
      <c r="AD1432" s="148"/>
      <c r="AE1432" s="148"/>
      <c r="AF1432" s="148"/>
      <c r="AG1432" s="148" t="s">
        <v>163</v>
      </c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</row>
    <row r="1433" spans="1:60" outlineLevel="1" x14ac:dyDescent="0.2">
      <c r="A1433" s="169">
        <v>208</v>
      </c>
      <c r="B1433" s="170" t="s">
        <v>1001</v>
      </c>
      <c r="C1433" s="179" t="s">
        <v>1002</v>
      </c>
      <c r="D1433" s="171" t="s">
        <v>699</v>
      </c>
      <c r="E1433" s="172">
        <v>1.17347</v>
      </c>
      <c r="F1433" s="173"/>
      <c r="G1433" s="174">
        <f>ROUND(E1433*F1433,2)</f>
        <v>0</v>
      </c>
      <c r="H1433" s="173">
        <v>0</v>
      </c>
      <c r="I1433" s="174">
        <f>ROUND(E1433*H1433,2)</f>
        <v>0</v>
      </c>
      <c r="J1433" s="173">
        <v>905</v>
      </c>
      <c r="K1433" s="174">
        <f>ROUND(E1433*J1433,2)</f>
        <v>1061.99</v>
      </c>
      <c r="L1433" s="174">
        <v>21</v>
      </c>
      <c r="M1433" s="174">
        <f>G1433*(1+L1433/100)</f>
        <v>0</v>
      </c>
      <c r="N1433" s="174">
        <v>0</v>
      </c>
      <c r="O1433" s="174">
        <f>ROUND(E1433*N1433,2)</f>
        <v>0</v>
      </c>
      <c r="P1433" s="174">
        <v>0</v>
      </c>
      <c r="Q1433" s="174">
        <f>ROUND(E1433*P1433,2)</f>
        <v>0</v>
      </c>
      <c r="R1433" s="174" t="s">
        <v>998</v>
      </c>
      <c r="S1433" s="174" t="s">
        <v>155</v>
      </c>
      <c r="T1433" s="175" t="s">
        <v>155</v>
      </c>
      <c r="U1433" s="157">
        <v>0</v>
      </c>
      <c r="V1433" s="157">
        <f>ROUND(E1433*U1433,2)</f>
        <v>0</v>
      </c>
      <c r="W1433" s="157"/>
      <c r="X1433" s="148"/>
      <c r="Y1433" s="148"/>
      <c r="Z1433" s="148"/>
      <c r="AA1433" s="148"/>
      <c r="AB1433" s="148"/>
      <c r="AC1433" s="148"/>
      <c r="AD1433" s="148"/>
      <c r="AE1433" s="148"/>
      <c r="AF1433" s="148"/>
      <c r="AG1433" s="148" t="s">
        <v>1003</v>
      </c>
      <c r="AH1433" s="148"/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</row>
    <row r="1434" spans="1:60" outlineLevel="1" x14ac:dyDescent="0.2">
      <c r="A1434" s="155"/>
      <c r="B1434" s="156"/>
      <c r="C1434" s="496" t="s">
        <v>752</v>
      </c>
      <c r="D1434" s="497"/>
      <c r="E1434" s="497"/>
      <c r="F1434" s="497"/>
      <c r="G1434" s="49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48"/>
      <c r="Y1434" s="148"/>
      <c r="Z1434" s="148"/>
      <c r="AA1434" s="148"/>
      <c r="AB1434" s="148"/>
      <c r="AC1434" s="148"/>
      <c r="AD1434" s="148"/>
      <c r="AE1434" s="148"/>
      <c r="AF1434" s="148"/>
      <c r="AG1434" s="148" t="s">
        <v>158</v>
      </c>
      <c r="AH1434" s="148"/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</row>
    <row r="1435" spans="1:60" outlineLevel="1" x14ac:dyDescent="0.2">
      <c r="A1435" s="155"/>
      <c r="B1435" s="156"/>
      <c r="C1435" s="494"/>
      <c r="D1435" s="495"/>
      <c r="E1435" s="495"/>
      <c r="F1435" s="495"/>
      <c r="G1435" s="495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48"/>
      <c r="Y1435" s="148"/>
      <c r="Z1435" s="148"/>
      <c r="AA1435" s="148"/>
      <c r="AB1435" s="148"/>
      <c r="AC1435" s="148"/>
      <c r="AD1435" s="148"/>
      <c r="AE1435" s="148"/>
      <c r="AF1435" s="148"/>
      <c r="AG1435" s="148" t="s">
        <v>163</v>
      </c>
      <c r="AH1435" s="148"/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</row>
    <row r="1436" spans="1:60" x14ac:dyDescent="0.2">
      <c r="A1436" s="163" t="s">
        <v>149</v>
      </c>
      <c r="B1436" s="164" t="s">
        <v>113</v>
      </c>
      <c r="C1436" s="178" t="s">
        <v>114</v>
      </c>
      <c r="D1436" s="165"/>
      <c r="E1436" s="166"/>
      <c r="F1436" s="167"/>
      <c r="G1436" s="167">
        <f>SUMIF(AG1437:AG1451,"&lt;&gt;NOR",G1437:G1451)</f>
        <v>0</v>
      </c>
      <c r="H1436" s="167"/>
      <c r="I1436" s="167">
        <f>SUM(I1437:I1451)</f>
        <v>0</v>
      </c>
      <c r="J1436" s="167"/>
      <c r="K1436" s="167">
        <f>SUM(K1437:K1451)</f>
        <v>396223.3</v>
      </c>
      <c r="L1436" s="167"/>
      <c r="M1436" s="167">
        <f>SUM(M1437:M1451)</f>
        <v>0</v>
      </c>
      <c r="N1436" s="167"/>
      <c r="O1436" s="167">
        <f>SUM(O1437:O1451)</f>
        <v>0</v>
      </c>
      <c r="P1436" s="167"/>
      <c r="Q1436" s="167">
        <f>SUM(Q1437:Q1451)</f>
        <v>0</v>
      </c>
      <c r="R1436" s="167"/>
      <c r="S1436" s="167"/>
      <c r="T1436" s="168"/>
      <c r="U1436" s="162"/>
      <c r="V1436" s="162">
        <f>SUM(V1437:V1451)</f>
        <v>0</v>
      </c>
      <c r="W1436" s="162"/>
      <c r="AG1436" t="s">
        <v>150</v>
      </c>
    </row>
    <row r="1437" spans="1:60" outlineLevel="1" x14ac:dyDescent="0.2">
      <c r="A1437" s="169">
        <v>209</v>
      </c>
      <c r="B1437" s="170" t="s">
        <v>1004</v>
      </c>
      <c r="C1437" s="179" t="s">
        <v>1005</v>
      </c>
      <c r="D1437" s="171" t="s">
        <v>219</v>
      </c>
      <c r="E1437" s="172">
        <v>1</v>
      </c>
      <c r="F1437" s="173"/>
      <c r="G1437" s="174">
        <f>ROUND(E1437*F1437,2)</f>
        <v>0</v>
      </c>
      <c r="H1437" s="173">
        <v>0</v>
      </c>
      <c r="I1437" s="174">
        <f>ROUND(E1437*H1437,2)</f>
        <v>0</v>
      </c>
      <c r="J1437" s="173">
        <v>384223.30000000005</v>
      </c>
      <c r="K1437" s="174">
        <f>ROUND(E1437*J1437,2)</f>
        <v>384223.3</v>
      </c>
      <c r="L1437" s="174">
        <v>21</v>
      </c>
      <c r="M1437" s="174">
        <f>G1437*(1+L1437/100)</f>
        <v>0</v>
      </c>
      <c r="N1437" s="174">
        <v>0</v>
      </c>
      <c r="O1437" s="174">
        <f>ROUND(E1437*N1437,2)</f>
        <v>0</v>
      </c>
      <c r="P1437" s="174">
        <v>0</v>
      </c>
      <c r="Q1437" s="174">
        <f>ROUND(E1437*P1437,2)</f>
        <v>0</v>
      </c>
      <c r="R1437" s="174"/>
      <c r="S1437" s="174" t="s">
        <v>208</v>
      </c>
      <c r="T1437" s="175" t="s">
        <v>209</v>
      </c>
      <c r="U1437" s="157">
        <v>0</v>
      </c>
      <c r="V1437" s="157">
        <f>ROUND(E1437*U1437,2)</f>
        <v>0</v>
      </c>
      <c r="W1437" s="157"/>
      <c r="X1437" s="148"/>
      <c r="Y1437" s="148"/>
      <c r="Z1437" s="148"/>
      <c r="AA1437" s="148"/>
      <c r="AB1437" s="148"/>
      <c r="AC1437" s="148"/>
      <c r="AD1437" s="148"/>
      <c r="AE1437" s="148"/>
      <c r="AF1437" s="148"/>
      <c r="AG1437" s="148" t="s">
        <v>156</v>
      </c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</row>
    <row r="1438" spans="1:60" outlineLevel="1" x14ac:dyDescent="0.2">
      <c r="A1438" s="155"/>
      <c r="B1438" s="156"/>
      <c r="C1438" s="492"/>
      <c r="D1438" s="493"/>
      <c r="E1438" s="493"/>
      <c r="F1438" s="493"/>
      <c r="G1438" s="493"/>
      <c r="H1438" s="157"/>
      <c r="I1438" s="157"/>
      <c r="J1438" s="157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157"/>
      <c r="U1438" s="157"/>
      <c r="V1438" s="157"/>
      <c r="W1438" s="157"/>
      <c r="X1438" s="148"/>
      <c r="Y1438" s="148"/>
      <c r="Z1438" s="148"/>
      <c r="AA1438" s="148"/>
      <c r="AB1438" s="148"/>
      <c r="AC1438" s="148"/>
      <c r="AD1438" s="148"/>
      <c r="AE1438" s="148"/>
      <c r="AF1438" s="148"/>
      <c r="AG1438" s="148" t="s">
        <v>163</v>
      </c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</row>
    <row r="1439" spans="1:60" ht="22.5" outlineLevel="1" x14ac:dyDescent="0.2">
      <c r="A1439" s="169">
        <v>210</v>
      </c>
      <c r="B1439" s="170" t="s">
        <v>1006</v>
      </c>
      <c r="C1439" s="179" t="s">
        <v>1007</v>
      </c>
      <c r="D1439" s="171" t="s">
        <v>219</v>
      </c>
      <c r="E1439" s="172">
        <v>2</v>
      </c>
      <c r="F1439" s="173"/>
      <c r="G1439" s="174">
        <f>ROUND(E1439*F1439,2)</f>
        <v>0</v>
      </c>
      <c r="H1439" s="173">
        <v>0</v>
      </c>
      <c r="I1439" s="174">
        <f>ROUND(E1439*H1439,2)</f>
        <v>0</v>
      </c>
      <c r="J1439" s="173">
        <v>1500</v>
      </c>
      <c r="K1439" s="174">
        <f>ROUND(E1439*J1439,2)</f>
        <v>3000</v>
      </c>
      <c r="L1439" s="174">
        <v>21</v>
      </c>
      <c r="M1439" s="174">
        <f>G1439*(1+L1439/100)</f>
        <v>0</v>
      </c>
      <c r="N1439" s="174">
        <v>0</v>
      </c>
      <c r="O1439" s="174">
        <f>ROUND(E1439*N1439,2)</f>
        <v>0</v>
      </c>
      <c r="P1439" s="174">
        <v>0</v>
      </c>
      <c r="Q1439" s="174">
        <f>ROUND(E1439*P1439,2)</f>
        <v>0</v>
      </c>
      <c r="R1439" s="174"/>
      <c r="S1439" s="174" t="s">
        <v>208</v>
      </c>
      <c r="T1439" s="175" t="s">
        <v>209</v>
      </c>
      <c r="U1439" s="157">
        <v>0</v>
      </c>
      <c r="V1439" s="157">
        <f>ROUND(E1439*U1439,2)</f>
        <v>0</v>
      </c>
      <c r="W1439" s="157"/>
      <c r="X1439" s="148"/>
      <c r="Y1439" s="148"/>
      <c r="Z1439" s="148"/>
      <c r="AA1439" s="148"/>
      <c r="AB1439" s="148"/>
      <c r="AC1439" s="148"/>
      <c r="AD1439" s="148"/>
      <c r="AE1439" s="148"/>
      <c r="AF1439" s="148"/>
      <c r="AG1439" s="148" t="s">
        <v>1008</v>
      </c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</row>
    <row r="1440" spans="1:60" outlineLevel="1" x14ac:dyDescent="0.2">
      <c r="A1440" s="155"/>
      <c r="B1440" s="156"/>
      <c r="C1440" s="180" t="s">
        <v>645</v>
      </c>
      <c r="D1440" s="158"/>
      <c r="E1440" s="159"/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48"/>
      <c r="Y1440" s="148"/>
      <c r="Z1440" s="148"/>
      <c r="AA1440" s="148"/>
      <c r="AB1440" s="148"/>
      <c r="AC1440" s="148"/>
      <c r="AD1440" s="148"/>
      <c r="AE1440" s="148"/>
      <c r="AF1440" s="148"/>
      <c r="AG1440" s="148" t="s">
        <v>160</v>
      </c>
      <c r="AH1440" s="148">
        <v>0</v>
      </c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</row>
    <row r="1441" spans="1:60" outlineLevel="1" x14ac:dyDescent="0.2">
      <c r="A1441" s="155"/>
      <c r="B1441" s="156"/>
      <c r="C1441" s="180" t="s">
        <v>1009</v>
      </c>
      <c r="D1441" s="158"/>
      <c r="E1441" s="159">
        <v>1</v>
      </c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48"/>
      <c r="Y1441" s="148"/>
      <c r="Z1441" s="148"/>
      <c r="AA1441" s="148"/>
      <c r="AB1441" s="148"/>
      <c r="AC1441" s="148"/>
      <c r="AD1441" s="148"/>
      <c r="AE1441" s="148"/>
      <c r="AF1441" s="148"/>
      <c r="AG1441" s="148" t="s">
        <v>160</v>
      </c>
      <c r="AH1441" s="148">
        <v>0</v>
      </c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</row>
    <row r="1442" spans="1:60" outlineLevel="1" x14ac:dyDescent="0.2">
      <c r="A1442" s="155"/>
      <c r="B1442" s="156"/>
      <c r="C1442" s="180" t="s">
        <v>1010</v>
      </c>
      <c r="D1442" s="158"/>
      <c r="E1442" s="159">
        <v>1</v>
      </c>
      <c r="F1442" s="157"/>
      <c r="G1442" s="157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48"/>
      <c r="Y1442" s="148"/>
      <c r="Z1442" s="148"/>
      <c r="AA1442" s="148"/>
      <c r="AB1442" s="148"/>
      <c r="AC1442" s="148"/>
      <c r="AD1442" s="148"/>
      <c r="AE1442" s="148"/>
      <c r="AF1442" s="148"/>
      <c r="AG1442" s="148" t="s">
        <v>160</v>
      </c>
      <c r="AH1442" s="148">
        <v>0</v>
      </c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</row>
    <row r="1443" spans="1:60" outlineLevel="1" x14ac:dyDescent="0.2">
      <c r="A1443" s="155"/>
      <c r="B1443" s="156"/>
      <c r="C1443" s="494"/>
      <c r="D1443" s="495"/>
      <c r="E1443" s="495"/>
      <c r="F1443" s="495"/>
      <c r="G1443" s="495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48"/>
      <c r="Y1443" s="148"/>
      <c r="Z1443" s="148"/>
      <c r="AA1443" s="148"/>
      <c r="AB1443" s="148"/>
      <c r="AC1443" s="148"/>
      <c r="AD1443" s="148"/>
      <c r="AE1443" s="148"/>
      <c r="AF1443" s="148"/>
      <c r="AG1443" s="148" t="s">
        <v>163</v>
      </c>
      <c r="AH1443" s="148"/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</row>
    <row r="1444" spans="1:60" outlineLevel="1" x14ac:dyDescent="0.2">
      <c r="A1444" s="169">
        <v>211</v>
      </c>
      <c r="B1444" s="170" t="s">
        <v>1011</v>
      </c>
      <c r="C1444" s="179" t="s">
        <v>1012</v>
      </c>
      <c r="D1444" s="171" t="s">
        <v>219</v>
      </c>
      <c r="E1444" s="172">
        <v>1</v>
      </c>
      <c r="F1444" s="173"/>
      <c r="G1444" s="174">
        <f>ROUND(E1444*F1444,2)</f>
        <v>0</v>
      </c>
      <c r="H1444" s="173">
        <v>0</v>
      </c>
      <c r="I1444" s="174">
        <f>ROUND(E1444*H1444,2)</f>
        <v>0</v>
      </c>
      <c r="J1444" s="173">
        <v>1500</v>
      </c>
      <c r="K1444" s="174">
        <f>ROUND(E1444*J1444,2)</f>
        <v>1500</v>
      </c>
      <c r="L1444" s="174">
        <v>21</v>
      </c>
      <c r="M1444" s="174">
        <f>G1444*(1+L1444/100)</f>
        <v>0</v>
      </c>
      <c r="N1444" s="174">
        <v>0</v>
      </c>
      <c r="O1444" s="174">
        <f>ROUND(E1444*N1444,2)</f>
        <v>0</v>
      </c>
      <c r="P1444" s="174">
        <v>0</v>
      </c>
      <c r="Q1444" s="174">
        <f>ROUND(E1444*P1444,2)</f>
        <v>0</v>
      </c>
      <c r="R1444" s="174"/>
      <c r="S1444" s="174" t="s">
        <v>208</v>
      </c>
      <c r="T1444" s="175" t="s">
        <v>209</v>
      </c>
      <c r="U1444" s="157">
        <v>0</v>
      </c>
      <c r="V1444" s="157">
        <f>ROUND(E1444*U1444,2)</f>
        <v>0</v>
      </c>
      <c r="W1444" s="157"/>
      <c r="X1444" s="148"/>
      <c r="Y1444" s="148"/>
      <c r="Z1444" s="148"/>
      <c r="AA1444" s="148"/>
      <c r="AB1444" s="148"/>
      <c r="AC1444" s="148"/>
      <c r="AD1444" s="148"/>
      <c r="AE1444" s="148"/>
      <c r="AF1444" s="148"/>
      <c r="AG1444" s="148" t="s">
        <v>1008</v>
      </c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</row>
    <row r="1445" spans="1:60" outlineLevel="1" x14ac:dyDescent="0.2">
      <c r="A1445" s="155"/>
      <c r="B1445" s="156"/>
      <c r="C1445" s="180" t="s">
        <v>645</v>
      </c>
      <c r="D1445" s="158"/>
      <c r="E1445" s="159"/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48"/>
      <c r="Y1445" s="148"/>
      <c r="Z1445" s="148"/>
      <c r="AA1445" s="148"/>
      <c r="AB1445" s="148"/>
      <c r="AC1445" s="148"/>
      <c r="AD1445" s="148"/>
      <c r="AE1445" s="148"/>
      <c r="AF1445" s="148"/>
      <c r="AG1445" s="148" t="s">
        <v>160</v>
      </c>
      <c r="AH1445" s="148">
        <v>0</v>
      </c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</row>
    <row r="1446" spans="1:60" outlineLevel="1" x14ac:dyDescent="0.2">
      <c r="A1446" s="155"/>
      <c r="B1446" s="156"/>
      <c r="C1446" s="180" t="s">
        <v>1013</v>
      </c>
      <c r="D1446" s="158"/>
      <c r="E1446" s="159">
        <v>1</v>
      </c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48"/>
      <c r="Y1446" s="148"/>
      <c r="Z1446" s="148"/>
      <c r="AA1446" s="148"/>
      <c r="AB1446" s="148"/>
      <c r="AC1446" s="148"/>
      <c r="AD1446" s="148"/>
      <c r="AE1446" s="148"/>
      <c r="AF1446" s="148"/>
      <c r="AG1446" s="148" t="s">
        <v>160</v>
      </c>
      <c r="AH1446" s="148">
        <v>0</v>
      </c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</row>
    <row r="1447" spans="1:60" outlineLevel="1" x14ac:dyDescent="0.2">
      <c r="A1447" s="155"/>
      <c r="B1447" s="156"/>
      <c r="C1447" s="494"/>
      <c r="D1447" s="495"/>
      <c r="E1447" s="495"/>
      <c r="F1447" s="495"/>
      <c r="G1447" s="495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48"/>
      <c r="Y1447" s="148"/>
      <c r="Z1447" s="148"/>
      <c r="AA1447" s="148"/>
      <c r="AB1447" s="148"/>
      <c r="AC1447" s="148"/>
      <c r="AD1447" s="148"/>
      <c r="AE1447" s="148"/>
      <c r="AF1447" s="148"/>
      <c r="AG1447" s="148" t="s">
        <v>163</v>
      </c>
      <c r="AH1447" s="148"/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</row>
    <row r="1448" spans="1:60" outlineLevel="1" x14ac:dyDescent="0.2">
      <c r="A1448" s="169">
        <v>212</v>
      </c>
      <c r="B1448" s="170" t="s">
        <v>1014</v>
      </c>
      <c r="C1448" s="179" t="s">
        <v>1015</v>
      </c>
      <c r="D1448" s="171" t="s">
        <v>219</v>
      </c>
      <c r="E1448" s="172">
        <v>3</v>
      </c>
      <c r="F1448" s="173"/>
      <c r="G1448" s="174">
        <f>ROUND(E1448*F1448,2)</f>
        <v>0</v>
      </c>
      <c r="H1448" s="173">
        <v>0</v>
      </c>
      <c r="I1448" s="174">
        <f>ROUND(E1448*H1448,2)</f>
        <v>0</v>
      </c>
      <c r="J1448" s="173">
        <v>2500</v>
      </c>
      <c r="K1448" s="174">
        <f>ROUND(E1448*J1448,2)</f>
        <v>7500</v>
      </c>
      <c r="L1448" s="174">
        <v>21</v>
      </c>
      <c r="M1448" s="174">
        <f>G1448*(1+L1448/100)</f>
        <v>0</v>
      </c>
      <c r="N1448" s="174">
        <v>0</v>
      </c>
      <c r="O1448" s="174">
        <f>ROUND(E1448*N1448,2)</f>
        <v>0</v>
      </c>
      <c r="P1448" s="174">
        <v>0</v>
      </c>
      <c r="Q1448" s="174">
        <f>ROUND(E1448*P1448,2)</f>
        <v>0</v>
      </c>
      <c r="R1448" s="174"/>
      <c r="S1448" s="174" t="s">
        <v>208</v>
      </c>
      <c r="T1448" s="175" t="s">
        <v>209</v>
      </c>
      <c r="U1448" s="157">
        <v>0</v>
      </c>
      <c r="V1448" s="157">
        <f>ROUND(E1448*U1448,2)</f>
        <v>0</v>
      </c>
      <c r="W1448" s="157"/>
      <c r="X1448" s="148"/>
      <c r="Y1448" s="148"/>
      <c r="Z1448" s="148"/>
      <c r="AA1448" s="148"/>
      <c r="AB1448" s="148"/>
      <c r="AC1448" s="148"/>
      <c r="AD1448" s="148"/>
      <c r="AE1448" s="148"/>
      <c r="AF1448" s="148"/>
      <c r="AG1448" s="148" t="s">
        <v>1008</v>
      </c>
      <c r="AH1448" s="148"/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</row>
    <row r="1449" spans="1:60" outlineLevel="1" x14ac:dyDescent="0.2">
      <c r="A1449" s="155"/>
      <c r="B1449" s="156"/>
      <c r="C1449" s="180" t="s">
        <v>645</v>
      </c>
      <c r="D1449" s="158"/>
      <c r="E1449" s="159"/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48"/>
      <c r="Y1449" s="148"/>
      <c r="Z1449" s="148"/>
      <c r="AA1449" s="148"/>
      <c r="AB1449" s="148"/>
      <c r="AC1449" s="148"/>
      <c r="AD1449" s="148"/>
      <c r="AE1449" s="148"/>
      <c r="AF1449" s="148"/>
      <c r="AG1449" s="148" t="s">
        <v>160</v>
      </c>
      <c r="AH1449" s="148">
        <v>0</v>
      </c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</row>
    <row r="1450" spans="1:60" outlineLevel="1" x14ac:dyDescent="0.2">
      <c r="A1450" s="155"/>
      <c r="B1450" s="156"/>
      <c r="C1450" s="180" t="s">
        <v>1016</v>
      </c>
      <c r="D1450" s="158"/>
      <c r="E1450" s="159">
        <v>3</v>
      </c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48"/>
      <c r="Y1450" s="148"/>
      <c r="Z1450" s="148"/>
      <c r="AA1450" s="148"/>
      <c r="AB1450" s="148"/>
      <c r="AC1450" s="148"/>
      <c r="AD1450" s="148"/>
      <c r="AE1450" s="148"/>
      <c r="AF1450" s="148"/>
      <c r="AG1450" s="148" t="s">
        <v>160</v>
      </c>
      <c r="AH1450" s="148">
        <v>0</v>
      </c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</row>
    <row r="1451" spans="1:60" outlineLevel="1" x14ac:dyDescent="0.2">
      <c r="A1451" s="155"/>
      <c r="B1451" s="156"/>
      <c r="C1451" s="494"/>
      <c r="D1451" s="495"/>
      <c r="E1451" s="495"/>
      <c r="F1451" s="495"/>
      <c r="G1451" s="495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48"/>
      <c r="Y1451" s="148"/>
      <c r="Z1451" s="148"/>
      <c r="AA1451" s="148"/>
      <c r="AB1451" s="148"/>
      <c r="AC1451" s="148"/>
      <c r="AD1451" s="148"/>
      <c r="AE1451" s="148"/>
      <c r="AF1451" s="148"/>
      <c r="AG1451" s="148" t="s">
        <v>163</v>
      </c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</row>
    <row r="1452" spans="1:60" x14ac:dyDescent="0.2">
      <c r="A1452" s="163" t="s">
        <v>149</v>
      </c>
      <c r="B1452" s="164" t="s">
        <v>115</v>
      </c>
      <c r="C1452" s="178" t="s">
        <v>116</v>
      </c>
      <c r="D1452" s="165"/>
      <c r="E1452" s="166"/>
      <c r="F1452" s="167"/>
      <c r="G1452" s="167">
        <f>SUMIF(AG1453:AG1457,"&lt;&gt;NOR",G1453:G1457)</f>
        <v>0</v>
      </c>
      <c r="H1452" s="167"/>
      <c r="I1452" s="167">
        <f>SUM(I1453:I1457)</f>
        <v>0</v>
      </c>
      <c r="J1452" s="167"/>
      <c r="K1452" s="167">
        <f>SUM(K1453:K1457)</f>
        <v>3000</v>
      </c>
      <c r="L1452" s="167"/>
      <c r="M1452" s="167">
        <f>SUM(M1453:M1457)</f>
        <v>0</v>
      </c>
      <c r="N1452" s="167"/>
      <c r="O1452" s="167">
        <f>SUM(O1453:O1457)</f>
        <v>0</v>
      </c>
      <c r="P1452" s="167"/>
      <c r="Q1452" s="167">
        <f>SUM(Q1453:Q1457)</f>
        <v>0</v>
      </c>
      <c r="R1452" s="167"/>
      <c r="S1452" s="167"/>
      <c r="T1452" s="168"/>
      <c r="U1452" s="162"/>
      <c r="V1452" s="162">
        <f>SUM(V1453:V1457)</f>
        <v>0</v>
      </c>
      <c r="W1452" s="162"/>
      <c r="AG1452" t="s">
        <v>150</v>
      </c>
    </row>
    <row r="1453" spans="1:60" outlineLevel="1" x14ac:dyDescent="0.2">
      <c r="A1453" s="169">
        <v>213</v>
      </c>
      <c r="B1453" s="170" t="s">
        <v>1017</v>
      </c>
      <c r="C1453" s="179" t="s">
        <v>1018</v>
      </c>
      <c r="D1453" s="171" t="s">
        <v>219</v>
      </c>
      <c r="E1453" s="172">
        <v>1</v>
      </c>
      <c r="F1453" s="173"/>
      <c r="G1453" s="174">
        <f>ROUND(E1453*F1453,2)</f>
        <v>0</v>
      </c>
      <c r="H1453" s="173">
        <v>0</v>
      </c>
      <c r="I1453" s="174">
        <f>ROUND(E1453*H1453,2)</f>
        <v>0</v>
      </c>
      <c r="J1453" s="173">
        <v>1500</v>
      </c>
      <c r="K1453" s="174">
        <f>ROUND(E1453*J1453,2)</f>
        <v>1500</v>
      </c>
      <c r="L1453" s="174">
        <v>21</v>
      </c>
      <c r="M1453" s="174">
        <f>G1453*(1+L1453/100)</f>
        <v>0</v>
      </c>
      <c r="N1453" s="174">
        <v>0</v>
      </c>
      <c r="O1453" s="174">
        <f>ROUND(E1453*N1453,2)</f>
        <v>0</v>
      </c>
      <c r="P1453" s="174">
        <v>0</v>
      </c>
      <c r="Q1453" s="174">
        <f>ROUND(E1453*P1453,2)</f>
        <v>0</v>
      </c>
      <c r="R1453" s="174"/>
      <c r="S1453" s="174" t="s">
        <v>208</v>
      </c>
      <c r="T1453" s="175" t="s">
        <v>209</v>
      </c>
      <c r="U1453" s="157">
        <v>0</v>
      </c>
      <c r="V1453" s="157">
        <f>ROUND(E1453*U1453,2)</f>
        <v>0</v>
      </c>
      <c r="W1453" s="157"/>
      <c r="X1453" s="148"/>
      <c r="Y1453" s="148"/>
      <c r="Z1453" s="148"/>
      <c r="AA1453" s="148"/>
      <c r="AB1453" s="148"/>
      <c r="AC1453" s="148"/>
      <c r="AD1453" s="148"/>
      <c r="AE1453" s="148"/>
      <c r="AF1453" s="148"/>
      <c r="AG1453" s="148" t="s">
        <v>156</v>
      </c>
      <c r="AH1453" s="148"/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</row>
    <row r="1454" spans="1:60" outlineLevel="1" x14ac:dyDescent="0.2">
      <c r="A1454" s="155"/>
      <c r="B1454" s="156"/>
      <c r="C1454" s="180" t="s">
        <v>1019</v>
      </c>
      <c r="D1454" s="158"/>
      <c r="E1454" s="159">
        <v>1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48"/>
      <c r="Y1454" s="148"/>
      <c r="Z1454" s="148"/>
      <c r="AA1454" s="148"/>
      <c r="AB1454" s="148"/>
      <c r="AC1454" s="148"/>
      <c r="AD1454" s="148"/>
      <c r="AE1454" s="148"/>
      <c r="AF1454" s="148"/>
      <c r="AG1454" s="148" t="s">
        <v>160</v>
      </c>
      <c r="AH1454" s="148">
        <v>0</v>
      </c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</row>
    <row r="1455" spans="1:60" outlineLevel="1" x14ac:dyDescent="0.2">
      <c r="A1455" s="155"/>
      <c r="B1455" s="156"/>
      <c r="C1455" s="494"/>
      <c r="D1455" s="495"/>
      <c r="E1455" s="495"/>
      <c r="F1455" s="495"/>
      <c r="G1455" s="495"/>
      <c r="H1455" s="157"/>
      <c r="I1455" s="157"/>
      <c r="J1455" s="157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157"/>
      <c r="U1455" s="157"/>
      <c r="V1455" s="157"/>
      <c r="W1455" s="157"/>
      <c r="X1455" s="148"/>
      <c r="Y1455" s="148"/>
      <c r="Z1455" s="148"/>
      <c r="AA1455" s="148"/>
      <c r="AB1455" s="148"/>
      <c r="AC1455" s="148"/>
      <c r="AD1455" s="148"/>
      <c r="AE1455" s="148"/>
      <c r="AF1455" s="148"/>
      <c r="AG1455" s="148" t="s">
        <v>163</v>
      </c>
      <c r="AH1455" s="148"/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</row>
    <row r="1456" spans="1:60" outlineLevel="1" x14ac:dyDescent="0.2">
      <c r="A1456" s="169">
        <v>214</v>
      </c>
      <c r="B1456" s="170" t="s">
        <v>1020</v>
      </c>
      <c r="C1456" s="179" t="s">
        <v>1021</v>
      </c>
      <c r="D1456" s="171" t="s">
        <v>219</v>
      </c>
      <c r="E1456" s="172">
        <v>1</v>
      </c>
      <c r="F1456" s="173"/>
      <c r="G1456" s="174">
        <f>ROUND(E1456*F1456,2)</f>
        <v>0</v>
      </c>
      <c r="H1456" s="173">
        <v>0</v>
      </c>
      <c r="I1456" s="174">
        <f>ROUND(E1456*H1456,2)</f>
        <v>0</v>
      </c>
      <c r="J1456" s="173">
        <v>1500</v>
      </c>
      <c r="K1456" s="174">
        <f>ROUND(E1456*J1456,2)</f>
        <v>1500</v>
      </c>
      <c r="L1456" s="174">
        <v>21</v>
      </c>
      <c r="M1456" s="174">
        <f>G1456*(1+L1456/100)</f>
        <v>0</v>
      </c>
      <c r="N1456" s="174">
        <v>0</v>
      </c>
      <c r="O1456" s="174">
        <f>ROUND(E1456*N1456,2)</f>
        <v>0</v>
      </c>
      <c r="P1456" s="174">
        <v>0</v>
      </c>
      <c r="Q1456" s="174">
        <f>ROUND(E1456*P1456,2)</f>
        <v>0</v>
      </c>
      <c r="R1456" s="174"/>
      <c r="S1456" s="174" t="s">
        <v>208</v>
      </c>
      <c r="T1456" s="175" t="s">
        <v>209</v>
      </c>
      <c r="U1456" s="157">
        <v>0</v>
      </c>
      <c r="V1456" s="157">
        <f>ROUND(E1456*U1456,2)</f>
        <v>0</v>
      </c>
      <c r="W1456" s="157"/>
      <c r="X1456" s="148"/>
      <c r="Y1456" s="148"/>
      <c r="Z1456" s="148"/>
      <c r="AA1456" s="148"/>
      <c r="AB1456" s="148"/>
      <c r="AC1456" s="148"/>
      <c r="AD1456" s="148"/>
      <c r="AE1456" s="148"/>
      <c r="AF1456" s="148"/>
      <c r="AG1456" s="148" t="s">
        <v>156</v>
      </c>
      <c r="AH1456" s="148"/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</row>
    <row r="1457" spans="1:60" outlineLevel="1" x14ac:dyDescent="0.2">
      <c r="A1457" s="155"/>
      <c r="B1457" s="156"/>
      <c r="C1457" s="492"/>
      <c r="D1457" s="493"/>
      <c r="E1457" s="493"/>
      <c r="F1457" s="493"/>
      <c r="G1457" s="493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48"/>
      <c r="Y1457" s="148"/>
      <c r="Z1457" s="148"/>
      <c r="AA1457" s="148"/>
      <c r="AB1457" s="148"/>
      <c r="AC1457" s="148"/>
      <c r="AD1457" s="148"/>
      <c r="AE1457" s="148"/>
      <c r="AF1457" s="148"/>
      <c r="AG1457" s="148" t="s">
        <v>163</v>
      </c>
      <c r="AH1457" s="148"/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</row>
    <row r="1458" spans="1:60" x14ac:dyDescent="0.2">
      <c r="A1458" s="163" t="s">
        <v>149</v>
      </c>
      <c r="B1458" s="164" t="s">
        <v>117</v>
      </c>
      <c r="C1458" s="178" t="s">
        <v>118</v>
      </c>
      <c r="D1458" s="165"/>
      <c r="E1458" s="166"/>
      <c r="F1458" s="167"/>
      <c r="G1458" s="167">
        <f>SUMIF(AG1459:AG1460,"&lt;&gt;NOR",G1459:G1460)</f>
        <v>0</v>
      </c>
      <c r="H1458" s="167"/>
      <c r="I1458" s="167">
        <f>SUM(I1459:I1460)</f>
        <v>0</v>
      </c>
      <c r="J1458" s="167"/>
      <c r="K1458" s="167">
        <f>SUM(K1459:K1460)</f>
        <v>5002090.32</v>
      </c>
      <c r="L1458" s="167"/>
      <c r="M1458" s="167">
        <f>SUM(M1459:M1460)</f>
        <v>0</v>
      </c>
      <c r="N1458" s="167"/>
      <c r="O1458" s="167">
        <f>SUM(O1459:O1460)</f>
        <v>0</v>
      </c>
      <c r="P1458" s="167"/>
      <c r="Q1458" s="167">
        <f>SUM(Q1459:Q1460)</f>
        <v>0</v>
      </c>
      <c r="R1458" s="167"/>
      <c r="S1458" s="167"/>
      <c r="T1458" s="168"/>
      <c r="U1458" s="162"/>
      <c r="V1458" s="162">
        <f>SUM(V1459:V1460)</f>
        <v>0</v>
      </c>
      <c r="W1458" s="162"/>
      <c r="AG1458" t="s">
        <v>150</v>
      </c>
    </row>
    <row r="1459" spans="1:60" outlineLevel="1" x14ac:dyDescent="0.2">
      <c r="A1459" s="169">
        <v>215</v>
      </c>
      <c r="B1459" s="170" t="s">
        <v>1022</v>
      </c>
      <c r="C1459" s="179" t="s">
        <v>1023</v>
      </c>
      <c r="D1459" s="171" t="s">
        <v>219</v>
      </c>
      <c r="E1459" s="172">
        <v>1</v>
      </c>
      <c r="F1459" s="173"/>
      <c r="G1459" s="174">
        <f>ROUND(E1459*F1459,2)</f>
        <v>0</v>
      </c>
      <c r="H1459" s="173">
        <v>0</v>
      </c>
      <c r="I1459" s="174">
        <f>ROUND(E1459*H1459,2)</f>
        <v>0</v>
      </c>
      <c r="J1459" s="173">
        <v>5002090.32</v>
      </c>
      <c r="K1459" s="174">
        <f>ROUND(E1459*J1459,2)</f>
        <v>5002090.32</v>
      </c>
      <c r="L1459" s="174">
        <v>21</v>
      </c>
      <c r="M1459" s="174">
        <f>G1459*(1+L1459/100)</f>
        <v>0</v>
      </c>
      <c r="N1459" s="174">
        <v>0</v>
      </c>
      <c r="O1459" s="174">
        <f>ROUND(E1459*N1459,2)</f>
        <v>0</v>
      </c>
      <c r="P1459" s="174">
        <v>0</v>
      </c>
      <c r="Q1459" s="174">
        <f>ROUND(E1459*P1459,2)</f>
        <v>0</v>
      </c>
      <c r="R1459" s="174"/>
      <c r="S1459" s="174" t="s">
        <v>208</v>
      </c>
      <c r="T1459" s="175" t="s">
        <v>209</v>
      </c>
      <c r="U1459" s="157">
        <v>0</v>
      </c>
      <c r="V1459" s="157">
        <f>ROUND(E1459*U1459,2)</f>
        <v>0</v>
      </c>
      <c r="W1459" s="157"/>
      <c r="X1459" s="148"/>
      <c r="Y1459" s="148"/>
      <c r="Z1459" s="148"/>
      <c r="AA1459" s="148"/>
      <c r="AB1459" s="148"/>
      <c r="AC1459" s="148"/>
      <c r="AD1459" s="148"/>
      <c r="AE1459" s="148"/>
      <c r="AF1459" s="148"/>
      <c r="AG1459" s="148" t="s">
        <v>156</v>
      </c>
      <c r="AH1459" s="148"/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</row>
    <row r="1460" spans="1:60" outlineLevel="1" x14ac:dyDescent="0.2">
      <c r="A1460" s="155"/>
      <c r="B1460" s="156"/>
      <c r="C1460" s="492"/>
      <c r="D1460" s="493"/>
      <c r="E1460" s="493"/>
      <c r="F1460" s="493"/>
      <c r="G1460" s="493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48"/>
      <c r="Y1460" s="148"/>
      <c r="Z1460" s="148"/>
      <c r="AA1460" s="148"/>
      <c r="AB1460" s="148"/>
      <c r="AC1460" s="148"/>
      <c r="AD1460" s="148"/>
      <c r="AE1460" s="148"/>
      <c r="AF1460" s="148"/>
      <c r="AG1460" s="148" t="s">
        <v>163</v>
      </c>
      <c r="AH1460" s="148"/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</row>
    <row r="1461" spans="1:60" x14ac:dyDescent="0.2">
      <c r="A1461" s="163" t="s">
        <v>149</v>
      </c>
      <c r="B1461" s="164" t="s">
        <v>119</v>
      </c>
      <c r="C1461" s="178" t="s">
        <v>120</v>
      </c>
      <c r="D1461" s="165"/>
      <c r="E1461" s="166"/>
      <c r="F1461" s="167"/>
      <c r="G1461" s="167">
        <f>SUMIF(AG1462:AG1487,"&lt;&gt;NOR",G1462:G1487)</f>
        <v>0</v>
      </c>
      <c r="H1461" s="167"/>
      <c r="I1461" s="167">
        <f>SUM(I1462:I1487)</f>
        <v>673.3</v>
      </c>
      <c r="J1461" s="167"/>
      <c r="K1461" s="167">
        <f>SUM(K1462:K1487)</f>
        <v>458695.1100000001</v>
      </c>
      <c r="L1461" s="167"/>
      <c r="M1461" s="167">
        <f>SUM(M1462:M1487)</f>
        <v>0</v>
      </c>
      <c r="N1461" s="167"/>
      <c r="O1461" s="167">
        <f>SUM(O1462:O1487)</f>
        <v>0</v>
      </c>
      <c r="P1461" s="167"/>
      <c r="Q1461" s="167">
        <f>SUM(Q1462:Q1487)</f>
        <v>0</v>
      </c>
      <c r="R1461" s="167"/>
      <c r="S1461" s="167"/>
      <c r="T1461" s="168"/>
      <c r="U1461" s="162"/>
      <c r="V1461" s="162">
        <f>SUM(V1462:V1487)</f>
        <v>0</v>
      </c>
      <c r="W1461" s="162"/>
      <c r="AG1461" t="s">
        <v>150</v>
      </c>
    </row>
    <row r="1462" spans="1:60" ht="22.5" outlineLevel="1" x14ac:dyDescent="0.2">
      <c r="A1462" s="169">
        <v>216</v>
      </c>
      <c r="B1462" s="170" t="s">
        <v>1024</v>
      </c>
      <c r="C1462" s="179" t="s">
        <v>1025</v>
      </c>
      <c r="D1462" s="171" t="s">
        <v>699</v>
      </c>
      <c r="E1462" s="172">
        <v>217.19227000000001</v>
      </c>
      <c r="F1462" s="173"/>
      <c r="G1462" s="174">
        <f>ROUND(E1462*F1462,2)</f>
        <v>0</v>
      </c>
      <c r="H1462" s="173">
        <v>0</v>
      </c>
      <c r="I1462" s="174">
        <f>ROUND(E1462*H1462,2)</f>
        <v>0</v>
      </c>
      <c r="J1462" s="173">
        <v>322.5</v>
      </c>
      <c r="K1462" s="174">
        <f>ROUND(E1462*J1462,2)</f>
        <v>70044.509999999995</v>
      </c>
      <c r="L1462" s="174">
        <v>21</v>
      </c>
      <c r="M1462" s="174">
        <f>G1462*(1+L1462/100)</f>
        <v>0</v>
      </c>
      <c r="N1462" s="174">
        <v>0</v>
      </c>
      <c r="O1462" s="174">
        <f>ROUND(E1462*N1462,2)</f>
        <v>0</v>
      </c>
      <c r="P1462" s="174">
        <v>0</v>
      </c>
      <c r="Q1462" s="174">
        <f>ROUND(E1462*P1462,2)</f>
        <v>0</v>
      </c>
      <c r="R1462" s="174" t="s">
        <v>649</v>
      </c>
      <c r="S1462" s="174" t="s">
        <v>155</v>
      </c>
      <c r="T1462" s="175" t="s">
        <v>155</v>
      </c>
      <c r="U1462" s="157">
        <v>0</v>
      </c>
      <c r="V1462" s="157">
        <f>ROUND(E1462*U1462,2)</f>
        <v>0</v>
      </c>
      <c r="W1462" s="157"/>
      <c r="X1462" s="148"/>
      <c r="Y1462" s="148"/>
      <c r="Z1462" s="148"/>
      <c r="AA1462" s="148"/>
      <c r="AB1462" s="148"/>
      <c r="AC1462" s="148"/>
      <c r="AD1462" s="148"/>
      <c r="AE1462" s="148"/>
      <c r="AF1462" s="148"/>
      <c r="AG1462" s="148" t="s">
        <v>366</v>
      </c>
      <c r="AH1462" s="148"/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</row>
    <row r="1463" spans="1:60" outlineLevel="1" x14ac:dyDescent="0.2">
      <c r="A1463" s="155"/>
      <c r="B1463" s="156"/>
      <c r="C1463" s="492"/>
      <c r="D1463" s="493"/>
      <c r="E1463" s="493"/>
      <c r="F1463" s="493"/>
      <c r="G1463" s="493"/>
      <c r="H1463" s="157"/>
      <c r="I1463" s="157"/>
      <c r="J1463" s="157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157"/>
      <c r="U1463" s="157"/>
      <c r="V1463" s="157"/>
      <c r="W1463" s="157"/>
      <c r="X1463" s="148"/>
      <c r="Y1463" s="148"/>
      <c r="Z1463" s="148"/>
      <c r="AA1463" s="148"/>
      <c r="AB1463" s="148"/>
      <c r="AC1463" s="148"/>
      <c r="AD1463" s="148"/>
      <c r="AE1463" s="148"/>
      <c r="AF1463" s="148"/>
      <c r="AG1463" s="148" t="s">
        <v>163</v>
      </c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</row>
    <row r="1464" spans="1:60" outlineLevel="1" x14ac:dyDescent="0.2">
      <c r="A1464" s="169">
        <v>217</v>
      </c>
      <c r="B1464" s="170" t="s">
        <v>1026</v>
      </c>
      <c r="C1464" s="179" t="s">
        <v>1027</v>
      </c>
      <c r="D1464" s="171" t="s">
        <v>699</v>
      </c>
      <c r="E1464" s="172">
        <v>651.57680000000005</v>
      </c>
      <c r="F1464" s="173"/>
      <c r="G1464" s="174">
        <f>ROUND(E1464*F1464,2)</f>
        <v>0</v>
      </c>
      <c r="H1464" s="173">
        <v>0</v>
      </c>
      <c r="I1464" s="174">
        <f>ROUND(E1464*H1464,2)</f>
        <v>0</v>
      </c>
      <c r="J1464" s="173">
        <v>201</v>
      </c>
      <c r="K1464" s="174">
        <f>ROUND(E1464*J1464,2)</f>
        <v>130966.94</v>
      </c>
      <c r="L1464" s="174">
        <v>21</v>
      </c>
      <c r="M1464" s="174">
        <f>G1464*(1+L1464/100)</f>
        <v>0</v>
      </c>
      <c r="N1464" s="174">
        <v>0</v>
      </c>
      <c r="O1464" s="174">
        <f>ROUND(E1464*N1464,2)</f>
        <v>0</v>
      </c>
      <c r="P1464" s="174">
        <v>0</v>
      </c>
      <c r="Q1464" s="174">
        <f>ROUND(E1464*P1464,2)</f>
        <v>0</v>
      </c>
      <c r="R1464" s="174" t="s">
        <v>649</v>
      </c>
      <c r="S1464" s="174" t="s">
        <v>155</v>
      </c>
      <c r="T1464" s="175" t="s">
        <v>155</v>
      </c>
      <c r="U1464" s="157">
        <v>0</v>
      </c>
      <c r="V1464" s="157">
        <f>ROUND(E1464*U1464,2)</f>
        <v>0</v>
      </c>
      <c r="W1464" s="157"/>
      <c r="X1464" s="148"/>
      <c r="Y1464" s="148"/>
      <c r="Z1464" s="148"/>
      <c r="AA1464" s="148"/>
      <c r="AB1464" s="148"/>
      <c r="AC1464" s="148"/>
      <c r="AD1464" s="148"/>
      <c r="AE1464" s="148"/>
      <c r="AF1464" s="148"/>
      <c r="AG1464" s="148" t="s">
        <v>366</v>
      </c>
      <c r="AH1464" s="148"/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</row>
    <row r="1465" spans="1:60" outlineLevel="1" x14ac:dyDescent="0.2">
      <c r="A1465" s="155"/>
      <c r="B1465" s="156"/>
      <c r="C1465" s="492"/>
      <c r="D1465" s="493"/>
      <c r="E1465" s="493"/>
      <c r="F1465" s="493"/>
      <c r="G1465" s="493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48"/>
      <c r="Y1465" s="148"/>
      <c r="Z1465" s="148"/>
      <c r="AA1465" s="148"/>
      <c r="AB1465" s="148"/>
      <c r="AC1465" s="148"/>
      <c r="AD1465" s="148"/>
      <c r="AE1465" s="148"/>
      <c r="AF1465" s="148"/>
      <c r="AG1465" s="148" t="s">
        <v>163</v>
      </c>
      <c r="AH1465" s="148"/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</row>
    <row r="1466" spans="1:60" outlineLevel="1" x14ac:dyDescent="0.2">
      <c r="A1466" s="169">
        <v>218</v>
      </c>
      <c r="B1466" s="170" t="s">
        <v>1028</v>
      </c>
      <c r="C1466" s="179" t="s">
        <v>1029</v>
      </c>
      <c r="D1466" s="171" t="s">
        <v>699</v>
      </c>
      <c r="E1466" s="172">
        <v>217.19227000000001</v>
      </c>
      <c r="F1466" s="173"/>
      <c r="G1466" s="174">
        <f>ROUND(E1466*F1466,2)</f>
        <v>0</v>
      </c>
      <c r="H1466" s="173">
        <v>0</v>
      </c>
      <c r="I1466" s="174">
        <f>ROUND(E1466*H1466,2)</f>
        <v>0</v>
      </c>
      <c r="J1466" s="173">
        <v>290</v>
      </c>
      <c r="K1466" s="174">
        <f>ROUND(E1466*J1466,2)</f>
        <v>62985.760000000002</v>
      </c>
      <c r="L1466" s="174">
        <v>21</v>
      </c>
      <c r="M1466" s="174">
        <f>G1466*(1+L1466/100)</f>
        <v>0</v>
      </c>
      <c r="N1466" s="174">
        <v>0</v>
      </c>
      <c r="O1466" s="174">
        <f>ROUND(E1466*N1466,2)</f>
        <v>0</v>
      </c>
      <c r="P1466" s="174">
        <v>0</v>
      </c>
      <c r="Q1466" s="174">
        <f>ROUND(E1466*P1466,2)</f>
        <v>0</v>
      </c>
      <c r="R1466" s="174" t="s">
        <v>649</v>
      </c>
      <c r="S1466" s="174" t="s">
        <v>155</v>
      </c>
      <c r="T1466" s="175" t="s">
        <v>155</v>
      </c>
      <c r="U1466" s="157">
        <v>0</v>
      </c>
      <c r="V1466" s="157">
        <f>ROUND(E1466*U1466,2)</f>
        <v>0</v>
      </c>
      <c r="W1466" s="157"/>
      <c r="X1466" s="148"/>
      <c r="Y1466" s="148"/>
      <c r="Z1466" s="148"/>
      <c r="AA1466" s="148"/>
      <c r="AB1466" s="148"/>
      <c r="AC1466" s="148"/>
      <c r="AD1466" s="148"/>
      <c r="AE1466" s="148"/>
      <c r="AF1466" s="148"/>
      <c r="AG1466" s="148" t="s">
        <v>366</v>
      </c>
      <c r="AH1466" s="148"/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</row>
    <row r="1467" spans="1:60" outlineLevel="1" x14ac:dyDescent="0.2">
      <c r="A1467" s="155"/>
      <c r="B1467" s="156"/>
      <c r="C1467" s="492"/>
      <c r="D1467" s="493"/>
      <c r="E1467" s="493"/>
      <c r="F1467" s="493"/>
      <c r="G1467" s="493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48"/>
      <c r="Y1467" s="148"/>
      <c r="Z1467" s="148"/>
      <c r="AA1467" s="148"/>
      <c r="AB1467" s="148"/>
      <c r="AC1467" s="148"/>
      <c r="AD1467" s="148"/>
      <c r="AE1467" s="148"/>
      <c r="AF1467" s="148"/>
      <c r="AG1467" s="148" t="s">
        <v>163</v>
      </c>
      <c r="AH1467" s="148"/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</row>
    <row r="1468" spans="1:60" ht="22.5" outlineLevel="1" x14ac:dyDescent="0.2">
      <c r="A1468" s="169">
        <v>219</v>
      </c>
      <c r="B1468" s="170" t="s">
        <v>1030</v>
      </c>
      <c r="C1468" s="179" t="s">
        <v>1031</v>
      </c>
      <c r="D1468" s="171" t="s">
        <v>699</v>
      </c>
      <c r="E1468" s="172">
        <v>868.76907000000006</v>
      </c>
      <c r="F1468" s="173"/>
      <c r="G1468" s="174">
        <f>ROUND(E1468*F1468,2)</f>
        <v>0</v>
      </c>
      <c r="H1468" s="173">
        <v>0</v>
      </c>
      <c r="I1468" s="174">
        <f>ROUND(E1468*H1468,2)</f>
        <v>0</v>
      </c>
      <c r="J1468" s="173">
        <v>32.300000000000004</v>
      </c>
      <c r="K1468" s="174">
        <f>ROUND(E1468*J1468,2)</f>
        <v>28061.24</v>
      </c>
      <c r="L1468" s="174">
        <v>21</v>
      </c>
      <c r="M1468" s="174">
        <f>G1468*(1+L1468/100)</f>
        <v>0</v>
      </c>
      <c r="N1468" s="174">
        <v>0</v>
      </c>
      <c r="O1468" s="174">
        <f>ROUND(E1468*N1468,2)</f>
        <v>0</v>
      </c>
      <c r="P1468" s="174">
        <v>0</v>
      </c>
      <c r="Q1468" s="174">
        <f>ROUND(E1468*P1468,2)</f>
        <v>0</v>
      </c>
      <c r="R1468" s="174" t="s">
        <v>649</v>
      </c>
      <c r="S1468" s="174" t="s">
        <v>155</v>
      </c>
      <c r="T1468" s="175" t="s">
        <v>155</v>
      </c>
      <c r="U1468" s="157">
        <v>0</v>
      </c>
      <c r="V1468" s="157">
        <f>ROUND(E1468*U1468,2)</f>
        <v>0</v>
      </c>
      <c r="W1468" s="157"/>
      <c r="X1468" s="148"/>
      <c r="Y1468" s="148"/>
      <c r="Z1468" s="148"/>
      <c r="AA1468" s="148"/>
      <c r="AB1468" s="148"/>
      <c r="AC1468" s="148"/>
      <c r="AD1468" s="148"/>
      <c r="AE1468" s="148"/>
      <c r="AF1468" s="148"/>
      <c r="AG1468" s="148" t="s">
        <v>366</v>
      </c>
      <c r="AH1468" s="148"/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</row>
    <row r="1469" spans="1:60" outlineLevel="1" x14ac:dyDescent="0.2">
      <c r="A1469" s="155"/>
      <c r="B1469" s="156"/>
      <c r="C1469" s="492"/>
      <c r="D1469" s="493"/>
      <c r="E1469" s="493"/>
      <c r="F1469" s="493"/>
      <c r="G1469" s="493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48"/>
      <c r="Y1469" s="148"/>
      <c r="Z1469" s="148"/>
      <c r="AA1469" s="148"/>
      <c r="AB1469" s="148"/>
      <c r="AC1469" s="148"/>
      <c r="AD1469" s="148"/>
      <c r="AE1469" s="148"/>
      <c r="AF1469" s="148"/>
      <c r="AG1469" s="148" t="s">
        <v>163</v>
      </c>
      <c r="AH1469" s="148"/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</row>
    <row r="1470" spans="1:60" outlineLevel="1" x14ac:dyDescent="0.2">
      <c r="A1470" s="169">
        <v>220</v>
      </c>
      <c r="B1470" s="170" t="s">
        <v>1032</v>
      </c>
      <c r="C1470" s="179" t="s">
        <v>1033</v>
      </c>
      <c r="D1470" s="171" t="s">
        <v>699</v>
      </c>
      <c r="E1470" s="172">
        <v>217.19227000000001</v>
      </c>
      <c r="F1470" s="173"/>
      <c r="G1470" s="174">
        <f>ROUND(E1470*F1470,2)</f>
        <v>0</v>
      </c>
      <c r="H1470" s="173">
        <v>3.1</v>
      </c>
      <c r="I1470" s="174">
        <f>ROUND(E1470*H1470,2)</f>
        <v>673.3</v>
      </c>
      <c r="J1470" s="173">
        <v>325.90000000000003</v>
      </c>
      <c r="K1470" s="174">
        <f>ROUND(E1470*J1470,2)</f>
        <v>70782.960000000006</v>
      </c>
      <c r="L1470" s="174">
        <v>21</v>
      </c>
      <c r="M1470" s="174">
        <f>G1470*(1+L1470/100)</f>
        <v>0</v>
      </c>
      <c r="N1470" s="174">
        <v>0</v>
      </c>
      <c r="O1470" s="174">
        <f>ROUND(E1470*N1470,2)</f>
        <v>0</v>
      </c>
      <c r="P1470" s="174">
        <v>0</v>
      </c>
      <c r="Q1470" s="174">
        <f>ROUND(E1470*P1470,2)</f>
        <v>0</v>
      </c>
      <c r="R1470" s="174" t="s">
        <v>1034</v>
      </c>
      <c r="S1470" s="174" t="s">
        <v>155</v>
      </c>
      <c r="T1470" s="175" t="s">
        <v>155</v>
      </c>
      <c r="U1470" s="157">
        <v>0</v>
      </c>
      <c r="V1470" s="157">
        <f>ROUND(E1470*U1470,2)</f>
        <v>0</v>
      </c>
      <c r="W1470" s="157"/>
      <c r="X1470" s="148"/>
      <c r="Y1470" s="148"/>
      <c r="Z1470" s="148"/>
      <c r="AA1470" s="148"/>
      <c r="AB1470" s="148"/>
      <c r="AC1470" s="148"/>
      <c r="AD1470" s="148"/>
      <c r="AE1470" s="148"/>
      <c r="AF1470" s="148"/>
      <c r="AG1470" s="148" t="s">
        <v>366</v>
      </c>
      <c r="AH1470" s="148"/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</row>
    <row r="1471" spans="1:60" outlineLevel="1" x14ac:dyDescent="0.2">
      <c r="A1471" s="155"/>
      <c r="B1471" s="156"/>
      <c r="C1471" s="496" t="s">
        <v>1035</v>
      </c>
      <c r="D1471" s="497"/>
      <c r="E1471" s="497"/>
      <c r="F1471" s="497"/>
      <c r="G1471" s="49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48"/>
      <c r="Y1471" s="148"/>
      <c r="Z1471" s="148"/>
      <c r="AA1471" s="148"/>
      <c r="AB1471" s="148"/>
      <c r="AC1471" s="148"/>
      <c r="AD1471" s="148"/>
      <c r="AE1471" s="148"/>
      <c r="AF1471" s="148"/>
      <c r="AG1471" s="148" t="s">
        <v>158</v>
      </c>
      <c r="AH1471" s="148"/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</row>
    <row r="1472" spans="1:60" outlineLevel="1" x14ac:dyDescent="0.2">
      <c r="A1472" s="155"/>
      <c r="B1472" s="156"/>
      <c r="C1472" s="494"/>
      <c r="D1472" s="495"/>
      <c r="E1472" s="495"/>
      <c r="F1472" s="495"/>
      <c r="G1472" s="495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48"/>
      <c r="Y1472" s="148"/>
      <c r="Z1472" s="148"/>
      <c r="AA1472" s="148"/>
      <c r="AB1472" s="148"/>
      <c r="AC1472" s="148"/>
      <c r="AD1472" s="148"/>
      <c r="AE1472" s="148"/>
      <c r="AF1472" s="148"/>
      <c r="AG1472" s="148" t="s">
        <v>163</v>
      </c>
      <c r="AH1472" s="148"/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</row>
    <row r="1473" spans="1:60" outlineLevel="1" x14ac:dyDescent="0.2">
      <c r="A1473" s="169">
        <v>221</v>
      </c>
      <c r="B1473" s="170" t="s">
        <v>1036</v>
      </c>
      <c r="C1473" s="179" t="s">
        <v>1037</v>
      </c>
      <c r="D1473" s="171" t="s">
        <v>699</v>
      </c>
      <c r="E1473" s="172">
        <v>868.76907000000006</v>
      </c>
      <c r="F1473" s="173"/>
      <c r="G1473" s="174">
        <f>ROUND(E1473*F1473,2)</f>
        <v>0</v>
      </c>
      <c r="H1473" s="173">
        <v>0</v>
      </c>
      <c r="I1473" s="174">
        <f>ROUND(E1473*H1473,2)</f>
        <v>0</v>
      </c>
      <c r="J1473" s="173">
        <v>26.1</v>
      </c>
      <c r="K1473" s="174">
        <f>ROUND(E1473*J1473,2)</f>
        <v>22674.87</v>
      </c>
      <c r="L1473" s="174">
        <v>21</v>
      </c>
      <c r="M1473" s="174">
        <f>G1473*(1+L1473/100)</f>
        <v>0</v>
      </c>
      <c r="N1473" s="174">
        <v>0</v>
      </c>
      <c r="O1473" s="174">
        <f>ROUND(E1473*N1473,2)</f>
        <v>0</v>
      </c>
      <c r="P1473" s="174">
        <v>0</v>
      </c>
      <c r="Q1473" s="174">
        <f>ROUND(E1473*P1473,2)</f>
        <v>0</v>
      </c>
      <c r="R1473" s="174" t="s">
        <v>1034</v>
      </c>
      <c r="S1473" s="174" t="s">
        <v>155</v>
      </c>
      <c r="T1473" s="175" t="s">
        <v>155</v>
      </c>
      <c r="U1473" s="157">
        <v>0</v>
      </c>
      <c r="V1473" s="157">
        <f>ROUND(E1473*U1473,2)</f>
        <v>0</v>
      </c>
      <c r="W1473" s="157"/>
      <c r="X1473" s="148"/>
      <c r="Y1473" s="148"/>
      <c r="Z1473" s="148"/>
      <c r="AA1473" s="148"/>
      <c r="AB1473" s="148"/>
      <c r="AC1473" s="148"/>
      <c r="AD1473" s="148"/>
      <c r="AE1473" s="148"/>
      <c r="AF1473" s="148"/>
      <c r="AG1473" s="148" t="s">
        <v>366</v>
      </c>
      <c r="AH1473" s="148"/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</row>
    <row r="1474" spans="1:60" outlineLevel="1" x14ac:dyDescent="0.2">
      <c r="A1474" s="155"/>
      <c r="B1474" s="156"/>
      <c r="C1474" s="496" t="s">
        <v>1035</v>
      </c>
      <c r="D1474" s="497"/>
      <c r="E1474" s="497"/>
      <c r="F1474" s="497"/>
      <c r="G1474" s="49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48"/>
      <c r="Y1474" s="148"/>
      <c r="Z1474" s="148"/>
      <c r="AA1474" s="148"/>
      <c r="AB1474" s="148"/>
      <c r="AC1474" s="148"/>
      <c r="AD1474" s="148"/>
      <c r="AE1474" s="148"/>
      <c r="AF1474" s="148"/>
      <c r="AG1474" s="148" t="s">
        <v>158</v>
      </c>
      <c r="AH1474" s="148"/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</row>
    <row r="1475" spans="1:60" outlineLevel="1" x14ac:dyDescent="0.2">
      <c r="A1475" s="155"/>
      <c r="B1475" s="156"/>
      <c r="C1475" s="494"/>
      <c r="D1475" s="495"/>
      <c r="E1475" s="495"/>
      <c r="F1475" s="495"/>
      <c r="G1475" s="495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48"/>
      <c r="Y1475" s="148"/>
      <c r="Z1475" s="148"/>
      <c r="AA1475" s="148"/>
      <c r="AB1475" s="148"/>
      <c r="AC1475" s="148"/>
      <c r="AD1475" s="148"/>
      <c r="AE1475" s="148"/>
      <c r="AF1475" s="148"/>
      <c r="AG1475" s="148" t="s">
        <v>163</v>
      </c>
      <c r="AH1475" s="148"/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</row>
    <row r="1476" spans="1:60" outlineLevel="1" x14ac:dyDescent="0.2">
      <c r="A1476" s="169">
        <v>222</v>
      </c>
      <c r="B1476" s="170" t="s">
        <v>1038</v>
      </c>
      <c r="C1476" s="179" t="s">
        <v>1039</v>
      </c>
      <c r="D1476" s="171" t="s">
        <v>699</v>
      </c>
      <c r="E1476" s="172">
        <v>199.64427000000001</v>
      </c>
      <c r="F1476" s="173"/>
      <c r="G1476" s="174">
        <f>ROUND(E1476*F1476,2)</f>
        <v>0</v>
      </c>
      <c r="H1476" s="173">
        <v>0</v>
      </c>
      <c r="I1476" s="174">
        <f>ROUND(E1476*H1476,2)</f>
        <v>0</v>
      </c>
      <c r="J1476" s="173">
        <v>300</v>
      </c>
      <c r="K1476" s="174">
        <f>ROUND(E1476*J1476,2)</f>
        <v>59893.279999999999</v>
      </c>
      <c r="L1476" s="174">
        <v>21</v>
      </c>
      <c r="M1476" s="174">
        <f>G1476*(1+L1476/100)</f>
        <v>0</v>
      </c>
      <c r="N1476" s="174">
        <v>0</v>
      </c>
      <c r="O1476" s="174">
        <f>ROUND(E1476*N1476,2)</f>
        <v>0</v>
      </c>
      <c r="P1476" s="174">
        <v>0</v>
      </c>
      <c r="Q1476" s="174">
        <f>ROUND(E1476*P1476,2)</f>
        <v>0</v>
      </c>
      <c r="R1476" s="174" t="s">
        <v>649</v>
      </c>
      <c r="S1476" s="174" t="s">
        <v>155</v>
      </c>
      <c r="T1476" s="175" t="s">
        <v>155</v>
      </c>
      <c r="U1476" s="157">
        <v>0</v>
      </c>
      <c r="V1476" s="157">
        <f>ROUND(E1476*U1476,2)</f>
        <v>0</v>
      </c>
      <c r="W1476" s="157"/>
      <c r="X1476" s="148"/>
      <c r="Y1476" s="148"/>
      <c r="Z1476" s="148"/>
      <c r="AA1476" s="148"/>
      <c r="AB1476" s="148"/>
      <c r="AC1476" s="148"/>
      <c r="AD1476" s="148"/>
      <c r="AE1476" s="148"/>
      <c r="AF1476" s="148"/>
      <c r="AG1476" s="148" t="s">
        <v>398</v>
      </c>
      <c r="AH1476" s="148"/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</row>
    <row r="1477" spans="1:60" outlineLevel="1" x14ac:dyDescent="0.2">
      <c r="A1477" s="155"/>
      <c r="B1477" s="156"/>
      <c r="C1477" s="180" t="s">
        <v>1040</v>
      </c>
      <c r="D1477" s="158"/>
      <c r="E1477" s="159">
        <v>217.19227000000001</v>
      </c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48"/>
      <c r="Y1477" s="148"/>
      <c r="Z1477" s="148"/>
      <c r="AA1477" s="148"/>
      <c r="AB1477" s="148"/>
      <c r="AC1477" s="148"/>
      <c r="AD1477" s="148"/>
      <c r="AE1477" s="148"/>
      <c r="AF1477" s="148"/>
      <c r="AG1477" s="148" t="s">
        <v>160</v>
      </c>
      <c r="AH1477" s="148">
        <v>0</v>
      </c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</row>
    <row r="1478" spans="1:60" outlineLevel="1" x14ac:dyDescent="0.2">
      <c r="A1478" s="155"/>
      <c r="B1478" s="156"/>
      <c r="C1478" s="180" t="s">
        <v>1041</v>
      </c>
      <c r="D1478" s="158"/>
      <c r="E1478" s="159">
        <v>-4.4399999999999995</v>
      </c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48"/>
      <c r="Y1478" s="148"/>
      <c r="Z1478" s="148"/>
      <c r="AA1478" s="148"/>
      <c r="AB1478" s="148"/>
      <c r="AC1478" s="148"/>
      <c r="AD1478" s="148"/>
      <c r="AE1478" s="148"/>
      <c r="AF1478" s="148"/>
      <c r="AG1478" s="148" t="s">
        <v>160</v>
      </c>
      <c r="AH1478" s="148">
        <v>0</v>
      </c>
      <c r="AI1478" s="148"/>
      <c r="AJ1478" s="148"/>
      <c r="AK1478" s="148"/>
      <c r="AL1478" s="148"/>
      <c r="AM1478" s="148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</row>
    <row r="1479" spans="1:60" outlineLevel="1" x14ac:dyDescent="0.2">
      <c r="A1479" s="155"/>
      <c r="B1479" s="156"/>
      <c r="C1479" s="180" t="s">
        <v>1042</v>
      </c>
      <c r="D1479" s="158"/>
      <c r="E1479" s="159">
        <v>-0.49</v>
      </c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48"/>
      <c r="Y1479" s="148"/>
      <c r="Z1479" s="148"/>
      <c r="AA1479" s="148"/>
      <c r="AB1479" s="148"/>
      <c r="AC1479" s="148"/>
      <c r="AD1479" s="148"/>
      <c r="AE1479" s="148"/>
      <c r="AF1479" s="148"/>
      <c r="AG1479" s="148" t="s">
        <v>160</v>
      </c>
      <c r="AH1479" s="148">
        <v>0</v>
      </c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</row>
    <row r="1480" spans="1:60" outlineLevel="1" x14ac:dyDescent="0.2">
      <c r="A1480" s="155"/>
      <c r="B1480" s="156"/>
      <c r="C1480" s="180" t="s">
        <v>1043</v>
      </c>
      <c r="D1480" s="158"/>
      <c r="E1480" s="159">
        <v>-12.617999999999999</v>
      </c>
      <c r="F1480" s="157"/>
      <c r="G1480" s="157"/>
      <c r="H1480" s="157"/>
      <c r="I1480" s="157"/>
      <c r="J1480" s="157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157"/>
      <c r="U1480" s="157"/>
      <c r="V1480" s="157"/>
      <c r="W1480" s="157"/>
      <c r="X1480" s="148"/>
      <c r="Y1480" s="148"/>
      <c r="Z1480" s="148"/>
      <c r="AA1480" s="148"/>
      <c r="AB1480" s="148"/>
      <c r="AC1480" s="148"/>
      <c r="AD1480" s="148"/>
      <c r="AE1480" s="148"/>
      <c r="AF1480" s="148"/>
      <c r="AG1480" s="148" t="s">
        <v>160</v>
      </c>
      <c r="AH1480" s="148">
        <v>0</v>
      </c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</row>
    <row r="1481" spans="1:60" outlineLevel="1" x14ac:dyDescent="0.2">
      <c r="A1481" s="155"/>
      <c r="B1481" s="156"/>
      <c r="C1481" s="494"/>
      <c r="D1481" s="495"/>
      <c r="E1481" s="495"/>
      <c r="F1481" s="495"/>
      <c r="G1481" s="495"/>
      <c r="H1481" s="157"/>
      <c r="I1481" s="157"/>
      <c r="J1481" s="157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157"/>
      <c r="U1481" s="157"/>
      <c r="V1481" s="157"/>
      <c r="W1481" s="157"/>
      <c r="X1481" s="148"/>
      <c r="Y1481" s="148"/>
      <c r="Z1481" s="148"/>
      <c r="AA1481" s="148"/>
      <c r="AB1481" s="148"/>
      <c r="AC1481" s="148"/>
      <c r="AD1481" s="148"/>
      <c r="AE1481" s="148"/>
      <c r="AF1481" s="148"/>
      <c r="AG1481" s="148" t="s">
        <v>163</v>
      </c>
      <c r="AH1481" s="148"/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</row>
    <row r="1482" spans="1:60" outlineLevel="1" x14ac:dyDescent="0.2">
      <c r="A1482" s="169">
        <v>223</v>
      </c>
      <c r="B1482" s="170" t="s">
        <v>1044</v>
      </c>
      <c r="C1482" s="179" t="s">
        <v>1045</v>
      </c>
      <c r="D1482" s="171" t="s">
        <v>699</v>
      </c>
      <c r="E1482" s="172">
        <v>4.4400000000000004</v>
      </c>
      <c r="F1482" s="173"/>
      <c r="G1482" s="174">
        <f>ROUND(E1482*F1482,2)</f>
        <v>0</v>
      </c>
      <c r="H1482" s="173">
        <v>0</v>
      </c>
      <c r="I1482" s="174">
        <f>ROUND(E1482*H1482,2)</f>
        <v>0</v>
      </c>
      <c r="J1482" s="173">
        <v>1435</v>
      </c>
      <c r="K1482" s="174">
        <f>ROUND(E1482*J1482,2)</f>
        <v>6371.4</v>
      </c>
      <c r="L1482" s="174">
        <v>21</v>
      </c>
      <c r="M1482" s="174">
        <f>G1482*(1+L1482/100)</f>
        <v>0</v>
      </c>
      <c r="N1482" s="174">
        <v>0</v>
      </c>
      <c r="O1482" s="174">
        <f>ROUND(E1482*N1482,2)</f>
        <v>0</v>
      </c>
      <c r="P1482" s="174">
        <v>0</v>
      </c>
      <c r="Q1482" s="174">
        <f>ROUND(E1482*P1482,2)</f>
        <v>0</v>
      </c>
      <c r="R1482" s="174" t="s">
        <v>649</v>
      </c>
      <c r="S1482" s="174" t="s">
        <v>155</v>
      </c>
      <c r="T1482" s="175" t="s">
        <v>155</v>
      </c>
      <c r="U1482" s="157">
        <v>0</v>
      </c>
      <c r="V1482" s="157">
        <f>ROUND(E1482*U1482,2)</f>
        <v>0</v>
      </c>
      <c r="W1482" s="157"/>
      <c r="X1482" s="148"/>
      <c r="Y1482" s="148"/>
      <c r="Z1482" s="148"/>
      <c r="AA1482" s="148"/>
      <c r="AB1482" s="148"/>
      <c r="AC1482" s="148"/>
      <c r="AD1482" s="148"/>
      <c r="AE1482" s="148"/>
      <c r="AF1482" s="148"/>
      <c r="AG1482" s="148" t="s">
        <v>156</v>
      </c>
      <c r="AH1482" s="148"/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</row>
    <row r="1483" spans="1:60" outlineLevel="1" x14ac:dyDescent="0.2">
      <c r="A1483" s="155"/>
      <c r="B1483" s="156"/>
      <c r="C1483" s="492"/>
      <c r="D1483" s="493"/>
      <c r="E1483" s="493"/>
      <c r="F1483" s="493"/>
      <c r="G1483" s="493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48"/>
      <c r="Y1483" s="148"/>
      <c r="Z1483" s="148"/>
      <c r="AA1483" s="148"/>
      <c r="AB1483" s="148"/>
      <c r="AC1483" s="148"/>
      <c r="AD1483" s="148"/>
      <c r="AE1483" s="148"/>
      <c r="AF1483" s="148"/>
      <c r="AG1483" s="148" t="s">
        <v>163</v>
      </c>
      <c r="AH1483" s="148"/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</row>
    <row r="1484" spans="1:60" outlineLevel="1" x14ac:dyDescent="0.2">
      <c r="A1484" s="169">
        <v>224</v>
      </c>
      <c r="B1484" s="170" t="s">
        <v>1046</v>
      </c>
      <c r="C1484" s="179" t="s">
        <v>1047</v>
      </c>
      <c r="D1484" s="171" t="s">
        <v>699</v>
      </c>
      <c r="E1484" s="172">
        <v>0.49000000000000005</v>
      </c>
      <c r="F1484" s="173"/>
      <c r="G1484" s="174">
        <f>ROUND(E1484*F1484,2)</f>
        <v>0</v>
      </c>
      <c r="H1484" s="173">
        <v>0</v>
      </c>
      <c r="I1484" s="174">
        <f>ROUND(E1484*H1484,2)</f>
        <v>0</v>
      </c>
      <c r="J1484" s="173">
        <v>1235</v>
      </c>
      <c r="K1484" s="174">
        <f>ROUND(E1484*J1484,2)</f>
        <v>605.15</v>
      </c>
      <c r="L1484" s="174">
        <v>21</v>
      </c>
      <c r="M1484" s="174">
        <f>G1484*(1+L1484/100)</f>
        <v>0</v>
      </c>
      <c r="N1484" s="174">
        <v>0</v>
      </c>
      <c r="O1484" s="174">
        <f>ROUND(E1484*N1484,2)</f>
        <v>0</v>
      </c>
      <c r="P1484" s="174">
        <v>0</v>
      </c>
      <c r="Q1484" s="174">
        <f>ROUND(E1484*P1484,2)</f>
        <v>0</v>
      </c>
      <c r="R1484" s="174" t="s">
        <v>649</v>
      </c>
      <c r="S1484" s="174" t="s">
        <v>155</v>
      </c>
      <c r="T1484" s="175" t="s">
        <v>155</v>
      </c>
      <c r="U1484" s="157">
        <v>0</v>
      </c>
      <c r="V1484" s="157">
        <f>ROUND(E1484*U1484,2)</f>
        <v>0</v>
      </c>
      <c r="W1484" s="157"/>
      <c r="X1484" s="148"/>
      <c r="Y1484" s="148"/>
      <c r="Z1484" s="148"/>
      <c r="AA1484" s="148"/>
      <c r="AB1484" s="148"/>
      <c r="AC1484" s="148"/>
      <c r="AD1484" s="148"/>
      <c r="AE1484" s="148"/>
      <c r="AF1484" s="148"/>
      <c r="AG1484" s="148" t="s">
        <v>156</v>
      </c>
      <c r="AH1484" s="148"/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</row>
    <row r="1485" spans="1:60" outlineLevel="1" x14ac:dyDescent="0.2">
      <c r="A1485" s="155"/>
      <c r="B1485" s="156"/>
      <c r="C1485" s="492"/>
      <c r="D1485" s="493"/>
      <c r="E1485" s="493"/>
      <c r="F1485" s="493"/>
      <c r="G1485" s="493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48"/>
      <c r="Y1485" s="148"/>
      <c r="Z1485" s="148"/>
      <c r="AA1485" s="148"/>
      <c r="AB1485" s="148"/>
      <c r="AC1485" s="148"/>
      <c r="AD1485" s="148"/>
      <c r="AE1485" s="148"/>
      <c r="AF1485" s="148"/>
      <c r="AG1485" s="148" t="s">
        <v>163</v>
      </c>
      <c r="AH1485" s="148"/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</row>
    <row r="1486" spans="1:60" outlineLevel="1" x14ac:dyDescent="0.2">
      <c r="A1486" s="169">
        <v>225</v>
      </c>
      <c r="B1486" s="170" t="s">
        <v>1048</v>
      </c>
      <c r="C1486" s="179" t="s">
        <v>1049</v>
      </c>
      <c r="D1486" s="171" t="s">
        <v>699</v>
      </c>
      <c r="E1486" s="172">
        <v>12.618</v>
      </c>
      <c r="F1486" s="173"/>
      <c r="G1486" s="174">
        <f>ROUND(E1486*F1486,2)</f>
        <v>0</v>
      </c>
      <c r="H1486" s="173">
        <v>0</v>
      </c>
      <c r="I1486" s="174">
        <f>ROUND(E1486*H1486,2)</f>
        <v>0</v>
      </c>
      <c r="J1486" s="173">
        <v>500</v>
      </c>
      <c r="K1486" s="174">
        <f>ROUND(E1486*J1486,2)</f>
        <v>6309</v>
      </c>
      <c r="L1486" s="174">
        <v>21</v>
      </c>
      <c r="M1486" s="174">
        <f>G1486*(1+L1486/100)</f>
        <v>0</v>
      </c>
      <c r="N1486" s="174">
        <v>0</v>
      </c>
      <c r="O1486" s="174">
        <f>ROUND(E1486*N1486,2)</f>
        <v>0</v>
      </c>
      <c r="P1486" s="174">
        <v>0</v>
      </c>
      <c r="Q1486" s="174">
        <f>ROUND(E1486*P1486,2)</f>
        <v>0</v>
      </c>
      <c r="R1486" s="174" t="s">
        <v>649</v>
      </c>
      <c r="S1486" s="174" t="s">
        <v>155</v>
      </c>
      <c r="T1486" s="175" t="s">
        <v>155</v>
      </c>
      <c r="U1486" s="157">
        <v>0</v>
      </c>
      <c r="V1486" s="157">
        <f>ROUND(E1486*U1486,2)</f>
        <v>0</v>
      </c>
      <c r="W1486" s="157"/>
      <c r="X1486" s="148"/>
      <c r="Y1486" s="148"/>
      <c r="Z1486" s="148"/>
      <c r="AA1486" s="148"/>
      <c r="AB1486" s="148"/>
      <c r="AC1486" s="148"/>
      <c r="AD1486" s="148"/>
      <c r="AE1486" s="148"/>
      <c r="AF1486" s="148"/>
      <c r="AG1486" s="148" t="s">
        <v>156</v>
      </c>
      <c r="AH1486" s="148"/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</row>
    <row r="1487" spans="1:60" outlineLevel="1" x14ac:dyDescent="0.2">
      <c r="A1487" s="155"/>
      <c r="B1487" s="156"/>
      <c r="C1487" s="492"/>
      <c r="D1487" s="493"/>
      <c r="E1487" s="493"/>
      <c r="F1487" s="493"/>
      <c r="G1487" s="493"/>
      <c r="H1487" s="157"/>
      <c r="I1487" s="157"/>
      <c r="J1487" s="157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157"/>
      <c r="U1487" s="157"/>
      <c r="V1487" s="157"/>
      <c r="W1487" s="157"/>
      <c r="X1487" s="148"/>
      <c r="Y1487" s="148"/>
      <c r="Z1487" s="148"/>
      <c r="AA1487" s="148"/>
      <c r="AB1487" s="148"/>
      <c r="AC1487" s="148"/>
      <c r="AD1487" s="148"/>
      <c r="AE1487" s="148"/>
      <c r="AF1487" s="148"/>
      <c r="AG1487" s="148" t="s">
        <v>163</v>
      </c>
      <c r="AH1487" s="148"/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</row>
    <row r="1488" spans="1:60" x14ac:dyDescent="0.2">
      <c r="A1488" s="5"/>
      <c r="B1488" s="6"/>
      <c r="C1488" s="182"/>
      <c r="D1488" s="8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AE1488">
        <v>15</v>
      </c>
      <c r="AF1488">
        <v>21</v>
      </c>
    </row>
    <row r="1489" spans="1:33" x14ac:dyDescent="0.2">
      <c r="A1489" s="151"/>
      <c r="B1489" s="152" t="s">
        <v>29</v>
      </c>
      <c r="C1489" s="183"/>
      <c r="D1489" s="153"/>
      <c r="E1489" s="154"/>
      <c r="F1489" s="154"/>
      <c r="G1489" s="177">
        <f>G8+G67+G74+G126+G133+G195+G283+G681+G684+G738+G771+G811+G822+G872+G901+G905+G933+G983+G1018+G1021+G1024+G1071+G1234+G1322+G1340+G1379+G1395+G1403+G1422+G1436+G1452+G1458+G1461</f>
        <v>0</v>
      </c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AE1489">
        <f>SUMIF(L7:L1487,AE1488,G7:G1487)</f>
        <v>0</v>
      </c>
      <c r="AF1489">
        <f>SUMIF(L7:L1487,AF1488,G7:G1487)</f>
        <v>0</v>
      </c>
      <c r="AG1489" t="s">
        <v>1050</v>
      </c>
    </row>
    <row r="1490" spans="1:33" x14ac:dyDescent="0.2">
      <c r="C1490" s="184"/>
      <c r="D1490" s="139"/>
      <c r="AG1490" t="s">
        <v>1051</v>
      </c>
    </row>
    <row r="1491" spans="1:33" x14ac:dyDescent="0.2">
      <c r="D1491" s="139"/>
    </row>
    <row r="1492" spans="1:33" x14ac:dyDescent="0.2">
      <c r="D1492" s="139"/>
    </row>
    <row r="1493" spans="1:33" x14ac:dyDescent="0.2">
      <c r="D1493" s="139"/>
    </row>
    <row r="1494" spans="1:33" x14ac:dyDescent="0.2">
      <c r="D1494" s="139"/>
    </row>
    <row r="1495" spans="1:33" x14ac:dyDescent="0.2">
      <c r="D1495" s="139"/>
    </row>
    <row r="1496" spans="1:33" x14ac:dyDescent="0.2">
      <c r="D1496" s="139"/>
    </row>
    <row r="1497" spans="1:33" x14ac:dyDescent="0.2">
      <c r="D1497" s="139"/>
    </row>
    <row r="1498" spans="1:33" x14ac:dyDescent="0.2">
      <c r="D1498" s="139"/>
    </row>
    <row r="1499" spans="1:33" x14ac:dyDescent="0.2">
      <c r="D1499" s="139"/>
    </row>
    <row r="1500" spans="1:33" x14ac:dyDescent="0.2">
      <c r="D1500" s="139"/>
    </row>
    <row r="1501" spans="1:33" x14ac:dyDescent="0.2">
      <c r="D1501" s="139"/>
    </row>
    <row r="1502" spans="1:33" x14ac:dyDescent="0.2">
      <c r="D1502" s="139"/>
    </row>
    <row r="1503" spans="1:33" x14ac:dyDescent="0.2">
      <c r="D1503" s="139"/>
    </row>
    <row r="1504" spans="1:33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</sheetData>
  <sheetProtection algorithmName="SHA-512" hashValue="eOjzEGqwK01aiH7rNEwtujU8CBxqpK6Q+ZlQre5QFh7qoB8Jp0D1pgkFiXTfMO2+x64NSXAuiuSKd23q0UqapQ==" saltValue="RP60Wx91A8Us0MqZgsmvPQ==" spinCount="100000" sheet="1" objects="1" scenarios="1"/>
  <mergeCells count="303">
    <mergeCell ref="C16:G16"/>
    <mergeCell ref="C22:G22"/>
    <mergeCell ref="C24:G24"/>
    <mergeCell ref="C27:G27"/>
    <mergeCell ref="C29:G29"/>
    <mergeCell ref="C31:G31"/>
    <mergeCell ref="A1:G1"/>
    <mergeCell ref="C2:G2"/>
    <mergeCell ref="C3:G3"/>
    <mergeCell ref="C4:G4"/>
    <mergeCell ref="C10:G10"/>
    <mergeCell ref="C14:G14"/>
    <mergeCell ref="C43:G43"/>
    <mergeCell ref="C45:G45"/>
    <mergeCell ref="C47:G47"/>
    <mergeCell ref="C49:G49"/>
    <mergeCell ref="C52:G52"/>
    <mergeCell ref="C55:G55"/>
    <mergeCell ref="C33:G33"/>
    <mergeCell ref="C34:G34"/>
    <mergeCell ref="C35:G35"/>
    <mergeCell ref="C37:G37"/>
    <mergeCell ref="C39:G39"/>
    <mergeCell ref="C41:G41"/>
    <mergeCell ref="C76:G76"/>
    <mergeCell ref="C78:G78"/>
    <mergeCell ref="C80:G80"/>
    <mergeCell ref="C82:G82"/>
    <mergeCell ref="C84:G84"/>
    <mergeCell ref="C86:G86"/>
    <mergeCell ref="C57:G57"/>
    <mergeCell ref="C59:G59"/>
    <mergeCell ref="C62:G62"/>
    <mergeCell ref="C66:G66"/>
    <mergeCell ref="C70:G70"/>
    <mergeCell ref="C73:G73"/>
    <mergeCell ref="C146:G146"/>
    <mergeCell ref="C158:G158"/>
    <mergeCell ref="C160:G160"/>
    <mergeCell ref="C166:G166"/>
    <mergeCell ref="C168:G168"/>
    <mergeCell ref="C172:G172"/>
    <mergeCell ref="C88:G88"/>
    <mergeCell ref="C91:G91"/>
    <mergeCell ref="C125:G125"/>
    <mergeCell ref="C129:G129"/>
    <mergeCell ref="C132:G132"/>
    <mergeCell ref="C135:G135"/>
    <mergeCell ref="C240:G240"/>
    <mergeCell ref="C242:G242"/>
    <mergeCell ref="C244:G244"/>
    <mergeCell ref="C277:G277"/>
    <mergeCell ref="C279:G279"/>
    <mergeCell ref="C282:G282"/>
    <mergeCell ref="C181:G181"/>
    <mergeCell ref="C194:G194"/>
    <mergeCell ref="C197:G197"/>
    <mergeCell ref="C205:G205"/>
    <mergeCell ref="C207:G207"/>
    <mergeCell ref="C238:G238"/>
    <mergeCell ref="C318:G318"/>
    <mergeCell ref="C320:G320"/>
    <mergeCell ref="C321:G321"/>
    <mergeCell ref="C323:G323"/>
    <mergeCell ref="C325:G325"/>
    <mergeCell ref="C326:G326"/>
    <mergeCell ref="C285:G285"/>
    <mergeCell ref="C293:G293"/>
    <mergeCell ref="C295:G295"/>
    <mergeCell ref="C300:G300"/>
    <mergeCell ref="C302:G302"/>
    <mergeCell ref="C303:G303"/>
    <mergeCell ref="C387:G387"/>
    <mergeCell ref="C420:G420"/>
    <mergeCell ref="C422:G422"/>
    <mergeCell ref="C423:G423"/>
    <mergeCell ref="C425:G425"/>
    <mergeCell ref="C427:G427"/>
    <mergeCell ref="C336:G336"/>
    <mergeCell ref="C338:G338"/>
    <mergeCell ref="C339:G339"/>
    <mergeCell ref="C354:G354"/>
    <mergeCell ref="C356:G356"/>
    <mergeCell ref="C385:G385"/>
    <mergeCell ref="C442:G442"/>
    <mergeCell ref="C445:G445"/>
    <mergeCell ref="C449:G449"/>
    <mergeCell ref="C481:G481"/>
    <mergeCell ref="C483:G483"/>
    <mergeCell ref="C486:G486"/>
    <mergeCell ref="C428:G428"/>
    <mergeCell ref="C431:G431"/>
    <mergeCell ref="C433:G433"/>
    <mergeCell ref="C434:G434"/>
    <mergeCell ref="C436:G436"/>
    <mergeCell ref="C438:G438"/>
    <mergeCell ref="C511:G511"/>
    <mergeCell ref="C524:G524"/>
    <mergeCell ref="C540:G540"/>
    <mergeCell ref="C544:G544"/>
    <mergeCell ref="C548:G548"/>
    <mergeCell ref="C552:G552"/>
    <mergeCell ref="C488:G488"/>
    <mergeCell ref="C490:G490"/>
    <mergeCell ref="C495:G495"/>
    <mergeCell ref="C498:G498"/>
    <mergeCell ref="C500:G500"/>
    <mergeCell ref="C502:G502"/>
    <mergeCell ref="C580:G580"/>
    <mergeCell ref="C584:G584"/>
    <mergeCell ref="C588:G588"/>
    <mergeCell ref="C592:G592"/>
    <mergeCell ref="C596:G596"/>
    <mergeCell ref="C600:G600"/>
    <mergeCell ref="C556:G556"/>
    <mergeCell ref="C560:G560"/>
    <mergeCell ref="C564:G564"/>
    <mergeCell ref="C568:G568"/>
    <mergeCell ref="C572:G572"/>
    <mergeCell ref="C576:G576"/>
    <mergeCell ref="C628:G628"/>
    <mergeCell ref="C632:G632"/>
    <mergeCell ref="C636:G636"/>
    <mergeCell ref="C640:G640"/>
    <mergeCell ref="C644:G644"/>
    <mergeCell ref="C648:G648"/>
    <mergeCell ref="C604:G604"/>
    <mergeCell ref="C608:G608"/>
    <mergeCell ref="C612:G612"/>
    <mergeCell ref="C616:G616"/>
    <mergeCell ref="C620:G620"/>
    <mergeCell ref="C624:G624"/>
    <mergeCell ref="C676:G676"/>
    <mergeCell ref="C680:G680"/>
    <mergeCell ref="C683:G683"/>
    <mergeCell ref="C686:G686"/>
    <mergeCell ref="C691:G691"/>
    <mergeCell ref="C693:G693"/>
    <mergeCell ref="C652:G652"/>
    <mergeCell ref="C656:G656"/>
    <mergeCell ref="C660:G660"/>
    <mergeCell ref="C664:G664"/>
    <mergeCell ref="C668:G668"/>
    <mergeCell ref="C672:G672"/>
    <mergeCell ref="C745:G745"/>
    <mergeCell ref="C758:G758"/>
    <mergeCell ref="C770:G770"/>
    <mergeCell ref="C773:G773"/>
    <mergeCell ref="C781:G781"/>
    <mergeCell ref="C783:G783"/>
    <mergeCell ref="C723:G723"/>
    <mergeCell ref="C725:G725"/>
    <mergeCell ref="C728:G728"/>
    <mergeCell ref="C730:G730"/>
    <mergeCell ref="C731:G731"/>
    <mergeCell ref="C737:G737"/>
    <mergeCell ref="C798:G798"/>
    <mergeCell ref="C800:G800"/>
    <mergeCell ref="C803:G803"/>
    <mergeCell ref="C805:G805"/>
    <mergeCell ref="C806:G806"/>
    <mergeCell ref="C808:G808"/>
    <mergeCell ref="C785:G785"/>
    <mergeCell ref="C787:G787"/>
    <mergeCell ref="C789:G789"/>
    <mergeCell ref="C791:G791"/>
    <mergeCell ref="C793:G793"/>
    <mergeCell ref="C796:G796"/>
    <mergeCell ref="C817:G817"/>
    <mergeCell ref="C821:G821"/>
    <mergeCell ref="C824:G824"/>
    <mergeCell ref="C826:G826"/>
    <mergeCell ref="C829:G829"/>
    <mergeCell ref="C832:G832"/>
    <mergeCell ref="C810:G810"/>
    <mergeCell ref="C813:G813"/>
    <mergeCell ref="C855:G855"/>
    <mergeCell ref="C859:G859"/>
    <mergeCell ref="C835:G835"/>
    <mergeCell ref="C837:G837"/>
    <mergeCell ref="C842:G842"/>
    <mergeCell ref="C844:G844"/>
    <mergeCell ref="C846:G846"/>
    <mergeCell ref="C851:G851"/>
    <mergeCell ref="C885:G885"/>
    <mergeCell ref="C890:G890"/>
    <mergeCell ref="C900:G900"/>
    <mergeCell ref="C903:G903"/>
    <mergeCell ref="C904:G904"/>
    <mergeCell ref="C910:G910"/>
    <mergeCell ref="C868:G868"/>
    <mergeCell ref="C871:G871"/>
    <mergeCell ref="C876:G876"/>
    <mergeCell ref="C882:G882"/>
    <mergeCell ref="C937:G937"/>
    <mergeCell ref="C941:G941"/>
    <mergeCell ref="C945:G945"/>
    <mergeCell ref="C950:G950"/>
    <mergeCell ref="C952:G952"/>
    <mergeCell ref="C956:G956"/>
    <mergeCell ref="C913:G913"/>
    <mergeCell ref="C918:G918"/>
    <mergeCell ref="C922:G922"/>
    <mergeCell ref="C929:G929"/>
    <mergeCell ref="C931:G931"/>
    <mergeCell ref="C932:G932"/>
    <mergeCell ref="C986:G986"/>
    <mergeCell ref="C990:G990"/>
    <mergeCell ref="C995:G995"/>
    <mergeCell ref="C999:G999"/>
    <mergeCell ref="C1004:G1004"/>
    <mergeCell ref="C1008:G1008"/>
    <mergeCell ref="C960:G960"/>
    <mergeCell ref="C965:G965"/>
    <mergeCell ref="C967:G967"/>
    <mergeCell ref="C979:G979"/>
    <mergeCell ref="C981:G981"/>
    <mergeCell ref="C982:G982"/>
    <mergeCell ref="C1029:G1029"/>
    <mergeCell ref="C1032:G1032"/>
    <mergeCell ref="C1035:G1035"/>
    <mergeCell ref="C1038:G1038"/>
    <mergeCell ref="C1042:G1042"/>
    <mergeCell ref="C1045:G1045"/>
    <mergeCell ref="C1011:G1011"/>
    <mergeCell ref="C1014:G1014"/>
    <mergeCell ref="C1016:G1016"/>
    <mergeCell ref="C1017:G1017"/>
    <mergeCell ref="C1020:G1020"/>
    <mergeCell ref="C1023:G1023"/>
    <mergeCell ref="C1067:G1067"/>
    <mergeCell ref="C1069:G1069"/>
    <mergeCell ref="C1070:G1070"/>
    <mergeCell ref="C1077:G1077"/>
    <mergeCell ref="C1079:G1079"/>
    <mergeCell ref="C1081:G1081"/>
    <mergeCell ref="C1049:G1049"/>
    <mergeCell ref="C1053:G1053"/>
    <mergeCell ref="C1056:G1056"/>
    <mergeCell ref="C1059:G1059"/>
    <mergeCell ref="C1061:G1061"/>
    <mergeCell ref="C1064:G1064"/>
    <mergeCell ref="C1152:G1152"/>
    <mergeCell ref="C1156:G1156"/>
    <mergeCell ref="C1180:G1180"/>
    <mergeCell ref="C1215:G1215"/>
    <mergeCell ref="C1217:G1217"/>
    <mergeCell ref="C1221:G1221"/>
    <mergeCell ref="C1090:G1090"/>
    <mergeCell ref="C1109:G1109"/>
    <mergeCell ref="C1115:G1115"/>
    <mergeCell ref="C1118:G1118"/>
    <mergeCell ref="C1145:G1145"/>
    <mergeCell ref="C1148:G1148"/>
    <mergeCell ref="C1293:G1293"/>
    <mergeCell ref="C1315:G1315"/>
    <mergeCell ref="C1318:G1318"/>
    <mergeCell ref="C1320:G1320"/>
    <mergeCell ref="C1321:G1321"/>
    <mergeCell ref="C1327:G1327"/>
    <mergeCell ref="C1223:G1223"/>
    <mergeCell ref="C1227:G1227"/>
    <mergeCell ref="C1230:G1230"/>
    <mergeCell ref="C1232:G1232"/>
    <mergeCell ref="C1233:G1233"/>
    <mergeCell ref="C1266:G1266"/>
    <mergeCell ref="C1394:G1394"/>
    <mergeCell ref="C1398:G1398"/>
    <mergeCell ref="C1402:G1402"/>
    <mergeCell ref="C1407:G1407"/>
    <mergeCell ref="C1409:G1409"/>
    <mergeCell ref="C1410:G1410"/>
    <mergeCell ref="C1333:G1333"/>
    <mergeCell ref="C1336:G1336"/>
    <mergeCell ref="C1338:G1338"/>
    <mergeCell ref="C1339:G1339"/>
    <mergeCell ref="C1365:G1365"/>
    <mergeCell ref="C1378:G1378"/>
    <mergeCell ref="C1438:G1438"/>
    <mergeCell ref="C1443:G1443"/>
    <mergeCell ref="C1447:G1447"/>
    <mergeCell ref="C1451:G1451"/>
    <mergeCell ref="C1455:G1455"/>
    <mergeCell ref="C1457:G1457"/>
    <mergeCell ref="C1413:G1413"/>
    <mergeCell ref="C1415:G1415"/>
    <mergeCell ref="C1421:G1421"/>
    <mergeCell ref="C1432:G1432"/>
    <mergeCell ref="C1434:G1434"/>
    <mergeCell ref="C1435:G1435"/>
    <mergeCell ref="C1487:G1487"/>
    <mergeCell ref="C1472:G1472"/>
    <mergeCell ref="C1474:G1474"/>
    <mergeCell ref="C1475:G1475"/>
    <mergeCell ref="C1481:G1481"/>
    <mergeCell ref="C1483:G1483"/>
    <mergeCell ref="C1485:G1485"/>
    <mergeCell ref="C1460:G1460"/>
    <mergeCell ref="C1463:G1463"/>
    <mergeCell ref="C1465:G1465"/>
    <mergeCell ref="C1467:G1467"/>
    <mergeCell ref="C1469:G1469"/>
    <mergeCell ref="C1471:G1471"/>
  </mergeCells>
  <pageMargins left="0.59055118110236204" right="0.196850393700787" top="0.78740157499999996" bottom="0.78740157499999996" header="0.3" footer="0.3"/>
  <pageSetup paperSize="9" scale="98" orientation="landscape" horizontalDpi="360" verticalDpi="360" r:id="rId1"/>
  <headerFooter>
    <oddFooter>&amp;RStránka &amp;P z &amp;N&amp;LZpracováno programem BUILDpower S,  © RTS, a.s.</oddFooter>
  </headerFooter>
  <colBreaks count="1" manualBreakCount="1">
    <brk id="20" max="150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2"/>
  <sheetViews>
    <sheetView topLeftCell="A82" zoomScaleNormal="100" workbookViewId="0">
      <selection activeCell="L130" sqref="L130:M130"/>
    </sheetView>
  </sheetViews>
  <sheetFormatPr defaultRowHeight="12.75" x14ac:dyDescent="0.2"/>
  <cols>
    <col min="1" max="1" width="7.140625" style="279" customWidth="1"/>
    <col min="2" max="2" width="1.42578125" style="279" customWidth="1"/>
    <col min="3" max="3" width="3.5703125" style="279" customWidth="1"/>
    <col min="4" max="4" width="3.7109375" style="279" customWidth="1"/>
    <col min="5" max="5" width="14.7109375" style="279" customWidth="1"/>
    <col min="6" max="7" width="9.5703125" style="279" customWidth="1"/>
    <col min="8" max="8" width="10.7109375" style="279" customWidth="1"/>
    <col min="9" max="9" width="6" style="279" customWidth="1"/>
    <col min="10" max="10" width="4.42578125" style="279" customWidth="1"/>
    <col min="11" max="11" width="9.85546875" style="279" customWidth="1"/>
    <col min="12" max="12" width="10.28515625" style="279" customWidth="1"/>
    <col min="13" max="14" width="5.140625" style="279" customWidth="1"/>
    <col min="15" max="15" width="1.7109375" style="279" customWidth="1"/>
    <col min="16" max="16" width="10.7109375" style="279" customWidth="1"/>
    <col min="17" max="17" width="3.5703125" style="279" customWidth="1"/>
    <col min="18" max="18" width="1.42578125" style="279" customWidth="1"/>
    <col min="19" max="19" width="7" style="279" hidden="1" customWidth="1"/>
    <col min="20" max="20" width="25.42578125" style="279" hidden="1" customWidth="1"/>
    <col min="21" max="21" width="14" style="279" hidden="1" customWidth="1"/>
    <col min="22" max="22" width="10.5703125" style="279" hidden="1" customWidth="1"/>
    <col min="23" max="23" width="14" style="279" hidden="1" customWidth="1"/>
    <col min="24" max="24" width="10.42578125" style="279" hidden="1" customWidth="1"/>
    <col min="25" max="25" width="12.85546875" style="279" hidden="1" customWidth="1"/>
    <col min="26" max="26" width="9.42578125" style="279" hidden="1" customWidth="1"/>
    <col min="27" max="27" width="12.85546875" style="279" hidden="1" customWidth="1"/>
    <col min="28" max="28" width="14" style="279" hidden="1" customWidth="1"/>
    <col min="29" max="29" width="9.42578125" style="279" hidden="1" customWidth="1"/>
    <col min="30" max="30" width="12.85546875" style="279" hidden="1" customWidth="1"/>
    <col min="31" max="31" width="14" style="279" customWidth="1"/>
    <col min="32" max="41" width="9.140625" style="279"/>
    <col min="42" max="78" width="0" style="279" hidden="1" customWidth="1"/>
    <col min="79" max="16384" width="9.140625" style="279"/>
  </cols>
  <sheetData>
    <row r="1" spans="1:66" ht="21.75" customHeight="1" x14ac:dyDescent="0.2">
      <c r="A1" s="185"/>
      <c r="B1" s="186"/>
      <c r="C1" s="186"/>
      <c r="D1" s="187" t="s">
        <v>1081</v>
      </c>
      <c r="E1" s="186"/>
      <c r="F1" s="188" t="s">
        <v>1082</v>
      </c>
      <c r="G1" s="188"/>
      <c r="H1" s="513" t="s">
        <v>1083</v>
      </c>
      <c r="I1" s="513"/>
      <c r="J1" s="513"/>
      <c r="K1" s="513"/>
      <c r="L1" s="188" t="s">
        <v>1084</v>
      </c>
      <c r="M1" s="186"/>
      <c r="N1" s="186"/>
      <c r="O1" s="187" t="s">
        <v>1085</v>
      </c>
      <c r="P1" s="186"/>
      <c r="Q1" s="186"/>
      <c r="R1" s="186"/>
      <c r="S1" s="188" t="s">
        <v>1086</v>
      </c>
      <c r="T1" s="188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</row>
    <row r="2" spans="1:66" ht="36.950000000000003" customHeight="1" x14ac:dyDescent="0.2">
      <c r="C2" s="514" t="s">
        <v>1087</v>
      </c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S2" s="516" t="s">
        <v>1088</v>
      </c>
      <c r="T2" s="517"/>
      <c r="U2" s="517"/>
      <c r="V2" s="517"/>
      <c r="W2" s="517"/>
      <c r="X2" s="517"/>
      <c r="Y2" s="517"/>
      <c r="Z2" s="517"/>
      <c r="AA2" s="517"/>
      <c r="AB2" s="517"/>
      <c r="AC2" s="517"/>
      <c r="AT2" s="280" t="s">
        <v>1089</v>
      </c>
    </row>
    <row r="3" spans="1:66" ht="6.95" customHeight="1" x14ac:dyDescent="0.2"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3"/>
      <c r="AT3" s="280" t="s">
        <v>57</v>
      </c>
    </row>
    <row r="4" spans="1:66" ht="36.950000000000003" customHeight="1" x14ac:dyDescent="0.2">
      <c r="B4" s="284"/>
      <c r="C4" s="518" t="s">
        <v>1090</v>
      </c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285"/>
      <c r="T4" s="286" t="s">
        <v>1091</v>
      </c>
      <c r="AT4" s="280" t="s">
        <v>1092</v>
      </c>
    </row>
    <row r="5" spans="1:66" ht="6.95" customHeight="1" x14ac:dyDescent="0.2">
      <c r="B5" s="284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5"/>
    </row>
    <row r="6" spans="1:66" ht="25.35" customHeight="1" x14ac:dyDescent="0.2">
      <c r="B6" s="284"/>
      <c r="C6" s="287"/>
      <c r="D6" s="288" t="s">
        <v>22</v>
      </c>
      <c r="E6" s="287"/>
      <c r="F6" s="520" t="str">
        <f>'[2]Rekapitulace stavby'!K6</f>
        <v>SNÍŽENÍ ENERGETICKÉ NÁROČNOSTI OBCHODNÍ AKADEMIE V KOLÍNĚ,</v>
      </c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287"/>
      <c r="R6" s="285"/>
    </row>
    <row r="7" spans="1:66" s="289" customFormat="1" ht="32.85" customHeight="1" x14ac:dyDescent="0.2">
      <c r="B7" s="290"/>
      <c r="C7" s="291"/>
      <c r="D7" s="292" t="s">
        <v>1093</v>
      </c>
      <c r="E7" s="291"/>
      <c r="F7" s="522" t="s">
        <v>1094</v>
      </c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291"/>
      <c r="R7" s="293"/>
    </row>
    <row r="8" spans="1:66" s="289" customFormat="1" ht="14.45" customHeight="1" x14ac:dyDescent="0.2">
      <c r="B8" s="290"/>
      <c r="C8" s="291"/>
      <c r="D8" s="288" t="s">
        <v>1095</v>
      </c>
      <c r="E8" s="291"/>
      <c r="F8" s="294" t="s">
        <v>637</v>
      </c>
      <c r="G8" s="291"/>
      <c r="H8" s="291"/>
      <c r="I8" s="291"/>
      <c r="J8" s="291"/>
      <c r="K8" s="291"/>
      <c r="L8" s="291"/>
      <c r="M8" s="288" t="s">
        <v>1096</v>
      </c>
      <c r="N8" s="291"/>
      <c r="O8" s="294" t="s">
        <v>637</v>
      </c>
      <c r="P8" s="291"/>
      <c r="Q8" s="291"/>
      <c r="R8" s="293"/>
    </row>
    <row r="9" spans="1:66" s="289" customFormat="1" ht="14.45" customHeight="1" x14ac:dyDescent="0.2">
      <c r="B9" s="290"/>
      <c r="C9" s="291"/>
      <c r="D9" s="288" t="s">
        <v>1097</v>
      </c>
      <c r="E9" s="291"/>
      <c r="F9" s="294" t="s">
        <v>1098</v>
      </c>
      <c r="G9" s="291"/>
      <c r="H9" s="291"/>
      <c r="I9" s="291"/>
      <c r="J9" s="291"/>
      <c r="K9" s="291"/>
      <c r="L9" s="291"/>
      <c r="M9" s="288" t="s">
        <v>1099</v>
      </c>
      <c r="N9" s="291"/>
      <c r="O9" s="511" t="str">
        <f>'[2]Rekapitulace stavby'!AN8</f>
        <v>22. 1. 2017</v>
      </c>
      <c r="P9" s="511"/>
      <c r="Q9" s="291"/>
      <c r="R9" s="293"/>
    </row>
    <row r="10" spans="1:66" s="289" customFormat="1" ht="10.9" customHeight="1" x14ac:dyDescent="0.2">
      <c r="B10" s="290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3"/>
    </row>
    <row r="11" spans="1:66" s="289" customFormat="1" ht="14.45" customHeight="1" x14ac:dyDescent="0.2">
      <c r="B11" s="290"/>
      <c r="C11" s="291"/>
      <c r="D11" s="288" t="s">
        <v>1100</v>
      </c>
      <c r="E11" s="291"/>
      <c r="F11" s="291"/>
      <c r="G11" s="291"/>
      <c r="H11" s="291"/>
      <c r="I11" s="291"/>
      <c r="J11" s="291"/>
      <c r="K11" s="291"/>
      <c r="L11" s="291"/>
      <c r="M11" s="288" t="s">
        <v>1101</v>
      </c>
      <c r="N11" s="291"/>
      <c r="O11" s="512" t="str">
        <f>IF('[2]Rekapitulace stavby'!AN10="","",'[2]Rekapitulace stavby'!AN10)</f>
        <v/>
      </c>
      <c r="P11" s="512"/>
      <c r="Q11" s="291"/>
      <c r="R11" s="293"/>
    </row>
    <row r="12" spans="1:66" s="289" customFormat="1" ht="18" customHeight="1" x14ac:dyDescent="0.2">
      <c r="B12" s="290"/>
      <c r="C12" s="291"/>
      <c r="D12" s="291"/>
      <c r="E12" s="294" t="str">
        <f>IF('[2]Rekapitulace stavby'!E11="","",'[2]Rekapitulace stavby'!E11)</f>
        <v xml:space="preserve"> </v>
      </c>
      <c r="F12" s="291"/>
      <c r="G12" s="291"/>
      <c r="H12" s="291"/>
      <c r="I12" s="291"/>
      <c r="J12" s="291"/>
      <c r="K12" s="291"/>
      <c r="L12" s="291"/>
      <c r="M12" s="288" t="s">
        <v>34</v>
      </c>
      <c r="N12" s="291"/>
      <c r="O12" s="512" t="str">
        <f>IF('[2]Rekapitulace stavby'!AN11="","",'[2]Rekapitulace stavby'!AN11)</f>
        <v/>
      </c>
      <c r="P12" s="512"/>
      <c r="Q12" s="291"/>
      <c r="R12" s="293"/>
    </row>
    <row r="13" spans="1:66" s="289" customFormat="1" ht="6.95" customHeight="1" x14ac:dyDescent="0.2">
      <c r="B13" s="290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3"/>
    </row>
    <row r="14" spans="1:66" s="289" customFormat="1" ht="14.45" customHeight="1" x14ac:dyDescent="0.2">
      <c r="B14" s="290"/>
      <c r="C14" s="291"/>
      <c r="D14" s="288" t="s">
        <v>19</v>
      </c>
      <c r="E14" s="291"/>
      <c r="F14" s="291"/>
      <c r="G14" s="291"/>
      <c r="H14" s="291"/>
      <c r="I14" s="291"/>
      <c r="J14" s="291"/>
      <c r="K14" s="291"/>
      <c r="L14" s="291"/>
      <c r="M14" s="288" t="s">
        <v>1101</v>
      </c>
      <c r="N14" s="291"/>
      <c r="O14" s="512" t="str">
        <f>IF('[2]Rekapitulace stavby'!AN13="","",'[2]Rekapitulace stavby'!AN13)</f>
        <v/>
      </c>
      <c r="P14" s="512"/>
      <c r="Q14" s="291"/>
      <c r="R14" s="293"/>
    </row>
    <row r="15" spans="1:66" s="289" customFormat="1" ht="18" customHeight="1" x14ac:dyDescent="0.2">
      <c r="B15" s="290"/>
      <c r="C15" s="291"/>
      <c r="D15" s="291"/>
      <c r="E15" s="294" t="str">
        <f>IF('[2]Rekapitulace stavby'!E14="","",'[2]Rekapitulace stavby'!E14)</f>
        <v xml:space="preserve"> </v>
      </c>
      <c r="F15" s="291"/>
      <c r="G15" s="291"/>
      <c r="H15" s="291"/>
      <c r="I15" s="291"/>
      <c r="J15" s="291"/>
      <c r="K15" s="291"/>
      <c r="L15" s="291"/>
      <c r="M15" s="288" t="s">
        <v>34</v>
      </c>
      <c r="N15" s="291"/>
      <c r="O15" s="512" t="str">
        <f>IF('[2]Rekapitulace stavby'!AN14="","",'[2]Rekapitulace stavby'!AN14)</f>
        <v/>
      </c>
      <c r="P15" s="512"/>
      <c r="Q15" s="291"/>
      <c r="R15" s="293"/>
    </row>
    <row r="16" spans="1:66" s="289" customFormat="1" ht="6.95" customHeight="1" x14ac:dyDescent="0.2">
      <c r="B16" s="290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3"/>
    </row>
    <row r="17" spans="2:18" s="289" customFormat="1" ht="14.45" customHeight="1" x14ac:dyDescent="0.2">
      <c r="B17" s="290"/>
      <c r="C17" s="291"/>
      <c r="D17" s="288" t="s">
        <v>20</v>
      </c>
      <c r="E17" s="291"/>
      <c r="F17" s="291"/>
      <c r="G17" s="291"/>
      <c r="H17" s="291"/>
      <c r="I17" s="291"/>
      <c r="J17" s="291"/>
      <c r="K17" s="291"/>
      <c r="L17" s="291"/>
      <c r="M17" s="288" t="s">
        <v>1101</v>
      </c>
      <c r="N17" s="291"/>
      <c r="O17" s="512" t="str">
        <f>IF('[2]Rekapitulace stavby'!AN16="","",'[2]Rekapitulace stavby'!AN16)</f>
        <v/>
      </c>
      <c r="P17" s="512"/>
      <c r="Q17" s="291"/>
      <c r="R17" s="293"/>
    </row>
    <row r="18" spans="2:18" s="289" customFormat="1" ht="18" customHeight="1" x14ac:dyDescent="0.2">
      <c r="B18" s="290"/>
      <c r="C18" s="291"/>
      <c r="D18" s="291"/>
      <c r="E18" s="294" t="str">
        <f>IF('[2]Rekapitulace stavby'!E17="","",'[2]Rekapitulace stavby'!E17)</f>
        <v xml:space="preserve"> </v>
      </c>
      <c r="F18" s="291"/>
      <c r="G18" s="291"/>
      <c r="H18" s="291"/>
      <c r="I18" s="291"/>
      <c r="J18" s="291"/>
      <c r="K18" s="291"/>
      <c r="L18" s="291"/>
      <c r="M18" s="288" t="s">
        <v>34</v>
      </c>
      <c r="N18" s="291"/>
      <c r="O18" s="512" t="str">
        <f>IF('[2]Rekapitulace stavby'!AN17="","",'[2]Rekapitulace stavby'!AN17)</f>
        <v/>
      </c>
      <c r="P18" s="512"/>
      <c r="Q18" s="291"/>
      <c r="R18" s="293"/>
    </row>
    <row r="19" spans="2:18" s="289" customFormat="1" ht="6.95" customHeight="1" x14ac:dyDescent="0.2"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3"/>
    </row>
    <row r="20" spans="2:18" s="289" customFormat="1" ht="14.45" customHeight="1" x14ac:dyDescent="0.2">
      <c r="B20" s="290"/>
      <c r="C20" s="291"/>
      <c r="D20" s="288" t="s">
        <v>1102</v>
      </c>
      <c r="E20" s="291"/>
      <c r="F20" s="291"/>
      <c r="G20" s="291"/>
      <c r="H20" s="291"/>
      <c r="I20" s="291"/>
      <c r="J20" s="291"/>
      <c r="K20" s="291"/>
      <c r="L20" s="291"/>
      <c r="M20" s="288" t="s">
        <v>1101</v>
      </c>
      <c r="N20" s="291"/>
      <c r="O20" s="512" t="str">
        <f>IF('[2]Rekapitulace stavby'!AN19="","",'[2]Rekapitulace stavby'!AN19)</f>
        <v/>
      </c>
      <c r="P20" s="512"/>
      <c r="Q20" s="291"/>
      <c r="R20" s="293"/>
    </row>
    <row r="21" spans="2:18" s="289" customFormat="1" ht="18" customHeight="1" x14ac:dyDescent="0.2">
      <c r="B21" s="290"/>
      <c r="C21" s="291"/>
      <c r="D21" s="291"/>
      <c r="E21" s="294" t="str">
        <f>IF('[2]Rekapitulace stavby'!E20="","",'[2]Rekapitulace stavby'!E20)</f>
        <v xml:space="preserve"> </v>
      </c>
      <c r="F21" s="291"/>
      <c r="G21" s="291"/>
      <c r="H21" s="291"/>
      <c r="I21" s="291"/>
      <c r="J21" s="291"/>
      <c r="K21" s="291"/>
      <c r="L21" s="291"/>
      <c r="M21" s="288" t="s">
        <v>34</v>
      </c>
      <c r="N21" s="291"/>
      <c r="O21" s="512" t="str">
        <f>IF('[2]Rekapitulace stavby'!AN20="","",'[2]Rekapitulace stavby'!AN20)</f>
        <v/>
      </c>
      <c r="P21" s="512"/>
      <c r="Q21" s="291"/>
      <c r="R21" s="293"/>
    </row>
    <row r="22" spans="2:18" s="289" customFormat="1" ht="6.95" customHeight="1" x14ac:dyDescent="0.2">
      <c r="B22" s="29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3"/>
    </row>
    <row r="23" spans="2:18" s="289" customFormat="1" ht="14.45" customHeight="1" x14ac:dyDescent="0.2">
      <c r="B23" s="290"/>
      <c r="C23" s="291"/>
      <c r="D23" s="288" t="s">
        <v>1103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3"/>
    </row>
    <row r="24" spans="2:18" s="289" customFormat="1" ht="16.5" customHeight="1" x14ac:dyDescent="0.2">
      <c r="B24" s="290"/>
      <c r="C24" s="291"/>
      <c r="D24" s="291"/>
      <c r="E24" s="526" t="s">
        <v>637</v>
      </c>
      <c r="F24" s="526"/>
      <c r="G24" s="526"/>
      <c r="H24" s="526"/>
      <c r="I24" s="526"/>
      <c r="J24" s="526"/>
      <c r="K24" s="526"/>
      <c r="L24" s="526"/>
      <c r="M24" s="291"/>
      <c r="N24" s="291"/>
      <c r="O24" s="291"/>
      <c r="P24" s="291"/>
      <c r="Q24" s="291"/>
      <c r="R24" s="293"/>
    </row>
    <row r="25" spans="2:18" s="289" customFormat="1" ht="6.95" customHeight="1" x14ac:dyDescent="0.2">
      <c r="B25" s="290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3"/>
    </row>
    <row r="26" spans="2:18" s="289" customFormat="1" ht="6.95" customHeight="1" x14ac:dyDescent="0.2">
      <c r="B26" s="290"/>
      <c r="C26" s="291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1"/>
      <c r="R26" s="293"/>
    </row>
    <row r="27" spans="2:18" s="289" customFormat="1" ht="14.45" customHeight="1" x14ac:dyDescent="0.2">
      <c r="B27" s="290"/>
      <c r="C27" s="291"/>
      <c r="D27" s="296" t="s">
        <v>1104</v>
      </c>
      <c r="E27" s="291"/>
      <c r="F27" s="291"/>
      <c r="G27" s="291"/>
      <c r="H27" s="291"/>
      <c r="I27" s="291"/>
      <c r="J27" s="291"/>
      <c r="K27" s="291"/>
      <c r="L27" s="291"/>
      <c r="M27" s="527">
        <f>N88</f>
        <v>0</v>
      </c>
      <c r="N27" s="527"/>
      <c r="O27" s="527"/>
      <c r="P27" s="527"/>
      <c r="Q27" s="291"/>
      <c r="R27" s="293"/>
    </row>
    <row r="28" spans="2:18" s="289" customFormat="1" ht="14.45" customHeight="1" x14ac:dyDescent="0.2">
      <c r="B28" s="290"/>
      <c r="C28" s="291"/>
      <c r="D28" s="297" t="s">
        <v>28</v>
      </c>
      <c r="E28" s="291"/>
      <c r="F28" s="291"/>
      <c r="G28" s="291"/>
      <c r="H28" s="291"/>
      <c r="I28" s="291"/>
      <c r="J28" s="291"/>
      <c r="K28" s="291"/>
      <c r="L28" s="291"/>
      <c r="M28" s="527">
        <f>N95</f>
        <v>0</v>
      </c>
      <c r="N28" s="527"/>
      <c r="O28" s="527"/>
      <c r="P28" s="527"/>
      <c r="Q28" s="291"/>
      <c r="R28" s="293"/>
    </row>
    <row r="29" spans="2:18" s="289" customFormat="1" ht="6.95" customHeight="1" x14ac:dyDescent="0.2">
      <c r="B29" s="290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3"/>
    </row>
    <row r="30" spans="2:18" s="289" customFormat="1" ht="25.35" customHeight="1" x14ac:dyDescent="0.2">
      <c r="B30" s="290"/>
      <c r="C30" s="291"/>
      <c r="D30" s="298" t="s">
        <v>1105</v>
      </c>
      <c r="E30" s="291"/>
      <c r="F30" s="291"/>
      <c r="G30" s="291"/>
      <c r="H30" s="291"/>
      <c r="I30" s="291"/>
      <c r="J30" s="291"/>
      <c r="K30" s="291"/>
      <c r="L30" s="291"/>
      <c r="M30" s="524">
        <f>ROUND(M27+M28,2)</f>
        <v>0</v>
      </c>
      <c r="N30" s="523"/>
      <c r="O30" s="523"/>
      <c r="P30" s="523"/>
      <c r="Q30" s="291"/>
      <c r="R30" s="293"/>
    </row>
    <row r="31" spans="2:18" s="289" customFormat="1" ht="6.95" customHeight="1" x14ac:dyDescent="0.2">
      <c r="B31" s="290"/>
      <c r="C31" s="291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1"/>
      <c r="R31" s="293"/>
    </row>
    <row r="32" spans="2:18" s="289" customFormat="1" ht="14.45" customHeight="1" x14ac:dyDescent="0.2">
      <c r="B32" s="290"/>
      <c r="C32" s="291"/>
      <c r="D32" s="299" t="s">
        <v>137</v>
      </c>
      <c r="E32" s="299" t="s">
        <v>1106</v>
      </c>
      <c r="F32" s="300">
        <v>0.21</v>
      </c>
      <c r="G32" s="301" t="s">
        <v>1107</v>
      </c>
      <c r="H32" s="525">
        <f>ROUND((SUM(BE95:BE96)+SUM(BE114:BE151)), 2)</f>
        <v>0</v>
      </c>
      <c r="I32" s="523"/>
      <c r="J32" s="523"/>
      <c r="K32" s="291"/>
      <c r="L32" s="291"/>
      <c r="M32" s="525">
        <f>ROUND(ROUND((SUM(BE95:BE96)+SUM(BE114:BE151)), 2)*F32, 2)</f>
        <v>0</v>
      </c>
      <c r="N32" s="523"/>
      <c r="O32" s="523"/>
      <c r="P32" s="523"/>
      <c r="Q32" s="291"/>
      <c r="R32" s="293"/>
    </row>
    <row r="33" spans="2:18" s="289" customFormat="1" ht="14.45" customHeight="1" x14ac:dyDescent="0.2">
      <c r="B33" s="290"/>
      <c r="C33" s="291"/>
      <c r="D33" s="291"/>
      <c r="E33" s="299" t="s">
        <v>1108</v>
      </c>
      <c r="F33" s="300">
        <v>0.15</v>
      </c>
      <c r="G33" s="301" t="s">
        <v>1107</v>
      </c>
      <c r="H33" s="525">
        <f>ROUND((SUM(BF95:BF96)+SUM(BF114:BF151)), 2)</f>
        <v>0</v>
      </c>
      <c r="I33" s="523"/>
      <c r="J33" s="523"/>
      <c r="K33" s="291"/>
      <c r="L33" s="291"/>
      <c r="M33" s="525">
        <f>ROUND(ROUND((SUM(BF95:BF96)+SUM(BF114:BF151)), 2)*F33, 2)</f>
        <v>0</v>
      </c>
      <c r="N33" s="523"/>
      <c r="O33" s="523"/>
      <c r="P33" s="523"/>
      <c r="Q33" s="291"/>
      <c r="R33" s="293"/>
    </row>
    <row r="34" spans="2:18" s="289" customFormat="1" ht="14.45" hidden="1" customHeight="1" x14ac:dyDescent="0.2">
      <c r="B34" s="290"/>
      <c r="C34" s="291"/>
      <c r="D34" s="291"/>
      <c r="E34" s="299" t="s">
        <v>1109</v>
      </c>
      <c r="F34" s="300">
        <v>0.21</v>
      </c>
      <c r="G34" s="301" t="s">
        <v>1107</v>
      </c>
      <c r="H34" s="525">
        <f>ROUND((SUM(BG95:BG96)+SUM(BG114:BG151)), 2)</f>
        <v>0</v>
      </c>
      <c r="I34" s="523"/>
      <c r="J34" s="523"/>
      <c r="K34" s="291"/>
      <c r="L34" s="291"/>
      <c r="M34" s="525">
        <v>0</v>
      </c>
      <c r="N34" s="523"/>
      <c r="O34" s="523"/>
      <c r="P34" s="523"/>
      <c r="Q34" s="291"/>
      <c r="R34" s="293"/>
    </row>
    <row r="35" spans="2:18" s="289" customFormat="1" ht="14.45" hidden="1" customHeight="1" x14ac:dyDescent="0.2">
      <c r="B35" s="290"/>
      <c r="C35" s="291"/>
      <c r="D35" s="291"/>
      <c r="E35" s="299" t="s">
        <v>1110</v>
      </c>
      <c r="F35" s="300">
        <v>0.15</v>
      </c>
      <c r="G35" s="301" t="s">
        <v>1107</v>
      </c>
      <c r="H35" s="525">
        <f>ROUND((SUM(BH95:BH96)+SUM(BH114:BH151)), 2)</f>
        <v>0</v>
      </c>
      <c r="I35" s="523"/>
      <c r="J35" s="523"/>
      <c r="K35" s="291"/>
      <c r="L35" s="291"/>
      <c r="M35" s="525">
        <v>0</v>
      </c>
      <c r="N35" s="523"/>
      <c r="O35" s="523"/>
      <c r="P35" s="523"/>
      <c r="Q35" s="291"/>
      <c r="R35" s="293"/>
    </row>
    <row r="36" spans="2:18" s="289" customFormat="1" ht="14.45" hidden="1" customHeight="1" x14ac:dyDescent="0.2">
      <c r="B36" s="290"/>
      <c r="C36" s="291"/>
      <c r="D36" s="291"/>
      <c r="E36" s="299" t="s">
        <v>1111</v>
      </c>
      <c r="F36" s="300">
        <v>0</v>
      </c>
      <c r="G36" s="301" t="s">
        <v>1107</v>
      </c>
      <c r="H36" s="525">
        <f>ROUND((SUM(BI95:BI96)+SUM(BI114:BI151)), 2)</f>
        <v>0</v>
      </c>
      <c r="I36" s="523"/>
      <c r="J36" s="523"/>
      <c r="K36" s="291"/>
      <c r="L36" s="291"/>
      <c r="M36" s="525">
        <v>0</v>
      </c>
      <c r="N36" s="523"/>
      <c r="O36" s="523"/>
      <c r="P36" s="523"/>
      <c r="Q36" s="291"/>
      <c r="R36" s="293"/>
    </row>
    <row r="37" spans="2:18" s="289" customFormat="1" ht="6.95" customHeight="1" x14ac:dyDescent="0.2">
      <c r="B37" s="290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3"/>
    </row>
    <row r="38" spans="2:18" s="289" customFormat="1" ht="25.35" customHeight="1" x14ac:dyDescent="0.2">
      <c r="B38" s="290"/>
      <c r="C38" s="302"/>
      <c r="D38" s="303" t="s">
        <v>1112</v>
      </c>
      <c r="E38" s="304"/>
      <c r="F38" s="304"/>
      <c r="G38" s="305" t="s">
        <v>11</v>
      </c>
      <c r="H38" s="306" t="s">
        <v>51</v>
      </c>
      <c r="I38" s="304"/>
      <c r="J38" s="304"/>
      <c r="K38" s="304"/>
      <c r="L38" s="531">
        <f>SUM(M30:M36)</f>
        <v>0</v>
      </c>
      <c r="M38" s="531"/>
      <c r="N38" s="531"/>
      <c r="O38" s="531"/>
      <c r="P38" s="532"/>
      <c r="Q38" s="302"/>
      <c r="R38" s="293"/>
    </row>
    <row r="39" spans="2:18" s="289" customFormat="1" ht="14.45" customHeight="1" x14ac:dyDescent="0.2">
      <c r="B39" s="290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3"/>
    </row>
    <row r="40" spans="2:18" s="289" customFormat="1" ht="14.45" customHeight="1" x14ac:dyDescent="0.2">
      <c r="B40" s="290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3"/>
    </row>
    <row r="41" spans="2:18" x14ac:dyDescent="0.2">
      <c r="B41" s="284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5"/>
    </row>
    <row r="42" spans="2:18" x14ac:dyDescent="0.2">
      <c r="B42" s="284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5"/>
    </row>
    <row r="43" spans="2:18" x14ac:dyDescent="0.2">
      <c r="B43" s="284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5"/>
    </row>
    <row r="44" spans="2:18" x14ac:dyDescent="0.2">
      <c r="B44" s="284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5"/>
    </row>
    <row r="45" spans="2:18" x14ac:dyDescent="0.2">
      <c r="B45" s="284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5"/>
    </row>
    <row r="46" spans="2:18" x14ac:dyDescent="0.2">
      <c r="B46" s="284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5"/>
    </row>
    <row r="47" spans="2:18" x14ac:dyDescent="0.2">
      <c r="B47" s="284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5"/>
    </row>
    <row r="48" spans="2:18" x14ac:dyDescent="0.2">
      <c r="B48" s="284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5"/>
    </row>
    <row r="49" spans="2:18" x14ac:dyDescent="0.2">
      <c r="B49" s="284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5"/>
    </row>
    <row r="50" spans="2:18" s="289" customFormat="1" ht="15" x14ac:dyDescent="0.2">
      <c r="B50" s="290"/>
      <c r="C50" s="291"/>
      <c r="D50" s="307" t="s">
        <v>1113</v>
      </c>
      <c r="E50" s="295"/>
      <c r="F50" s="295"/>
      <c r="G50" s="295"/>
      <c r="H50" s="308"/>
      <c r="I50" s="291"/>
      <c r="J50" s="307" t="s">
        <v>1114</v>
      </c>
      <c r="K50" s="295"/>
      <c r="L50" s="295"/>
      <c r="M50" s="295"/>
      <c r="N50" s="295"/>
      <c r="O50" s="295"/>
      <c r="P50" s="308"/>
      <c r="Q50" s="291"/>
      <c r="R50" s="293"/>
    </row>
    <row r="51" spans="2:18" x14ac:dyDescent="0.2">
      <c r="B51" s="284"/>
      <c r="C51" s="287"/>
      <c r="D51" s="309"/>
      <c r="E51" s="287"/>
      <c r="F51" s="287"/>
      <c r="G51" s="287"/>
      <c r="H51" s="310"/>
      <c r="I51" s="287"/>
      <c r="J51" s="309"/>
      <c r="K51" s="287"/>
      <c r="L51" s="287"/>
      <c r="M51" s="287"/>
      <c r="N51" s="287"/>
      <c r="O51" s="287"/>
      <c r="P51" s="310"/>
      <c r="Q51" s="287"/>
      <c r="R51" s="285"/>
    </row>
    <row r="52" spans="2:18" x14ac:dyDescent="0.2">
      <c r="B52" s="284"/>
      <c r="C52" s="287"/>
      <c r="D52" s="309"/>
      <c r="E52" s="287"/>
      <c r="F52" s="287"/>
      <c r="G52" s="287"/>
      <c r="H52" s="310"/>
      <c r="I52" s="287"/>
      <c r="J52" s="309"/>
      <c r="K52" s="287"/>
      <c r="L52" s="287"/>
      <c r="M52" s="287"/>
      <c r="N52" s="287"/>
      <c r="O52" s="287"/>
      <c r="P52" s="310"/>
      <c r="Q52" s="287"/>
      <c r="R52" s="285"/>
    </row>
    <row r="53" spans="2:18" x14ac:dyDescent="0.2">
      <c r="B53" s="284"/>
      <c r="C53" s="287"/>
      <c r="D53" s="309"/>
      <c r="E53" s="287"/>
      <c r="F53" s="287"/>
      <c r="G53" s="287"/>
      <c r="H53" s="310"/>
      <c r="I53" s="287"/>
      <c r="J53" s="309"/>
      <c r="K53" s="287"/>
      <c r="L53" s="287"/>
      <c r="M53" s="287"/>
      <c r="N53" s="287"/>
      <c r="O53" s="287"/>
      <c r="P53" s="310"/>
      <c r="Q53" s="287"/>
      <c r="R53" s="285"/>
    </row>
    <row r="54" spans="2:18" x14ac:dyDescent="0.2">
      <c r="B54" s="284"/>
      <c r="C54" s="287"/>
      <c r="D54" s="309"/>
      <c r="E54" s="287"/>
      <c r="F54" s="287"/>
      <c r="G54" s="287"/>
      <c r="H54" s="310"/>
      <c r="I54" s="287"/>
      <c r="J54" s="309"/>
      <c r="K54" s="287"/>
      <c r="L54" s="287"/>
      <c r="M54" s="287"/>
      <c r="N54" s="287"/>
      <c r="O54" s="287"/>
      <c r="P54" s="310"/>
      <c r="Q54" s="287"/>
      <c r="R54" s="285"/>
    </row>
    <row r="55" spans="2:18" x14ac:dyDescent="0.2">
      <c r="B55" s="284"/>
      <c r="C55" s="287"/>
      <c r="D55" s="309"/>
      <c r="E55" s="287"/>
      <c r="F55" s="287"/>
      <c r="G55" s="287"/>
      <c r="H55" s="310"/>
      <c r="I55" s="287"/>
      <c r="J55" s="309"/>
      <c r="K55" s="287"/>
      <c r="L55" s="287"/>
      <c r="M55" s="287"/>
      <c r="N55" s="287"/>
      <c r="O55" s="287"/>
      <c r="P55" s="310"/>
      <c r="Q55" s="287"/>
      <c r="R55" s="285"/>
    </row>
    <row r="56" spans="2:18" x14ac:dyDescent="0.2">
      <c r="B56" s="284"/>
      <c r="C56" s="287"/>
      <c r="D56" s="309"/>
      <c r="E56" s="287"/>
      <c r="F56" s="287"/>
      <c r="G56" s="287"/>
      <c r="H56" s="310"/>
      <c r="I56" s="287"/>
      <c r="J56" s="309"/>
      <c r="K56" s="287"/>
      <c r="L56" s="287"/>
      <c r="M56" s="287"/>
      <c r="N56" s="287"/>
      <c r="O56" s="287"/>
      <c r="P56" s="310"/>
      <c r="Q56" s="287"/>
      <c r="R56" s="285"/>
    </row>
    <row r="57" spans="2:18" x14ac:dyDescent="0.2">
      <c r="B57" s="284"/>
      <c r="C57" s="287"/>
      <c r="D57" s="309"/>
      <c r="E57" s="287"/>
      <c r="F57" s="287"/>
      <c r="G57" s="287"/>
      <c r="H57" s="310"/>
      <c r="I57" s="287"/>
      <c r="J57" s="309"/>
      <c r="K57" s="287"/>
      <c r="L57" s="287"/>
      <c r="M57" s="287"/>
      <c r="N57" s="287"/>
      <c r="O57" s="287"/>
      <c r="P57" s="310"/>
      <c r="Q57" s="287"/>
      <c r="R57" s="285"/>
    </row>
    <row r="58" spans="2:18" x14ac:dyDescent="0.2">
      <c r="B58" s="284"/>
      <c r="C58" s="287"/>
      <c r="D58" s="309"/>
      <c r="E58" s="287"/>
      <c r="F58" s="287"/>
      <c r="G58" s="287"/>
      <c r="H58" s="310"/>
      <c r="I58" s="287"/>
      <c r="J58" s="309"/>
      <c r="K58" s="287"/>
      <c r="L58" s="287"/>
      <c r="M58" s="287"/>
      <c r="N58" s="287"/>
      <c r="O58" s="287"/>
      <c r="P58" s="310"/>
      <c r="Q58" s="287"/>
      <c r="R58" s="285"/>
    </row>
    <row r="59" spans="2:18" s="289" customFormat="1" ht="15" x14ac:dyDescent="0.2">
      <c r="B59" s="290"/>
      <c r="C59" s="291"/>
      <c r="D59" s="311" t="s">
        <v>1115</v>
      </c>
      <c r="E59" s="312"/>
      <c r="F59" s="312"/>
      <c r="G59" s="313" t="s">
        <v>1116</v>
      </c>
      <c r="H59" s="314"/>
      <c r="I59" s="291"/>
      <c r="J59" s="311" t="s">
        <v>1115</v>
      </c>
      <c r="K59" s="312"/>
      <c r="L59" s="312"/>
      <c r="M59" s="312"/>
      <c r="N59" s="313" t="s">
        <v>1116</v>
      </c>
      <c r="O59" s="312"/>
      <c r="P59" s="314"/>
      <c r="Q59" s="291"/>
      <c r="R59" s="293"/>
    </row>
    <row r="60" spans="2:18" x14ac:dyDescent="0.2">
      <c r="B60" s="284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5"/>
    </row>
    <row r="61" spans="2:18" s="289" customFormat="1" ht="15" x14ac:dyDescent="0.2">
      <c r="B61" s="290"/>
      <c r="C61" s="291"/>
      <c r="D61" s="307" t="s">
        <v>1117</v>
      </c>
      <c r="E61" s="295"/>
      <c r="F61" s="295"/>
      <c r="G61" s="295"/>
      <c r="H61" s="308"/>
      <c r="I61" s="291"/>
      <c r="J61" s="307" t="s">
        <v>1118</v>
      </c>
      <c r="K61" s="295"/>
      <c r="L61" s="295"/>
      <c r="M61" s="295"/>
      <c r="N61" s="295"/>
      <c r="O61" s="295"/>
      <c r="P61" s="308"/>
      <c r="Q61" s="291"/>
      <c r="R61" s="293"/>
    </row>
    <row r="62" spans="2:18" x14ac:dyDescent="0.2">
      <c r="B62" s="284"/>
      <c r="C62" s="287"/>
      <c r="D62" s="309"/>
      <c r="E62" s="287"/>
      <c r="F62" s="287"/>
      <c r="G62" s="287"/>
      <c r="H62" s="310"/>
      <c r="I62" s="287"/>
      <c r="J62" s="309"/>
      <c r="K62" s="287"/>
      <c r="L62" s="287"/>
      <c r="M62" s="287"/>
      <c r="N62" s="287"/>
      <c r="O62" s="287"/>
      <c r="P62" s="310"/>
      <c r="Q62" s="287"/>
      <c r="R62" s="285"/>
    </row>
    <row r="63" spans="2:18" x14ac:dyDescent="0.2">
      <c r="B63" s="284"/>
      <c r="C63" s="287"/>
      <c r="D63" s="309"/>
      <c r="E63" s="287"/>
      <c r="F63" s="287"/>
      <c r="G63" s="287"/>
      <c r="H63" s="310"/>
      <c r="I63" s="287"/>
      <c r="J63" s="309"/>
      <c r="K63" s="287"/>
      <c r="L63" s="287"/>
      <c r="M63" s="287"/>
      <c r="N63" s="287"/>
      <c r="O63" s="287"/>
      <c r="P63" s="310"/>
      <c r="Q63" s="287"/>
      <c r="R63" s="285"/>
    </row>
    <row r="64" spans="2:18" x14ac:dyDescent="0.2">
      <c r="B64" s="284"/>
      <c r="C64" s="287"/>
      <c r="D64" s="309"/>
      <c r="E64" s="287"/>
      <c r="F64" s="287"/>
      <c r="G64" s="287"/>
      <c r="H64" s="310"/>
      <c r="I64" s="287"/>
      <c r="J64" s="309"/>
      <c r="K64" s="287"/>
      <c r="L64" s="287"/>
      <c r="M64" s="287"/>
      <c r="N64" s="287"/>
      <c r="O64" s="287"/>
      <c r="P64" s="310"/>
      <c r="Q64" s="287"/>
      <c r="R64" s="285"/>
    </row>
    <row r="65" spans="2:18" x14ac:dyDescent="0.2">
      <c r="B65" s="284"/>
      <c r="C65" s="287"/>
      <c r="D65" s="309"/>
      <c r="E65" s="287"/>
      <c r="F65" s="287"/>
      <c r="G65" s="287"/>
      <c r="H65" s="310"/>
      <c r="I65" s="287"/>
      <c r="J65" s="309"/>
      <c r="K65" s="287"/>
      <c r="L65" s="287"/>
      <c r="M65" s="287"/>
      <c r="N65" s="287"/>
      <c r="O65" s="287"/>
      <c r="P65" s="310"/>
      <c r="Q65" s="287"/>
      <c r="R65" s="285"/>
    </row>
    <row r="66" spans="2:18" x14ac:dyDescent="0.2">
      <c r="B66" s="284"/>
      <c r="C66" s="287"/>
      <c r="D66" s="309"/>
      <c r="E66" s="287"/>
      <c r="F66" s="287"/>
      <c r="G66" s="287"/>
      <c r="H66" s="310"/>
      <c r="I66" s="287"/>
      <c r="J66" s="309"/>
      <c r="K66" s="287"/>
      <c r="L66" s="287"/>
      <c r="M66" s="287"/>
      <c r="N66" s="287"/>
      <c r="O66" s="287"/>
      <c r="P66" s="310"/>
      <c r="Q66" s="287"/>
      <c r="R66" s="285"/>
    </row>
    <row r="67" spans="2:18" x14ac:dyDescent="0.2">
      <c r="B67" s="284"/>
      <c r="C67" s="287"/>
      <c r="D67" s="309"/>
      <c r="E67" s="287"/>
      <c r="F67" s="287"/>
      <c r="G67" s="287"/>
      <c r="H67" s="310"/>
      <c r="I67" s="287"/>
      <c r="J67" s="309"/>
      <c r="K67" s="287"/>
      <c r="L67" s="287"/>
      <c r="M67" s="287"/>
      <c r="N67" s="287"/>
      <c r="O67" s="287"/>
      <c r="P67" s="310"/>
      <c r="Q67" s="287"/>
      <c r="R67" s="285"/>
    </row>
    <row r="68" spans="2:18" x14ac:dyDescent="0.2">
      <c r="B68" s="284"/>
      <c r="C68" s="287"/>
      <c r="D68" s="309"/>
      <c r="E68" s="287"/>
      <c r="F68" s="287"/>
      <c r="G68" s="287"/>
      <c r="H68" s="310"/>
      <c r="I68" s="287"/>
      <c r="J68" s="309"/>
      <c r="K68" s="287"/>
      <c r="L68" s="287"/>
      <c r="M68" s="287"/>
      <c r="N68" s="287"/>
      <c r="O68" s="287"/>
      <c r="P68" s="310"/>
      <c r="Q68" s="287"/>
      <c r="R68" s="285"/>
    </row>
    <row r="69" spans="2:18" x14ac:dyDescent="0.2">
      <c r="B69" s="284"/>
      <c r="C69" s="287"/>
      <c r="D69" s="309"/>
      <c r="E69" s="287"/>
      <c r="F69" s="287"/>
      <c r="G69" s="287"/>
      <c r="H69" s="310"/>
      <c r="I69" s="287"/>
      <c r="J69" s="309"/>
      <c r="K69" s="287"/>
      <c r="L69" s="287"/>
      <c r="M69" s="287"/>
      <c r="N69" s="287"/>
      <c r="O69" s="287"/>
      <c r="P69" s="310"/>
      <c r="Q69" s="287"/>
      <c r="R69" s="285"/>
    </row>
    <row r="70" spans="2:18" s="289" customFormat="1" ht="15" x14ac:dyDescent="0.2">
      <c r="B70" s="290"/>
      <c r="C70" s="291"/>
      <c r="D70" s="311" t="s">
        <v>1115</v>
      </c>
      <c r="E70" s="312"/>
      <c r="F70" s="312"/>
      <c r="G70" s="313" t="s">
        <v>1116</v>
      </c>
      <c r="H70" s="314"/>
      <c r="I70" s="291"/>
      <c r="J70" s="311" t="s">
        <v>1115</v>
      </c>
      <c r="K70" s="312"/>
      <c r="L70" s="312"/>
      <c r="M70" s="312"/>
      <c r="N70" s="313" t="s">
        <v>1116</v>
      </c>
      <c r="O70" s="312"/>
      <c r="P70" s="314"/>
      <c r="Q70" s="291"/>
      <c r="R70" s="293"/>
    </row>
    <row r="71" spans="2:18" s="289" customFormat="1" ht="14.45" customHeight="1" x14ac:dyDescent="0.2"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7"/>
    </row>
    <row r="75" spans="2:18" s="289" customFormat="1" ht="6.95" customHeight="1" x14ac:dyDescent="0.2">
      <c r="B75" s="318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20"/>
    </row>
    <row r="76" spans="2:18" s="289" customFormat="1" ht="36.950000000000003" customHeight="1" x14ac:dyDescent="0.2">
      <c r="B76" s="290"/>
      <c r="C76" s="518" t="s">
        <v>1119</v>
      </c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293"/>
    </row>
    <row r="77" spans="2:18" s="289" customFormat="1" ht="6.9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3"/>
    </row>
    <row r="78" spans="2:18" s="289" customFormat="1" ht="30" customHeight="1" x14ac:dyDescent="0.2">
      <c r="B78" s="290"/>
      <c r="C78" s="288" t="s">
        <v>22</v>
      </c>
      <c r="D78" s="291"/>
      <c r="E78" s="291"/>
      <c r="F78" s="520" t="str">
        <f>F6</f>
        <v>SNÍŽENÍ ENERGETICKÉ NÁROČNOSTI OBCHODNÍ AKADEMIE V KOLÍNĚ,</v>
      </c>
      <c r="G78" s="521"/>
      <c r="H78" s="521"/>
      <c r="I78" s="521"/>
      <c r="J78" s="521"/>
      <c r="K78" s="521"/>
      <c r="L78" s="521"/>
      <c r="M78" s="521"/>
      <c r="N78" s="521"/>
      <c r="O78" s="521"/>
      <c r="P78" s="521"/>
      <c r="Q78" s="291"/>
      <c r="R78" s="293"/>
    </row>
    <row r="79" spans="2:18" s="289" customFormat="1" ht="36.950000000000003" customHeight="1" x14ac:dyDescent="0.2">
      <c r="B79" s="290"/>
      <c r="C79" s="321" t="s">
        <v>1093</v>
      </c>
      <c r="D79" s="291"/>
      <c r="E79" s="291"/>
      <c r="F79" s="528" t="str">
        <f>F7</f>
        <v>c - zdravotní technika</v>
      </c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291"/>
      <c r="R79" s="293"/>
    </row>
    <row r="80" spans="2:18" s="289" customFormat="1" ht="6.95" customHeight="1" x14ac:dyDescent="0.2"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3"/>
    </row>
    <row r="81" spans="2:47" s="289" customFormat="1" ht="18" customHeight="1" x14ac:dyDescent="0.2">
      <c r="B81" s="290"/>
      <c r="C81" s="288" t="s">
        <v>1097</v>
      </c>
      <c r="D81" s="291"/>
      <c r="E81" s="291"/>
      <c r="F81" s="294" t="str">
        <f>F9</f>
        <v>KUTNOHORSKÁ Č.P. 41, 280 02 KOLÍN</v>
      </c>
      <c r="G81" s="291"/>
      <c r="H81" s="291"/>
      <c r="I81" s="291"/>
      <c r="J81" s="291"/>
      <c r="K81" s="288" t="s">
        <v>1099</v>
      </c>
      <c r="L81" s="291"/>
      <c r="M81" s="511" t="str">
        <f>IF(O9="","",O9)</f>
        <v>22. 1. 2017</v>
      </c>
      <c r="N81" s="511"/>
      <c r="O81" s="511"/>
      <c r="P81" s="511"/>
      <c r="Q81" s="291"/>
      <c r="R81" s="293"/>
    </row>
    <row r="82" spans="2:47" s="289" customFormat="1" ht="6.95" customHeight="1" x14ac:dyDescent="0.2"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3"/>
    </row>
    <row r="83" spans="2:47" s="289" customFormat="1" ht="15" x14ac:dyDescent="0.2">
      <c r="B83" s="290"/>
      <c r="C83" s="288" t="s">
        <v>1100</v>
      </c>
      <c r="D83" s="291"/>
      <c r="E83" s="291"/>
      <c r="F83" s="294" t="str">
        <f>E12</f>
        <v xml:space="preserve"> </v>
      </c>
      <c r="G83" s="291"/>
      <c r="H83" s="291"/>
      <c r="I83" s="291"/>
      <c r="J83" s="291"/>
      <c r="K83" s="288" t="s">
        <v>20</v>
      </c>
      <c r="L83" s="291"/>
      <c r="M83" s="512" t="str">
        <f>E18</f>
        <v xml:space="preserve"> </v>
      </c>
      <c r="N83" s="512"/>
      <c r="O83" s="512"/>
      <c r="P83" s="512"/>
      <c r="Q83" s="512"/>
      <c r="R83" s="293"/>
    </row>
    <row r="84" spans="2:47" s="289" customFormat="1" ht="14.45" customHeight="1" x14ac:dyDescent="0.2">
      <c r="B84" s="290"/>
      <c r="C84" s="288" t="s">
        <v>19</v>
      </c>
      <c r="D84" s="291"/>
      <c r="E84" s="291"/>
      <c r="F84" s="294" t="str">
        <f>IF(E15="","",E15)</f>
        <v xml:space="preserve"> </v>
      </c>
      <c r="G84" s="291"/>
      <c r="H84" s="291"/>
      <c r="I84" s="291"/>
      <c r="J84" s="291"/>
      <c r="K84" s="288" t="s">
        <v>1102</v>
      </c>
      <c r="L84" s="291"/>
      <c r="M84" s="512" t="str">
        <f>E21</f>
        <v xml:space="preserve"> </v>
      </c>
      <c r="N84" s="512"/>
      <c r="O84" s="512"/>
      <c r="P84" s="512"/>
      <c r="Q84" s="512"/>
      <c r="R84" s="293"/>
    </row>
    <row r="85" spans="2:47" s="289" customFormat="1" ht="10.35" customHeight="1" x14ac:dyDescent="0.2"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3"/>
    </row>
    <row r="86" spans="2:47" s="289" customFormat="1" ht="29.25" customHeight="1" x14ac:dyDescent="0.2">
      <c r="B86" s="290"/>
      <c r="C86" s="529" t="s">
        <v>1120</v>
      </c>
      <c r="D86" s="530"/>
      <c r="E86" s="530"/>
      <c r="F86" s="530"/>
      <c r="G86" s="530"/>
      <c r="H86" s="302"/>
      <c r="I86" s="302"/>
      <c r="J86" s="302"/>
      <c r="K86" s="302"/>
      <c r="L86" s="302"/>
      <c r="M86" s="302"/>
      <c r="N86" s="529" t="s">
        <v>1121</v>
      </c>
      <c r="O86" s="530"/>
      <c r="P86" s="530"/>
      <c r="Q86" s="530"/>
      <c r="R86" s="293"/>
    </row>
    <row r="87" spans="2:47" s="289" customFormat="1" ht="10.35" customHeight="1" x14ac:dyDescent="0.2"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3"/>
    </row>
    <row r="88" spans="2:47" s="289" customFormat="1" ht="29.25" customHeight="1" x14ac:dyDescent="0.2">
      <c r="B88" s="290"/>
      <c r="C88" s="322" t="s">
        <v>1122</v>
      </c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536">
        <f>N114</f>
        <v>0</v>
      </c>
      <c r="O88" s="533"/>
      <c r="P88" s="533"/>
      <c r="Q88" s="533"/>
      <c r="R88" s="293"/>
      <c r="AU88" s="280" t="s">
        <v>1123</v>
      </c>
    </row>
    <row r="89" spans="2:47" s="327" customFormat="1" ht="24.95" customHeight="1" x14ac:dyDescent="0.2">
      <c r="B89" s="323"/>
      <c r="C89" s="324"/>
      <c r="D89" s="325" t="s">
        <v>1124</v>
      </c>
      <c r="E89" s="324"/>
      <c r="F89" s="324"/>
      <c r="G89" s="324"/>
      <c r="H89" s="324"/>
      <c r="I89" s="324"/>
      <c r="J89" s="324"/>
      <c r="K89" s="324"/>
      <c r="L89" s="324"/>
      <c r="M89" s="324"/>
      <c r="N89" s="537">
        <f>N115</f>
        <v>0</v>
      </c>
      <c r="O89" s="538"/>
      <c r="P89" s="538"/>
      <c r="Q89" s="538"/>
      <c r="R89" s="326"/>
    </row>
    <row r="90" spans="2:47" s="332" customFormat="1" ht="19.899999999999999" customHeight="1" x14ac:dyDescent="0.2">
      <c r="B90" s="328"/>
      <c r="C90" s="329"/>
      <c r="D90" s="330" t="s">
        <v>1125</v>
      </c>
      <c r="E90" s="329"/>
      <c r="F90" s="329"/>
      <c r="G90" s="329"/>
      <c r="H90" s="329"/>
      <c r="I90" s="329"/>
      <c r="J90" s="329"/>
      <c r="K90" s="329"/>
      <c r="L90" s="329"/>
      <c r="M90" s="329"/>
      <c r="N90" s="539">
        <f>N116</f>
        <v>0</v>
      </c>
      <c r="O90" s="540"/>
      <c r="P90" s="540"/>
      <c r="Q90" s="540"/>
      <c r="R90" s="331"/>
    </row>
    <row r="91" spans="2:47" s="332" customFormat="1" ht="19.899999999999999" customHeight="1" x14ac:dyDescent="0.2">
      <c r="B91" s="328"/>
      <c r="C91" s="329"/>
      <c r="D91" s="330" t="s">
        <v>1126</v>
      </c>
      <c r="E91" s="329"/>
      <c r="F91" s="329"/>
      <c r="G91" s="329"/>
      <c r="H91" s="329"/>
      <c r="I91" s="329"/>
      <c r="J91" s="329"/>
      <c r="K91" s="329"/>
      <c r="L91" s="329"/>
      <c r="M91" s="329"/>
      <c r="N91" s="539">
        <f>N121</f>
        <v>0</v>
      </c>
      <c r="O91" s="540"/>
      <c r="P91" s="540"/>
      <c r="Q91" s="540"/>
      <c r="R91" s="331"/>
    </row>
    <row r="92" spans="2:47" s="332" customFormat="1" ht="19.899999999999999" customHeight="1" x14ac:dyDescent="0.2">
      <c r="B92" s="328"/>
      <c r="C92" s="329"/>
      <c r="D92" s="330" t="s">
        <v>1127</v>
      </c>
      <c r="E92" s="329"/>
      <c r="F92" s="329"/>
      <c r="G92" s="329"/>
      <c r="H92" s="329"/>
      <c r="I92" s="329"/>
      <c r="J92" s="329"/>
      <c r="K92" s="329"/>
      <c r="L92" s="329"/>
      <c r="M92" s="329"/>
      <c r="N92" s="539">
        <f>N145</f>
        <v>0</v>
      </c>
      <c r="O92" s="540"/>
      <c r="P92" s="540"/>
      <c r="Q92" s="540"/>
      <c r="R92" s="331"/>
    </row>
    <row r="93" spans="2:47" s="327" customFormat="1" ht="24.95" customHeight="1" x14ac:dyDescent="0.2">
      <c r="B93" s="323"/>
      <c r="C93" s="324"/>
      <c r="D93" s="325" t="s">
        <v>1128</v>
      </c>
      <c r="E93" s="324"/>
      <c r="F93" s="324"/>
      <c r="G93" s="324"/>
      <c r="H93" s="324"/>
      <c r="I93" s="324"/>
      <c r="J93" s="324"/>
      <c r="K93" s="324"/>
      <c r="L93" s="324"/>
      <c r="M93" s="324"/>
      <c r="N93" s="537">
        <f>N150</f>
        <v>0</v>
      </c>
      <c r="O93" s="538"/>
      <c r="P93" s="538"/>
      <c r="Q93" s="538"/>
      <c r="R93" s="326"/>
    </row>
    <row r="94" spans="2:47" s="289" customFormat="1" ht="21.75" customHeight="1" x14ac:dyDescent="0.2"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3"/>
    </row>
    <row r="95" spans="2:47" s="289" customFormat="1" ht="29.25" customHeight="1" x14ac:dyDescent="0.2">
      <c r="B95" s="290"/>
      <c r="C95" s="322" t="s">
        <v>1129</v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533">
        <v>0</v>
      </c>
      <c r="O95" s="534"/>
      <c r="P95" s="534"/>
      <c r="Q95" s="534"/>
      <c r="R95" s="293"/>
      <c r="T95" s="333"/>
      <c r="U95" s="334" t="s">
        <v>137</v>
      </c>
    </row>
    <row r="96" spans="2:47" s="289" customFormat="1" ht="18" customHeight="1" x14ac:dyDescent="0.2"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3"/>
    </row>
    <row r="97" spans="2:18" s="289" customFormat="1" ht="29.25" customHeight="1" x14ac:dyDescent="0.2">
      <c r="B97" s="290"/>
      <c r="C97" s="335" t="s">
        <v>1130</v>
      </c>
      <c r="D97" s="302"/>
      <c r="E97" s="302"/>
      <c r="F97" s="302"/>
      <c r="G97" s="302"/>
      <c r="H97" s="302"/>
      <c r="I97" s="302"/>
      <c r="J97" s="302"/>
      <c r="K97" s="302"/>
      <c r="L97" s="535">
        <f>ROUND(SUM(N88+N95),2)</f>
        <v>0</v>
      </c>
      <c r="M97" s="535"/>
      <c r="N97" s="535"/>
      <c r="O97" s="535"/>
      <c r="P97" s="535"/>
      <c r="Q97" s="535"/>
      <c r="R97" s="293"/>
    </row>
    <row r="98" spans="2:18" s="289" customFormat="1" ht="6.95" customHeight="1" x14ac:dyDescent="0.2"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7"/>
    </row>
    <row r="102" spans="2:18" s="289" customFormat="1" ht="6.95" customHeight="1" x14ac:dyDescent="0.2">
      <c r="B102" s="318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20"/>
    </row>
    <row r="103" spans="2:18" s="289" customFormat="1" ht="36.950000000000003" customHeight="1" x14ac:dyDescent="0.2">
      <c r="B103" s="290"/>
      <c r="C103" s="518" t="s">
        <v>1131</v>
      </c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293"/>
    </row>
    <row r="104" spans="2:18" s="289" customFormat="1" ht="6.95" customHeight="1" x14ac:dyDescent="0.2">
      <c r="B104" s="290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3"/>
    </row>
    <row r="105" spans="2:18" s="289" customFormat="1" ht="30" customHeight="1" x14ac:dyDescent="0.2">
      <c r="B105" s="290"/>
      <c r="C105" s="288" t="s">
        <v>22</v>
      </c>
      <c r="D105" s="291"/>
      <c r="E105" s="291"/>
      <c r="F105" s="520" t="str">
        <f>F6</f>
        <v>SNÍŽENÍ ENERGETICKÉ NÁROČNOSTI OBCHODNÍ AKADEMIE V KOLÍNĚ,</v>
      </c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291"/>
      <c r="R105" s="293"/>
    </row>
    <row r="106" spans="2:18" s="289" customFormat="1" ht="36.950000000000003" customHeight="1" x14ac:dyDescent="0.2">
      <c r="B106" s="290"/>
      <c r="C106" s="321" t="s">
        <v>1093</v>
      </c>
      <c r="D106" s="291"/>
      <c r="E106" s="291"/>
      <c r="F106" s="528" t="str">
        <f>F7</f>
        <v>c - zdravotní technika</v>
      </c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291"/>
      <c r="R106" s="293"/>
    </row>
    <row r="107" spans="2:18" s="289" customFormat="1" ht="6.95" customHeight="1" x14ac:dyDescent="0.2">
      <c r="B107" s="290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3"/>
    </row>
    <row r="108" spans="2:18" s="289" customFormat="1" ht="18" customHeight="1" x14ac:dyDescent="0.2">
      <c r="B108" s="290"/>
      <c r="C108" s="288" t="s">
        <v>1097</v>
      </c>
      <c r="D108" s="291"/>
      <c r="E108" s="291"/>
      <c r="F108" s="294" t="str">
        <f>F9</f>
        <v>KUTNOHORSKÁ Č.P. 41, 280 02 KOLÍN</v>
      </c>
      <c r="G108" s="291"/>
      <c r="H108" s="291"/>
      <c r="I108" s="291"/>
      <c r="J108" s="291"/>
      <c r="K108" s="288" t="s">
        <v>1099</v>
      </c>
      <c r="L108" s="291"/>
      <c r="M108" s="511" t="str">
        <f>IF(O9="","",O9)</f>
        <v>22. 1. 2017</v>
      </c>
      <c r="N108" s="511"/>
      <c r="O108" s="511"/>
      <c r="P108" s="511"/>
      <c r="Q108" s="291"/>
      <c r="R108" s="293"/>
    </row>
    <row r="109" spans="2:18" s="289" customFormat="1" ht="6.95" customHeight="1" x14ac:dyDescent="0.2">
      <c r="B109" s="290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3"/>
    </row>
    <row r="110" spans="2:18" s="289" customFormat="1" ht="15" x14ac:dyDescent="0.2">
      <c r="B110" s="290"/>
      <c r="C110" s="288" t="s">
        <v>1100</v>
      </c>
      <c r="D110" s="291"/>
      <c r="E110" s="291"/>
      <c r="F110" s="294" t="str">
        <f>E12</f>
        <v xml:space="preserve"> </v>
      </c>
      <c r="G110" s="291"/>
      <c r="H110" s="291"/>
      <c r="I110" s="291"/>
      <c r="J110" s="291"/>
      <c r="K110" s="288" t="s">
        <v>20</v>
      </c>
      <c r="L110" s="291"/>
      <c r="M110" s="512" t="str">
        <f>E18</f>
        <v xml:space="preserve"> </v>
      </c>
      <c r="N110" s="512"/>
      <c r="O110" s="512"/>
      <c r="P110" s="512"/>
      <c r="Q110" s="512"/>
      <c r="R110" s="293"/>
    </row>
    <row r="111" spans="2:18" s="289" customFormat="1" ht="14.45" customHeight="1" x14ac:dyDescent="0.2">
      <c r="B111" s="290"/>
      <c r="C111" s="288" t="s">
        <v>19</v>
      </c>
      <c r="D111" s="291"/>
      <c r="E111" s="291"/>
      <c r="F111" s="294" t="str">
        <f>IF(E15="","",E15)</f>
        <v xml:space="preserve"> </v>
      </c>
      <c r="G111" s="291"/>
      <c r="H111" s="291"/>
      <c r="I111" s="291"/>
      <c r="J111" s="291"/>
      <c r="K111" s="288" t="s">
        <v>1102</v>
      </c>
      <c r="L111" s="291"/>
      <c r="M111" s="512" t="str">
        <f>E21</f>
        <v xml:space="preserve"> </v>
      </c>
      <c r="N111" s="512"/>
      <c r="O111" s="512"/>
      <c r="P111" s="512"/>
      <c r="Q111" s="512"/>
      <c r="R111" s="293"/>
    </row>
    <row r="112" spans="2:18" s="289" customFormat="1" ht="10.35" customHeight="1" x14ac:dyDescent="0.2">
      <c r="B112" s="290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3"/>
    </row>
    <row r="113" spans="2:65" s="340" customFormat="1" ht="29.25" customHeight="1" x14ac:dyDescent="0.2">
      <c r="B113" s="336"/>
      <c r="C113" s="337" t="s">
        <v>1132</v>
      </c>
      <c r="D113" s="338" t="s">
        <v>1133</v>
      </c>
      <c r="E113" s="338" t="s">
        <v>1134</v>
      </c>
      <c r="F113" s="547" t="s">
        <v>1135</v>
      </c>
      <c r="G113" s="547"/>
      <c r="H113" s="547"/>
      <c r="I113" s="547"/>
      <c r="J113" s="338" t="s">
        <v>132</v>
      </c>
      <c r="K113" s="338" t="s">
        <v>1136</v>
      </c>
      <c r="L113" s="547" t="s">
        <v>1137</v>
      </c>
      <c r="M113" s="547"/>
      <c r="N113" s="547" t="s">
        <v>1121</v>
      </c>
      <c r="O113" s="547"/>
      <c r="P113" s="547"/>
      <c r="Q113" s="548"/>
      <c r="R113" s="339"/>
      <c r="T113" s="341" t="s">
        <v>1138</v>
      </c>
      <c r="U113" s="342" t="s">
        <v>137</v>
      </c>
      <c r="V113" s="342" t="s">
        <v>1139</v>
      </c>
      <c r="W113" s="342" t="s">
        <v>1140</v>
      </c>
      <c r="X113" s="342" t="s">
        <v>1141</v>
      </c>
      <c r="Y113" s="342" t="s">
        <v>1142</v>
      </c>
      <c r="Z113" s="342" t="s">
        <v>1143</v>
      </c>
      <c r="AA113" s="343" t="s">
        <v>1144</v>
      </c>
    </row>
    <row r="114" spans="2:65" s="289" customFormat="1" ht="29.25" customHeight="1" x14ac:dyDescent="0.35">
      <c r="B114" s="290"/>
      <c r="C114" s="344" t="s">
        <v>1104</v>
      </c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549">
        <f>BK114</f>
        <v>0</v>
      </c>
      <c r="O114" s="550"/>
      <c r="P114" s="550"/>
      <c r="Q114" s="550"/>
      <c r="R114" s="293"/>
      <c r="T114" s="345"/>
      <c r="U114" s="295"/>
      <c r="V114" s="295"/>
      <c r="W114" s="346">
        <f>W115+W150</f>
        <v>113.52324100000001</v>
      </c>
      <c r="X114" s="295"/>
      <c r="Y114" s="346">
        <f>Y115+Y150</f>
        <v>0.34143000000000001</v>
      </c>
      <c r="Z114" s="295"/>
      <c r="AA114" s="347">
        <f>AA115+AA150</f>
        <v>0</v>
      </c>
      <c r="AT114" s="280" t="s">
        <v>1145</v>
      </c>
      <c r="AU114" s="280" t="s">
        <v>1123</v>
      </c>
      <c r="BK114" s="348">
        <f>BK115+BK150</f>
        <v>0</v>
      </c>
    </row>
    <row r="115" spans="2:65" s="353" customFormat="1" ht="37.35" customHeight="1" x14ac:dyDescent="0.35">
      <c r="B115" s="349"/>
      <c r="C115" s="350"/>
      <c r="D115" s="351" t="s">
        <v>1124</v>
      </c>
      <c r="E115" s="351"/>
      <c r="F115" s="351"/>
      <c r="G115" s="351"/>
      <c r="H115" s="351"/>
      <c r="I115" s="351"/>
      <c r="J115" s="351"/>
      <c r="K115" s="351"/>
      <c r="L115" s="351"/>
      <c r="M115" s="351"/>
      <c r="N115" s="541">
        <f>BK115</f>
        <v>0</v>
      </c>
      <c r="O115" s="537"/>
      <c r="P115" s="537"/>
      <c r="Q115" s="537"/>
      <c r="R115" s="352"/>
      <c r="T115" s="354"/>
      <c r="U115" s="350"/>
      <c r="V115" s="350"/>
      <c r="W115" s="355">
        <f>W116+W121+W145</f>
        <v>93.523241000000013</v>
      </c>
      <c r="X115" s="350"/>
      <c r="Y115" s="355">
        <f>Y116+Y121+Y145</f>
        <v>0.34143000000000001</v>
      </c>
      <c r="Z115" s="350"/>
      <c r="AA115" s="356">
        <f>AA116+AA121+AA145</f>
        <v>0</v>
      </c>
      <c r="AR115" s="357" t="s">
        <v>57</v>
      </c>
      <c r="AT115" s="358" t="s">
        <v>1145</v>
      </c>
      <c r="AU115" s="358" t="s">
        <v>1146</v>
      </c>
      <c r="AY115" s="357" t="s">
        <v>1147</v>
      </c>
      <c r="BK115" s="359">
        <f>BK116+BK121+BK145</f>
        <v>0</v>
      </c>
    </row>
    <row r="116" spans="2:65" s="353" customFormat="1" ht="19.899999999999999" customHeight="1" x14ac:dyDescent="0.3">
      <c r="B116" s="349"/>
      <c r="C116" s="350"/>
      <c r="D116" s="360" t="s">
        <v>1125</v>
      </c>
      <c r="E116" s="360"/>
      <c r="F116" s="360"/>
      <c r="G116" s="360"/>
      <c r="H116" s="360"/>
      <c r="I116" s="360"/>
      <c r="J116" s="360"/>
      <c r="K116" s="360"/>
      <c r="L116" s="360"/>
      <c r="M116" s="360"/>
      <c r="N116" s="542">
        <f>BK116</f>
        <v>0</v>
      </c>
      <c r="O116" s="543"/>
      <c r="P116" s="543"/>
      <c r="Q116" s="543"/>
      <c r="R116" s="352"/>
      <c r="T116" s="354"/>
      <c r="U116" s="350"/>
      <c r="V116" s="350"/>
      <c r="W116" s="355">
        <f>SUM(W117:W120)</f>
        <v>57.166025000000005</v>
      </c>
      <c r="X116" s="350"/>
      <c r="Y116" s="355">
        <f>SUM(Y117:Y120)</f>
        <v>0.28658</v>
      </c>
      <c r="Z116" s="350"/>
      <c r="AA116" s="356">
        <f>SUM(AA117:AA120)</f>
        <v>0</v>
      </c>
      <c r="AR116" s="357" t="s">
        <v>57</v>
      </c>
      <c r="AT116" s="358" t="s">
        <v>1145</v>
      </c>
      <c r="AU116" s="358" t="s">
        <v>48</v>
      </c>
      <c r="AY116" s="357" t="s">
        <v>1147</v>
      </c>
      <c r="BK116" s="359">
        <f>SUM(BK117:BK120)</f>
        <v>0</v>
      </c>
    </row>
    <row r="117" spans="2:65" s="289" customFormat="1" ht="16.5" customHeight="1" x14ac:dyDescent="0.2">
      <c r="B117" s="290"/>
      <c r="C117" s="361" t="s">
        <v>48</v>
      </c>
      <c r="D117" s="361" t="s">
        <v>1148</v>
      </c>
      <c r="E117" s="362" t="s">
        <v>1149</v>
      </c>
      <c r="F117" s="544" t="s">
        <v>1150</v>
      </c>
      <c r="G117" s="544"/>
      <c r="H117" s="544"/>
      <c r="I117" s="544"/>
      <c r="J117" s="363" t="s">
        <v>219</v>
      </c>
      <c r="K117" s="364">
        <v>7</v>
      </c>
      <c r="L117" s="545"/>
      <c r="M117" s="545"/>
      <c r="N117" s="546">
        <f>ROUND(L117*K117,2)</f>
        <v>0</v>
      </c>
      <c r="O117" s="546"/>
      <c r="P117" s="546"/>
      <c r="Q117" s="546"/>
      <c r="R117" s="293"/>
      <c r="T117" s="365" t="s">
        <v>637</v>
      </c>
      <c r="U117" s="366" t="s">
        <v>1106</v>
      </c>
      <c r="V117" s="367">
        <v>3.5920000000000001</v>
      </c>
      <c r="W117" s="367">
        <f>V117*K117</f>
        <v>25.144000000000002</v>
      </c>
      <c r="X117" s="367">
        <v>3.6339999999999997E-2</v>
      </c>
      <c r="Y117" s="367">
        <f>X117*K117</f>
        <v>0.25438</v>
      </c>
      <c r="Z117" s="367">
        <v>0</v>
      </c>
      <c r="AA117" s="368">
        <f>Z117*K117</f>
        <v>0</v>
      </c>
      <c r="AR117" s="280" t="s">
        <v>1151</v>
      </c>
      <c r="AT117" s="280" t="s">
        <v>1148</v>
      </c>
      <c r="AU117" s="280" t="s">
        <v>57</v>
      </c>
      <c r="AY117" s="280" t="s">
        <v>1147</v>
      </c>
      <c r="BE117" s="369">
        <f>IF(U117="základní",N117,0)</f>
        <v>0</v>
      </c>
      <c r="BF117" s="369">
        <f>IF(U117="snížená",N117,0)</f>
        <v>0</v>
      </c>
      <c r="BG117" s="369">
        <f>IF(U117="zákl. přenesená",N117,0)</f>
        <v>0</v>
      </c>
      <c r="BH117" s="369">
        <f>IF(U117="sníž. přenesená",N117,0)</f>
        <v>0</v>
      </c>
      <c r="BI117" s="369">
        <f>IF(U117="nulová",N117,0)</f>
        <v>0</v>
      </c>
      <c r="BJ117" s="280" t="s">
        <v>48</v>
      </c>
      <c r="BK117" s="369">
        <f>ROUND(L117*K117,2)</f>
        <v>0</v>
      </c>
      <c r="BL117" s="280" t="s">
        <v>1151</v>
      </c>
      <c r="BM117" s="280" t="s">
        <v>1152</v>
      </c>
    </row>
    <row r="118" spans="2:65" s="289" customFormat="1" ht="25.5" customHeight="1" x14ac:dyDescent="0.2">
      <c r="B118" s="290"/>
      <c r="C118" s="361" t="s">
        <v>57</v>
      </c>
      <c r="D118" s="361" t="s">
        <v>1148</v>
      </c>
      <c r="E118" s="362" t="s">
        <v>1153</v>
      </c>
      <c r="F118" s="544" t="s">
        <v>1154</v>
      </c>
      <c r="G118" s="544"/>
      <c r="H118" s="544"/>
      <c r="I118" s="544"/>
      <c r="J118" s="363" t="s">
        <v>172</v>
      </c>
      <c r="K118" s="364">
        <v>70</v>
      </c>
      <c r="L118" s="545"/>
      <c r="M118" s="545"/>
      <c r="N118" s="546">
        <f>ROUND(L118*K118,2)</f>
        <v>0</v>
      </c>
      <c r="O118" s="546"/>
      <c r="P118" s="546"/>
      <c r="Q118" s="546"/>
      <c r="R118" s="293"/>
      <c r="T118" s="365" t="s">
        <v>637</v>
      </c>
      <c r="U118" s="366" t="s">
        <v>1106</v>
      </c>
      <c r="V118" s="367">
        <v>0.39200000000000002</v>
      </c>
      <c r="W118" s="367">
        <f>V118*K118</f>
        <v>27.44</v>
      </c>
      <c r="X118" s="367">
        <v>4.6000000000000001E-4</v>
      </c>
      <c r="Y118" s="367">
        <f>X118*K118</f>
        <v>3.2199999999999999E-2</v>
      </c>
      <c r="Z118" s="367">
        <v>0</v>
      </c>
      <c r="AA118" s="368">
        <f>Z118*K118</f>
        <v>0</v>
      </c>
      <c r="AR118" s="280" t="s">
        <v>1151</v>
      </c>
      <c r="AT118" s="280" t="s">
        <v>1148</v>
      </c>
      <c r="AU118" s="280" t="s">
        <v>57</v>
      </c>
      <c r="AY118" s="280" t="s">
        <v>1147</v>
      </c>
      <c r="BE118" s="369">
        <f>IF(U118="základní",N118,0)</f>
        <v>0</v>
      </c>
      <c r="BF118" s="369">
        <f>IF(U118="snížená",N118,0)</f>
        <v>0</v>
      </c>
      <c r="BG118" s="369">
        <f>IF(U118="zákl. přenesená",N118,0)</f>
        <v>0</v>
      </c>
      <c r="BH118" s="369">
        <f>IF(U118="sníž. přenesená",N118,0)</f>
        <v>0</v>
      </c>
      <c r="BI118" s="369">
        <f>IF(U118="nulová",N118,0)</f>
        <v>0</v>
      </c>
      <c r="BJ118" s="280" t="s">
        <v>48</v>
      </c>
      <c r="BK118" s="369">
        <f>ROUND(L118*K118,2)</f>
        <v>0</v>
      </c>
      <c r="BL118" s="280" t="s">
        <v>1151</v>
      </c>
      <c r="BM118" s="280" t="s">
        <v>1155</v>
      </c>
    </row>
    <row r="119" spans="2:65" s="289" customFormat="1" ht="25.5" customHeight="1" x14ac:dyDescent="0.2">
      <c r="B119" s="290"/>
      <c r="C119" s="361" t="s">
        <v>59</v>
      </c>
      <c r="D119" s="361" t="s">
        <v>1148</v>
      </c>
      <c r="E119" s="362" t="s">
        <v>1156</v>
      </c>
      <c r="F119" s="544" t="s">
        <v>1157</v>
      </c>
      <c r="G119" s="544"/>
      <c r="H119" s="544"/>
      <c r="I119" s="544"/>
      <c r="J119" s="363" t="s">
        <v>172</v>
      </c>
      <c r="K119" s="364">
        <v>70</v>
      </c>
      <c r="L119" s="545"/>
      <c r="M119" s="545"/>
      <c r="N119" s="546">
        <f>ROUND(L119*K119,2)</f>
        <v>0</v>
      </c>
      <c r="O119" s="546"/>
      <c r="P119" s="546"/>
      <c r="Q119" s="546"/>
      <c r="R119" s="293"/>
      <c r="T119" s="365" t="s">
        <v>637</v>
      </c>
      <c r="U119" s="366" t="s">
        <v>1106</v>
      </c>
      <c r="V119" s="367">
        <v>5.8999999999999997E-2</v>
      </c>
      <c r="W119" s="367">
        <f>V119*K119</f>
        <v>4.13</v>
      </c>
      <c r="X119" s="367">
        <v>0</v>
      </c>
      <c r="Y119" s="367">
        <f>X119*K119</f>
        <v>0</v>
      </c>
      <c r="Z119" s="367">
        <v>0</v>
      </c>
      <c r="AA119" s="368">
        <f>Z119*K119</f>
        <v>0</v>
      </c>
      <c r="AR119" s="280" t="s">
        <v>1151</v>
      </c>
      <c r="AT119" s="280" t="s">
        <v>1148</v>
      </c>
      <c r="AU119" s="280" t="s">
        <v>57</v>
      </c>
      <c r="AY119" s="280" t="s">
        <v>1147</v>
      </c>
      <c r="BE119" s="369">
        <f>IF(U119="základní",N119,0)</f>
        <v>0</v>
      </c>
      <c r="BF119" s="369">
        <f>IF(U119="snížená",N119,0)</f>
        <v>0</v>
      </c>
      <c r="BG119" s="369">
        <f>IF(U119="zákl. přenesená",N119,0)</f>
        <v>0</v>
      </c>
      <c r="BH119" s="369">
        <f>IF(U119="sníž. přenesená",N119,0)</f>
        <v>0</v>
      </c>
      <c r="BI119" s="369">
        <f>IF(U119="nulová",N119,0)</f>
        <v>0</v>
      </c>
      <c r="BJ119" s="280" t="s">
        <v>48</v>
      </c>
      <c r="BK119" s="369">
        <f>ROUND(L119*K119,2)</f>
        <v>0</v>
      </c>
      <c r="BL119" s="280" t="s">
        <v>1151</v>
      </c>
      <c r="BM119" s="280" t="s">
        <v>1158</v>
      </c>
    </row>
    <row r="120" spans="2:65" s="289" customFormat="1" ht="25.5" customHeight="1" x14ac:dyDescent="0.2">
      <c r="B120" s="290"/>
      <c r="C120" s="361" t="s">
        <v>61</v>
      </c>
      <c r="D120" s="361" t="s">
        <v>1148</v>
      </c>
      <c r="E120" s="362" t="s">
        <v>1159</v>
      </c>
      <c r="F120" s="544" t="s">
        <v>1160</v>
      </c>
      <c r="G120" s="544"/>
      <c r="H120" s="544"/>
      <c r="I120" s="544"/>
      <c r="J120" s="363" t="s">
        <v>699</v>
      </c>
      <c r="K120" s="364">
        <v>0.28699999999999998</v>
      </c>
      <c r="L120" s="545"/>
      <c r="M120" s="545"/>
      <c r="N120" s="546">
        <f>ROUND(L120*K120,2)</f>
        <v>0</v>
      </c>
      <c r="O120" s="546"/>
      <c r="P120" s="546"/>
      <c r="Q120" s="546"/>
      <c r="R120" s="293"/>
      <c r="T120" s="365" t="s">
        <v>637</v>
      </c>
      <c r="U120" s="366" t="s">
        <v>1106</v>
      </c>
      <c r="V120" s="367">
        <v>1.575</v>
      </c>
      <c r="W120" s="367">
        <f>V120*K120</f>
        <v>0.45202499999999995</v>
      </c>
      <c r="X120" s="367">
        <v>0</v>
      </c>
      <c r="Y120" s="367">
        <f>X120*K120</f>
        <v>0</v>
      </c>
      <c r="Z120" s="367">
        <v>0</v>
      </c>
      <c r="AA120" s="368">
        <f>Z120*K120</f>
        <v>0</v>
      </c>
      <c r="AR120" s="280" t="s">
        <v>1151</v>
      </c>
      <c r="AT120" s="280" t="s">
        <v>1148</v>
      </c>
      <c r="AU120" s="280" t="s">
        <v>57</v>
      </c>
      <c r="AY120" s="280" t="s">
        <v>1147</v>
      </c>
      <c r="BE120" s="369">
        <f>IF(U120="základní",N120,0)</f>
        <v>0</v>
      </c>
      <c r="BF120" s="369">
        <f>IF(U120="snížená",N120,0)</f>
        <v>0</v>
      </c>
      <c r="BG120" s="369">
        <f>IF(U120="zákl. přenesená",N120,0)</f>
        <v>0</v>
      </c>
      <c r="BH120" s="369">
        <f>IF(U120="sníž. přenesená",N120,0)</f>
        <v>0</v>
      </c>
      <c r="BI120" s="369">
        <f>IF(U120="nulová",N120,0)</f>
        <v>0</v>
      </c>
      <c r="BJ120" s="280" t="s">
        <v>48</v>
      </c>
      <c r="BK120" s="369">
        <f>ROUND(L120*K120,2)</f>
        <v>0</v>
      </c>
      <c r="BL120" s="280" t="s">
        <v>1151</v>
      </c>
      <c r="BM120" s="280" t="s">
        <v>1161</v>
      </c>
    </row>
    <row r="121" spans="2:65" s="353" customFormat="1" ht="29.85" customHeight="1" x14ac:dyDescent="0.3">
      <c r="B121" s="349"/>
      <c r="C121" s="350"/>
      <c r="D121" s="360" t="s">
        <v>1126</v>
      </c>
      <c r="E121" s="360"/>
      <c r="F121" s="360"/>
      <c r="G121" s="360"/>
      <c r="H121" s="360"/>
      <c r="I121" s="360"/>
      <c r="J121" s="360"/>
      <c r="K121" s="360"/>
      <c r="L121" s="380"/>
      <c r="M121" s="380"/>
      <c r="N121" s="551">
        <f>BK121</f>
        <v>0</v>
      </c>
      <c r="O121" s="552"/>
      <c r="P121" s="552"/>
      <c r="Q121" s="552"/>
      <c r="R121" s="352"/>
      <c r="T121" s="354"/>
      <c r="U121" s="350"/>
      <c r="V121" s="350"/>
      <c r="W121" s="355">
        <f>SUM(W122:W144)</f>
        <v>28.4787</v>
      </c>
      <c r="X121" s="350"/>
      <c r="Y121" s="355">
        <f>SUM(Y122:Y144)</f>
        <v>5.0370000000000005E-2</v>
      </c>
      <c r="Z121" s="350"/>
      <c r="AA121" s="356">
        <f>SUM(AA122:AA144)</f>
        <v>0</v>
      </c>
      <c r="AR121" s="357" t="s">
        <v>57</v>
      </c>
      <c r="AT121" s="358" t="s">
        <v>1145</v>
      </c>
      <c r="AU121" s="358" t="s">
        <v>48</v>
      </c>
      <c r="AY121" s="357" t="s">
        <v>1147</v>
      </c>
      <c r="BK121" s="359">
        <f>SUM(BK122:BK144)</f>
        <v>0</v>
      </c>
    </row>
    <row r="122" spans="2:65" s="289" customFormat="1" ht="25.5" customHeight="1" x14ac:dyDescent="0.2">
      <c r="B122" s="290"/>
      <c r="C122" s="361" t="s">
        <v>63</v>
      </c>
      <c r="D122" s="361" t="s">
        <v>1148</v>
      </c>
      <c r="E122" s="362" t="s">
        <v>1162</v>
      </c>
      <c r="F122" s="544" t="s">
        <v>1163</v>
      </c>
      <c r="G122" s="544"/>
      <c r="H122" s="544"/>
      <c r="I122" s="544"/>
      <c r="J122" s="363" t="s">
        <v>172</v>
      </c>
      <c r="K122" s="364">
        <v>10</v>
      </c>
      <c r="L122" s="545"/>
      <c r="M122" s="545"/>
      <c r="N122" s="546">
        <f t="shared" ref="N122:N142" si="0">ROUND(L122*K122,2)</f>
        <v>0</v>
      </c>
      <c r="O122" s="546"/>
      <c r="P122" s="546"/>
      <c r="Q122" s="546"/>
      <c r="R122" s="293"/>
      <c r="T122" s="365" t="s">
        <v>637</v>
      </c>
      <c r="U122" s="366" t="s">
        <v>1106</v>
      </c>
      <c r="V122" s="367">
        <v>0.61599999999999999</v>
      </c>
      <c r="W122" s="367">
        <f t="shared" ref="W122:W142" si="1">V122*K122</f>
        <v>6.16</v>
      </c>
      <c r="X122" s="367">
        <v>9.6000000000000002E-4</v>
      </c>
      <c r="Y122" s="367">
        <f t="shared" ref="Y122:Y142" si="2">X122*K122</f>
        <v>9.6000000000000009E-3</v>
      </c>
      <c r="Z122" s="367">
        <v>0</v>
      </c>
      <c r="AA122" s="368">
        <f t="shared" ref="AA122:AA142" si="3">Z122*K122</f>
        <v>0</v>
      </c>
      <c r="AR122" s="280" t="s">
        <v>1151</v>
      </c>
      <c r="AT122" s="280" t="s">
        <v>1148</v>
      </c>
      <c r="AU122" s="280" t="s">
        <v>57</v>
      </c>
      <c r="AY122" s="280" t="s">
        <v>1147</v>
      </c>
      <c r="BE122" s="369">
        <f t="shared" ref="BE122:BE142" si="4">IF(U122="základní",N122,0)</f>
        <v>0</v>
      </c>
      <c r="BF122" s="369">
        <f t="shared" ref="BF122:BF142" si="5">IF(U122="snížená",N122,0)</f>
        <v>0</v>
      </c>
      <c r="BG122" s="369">
        <f t="shared" ref="BG122:BG142" si="6">IF(U122="zákl. přenesená",N122,0)</f>
        <v>0</v>
      </c>
      <c r="BH122" s="369">
        <f t="shared" ref="BH122:BH142" si="7">IF(U122="sníž. přenesená",N122,0)</f>
        <v>0</v>
      </c>
      <c r="BI122" s="369">
        <f t="shared" ref="BI122:BI142" si="8">IF(U122="nulová",N122,0)</f>
        <v>0</v>
      </c>
      <c r="BJ122" s="280" t="s">
        <v>48</v>
      </c>
      <c r="BK122" s="369">
        <f t="shared" ref="BK122:BK142" si="9">ROUND(L122*K122,2)</f>
        <v>0</v>
      </c>
      <c r="BL122" s="280" t="s">
        <v>1151</v>
      </c>
      <c r="BM122" s="280" t="s">
        <v>1164</v>
      </c>
    </row>
    <row r="123" spans="2:65" s="289" customFormat="1" ht="25.5" customHeight="1" x14ac:dyDescent="0.2">
      <c r="B123" s="290"/>
      <c r="C123" s="361" t="s">
        <v>1165</v>
      </c>
      <c r="D123" s="361" t="s">
        <v>1148</v>
      </c>
      <c r="E123" s="362" t="s">
        <v>1166</v>
      </c>
      <c r="F123" s="544" t="s">
        <v>1167</v>
      </c>
      <c r="G123" s="544"/>
      <c r="H123" s="544"/>
      <c r="I123" s="544"/>
      <c r="J123" s="363" t="s">
        <v>172</v>
      </c>
      <c r="K123" s="364">
        <v>20</v>
      </c>
      <c r="L123" s="545"/>
      <c r="M123" s="545"/>
      <c r="N123" s="546">
        <f t="shared" si="0"/>
        <v>0</v>
      </c>
      <c r="O123" s="546"/>
      <c r="P123" s="546"/>
      <c r="Q123" s="546"/>
      <c r="R123" s="293"/>
      <c r="T123" s="365" t="s">
        <v>637</v>
      </c>
      <c r="U123" s="366" t="s">
        <v>1106</v>
      </c>
      <c r="V123" s="367">
        <v>0.69599999999999995</v>
      </c>
      <c r="W123" s="367">
        <f t="shared" si="1"/>
        <v>13.919999999999998</v>
      </c>
      <c r="X123" s="367">
        <v>1.25E-3</v>
      </c>
      <c r="Y123" s="367">
        <f t="shared" si="2"/>
        <v>2.5000000000000001E-2</v>
      </c>
      <c r="Z123" s="367">
        <v>0</v>
      </c>
      <c r="AA123" s="368">
        <f t="shared" si="3"/>
        <v>0</v>
      </c>
      <c r="AR123" s="280" t="s">
        <v>1151</v>
      </c>
      <c r="AT123" s="280" t="s">
        <v>1148</v>
      </c>
      <c r="AU123" s="280" t="s">
        <v>57</v>
      </c>
      <c r="AY123" s="280" t="s">
        <v>1147</v>
      </c>
      <c r="BE123" s="369">
        <f t="shared" si="4"/>
        <v>0</v>
      </c>
      <c r="BF123" s="369">
        <f t="shared" si="5"/>
        <v>0</v>
      </c>
      <c r="BG123" s="369">
        <f t="shared" si="6"/>
        <v>0</v>
      </c>
      <c r="BH123" s="369">
        <f t="shared" si="7"/>
        <v>0</v>
      </c>
      <c r="BI123" s="369">
        <f t="shared" si="8"/>
        <v>0</v>
      </c>
      <c r="BJ123" s="280" t="s">
        <v>48</v>
      </c>
      <c r="BK123" s="369">
        <f t="shared" si="9"/>
        <v>0</v>
      </c>
      <c r="BL123" s="280" t="s">
        <v>1151</v>
      </c>
      <c r="BM123" s="280" t="s">
        <v>1168</v>
      </c>
    </row>
    <row r="124" spans="2:65" s="289" customFormat="1" ht="38.25" customHeight="1" x14ac:dyDescent="0.2">
      <c r="B124" s="290"/>
      <c r="C124" s="361" t="s">
        <v>1169</v>
      </c>
      <c r="D124" s="361" t="s">
        <v>1148</v>
      </c>
      <c r="E124" s="362" t="s">
        <v>1170</v>
      </c>
      <c r="F124" s="544" t="s">
        <v>1171</v>
      </c>
      <c r="G124" s="544"/>
      <c r="H124" s="544"/>
      <c r="I124" s="544"/>
      <c r="J124" s="363" t="s">
        <v>172</v>
      </c>
      <c r="K124" s="364">
        <v>10</v>
      </c>
      <c r="L124" s="545"/>
      <c r="M124" s="545"/>
      <c r="N124" s="546">
        <f t="shared" si="0"/>
        <v>0</v>
      </c>
      <c r="O124" s="546"/>
      <c r="P124" s="546"/>
      <c r="Q124" s="546"/>
      <c r="R124" s="293"/>
      <c r="T124" s="365" t="s">
        <v>637</v>
      </c>
      <c r="U124" s="366" t="s">
        <v>1106</v>
      </c>
      <c r="V124" s="367">
        <v>0.1</v>
      </c>
      <c r="W124" s="367">
        <f t="shared" si="1"/>
        <v>1</v>
      </c>
      <c r="X124" s="367">
        <v>3.0000000000000001E-5</v>
      </c>
      <c r="Y124" s="367">
        <f t="shared" si="2"/>
        <v>3.0000000000000003E-4</v>
      </c>
      <c r="Z124" s="367">
        <v>0</v>
      </c>
      <c r="AA124" s="368">
        <f t="shared" si="3"/>
        <v>0</v>
      </c>
      <c r="AR124" s="280" t="s">
        <v>1151</v>
      </c>
      <c r="AT124" s="280" t="s">
        <v>1148</v>
      </c>
      <c r="AU124" s="280" t="s">
        <v>57</v>
      </c>
      <c r="AY124" s="280" t="s">
        <v>1147</v>
      </c>
      <c r="BE124" s="369">
        <f t="shared" si="4"/>
        <v>0</v>
      </c>
      <c r="BF124" s="369">
        <f t="shared" si="5"/>
        <v>0</v>
      </c>
      <c r="BG124" s="369">
        <f t="shared" si="6"/>
        <v>0</v>
      </c>
      <c r="BH124" s="369">
        <f t="shared" si="7"/>
        <v>0</v>
      </c>
      <c r="BI124" s="369">
        <f t="shared" si="8"/>
        <v>0</v>
      </c>
      <c r="BJ124" s="280" t="s">
        <v>48</v>
      </c>
      <c r="BK124" s="369">
        <f t="shared" si="9"/>
        <v>0</v>
      </c>
      <c r="BL124" s="280" t="s">
        <v>1151</v>
      </c>
      <c r="BM124" s="280" t="s">
        <v>1172</v>
      </c>
    </row>
    <row r="125" spans="2:65" s="289" customFormat="1" ht="38.25" customHeight="1" x14ac:dyDescent="0.2">
      <c r="B125" s="290"/>
      <c r="C125" s="361" t="s">
        <v>1173</v>
      </c>
      <c r="D125" s="361" t="s">
        <v>1148</v>
      </c>
      <c r="E125" s="362" t="s">
        <v>1174</v>
      </c>
      <c r="F125" s="544" t="s">
        <v>1175</v>
      </c>
      <c r="G125" s="544"/>
      <c r="H125" s="544"/>
      <c r="I125" s="544"/>
      <c r="J125" s="363" t="s">
        <v>172</v>
      </c>
      <c r="K125" s="364">
        <v>20</v>
      </c>
      <c r="L125" s="545"/>
      <c r="M125" s="545"/>
      <c r="N125" s="546">
        <f t="shared" si="0"/>
        <v>0</v>
      </c>
      <c r="O125" s="546"/>
      <c r="P125" s="546"/>
      <c r="Q125" s="546"/>
      <c r="R125" s="293"/>
      <c r="T125" s="365" t="s">
        <v>637</v>
      </c>
      <c r="U125" s="366" t="s">
        <v>1106</v>
      </c>
      <c r="V125" s="367">
        <v>0.106</v>
      </c>
      <c r="W125" s="367">
        <f t="shared" si="1"/>
        <v>2.12</v>
      </c>
      <c r="X125" s="367">
        <v>9.0000000000000006E-5</v>
      </c>
      <c r="Y125" s="367">
        <f t="shared" si="2"/>
        <v>1.8000000000000002E-3</v>
      </c>
      <c r="Z125" s="367">
        <v>0</v>
      </c>
      <c r="AA125" s="368">
        <f t="shared" si="3"/>
        <v>0</v>
      </c>
      <c r="AR125" s="280" t="s">
        <v>1151</v>
      </c>
      <c r="AT125" s="280" t="s">
        <v>1148</v>
      </c>
      <c r="AU125" s="280" t="s">
        <v>57</v>
      </c>
      <c r="AY125" s="280" t="s">
        <v>1147</v>
      </c>
      <c r="BE125" s="369">
        <f t="shared" si="4"/>
        <v>0</v>
      </c>
      <c r="BF125" s="369">
        <f t="shared" si="5"/>
        <v>0</v>
      </c>
      <c r="BG125" s="369">
        <f t="shared" si="6"/>
        <v>0</v>
      </c>
      <c r="BH125" s="369">
        <f t="shared" si="7"/>
        <v>0</v>
      </c>
      <c r="BI125" s="369">
        <f t="shared" si="8"/>
        <v>0</v>
      </c>
      <c r="BJ125" s="280" t="s">
        <v>48</v>
      </c>
      <c r="BK125" s="369">
        <f t="shared" si="9"/>
        <v>0</v>
      </c>
      <c r="BL125" s="280" t="s">
        <v>1151</v>
      </c>
      <c r="BM125" s="280" t="s">
        <v>1176</v>
      </c>
    </row>
    <row r="126" spans="2:65" s="289" customFormat="1" ht="25.5" customHeight="1" x14ac:dyDescent="0.2">
      <c r="B126" s="290"/>
      <c r="C126" s="361" t="s">
        <v>1177</v>
      </c>
      <c r="D126" s="361" t="s">
        <v>1148</v>
      </c>
      <c r="E126" s="362" t="s">
        <v>1178</v>
      </c>
      <c r="F126" s="544" t="s">
        <v>1179</v>
      </c>
      <c r="G126" s="544"/>
      <c r="H126" s="544"/>
      <c r="I126" s="544"/>
      <c r="J126" s="363" t="s">
        <v>219</v>
      </c>
      <c r="K126" s="364">
        <v>1</v>
      </c>
      <c r="L126" s="545"/>
      <c r="M126" s="545"/>
      <c r="N126" s="546">
        <f t="shared" si="0"/>
        <v>0</v>
      </c>
      <c r="O126" s="546"/>
      <c r="P126" s="546"/>
      <c r="Q126" s="546"/>
      <c r="R126" s="293"/>
      <c r="T126" s="365" t="s">
        <v>637</v>
      </c>
      <c r="U126" s="366" t="s">
        <v>1106</v>
      </c>
      <c r="V126" s="367">
        <v>0.23</v>
      </c>
      <c r="W126" s="367">
        <f t="shared" si="1"/>
        <v>0.23</v>
      </c>
      <c r="X126" s="367">
        <v>1.2999999999999999E-4</v>
      </c>
      <c r="Y126" s="367">
        <f t="shared" si="2"/>
        <v>1.2999999999999999E-4</v>
      </c>
      <c r="Z126" s="367">
        <v>0</v>
      </c>
      <c r="AA126" s="368">
        <f t="shared" si="3"/>
        <v>0</v>
      </c>
      <c r="AR126" s="280" t="s">
        <v>1151</v>
      </c>
      <c r="AT126" s="280" t="s">
        <v>1148</v>
      </c>
      <c r="AU126" s="280" t="s">
        <v>57</v>
      </c>
      <c r="AY126" s="280" t="s">
        <v>1147</v>
      </c>
      <c r="BE126" s="369">
        <f t="shared" si="4"/>
        <v>0</v>
      </c>
      <c r="BF126" s="369">
        <f t="shared" si="5"/>
        <v>0</v>
      </c>
      <c r="BG126" s="369">
        <f t="shared" si="6"/>
        <v>0</v>
      </c>
      <c r="BH126" s="369">
        <f t="shared" si="7"/>
        <v>0</v>
      </c>
      <c r="BI126" s="369">
        <f t="shared" si="8"/>
        <v>0</v>
      </c>
      <c r="BJ126" s="280" t="s">
        <v>48</v>
      </c>
      <c r="BK126" s="369">
        <f t="shared" si="9"/>
        <v>0</v>
      </c>
      <c r="BL126" s="280" t="s">
        <v>1151</v>
      </c>
      <c r="BM126" s="280" t="s">
        <v>1180</v>
      </c>
    </row>
    <row r="127" spans="2:65" s="289" customFormat="1" ht="16.5" customHeight="1" x14ac:dyDescent="0.2">
      <c r="B127" s="290"/>
      <c r="C127" s="361" t="s">
        <v>1070</v>
      </c>
      <c r="D127" s="361" t="s">
        <v>1148</v>
      </c>
      <c r="E127" s="362" t="s">
        <v>1181</v>
      </c>
      <c r="F127" s="544" t="s">
        <v>1182</v>
      </c>
      <c r="G127" s="544"/>
      <c r="H127" s="544"/>
      <c r="I127" s="544"/>
      <c r="J127" s="363" t="s">
        <v>1053</v>
      </c>
      <c r="K127" s="364">
        <v>1</v>
      </c>
      <c r="L127" s="545"/>
      <c r="M127" s="545"/>
      <c r="N127" s="546">
        <f t="shared" si="0"/>
        <v>0</v>
      </c>
      <c r="O127" s="546"/>
      <c r="P127" s="546"/>
      <c r="Q127" s="546"/>
      <c r="R127" s="293"/>
      <c r="T127" s="365" t="s">
        <v>637</v>
      </c>
      <c r="U127" s="366" t="s">
        <v>1106</v>
      </c>
      <c r="V127" s="367">
        <v>0.14499999999999999</v>
      </c>
      <c r="W127" s="367">
        <f t="shared" si="1"/>
        <v>0.14499999999999999</v>
      </c>
      <c r="X127" s="367">
        <v>5.6999999999999998E-4</v>
      </c>
      <c r="Y127" s="367">
        <f t="shared" si="2"/>
        <v>5.6999999999999998E-4</v>
      </c>
      <c r="Z127" s="367">
        <v>0</v>
      </c>
      <c r="AA127" s="368">
        <f t="shared" si="3"/>
        <v>0</v>
      </c>
      <c r="AR127" s="280" t="s">
        <v>1151</v>
      </c>
      <c r="AT127" s="280" t="s">
        <v>1148</v>
      </c>
      <c r="AU127" s="280" t="s">
        <v>57</v>
      </c>
      <c r="AY127" s="280" t="s">
        <v>1147</v>
      </c>
      <c r="BE127" s="369">
        <f t="shared" si="4"/>
        <v>0</v>
      </c>
      <c r="BF127" s="369">
        <f t="shared" si="5"/>
        <v>0</v>
      </c>
      <c r="BG127" s="369">
        <f t="shared" si="6"/>
        <v>0</v>
      </c>
      <c r="BH127" s="369">
        <f t="shared" si="7"/>
        <v>0</v>
      </c>
      <c r="BI127" s="369">
        <f t="shared" si="8"/>
        <v>0</v>
      </c>
      <c r="BJ127" s="280" t="s">
        <v>48</v>
      </c>
      <c r="BK127" s="369">
        <f t="shared" si="9"/>
        <v>0</v>
      </c>
      <c r="BL127" s="280" t="s">
        <v>1151</v>
      </c>
      <c r="BM127" s="280" t="s">
        <v>1183</v>
      </c>
    </row>
    <row r="128" spans="2:65" s="289" customFormat="1" ht="25.5" customHeight="1" x14ac:dyDescent="0.2">
      <c r="B128" s="290"/>
      <c r="C128" s="361" t="s">
        <v>1072</v>
      </c>
      <c r="D128" s="361" t="s">
        <v>1148</v>
      </c>
      <c r="E128" s="362" t="s">
        <v>1184</v>
      </c>
      <c r="F128" s="544" t="s">
        <v>1185</v>
      </c>
      <c r="G128" s="544"/>
      <c r="H128" s="544"/>
      <c r="I128" s="544"/>
      <c r="J128" s="363" t="s">
        <v>219</v>
      </c>
      <c r="K128" s="364">
        <v>1</v>
      </c>
      <c r="L128" s="545"/>
      <c r="M128" s="545"/>
      <c r="N128" s="546">
        <f t="shared" si="0"/>
        <v>0</v>
      </c>
      <c r="O128" s="546"/>
      <c r="P128" s="546"/>
      <c r="Q128" s="546"/>
      <c r="R128" s="293"/>
      <c r="T128" s="365" t="s">
        <v>637</v>
      </c>
      <c r="U128" s="366" t="s">
        <v>1106</v>
      </c>
      <c r="V128" s="367">
        <v>8.3000000000000004E-2</v>
      </c>
      <c r="W128" s="367">
        <f t="shared" si="1"/>
        <v>8.3000000000000004E-2</v>
      </c>
      <c r="X128" s="367">
        <v>2.2000000000000001E-4</v>
      </c>
      <c r="Y128" s="367">
        <f t="shared" si="2"/>
        <v>2.2000000000000001E-4</v>
      </c>
      <c r="Z128" s="367">
        <v>0</v>
      </c>
      <c r="AA128" s="368">
        <f t="shared" si="3"/>
        <v>0</v>
      </c>
      <c r="AR128" s="280" t="s">
        <v>1151</v>
      </c>
      <c r="AT128" s="280" t="s">
        <v>1148</v>
      </c>
      <c r="AU128" s="280" t="s">
        <v>57</v>
      </c>
      <c r="AY128" s="280" t="s">
        <v>1147</v>
      </c>
      <c r="BE128" s="369">
        <f t="shared" si="4"/>
        <v>0</v>
      </c>
      <c r="BF128" s="369">
        <f t="shared" si="5"/>
        <v>0</v>
      </c>
      <c r="BG128" s="369">
        <f t="shared" si="6"/>
        <v>0</v>
      </c>
      <c r="BH128" s="369">
        <f t="shared" si="7"/>
        <v>0</v>
      </c>
      <c r="BI128" s="369">
        <f t="shared" si="8"/>
        <v>0</v>
      </c>
      <c r="BJ128" s="280" t="s">
        <v>48</v>
      </c>
      <c r="BK128" s="369">
        <f t="shared" si="9"/>
        <v>0</v>
      </c>
      <c r="BL128" s="280" t="s">
        <v>1151</v>
      </c>
      <c r="BM128" s="280" t="s">
        <v>1186</v>
      </c>
    </row>
    <row r="129" spans="2:65" s="289" customFormat="1" ht="25.5" customHeight="1" x14ac:dyDescent="0.2">
      <c r="B129" s="290"/>
      <c r="C129" s="361" t="s">
        <v>1074</v>
      </c>
      <c r="D129" s="361" t="s">
        <v>1148</v>
      </c>
      <c r="E129" s="362" t="s">
        <v>1187</v>
      </c>
      <c r="F129" s="544" t="s">
        <v>1188</v>
      </c>
      <c r="G129" s="544"/>
      <c r="H129" s="544"/>
      <c r="I129" s="544"/>
      <c r="J129" s="363" t="s">
        <v>219</v>
      </c>
      <c r="K129" s="364">
        <v>1</v>
      </c>
      <c r="L129" s="545"/>
      <c r="M129" s="545"/>
      <c r="N129" s="546">
        <f t="shared" si="0"/>
        <v>0</v>
      </c>
      <c r="O129" s="546"/>
      <c r="P129" s="546"/>
      <c r="Q129" s="546"/>
      <c r="R129" s="293"/>
      <c r="T129" s="365" t="s">
        <v>637</v>
      </c>
      <c r="U129" s="366" t="s">
        <v>1106</v>
      </c>
      <c r="V129" s="367">
        <v>0.20699999999999999</v>
      </c>
      <c r="W129" s="367">
        <f t="shared" si="1"/>
        <v>0.20699999999999999</v>
      </c>
      <c r="X129" s="367">
        <v>1.7000000000000001E-4</v>
      </c>
      <c r="Y129" s="367">
        <f t="shared" si="2"/>
        <v>1.7000000000000001E-4</v>
      </c>
      <c r="Z129" s="367">
        <v>0</v>
      </c>
      <c r="AA129" s="368">
        <f t="shared" si="3"/>
        <v>0</v>
      </c>
      <c r="AR129" s="280" t="s">
        <v>1151</v>
      </c>
      <c r="AT129" s="280" t="s">
        <v>1148</v>
      </c>
      <c r="AU129" s="280" t="s">
        <v>57</v>
      </c>
      <c r="AY129" s="280" t="s">
        <v>1147</v>
      </c>
      <c r="BE129" s="369">
        <f t="shared" si="4"/>
        <v>0</v>
      </c>
      <c r="BF129" s="369">
        <f t="shared" si="5"/>
        <v>0</v>
      </c>
      <c r="BG129" s="369">
        <f t="shared" si="6"/>
        <v>0</v>
      </c>
      <c r="BH129" s="369">
        <f t="shared" si="7"/>
        <v>0</v>
      </c>
      <c r="BI129" s="369">
        <f t="shared" si="8"/>
        <v>0</v>
      </c>
      <c r="BJ129" s="280" t="s">
        <v>48</v>
      </c>
      <c r="BK129" s="369">
        <f t="shared" si="9"/>
        <v>0</v>
      </c>
      <c r="BL129" s="280" t="s">
        <v>1151</v>
      </c>
      <c r="BM129" s="280" t="s">
        <v>1189</v>
      </c>
    </row>
    <row r="130" spans="2:65" s="289" customFormat="1" ht="25.5" customHeight="1" x14ac:dyDescent="0.2">
      <c r="B130" s="290"/>
      <c r="C130" s="361" t="s">
        <v>1078</v>
      </c>
      <c r="D130" s="361" t="s">
        <v>1148</v>
      </c>
      <c r="E130" s="362" t="s">
        <v>1190</v>
      </c>
      <c r="F130" s="544" t="s">
        <v>1191</v>
      </c>
      <c r="G130" s="544"/>
      <c r="H130" s="544"/>
      <c r="I130" s="544"/>
      <c r="J130" s="363" t="s">
        <v>219</v>
      </c>
      <c r="K130" s="364">
        <v>1</v>
      </c>
      <c r="L130" s="545"/>
      <c r="M130" s="545"/>
      <c r="N130" s="546">
        <f t="shared" si="0"/>
        <v>0</v>
      </c>
      <c r="O130" s="546"/>
      <c r="P130" s="546"/>
      <c r="Q130" s="546"/>
      <c r="R130" s="293"/>
      <c r="T130" s="365" t="s">
        <v>637</v>
      </c>
      <c r="U130" s="366" t="s">
        <v>1106</v>
      </c>
      <c r="V130" s="367">
        <v>0.22700000000000001</v>
      </c>
      <c r="W130" s="367">
        <f t="shared" si="1"/>
        <v>0.22700000000000001</v>
      </c>
      <c r="X130" s="367">
        <v>2.4000000000000001E-4</v>
      </c>
      <c r="Y130" s="367">
        <f t="shared" si="2"/>
        <v>2.4000000000000001E-4</v>
      </c>
      <c r="Z130" s="367">
        <v>0</v>
      </c>
      <c r="AA130" s="368">
        <f t="shared" si="3"/>
        <v>0</v>
      </c>
      <c r="AR130" s="280" t="s">
        <v>1151</v>
      </c>
      <c r="AT130" s="280" t="s">
        <v>1148</v>
      </c>
      <c r="AU130" s="280" t="s">
        <v>57</v>
      </c>
      <c r="AY130" s="280" t="s">
        <v>1147</v>
      </c>
      <c r="BE130" s="369">
        <f t="shared" si="4"/>
        <v>0</v>
      </c>
      <c r="BF130" s="369">
        <f t="shared" si="5"/>
        <v>0</v>
      </c>
      <c r="BG130" s="369">
        <f t="shared" si="6"/>
        <v>0</v>
      </c>
      <c r="BH130" s="369">
        <f t="shared" si="7"/>
        <v>0</v>
      </c>
      <c r="BI130" s="369">
        <f t="shared" si="8"/>
        <v>0</v>
      </c>
      <c r="BJ130" s="280" t="s">
        <v>48</v>
      </c>
      <c r="BK130" s="369">
        <f t="shared" si="9"/>
        <v>0</v>
      </c>
      <c r="BL130" s="280" t="s">
        <v>1151</v>
      </c>
      <c r="BM130" s="280" t="s">
        <v>1192</v>
      </c>
    </row>
    <row r="131" spans="2:65" s="289" customFormat="1" ht="16.5" customHeight="1" x14ac:dyDescent="0.2">
      <c r="B131" s="290"/>
      <c r="C131" s="361" t="s">
        <v>1193</v>
      </c>
      <c r="D131" s="361" t="s">
        <v>1148</v>
      </c>
      <c r="E131" s="362" t="s">
        <v>1194</v>
      </c>
      <c r="F131" s="544" t="s">
        <v>1195</v>
      </c>
      <c r="G131" s="544"/>
      <c r="H131" s="544"/>
      <c r="I131" s="544"/>
      <c r="J131" s="363" t="s">
        <v>219</v>
      </c>
      <c r="K131" s="364">
        <v>1</v>
      </c>
      <c r="L131" s="545"/>
      <c r="M131" s="545"/>
      <c r="N131" s="546">
        <f t="shared" si="0"/>
        <v>0</v>
      </c>
      <c r="O131" s="546"/>
      <c r="P131" s="546"/>
      <c r="Q131" s="546"/>
      <c r="R131" s="293"/>
      <c r="T131" s="365" t="s">
        <v>637</v>
      </c>
      <c r="U131" s="366" t="s">
        <v>1106</v>
      </c>
      <c r="V131" s="367">
        <v>0.20699999999999999</v>
      </c>
      <c r="W131" s="367">
        <f t="shared" si="1"/>
        <v>0.20699999999999999</v>
      </c>
      <c r="X131" s="367">
        <v>4.0999999999999999E-4</v>
      </c>
      <c r="Y131" s="367">
        <f t="shared" si="2"/>
        <v>4.0999999999999999E-4</v>
      </c>
      <c r="Z131" s="367">
        <v>0</v>
      </c>
      <c r="AA131" s="368">
        <f t="shared" si="3"/>
        <v>0</v>
      </c>
      <c r="AR131" s="280" t="s">
        <v>1151</v>
      </c>
      <c r="AT131" s="280" t="s">
        <v>1148</v>
      </c>
      <c r="AU131" s="280" t="s">
        <v>57</v>
      </c>
      <c r="AY131" s="280" t="s">
        <v>1147</v>
      </c>
      <c r="BE131" s="369">
        <f t="shared" si="4"/>
        <v>0</v>
      </c>
      <c r="BF131" s="369">
        <f t="shared" si="5"/>
        <v>0</v>
      </c>
      <c r="BG131" s="369">
        <f t="shared" si="6"/>
        <v>0</v>
      </c>
      <c r="BH131" s="369">
        <f t="shared" si="7"/>
        <v>0</v>
      </c>
      <c r="BI131" s="369">
        <f t="shared" si="8"/>
        <v>0</v>
      </c>
      <c r="BJ131" s="280" t="s">
        <v>48</v>
      </c>
      <c r="BK131" s="369">
        <f t="shared" si="9"/>
        <v>0</v>
      </c>
      <c r="BL131" s="280" t="s">
        <v>1151</v>
      </c>
      <c r="BM131" s="280" t="s">
        <v>1196</v>
      </c>
    </row>
    <row r="132" spans="2:65" s="289" customFormat="1" ht="25.5" customHeight="1" x14ac:dyDescent="0.2">
      <c r="B132" s="290"/>
      <c r="C132" s="361" t="s">
        <v>1197</v>
      </c>
      <c r="D132" s="361" t="s">
        <v>1148</v>
      </c>
      <c r="E132" s="362" t="s">
        <v>1198</v>
      </c>
      <c r="F132" s="544" t="s">
        <v>1199</v>
      </c>
      <c r="G132" s="544"/>
      <c r="H132" s="544"/>
      <c r="I132" s="544"/>
      <c r="J132" s="363" t="s">
        <v>219</v>
      </c>
      <c r="K132" s="364">
        <v>1</v>
      </c>
      <c r="L132" s="545"/>
      <c r="M132" s="545"/>
      <c r="N132" s="546">
        <f t="shared" si="0"/>
        <v>0</v>
      </c>
      <c r="O132" s="546"/>
      <c r="P132" s="546"/>
      <c r="Q132" s="546"/>
      <c r="R132" s="293"/>
      <c r="T132" s="365" t="s">
        <v>637</v>
      </c>
      <c r="U132" s="366" t="s">
        <v>1106</v>
      </c>
      <c r="V132" s="367">
        <v>0.2</v>
      </c>
      <c r="W132" s="367">
        <f t="shared" si="1"/>
        <v>0.2</v>
      </c>
      <c r="X132" s="367">
        <v>4.0000000000000002E-4</v>
      </c>
      <c r="Y132" s="367">
        <f t="shared" si="2"/>
        <v>4.0000000000000002E-4</v>
      </c>
      <c r="Z132" s="367">
        <v>0</v>
      </c>
      <c r="AA132" s="368">
        <f t="shared" si="3"/>
        <v>0</v>
      </c>
      <c r="AR132" s="280" t="s">
        <v>1151</v>
      </c>
      <c r="AT132" s="280" t="s">
        <v>1148</v>
      </c>
      <c r="AU132" s="280" t="s">
        <v>57</v>
      </c>
      <c r="AY132" s="280" t="s">
        <v>1147</v>
      </c>
      <c r="BE132" s="369">
        <f t="shared" si="4"/>
        <v>0</v>
      </c>
      <c r="BF132" s="369">
        <f t="shared" si="5"/>
        <v>0</v>
      </c>
      <c r="BG132" s="369">
        <f t="shared" si="6"/>
        <v>0</v>
      </c>
      <c r="BH132" s="369">
        <f t="shared" si="7"/>
        <v>0</v>
      </c>
      <c r="BI132" s="369">
        <f t="shared" si="8"/>
        <v>0</v>
      </c>
      <c r="BJ132" s="280" t="s">
        <v>48</v>
      </c>
      <c r="BK132" s="369">
        <f t="shared" si="9"/>
        <v>0</v>
      </c>
      <c r="BL132" s="280" t="s">
        <v>1151</v>
      </c>
      <c r="BM132" s="280" t="s">
        <v>1200</v>
      </c>
    </row>
    <row r="133" spans="2:65" s="289" customFormat="1" ht="25.5" customHeight="1" x14ac:dyDescent="0.2">
      <c r="B133" s="290"/>
      <c r="C133" s="361" t="s">
        <v>1151</v>
      </c>
      <c r="D133" s="361" t="s">
        <v>1148</v>
      </c>
      <c r="E133" s="362" t="s">
        <v>1201</v>
      </c>
      <c r="F133" s="544" t="s">
        <v>1202</v>
      </c>
      <c r="G133" s="544"/>
      <c r="H133" s="544"/>
      <c r="I133" s="544"/>
      <c r="J133" s="363" t="s">
        <v>219</v>
      </c>
      <c r="K133" s="364">
        <v>1</v>
      </c>
      <c r="L133" s="545"/>
      <c r="M133" s="545"/>
      <c r="N133" s="546">
        <f t="shared" si="0"/>
        <v>0</v>
      </c>
      <c r="O133" s="546"/>
      <c r="P133" s="546"/>
      <c r="Q133" s="546"/>
      <c r="R133" s="293"/>
      <c r="T133" s="365" t="s">
        <v>637</v>
      </c>
      <c r="U133" s="366" t="s">
        <v>1106</v>
      </c>
      <c r="V133" s="367">
        <v>0.22</v>
      </c>
      <c r="W133" s="367">
        <f t="shared" si="1"/>
        <v>0.22</v>
      </c>
      <c r="X133" s="367">
        <v>5.6999999999999998E-4</v>
      </c>
      <c r="Y133" s="367">
        <f t="shared" si="2"/>
        <v>5.6999999999999998E-4</v>
      </c>
      <c r="Z133" s="367">
        <v>0</v>
      </c>
      <c r="AA133" s="368">
        <f t="shared" si="3"/>
        <v>0</v>
      </c>
      <c r="AR133" s="280" t="s">
        <v>1151</v>
      </c>
      <c r="AT133" s="280" t="s">
        <v>1148</v>
      </c>
      <c r="AU133" s="280" t="s">
        <v>57</v>
      </c>
      <c r="AY133" s="280" t="s">
        <v>1147</v>
      </c>
      <c r="BE133" s="369">
        <f t="shared" si="4"/>
        <v>0</v>
      </c>
      <c r="BF133" s="369">
        <f t="shared" si="5"/>
        <v>0</v>
      </c>
      <c r="BG133" s="369">
        <f t="shared" si="6"/>
        <v>0</v>
      </c>
      <c r="BH133" s="369">
        <f t="shared" si="7"/>
        <v>0</v>
      </c>
      <c r="BI133" s="369">
        <f t="shared" si="8"/>
        <v>0</v>
      </c>
      <c r="BJ133" s="280" t="s">
        <v>48</v>
      </c>
      <c r="BK133" s="369">
        <f t="shared" si="9"/>
        <v>0</v>
      </c>
      <c r="BL133" s="280" t="s">
        <v>1151</v>
      </c>
      <c r="BM133" s="280" t="s">
        <v>1203</v>
      </c>
    </row>
    <row r="134" spans="2:65" s="289" customFormat="1" ht="38.25" customHeight="1" x14ac:dyDescent="0.2">
      <c r="B134" s="290"/>
      <c r="C134" s="361" t="s">
        <v>1204</v>
      </c>
      <c r="D134" s="361" t="s">
        <v>1148</v>
      </c>
      <c r="E134" s="362" t="s">
        <v>1205</v>
      </c>
      <c r="F134" s="544" t="s">
        <v>1206</v>
      </c>
      <c r="G134" s="544"/>
      <c r="H134" s="544"/>
      <c r="I134" s="544"/>
      <c r="J134" s="363" t="s">
        <v>219</v>
      </c>
      <c r="K134" s="364">
        <v>1</v>
      </c>
      <c r="L134" s="545"/>
      <c r="M134" s="545"/>
      <c r="N134" s="546">
        <f t="shared" si="0"/>
        <v>0</v>
      </c>
      <c r="O134" s="546"/>
      <c r="P134" s="546"/>
      <c r="Q134" s="546"/>
      <c r="R134" s="293"/>
      <c r="T134" s="365" t="s">
        <v>637</v>
      </c>
      <c r="U134" s="366" t="s">
        <v>1106</v>
      </c>
      <c r="V134" s="367">
        <v>0.2</v>
      </c>
      <c r="W134" s="367">
        <f t="shared" si="1"/>
        <v>0.2</v>
      </c>
      <c r="X134" s="367">
        <v>3.5E-4</v>
      </c>
      <c r="Y134" s="367">
        <f t="shared" si="2"/>
        <v>3.5E-4</v>
      </c>
      <c r="Z134" s="367">
        <v>0</v>
      </c>
      <c r="AA134" s="368">
        <f t="shared" si="3"/>
        <v>0</v>
      </c>
      <c r="AR134" s="280" t="s">
        <v>1151</v>
      </c>
      <c r="AT134" s="280" t="s">
        <v>1148</v>
      </c>
      <c r="AU134" s="280" t="s">
        <v>57</v>
      </c>
      <c r="AY134" s="280" t="s">
        <v>1147</v>
      </c>
      <c r="BE134" s="369">
        <f t="shared" si="4"/>
        <v>0</v>
      </c>
      <c r="BF134" s="369">
        <f t="shared" si="5"/>
        <v>0</v>
      </c>
      <c r="BG134" s="369">
        <f t="shared" si="6"/>
        <v>0</v>
      </c>
      <c r="BH134" s="369">
        <f t="shared" si="7"/>
        <v>0</v>
      </c>
      <c r="BI134" s="369">
        <f t="shared" si="8"/>
        <v>0</v>
      </c>
      <c r="BJ134" s="280" t="s">
        <v>48</v>
      </c>
      <c r="BK134" s="369">
        <f t="shared" si="9"/>
        <v>0</v>
      </c>
      <c r="BL134" s="280" t="s">
        <v>1151</v>
      </c>
      <c r="BM134" s="280" t="s">
        <v>1207</v>
      </c>
    </row>
    <row r="135" spans="2:65" s="289" customFormat="1" ht="38.25" customHeight="1" x14ac:dyDescent="0.2">
      <c r="B135" s="290"/>
      <c r="C135" s="361" t="s">
        <v>1208</v>
      </c>
      <c r="D135" s="361" t="s">
        <v>1148</v>
      </c>
      <c r="E135" s="362" t="s">
        <v>1209</v>
      </c>
      <c r="F135" s="544" t="s">
        <v>1210</v>
      </c>
      <c r="G135" s="544"/>
      <c r="H135" s="544"/>
      <c r="I135" s="544"/>
      <c r="J135" s="363" t="s">
        <v>219</v>
      </c>
      <c r="K135" s="364">
        <v>2</v>
      </c>
      <c r="L135" s="545"/>
      <c r="M135" s="545"/>
      <c r="N135" s="546">
        <f t="shared" si="0"/>
        <v>0</v>
      </c>
      <c r="O135" s="546"/>
      <c r="P135" s="546"/>
      <c r="Q135" s="546"/>
      <c r="R135" s="293"/>
      <c r="T135" s="365" t="s">
        <v>637</v>
      </c>
      <c r="U135" s="366" t="s">
        <v>1106</v>
      </c>
      <c r="V135" s="367">
        <v>0.22</v>
      </c>
      <c r="W135" s="367">
        <f t="shared" si="1"/>
        <v>0.44</v>
      </c>
      <c r="X135" s="367">
        <v>5.5000000000000003E-4</v>
      </c>
      <c r="Y135" s="367">
        <f t="shared" si="2"/>
        <v>1.1000000000000001E-3</v>
      </c>
      <c r="Z135" s="367">
        <v>0</v>
      </c>
      <c r="AA135" s="368">
        <f t="shared" si="3"/>
        <v>0</v>
      </c>
      <c r="AR135" s="280" t="s">
        <v>1151</v>
      </c>
      <c r="AT135" s="280" t="s">
        <v>1148</v>
      </c>
      <c r="AU135" s="280" t="s">
        <v>57</v>
      </c>
      <c r="AY135" s="280" t="s">
        <v>1147</v>
      </c>
      <c r="BE135" s="369">
        <f t="shared" si="4"/>
        <v>0</v>
      </c>
      <c r="BF135" s="369">
        <f t="shared" si="5"/>
        <v>0</v>
      </c>
      <c r="BG135" s="369">
        <f t="shared" si="6"/>
        <v>0</v>
      </c>
      <c r="BH135" s="369">
        <f t="shared" si="7"/>
        <v>0</v>
      </c>
      <c r="BI135" s="369">
        <f t="shared" si="8"/>
        <v>0</v>
      </c>
      <c r="BJ135" s="280" t="s">
        <v>48</v>
      </c>
      <c r="BK135" s="369">
        <f t="shared" si="9"/>
        <v>0</v>
      </c>
      <c r="BL135" s="280" t="s">
        <v>1151</v>
      </c>
      <c r="BM135" s="280" t="s">
        <v>1211</v>
      </c>
    </row>
    <row r="136" spans="2:65" s="289" customFormat="1" ht="25.5" customHeight="1" x14ac:dyDescent="0.2">
      <c r="B136" s="290"/>
      <c r="C136" s="361" t="s">
        <v>1212</v>
      </c>
      <c r="D136" s="361" t="s">
        <v>1148</v>
      </c>
      <c r="E136" s="362" t="s">
        <v>1213</v>
      </c>
      <c r="F136" s="544" t="s">
        <v>1214</v>
      </c>
      <c r="G136" s="544"/>
      <c r="H136" s="544"/>
      <c r="I136" s="544"/>
      <c r="J136" s="363" t="s">
        <v>219</v>
      </c>
      <c r="K136" s="364">
        <v>1</v>
      </c>
      <c r="L136" s="545"/>
      <c r="M136" s="545"/>
      <c r="N136" s="546">
        <f t="shared" si="0"/>
        <v>0</v>
      </c>
      <c r="O136" s="546"/>
      <c r="P136" s="546"/>
      <c r="Q136" s="546"/>
      <c r="R136" s="293"/>
      <c r="T136" s="365" t="s">
        <v>637</v>
      </c>
      <c r="U136" s="366" t="s">
        <v>1106</v>
      </c>
      <c r="V136" s="367">
        <v>0.2</v>
      </c>
      <c r="W136" s="367">
        <f t="shared" si="1"/>
        <v>0.2</v>
      </c>
      <c r="X136" s="367">
        <v>1.6000000000000001E-4</v>
      </c>
      <c r="Y136" s="367">
        <f t="shared" si="2"/>
        <v>1.6000000000000001E-4</v>
      </c>
      <c r="Z136" s="367">
        <v>0</v>
      </c>
      <c r="AA136" s="368">
        <f t="shared" si="3"/>
        <v>0</v>
      </c>
      <c r="AR136" s="280" t="s">
        <v>1151</v>
      </c>
      <c r="AT136" s="280" t="s">
        <v>1148</v>
      </c>
      <c r="AU136" s="280" t="s">
        <v>57</v>
      </c>
      <c r="AY136" s="280" t="s">
        <v>1147</v>
      </c>
      <c r="BE136" s="369">
        <f t="shared" si="4"/>
        <v>0</v>
      </c>
      <c r="BF136" s="369">
        <f t="shared" si="5"/>
        <v>0</v>
      </c>
      <c r="BG136" s="369">
        <f t="shared" si="6"/>
        <v>0</v>
      </c>
      <c r="BH136" s="369">
        <f t="shared" si="7"/>
        <v>0</v>
      </c>
      <c r="BI136" s="369">
        <f t="shared" si="8"/>
        <v>0</v>
      </c>
      <c r="BJ136" s="280" t="s">
        <v>48</v>
      </c>
      <c r="BK136" s="369">
        <f t="shared" si="9"/>
        <v>0</v>
      </c>
      <c r="BL136" s="280" t="s">
        <v>1151</v>
      </c>
      <c r="BM136" s="280" t="s">
        <v>1215</v>
      </c>
    </row>
    <row r="137" spans="2:65" s="289" customFormat="1" ht="25.5" customHeight="1" x14ac:dyDescent="0.2">
      <c r="B137" s="290"/>
      <c r="C137" s="361" t="s">
        <v>1216</v>
      </c>
      <c r="D137" s="361" t="s">
        <v>1148</v>
      </c>
      <c r="E137" s="362" t="s">
        <v>1217</v>
      </c>
      <c r="F137" s="544" t="s">
        <v>1218</v>
      </c>
      <c r="G137" s="544"/>
      <c r="H137" s="544"/>
      <c r="I137" s="544"/>
      <c r="J137" s="363" t="s">
        <v>219</v>
      </c>
      <c r="K137" s="364">
        <v>1</v>
      </c>
      <c r="L137" s="545"/>
      <c r="M137" s="545"/>
      <c r="N137" s="546">
        <f t="shared" si="0"/>
        <v>0</v>
      </c>
      <c r="O137" s="546"/>
      <c r="P137" s="546"/>
      <c r="Q137" s="546"/>
      <c r="R137" s="293"/>
      <c r="T137" s="365" t="s">
        <v>637</v>
      </c>
      <c r="U137" s="366" t="s">
        <v>1106</v>
      </c>
      <c r="V137" s="367">
        <v>0.22</v>
      </c>
      <c r="W137" s="367">
        <f t="shared" si="1"/>
        <v>0.22</v>
      </c>
      <c r="X137" s="367">
        <v>2.4000000000000001E-4</v>
      </c>
      <c r="Y137" s="367">
        <f t="shared" si="2"/>
        <v>2.4000000000000001E-4</v>
      </c>
      <c r="Z137" s="367">
        <v>0</v>
      </c>
      <c r="AA137" s="368">
        <f t="shared" si="3"/>
        <v>0</v>
      </c>
      <c r="AR137" s="280" t="s">
        <v>1151</v>
      </c>
      <c r="AT137" s="280" t="s">
        <v>1148</v>
      </c>
      <c r="AU137" s="280" t="s">
        <v>57</v>
      </c>
      <c r="AY137" s="280" t="s">
        <v>1147</v>
      </c>
      <c r="BE137" s="369">
        <f t="shared" si="4"/>
        <v>0</v>
      </c>
      <c r="BF137" s="369">
        <f t="shared" si="5"/>
        <v>0</v>
      </c>
      <c r="BG137" s="369">
        <f t="shared" si="6"/>
        <v>0</v>
      </c>
      <c r="BH137" s="369">
        <f t="shared" si="7"/>
        <v>0</v>
      </c>
      <c r="BI137" s="369">
        <f t="shared" si="8"/>
        <v>0</v>
      </c>
      <c r="BJ137" s="280" t="s">
        <v>48</v>
      </c>
      <c r="BK137" s="369">
        <f t="shared" si="9"/>
        <v>0</v>
      </c>
      <c r="BL137" s="280" t="s">
        <v>1151</v>
      </c>
      <c r="BM137" s="280" t="s">
        <v>1219</v>
      </c>
    </row>
    <row r="138" spans="2:65" s="289" customFormat="1" ht="38.25" customHeight="1" x14ac:dyDescent="0.2">
      <c r="B138" s="290"/>
      <c r="C138" s="361" t="s">
        <v>1220</v>
      </c>
      <c r="D138" s="361" t="s">
        <v>1148</v>
      </c>
      <c r="E138" s="362" t="s">
        <v>1221</v>
      </c>
      <c r="F138" s="544" t="s">
        <v>1222</v>
      </c>
      <c r="G138" s="544"/>
      <c r="H138" s="544"/>
      <c r="I138" s="544"/>
      <c r="J138" s="363" t="s">
        <v>219</v>
      </c>
      <c r="K138" s="364">
        <v>1</v>
      </c>
      <c r="L138" s="545"/>
      <c r="M138" s="545"/>
      <c r="N138" s="546">
        <f t="shared" si="0"/>
        <v>0</v>
      </c>
      <c r="O138" s="546"/>
      <c r="P138" s="546"/>
      <c r="Q138" s="546"/>
      <c r="R138" s="293"/>
      <c r="T138" s="365" t="s">
        <v>637</v>
      </c>
      <c r="U138" s="366" t="s">
        <v>1106</v>
      </c>
      <c r="V138" s="367">
        <v>0.375</v>
      </c>
      <c r="W138" s="367">
        <f t="shared" si="1"/>
        <v>0.375</v>
      </c>
      <c r="X138" s="367">
        <v>3.3800000000000002E-3</v>
      </c>
      <c r="Y138" s="367">
        <f t="shared" si="2"/>
        <v>3.3800000000000002E-3</v>
      </c>
      <c r="Z138" s="367">
        <v>0</v>
      </c>
      <c r="AA138" s="368">
        <f t="shared" si="3"/>
        <v>0</v>
      </c>
      <c r="AR138" s="280" t="s">
        <v>1151</v>
      </c>
      <c r="AT138" s="280" t="s">
        <v>1148</v>
      </c>
      <c r="AU138" s="280" t="s">
        <v>57</v>
      </c>
      <c r="AY138" s="280" t="s">
        <v>1147</v>
      </c>
      <c r="BE138" s="369">
        <f t="shared" si="4"/>
        <v>0</v>
      </c>
      <c r="BF138" s="369">
        <f t="shared" si="5"/>
        <v>0</v>
      </c>
      <c r="BG138" s="369">
        <f t="shared" si="6"/>
        <v>0</v>
      </c>
      <c r="BH138" s="369">
        <f t="shared" si="7"/>
        <v>0</v>
      </c>
      <c r="BI138" s="369">
        <f t="shared" si="8"/>
        <v>0</v>
      </c>
      <c r="BJ138" s="280" t="s">
        <v>48</v>
      </c>
      <c r="BK138" s="369">
        <f t="shared" si="9"/>
        <v>0</v>
      </c>
      <c r="BL138" s="280" t="s">
        <v>1151</v>
      </c>
      <c r="BM138" s="280" t="s">
        <v>1223</v>
      </c>
    </row>
    <row r="139" spans="2:65" s="289" customFormat="1" ht="25.5" customHeight="1" x14ac:dyDescent="0.2">
      <c r="B139" s="290"/>
      <c r="C139" s="361" t="s">
        <v>1224</v>
      </c>
      <c r="D139" s="361" t="s">
        <v>1148</v>
      </c>
      <c r="E139" s="362" t="s">
        <v>1225</v>
      </c>
      <c r="F139" s="544" t="s">
        <v>1226</v>
      </c>
      <c r="G139" s="544"/>
      <c r="H139" s="544"/>
      <c r="I139" s="544"/>
      <c r="J139" s="363" t="s">
        <v>172</v>
      </c>
      <c r="K139" s="364">
        <v>30</v>
      </c>
      <c r="L139" s="545"/>
      <c r="M139" s="545"/>
      <c r="N139" s="546">
        <f t="shared" si="0"/>
        <v>0</v>
      </c>
      <c r="O139" s="546"/>
      <c r="P139" s="546"/>
      <c r="Q139" s="546"/>
      <c r="R139" s="293"/>
      <c r="T139" s="365" t="s">
        <v>637</v>
      </c>
      <c r="U139" s="366" t="s">
        <v>1106</v>
      </c>
      <c r="V139" s="367">
        <v>6.7000000000000004E-2</v>
      </c>
      <c r="W139" s="367">
        <f t="shared" si="1"/>
        <v>2.0100000000000002</v>
      </c>
      <c r="X139" s="367">
        <v>1.9000000000000001E-4</v>
      </c>
      <c r="Y139" s="367">
        <f t="shared" si="2"/>
        <v>5.7000000000000002E-3</v>
      </c>
      <c r="Z139" s="367">
        <v>0</v>
      </c>
      <c r="AA139" s="368">
        <f t="shared" si="3"/>
        <v>0</v>
      </c>
      <c r="AR139" s="280" t="s">
        <v>1151</v>
      </c>
      <c r="AT139" s="280" t="s">
        <v>1148</v>
      </c>
      <c r="AU139" s="280" t="s">
        <v>57</v>
      </c>
      <c r="AY139" s="280" t="s">
        <v>1147</v>
      </c>
      <c r="BE139" s="369">
        <f t="shared" si="4"/>
        <v>0</v>
      </c>
      <c r="BF139" s="369">
        <f t="shared" si="5"/>
        <v>0</v>
      </c>
      <c r="BG139" s="369">
        <f t="shared" si="6"/>
        <v>0</v>
      </c>
      <c r="BH139" s="369">
        <f t="shared" si="7"/>
        <v>0</v>
      </c>
      <c r="BI139" s="369">
        <f t="shared" si="8"/>
        <v>0</v>
      </c>
      <c r="BJ139" s="280" t="s">
        <v>48</v>
      </c>
      <c r="BK139" s="369">
        <f t="shared" si="9"/>
        <v>0</v>
      </c>
      <c r="BL139" s="280" t="s">
        <v>1151</v>
      </c>
      <c r="BM139" s="280" t="s">
        <v>1227</v>
      </c>
    </row>
    <row r="140" spans="2:65" s="289" customFormat="1" ht="25.5" customHeight="1" x14ac:dyDescent="0.2">
      <c r="B140" s="290"/>
      <c r="C140" s="361" t="s">
        <v>1228</v>
      </c>
      <c r="D140" s="361" t="s">
        <v>1148</v>
      </c>
      <c r="E140" s="362" t="s">
        <v>1229</v>
      </c>
      <c r="F140" s="544" t="s">
        <v>1230</v>
      </c>
      <c r="G140" s="544"/>
      <c r="H140" s="544"/>
      <c r="I140" s="544"/>
      <c r="J140" s="363" t="s">
        <v>219</v>
      </c>
      <c r="K140" s="364">
        <v>1</v>
      </c>
      <c r="L140" s="545"/>
      <c r="M140" s="545"/>
      <c r="N140" s="546">
        <f t="shared" si="0"/>
        <v>0</v>
      </c>
      <c r="O140" s="546"/>
      <c r="P140" s="546"/>
      <c r="Q140" s="546"/>
      <c r="R140" s="293"/>
      <c r="T140" s="365" t="s">
        <v>637</v>
      </c>
      <c r="U140" s="366" t="s">
        <v>1106</v>
      </c>
      <c r="V140" s="367">
        <v>8.2000000000000003E-2</v>
      </c>
      <c r="W140" s="367">
        <f t="shared" si="1"/>
        <v>8.2000000000000003E-2</v>
      </c>
      <c r="X140" s="367">
        <v>1.0000000000000001E-5</v>
      </c>
      <c r="Y140" s="367">
        <f t="shared" si="2"/>
        <v>1.0000000000000001E-5</v>
      </c>
      <c r="Z140" s="367">
        <v>0</v>
      </c>
      <c r="AA140" s="368">
        <f t="shared" si="3"/>
        <v>0</v>
      </c>
      <c r="AR140" s="280" t="s">
        <v>1151</v>
      </c>
      <c r="AT140" s="280" t="s">
        <v>1148</v>
      </c>
      <c r="AU140" s="280" t="s">
        <v>57</v>
      </c>
      <c r="AY140" s="280" t="s">
        <v>1147</v>
      </c>
      <c r="BE140" s="369">
        <f t="shared" si="4"/>
        <v>0</v>
      </c>
      <c r="BF140" s="369">
        <f t="shared" si="5"/>
        <v>0</v>
      </c>
      <c r="BG140" s="369">
        <f t="shared" si="6"/>
        <v>0</v>
      </c>
      <c r="BH140" s="369">
        <f t="shared" si="7"/>
        <v>0</v>
      </c>
      <c r="BI140" s="369">
        <f t="shared" si="8"/>
        <v>0</v>
      </c>
      <c r="BJ140" s="280" t="s">
        <v>48</v>
      </c>
      <c r="BK140" s="369">
        <f t="shared" si="9"/>
        <v>0</v>
      </c>
      <c r="BL140" s="280" t="s">
        <v>1151</v>
      </c>
      <c r="BM140" s="280" t="s">
        <v>1231</v>
      </c>
    </row>
    <row r="141" spans="2:65" s="289" customFormat="1" ht="16.5" customHeight="1" x14ac:dyDescent="0.2">
      <c r="B141" s="290"/>
      <c r="C141" s="361" t="s">
        <v>1232</v>
      </c>
      <c r="D141" s="361" t="s">
        <v>1148</v>
      </c>
      <c r="E141" s="362" t="s">
        <v>1233</v>
      </c>
      <c r="F141" s="544" t="s">
        <v>1234</v>
      </c>
      <c r="G141" s="544"/>
      <c r="H141" s="544"/>
      <c r="I141" s="544"/>
      <c r="J141" s="363" t="s">
        <v>219</v>
      </c>
      <c r="K141" s="364">
        <v>1</v>
      </c>
      <c r="L141" s="545"/>
      <c r="M141" s="545"/>
      <c r="N141" s="546">
        <f t="shared" si="0"/>
        <v>0</v>
      </c>
      <c r="O141" s="546"/>
      <c r="P141" s="546"/>
      <c r="Q141" s="546"/>
      <c r="R141" s="293"/>
      <c r="T141" s="365" t="s">
        <v>637</v>
      </c>
      <c r="U141" s="366" t="s">
        <v>1106</v>
      </c>
      <c r="V141" s="367">
        <v>8.2000000000000003E-2</v>
      </c>
      <c r="W141" s="367">
        <f t="shared" si="1"/>
        <v>8.2000000000000003E-2</v>
      </c>
      <c r="X141" s="367">
        <v>1.0000000000000001E-5</v>
      </c>
      <c r="Y141" s="367">
        <f t="shared" si="2"/>
        <v>1.0000000000000001E-5</v>
      </c>
      <c r="Z141" s="367">
        <v>0</v>
      </c>
      <c r="AA141" s="368">
        <f t="shared" si="3"/>
        <v>0</v>
      </c>
      <c r="AR141" s="280" t="s">
        <v>1151</v>
      </c>
      <c r="AT141" s="280" t="s">
        <v>1148</v>
      </c>
      <c r="AU141" s="280" t="s">
        <v>57</v>
      </c>
      <c r="AY141" s="280" t="s">
        <v>1147</v>
      </c>
      <c r="BE141" s="369">
        <f t="shared" si="4"/>
        <v>0</v>
      </c>
      <c r="BF141" s="369">
        <f t="shared" si="5"/>
        <v>0</v>
      </c>
      <c r="BG141" s="369">
        <f t="shared" si="6"/>
        <v>0</v>
      </c>
      <c r="BH141" s="369">
        <f t="shared" si="7"/>
        <v>0</v>
      </c>
      <c r="BI141" s="369">
        <f t="shared" si="8"/>
        <v>0</v>
      </c>
      <c r="BJ141" s="280" t="s">
        <v>48</v>
      </c>
      <c r="BK141" s="369">
        <f t="shared" si="9"/>
        <v>0</v>
      </c>
      <c r="BL141" s="280" t="s">
        <v>1151</v>
      </c>
      <c r="BM141" s="280" t="s">
        <v>1235</v>
      </c>
    </row>
    <row r="142" spans="2:65" s="289" customFormat="1" ht="25.5" customHeight="1" x14ac:dyDescent="0.2">
      <c r="B142" s="290"/>
      <c r="C142" s="361" t="s">
        <v>1236</v>
      </c>
      <c r="D142" s="361" t="s">
        <v>1148</v>
      </c>
      <c r="E142" s="362" t="s">
        <v>1237</v>
      </c>
      <c r="F142" s="544" t="s">
        <v>1238</v>
      </c>
      <c r="G142" s="544"/>
      <c r="H142" s="544"/>
      <c r="I142" s="544"/>
      <c r="J142" s="363" t="s">
        <v>219</v>
      </c>
      <c r="K142" s="364">
        <v>1</v>
      </c>
      <c r="L142" s="545"/>
      <c r="M142" s="545"/>
      <c r="N142" s="546">
        <f t="shared" si="0"/>
        <v>0</v>
      </c>
      <c r="O142" s="546"/>
      <c r="P142" s="546"/>
      <c r="Q142" s="546"/>
      <c r="R142" s="293"/>
      <c r="T142" s="365" t="s">
        <v>637</v>
      </c>
      <c r="U142" s="366" t="s">
        <v>1106</v>
      </c>
      <c r="V142" s="367">
        <v>8.2000000000000003E-2</v>
      </c>
      <c r="W142" s="367">
        <f t="shared" si="1"/>
        <v>8.2000000000000003E-2</v>
      </c>
      <c r="X142" s="367">
        <v>1.0000000000000001E-5</v>
      </c>
      <c r="Y142" s="367">
        <f t="shared" si="2"/>
        <v>1.0000000000000001E-5</v>
      </c>
      <c r="Z142" s="367">
        <v>0</v>
      </c>
      <c r="AA142" s="368">
        <f t="shared" si="3"/>
        <v>0</v>
      </c>
      <c r="AR142" s="280" t="s">
        <v>1151</v>
      </c>
      <c r="AT142" s="280" t="s">
        <v>1148</v>
      </c>
      <c r="AU142" s="280" t="s">
        <v>57</v>
      </c>
      <c r="AY142" s="280" t="s">
        <v>1147</v>
      </c>
      <c r="BE142" s="369">
        <f t="shared" si="4"/>
        <v>0</v>
      </c>
      <c r="BF142" s="369">
        <f t="shared" si="5"/>
        <v>0</v>
      </c>
      <c r="BG142" s="369">
        <f t="shared" si="6"/>
        <v>0</v>
      </c>
      <c r="BH142" s="369">
        <f t="shared" si="7"/>
        <v>0</v>
      </c>
      <c r="BI142" s="369">
        <f t="shared" si="8"/>
        <v>0</v>
      </c>
      <c r="BJ142" s="280" t="s">
        <v>48</v>
      </c>
      <c r="BK142" s="369">
        <f t="shared" si="9"/>
        <v>0</v>
      </c>
      <c r="BL142" s="280" t="s">
        <v>1151</v>
      </c>
      <c r="BM142" s="280" t="s">
        <v>1239</v>
      </c>
    </row>
    <row r="143" spans="2:65" s="289" customFormat="1" ht="24" customHeight="1" x14ac:dyDescent="0.2">
      <c r="B143" s="290"/>
      <c r="C143" s="291"/>
      <c r="D143" s="291"/>
      <c r="E143" s="291"/>
      <c r="F143" s="553" t="s">
        <v>1238</v>
      </c>
      <c r="G143" s="554"/>
      <c r="H143" s="554"/>
      <c r="I143" s="554"/>
      <c r="J143" s="291"/>
      <c r="K143" s="291"/>
      <c r="L143" s="379"/>
      <c r="M143" s="379"/>
      <c r="N143" s="291"/>
      <c r="O143" s="291"/>
      <c r="P143" s="291"/>
      <c r="Q143" s="291"/>
      <c r="R143" s="293"/>
      <c r="T143" s="374"/>
      <c r="U143" s="291"/>
      <c r="V143" s="291"/>
      <c r="W143" s="291"/>
      <c r="X143" s="291"/>
      <c r="Y143" s="291"/>
      <c r="Z143" s="291"/>
      <c r="AA143" s="375"/>
      <c r="AT143" s="280" t="s">
        <v>1240</v>
      </c>
      <c r="AU143" s="280" t="s">
        <v>57</v>
      </c>
    </row>
    <row r="144" spans="2:65" s="289" customFormat="1" ht="25.5" customHeight="1" x14ac:dyDescent="0.2">
      <c r="B144" s="290"/>
      <c r="C144" s="361" t="s">
        <v>1241</v>
      </c>
      <c r="D144" s="361" t="s">
        <v>1148</v>
      </c>
      <c r="E144" s="362" t="s">
        <v>1242</v>
      </c>
      <c r="F144" s="544" t="s">
        <v>1243</v>
      </c>
      <c r="G144" s="544"/>
      <c r="H144" s="544"/>
      <c r="I144" s="544"/>
      <c r="J144" s="363" t="s">
        <v>699</v>
      </c>
      <c r="K144" s="364">
        <v>0.05</v>
      </c>
      <c r="L144" s="545"/>
      <c r="M144" s="545"/>
      <c r="N144" s="546">
        <f>ROUND(L144*K144,2)</f>
        <v>0</v>
      </c>
      <c r="O144" s="546"/>
      <c r="P144" s="546"/>
      <c r="Q144" s="546"/>
      <c r="R144" s="293"/>
      <c r="T144" s="365" t="s">
        <v>637</v>
      </c>
      <c r="U144" s="366" t="s">
        <v>1106</v>
      </c>
      <c r="V144" s="367">
        <v>1.3740000000000001</v>
      </c>
      <c r="W144" s="367">
        <f>V144*K144</f>
        <v>6.8700000000000011E-2</v>
      </c>
      <c r="X144" s="367">
        <v>0</v>
      </c>
      <c r="Y144" s="367">
        <f>X144*K144</f>
        <v>0</v>
      </c>
      <c r="Z144" s="367">
        <v>0</v>
      </c>
      <c r="AA144" s="368">
        <f>Z144*K144</f>
        <v>0</v>
      </c>
      <c r="AR144" s="280" t="s">
        <v>1151</v>
      </c>
      <c r="AT144" s="280" t="s">
        <v>1148</v>
      </c>
      <c r="AU144" s="280" t="s">
        <v>57</v>
      </c>
      <c r="AY144" s="280" t="s">
        <v>1147</v>
      </c>
      <c r="BE144" s="369">
        <f>IF(U144="základní",N144,0)</f>
        <v>0</v>
      </c>
      <c r="BF144" s="369">
        <f>IF(U144="snížená",N144,0)</f>
        <v>0</v>
      </c>
      <c r="BG144" s="369">
        <f>IF(U144="zákl. přenesená",N144,0)</f>
        <v>0</v>
      </c>
      <c r="BH144" s="369">
        <f>IF(U144="sníž. přenesená",N144,0)</f>
        <v>0</v>
      </c>
      <c r="BI144" s="369">
        <f>IF(U144="nulová",N144,0)</f>
        <v>0</v>
      </c>
      <c r="BJ144" s="280" t="s">
        <v>48</v>
      </c>
      <c r="BK144" s="369">
        <f>ROUND(L144*K144,2)</f>
        <v>0</v>
      </c>
      <c r="BL144" s="280" t="s">
        <v>1151</v>
      </c>
      <c r="BM144" s="280" t="s">
        <v>1244</v>
      </c>
    </row>
    <row r="145" spans="2:65" s="353" customFormat="1" ht="29.85" customHeight="1" x14ac:dyDescent="0.3">
      <c r="B145" s="349"/>
      <c r="C145" s="350"/>
      <c r="D145" s="360" t="s">
        <v>1127</v>
      </c>
      <c r="E145" s="360"/>
      <c r="F145" s="360"/>
      <c r="G145" s="360"/>
      <c r="H145" s="360"/>
      <c r="I145" s="360"/>
      <c r="J145" s="360"/>
      <c r="K145" s="360"/>
      <c r="L145" s="380"/>
      <c r="M145" s="380"/>
      <c r="N145" s="551">
        <f>BK145</f>
        <v>0</v>
      </c>
      <c r="O145" s="552"/>
      <c r="P145" s="552"/>
      <c r="Q145" s="552"/>
      <c r="R145" s="352"/>
      <c r="T145" s="354"/>
      <c r="U145" s="350"/>
      <c r="V145" s="350"/>
      <c r="W145" s="355">
        <f>SUM(W146:W149)</f>
        <v>7.8785160000000003</v>
      </c>
      <c r="X145" s="350"/>
      <c r="Y145" s="355">
        <f>SUM(Y146:Y149)</f>
        <v>4.4799999999999996E-3</v>
      </c>
      <c r="Z145" s="350"/>
      <c r="AA145" s="356">
        <f>SUM(AA146:AA149)</f>
        <v>0</v>
      </c>
      <c r="AR145" s="357" t="s">
        <v>57</v>
      </c>
      <c r="AT145" s="358" t="s">
        <v>1145</v>
      </c>
      <c r="AU145" s="358" t="s">
        <v>48</v>
      </c>
      <c r="AY145" s="357" t="s">
        <v>1147</v>
      </c>
      <c r="BK145" s="359">
        <f>SUM(BK146:BK149)</f>
        <v>0</v>
      </c>
    </row>
    <row r="146" spans="2:65" s="289" customFormat="1" ht="25.5" customHeight="1" x14ac:dyDescent="0.2">
      <c r="B146" s="290"/>
      <c r="C146" s="361" t="s">
        <v>1245</v>
      </c>
      <c r="D146" s="361" t="s">
        <v>1148</v>
      </c>
      <c r="E146" s="362" t="s">
        <v>1246</v>
      </c>
      <c r="F146" s="544" t="s">
        <v>1247</v>
      </c>
      <c r="G146" s="544"/>
      <c r="H146" s="544"/>
      <c r="I146" s="544"/>
      <c r="J146" s="363" t="s">
        <v>219</v>
      </c>
      <c r="K146" s="364">
        <v>16</v>
      </c>
      <c r="L146" s="545"/>
      <c r="M146" s="545"/>
      <c r="N146" s="546">
        <f>ROUND(L146*K146,2)</f>
        <v>0</v>
      </c>
      <c r="O146" s="546"/>
      <c r="P146" s="546"/>
      <c r="Q146" s="546"/>
      <c r="R146" s="293"/>
      <c r="T146" s="365" t="s">
        <v>637</v>
      </c>
      <c r="U146" s="366" t="s">
        <v>1106</v>
      </c>
      <c r="V146" s="367">
        <v>0.246</v>
      </c>
      <c r="W146" s="367">
        <f>V146*K146</f>
        <v>3.9359999999999999</v>
      </c>
      <c r="X146" s="367">
        <v>1.3999999999999999E-4</v>
      </c>
      <c r="Y146" s="367">
        <f>X146*K146</f>
        <v>2.2399999999999998E-3</v>
      </c>
      <c r="Z146" s="367">
        <v>0</v>
      </c>
      <c r="AA146" s="368">
        <f>Z146*K146</f>
        <v>0</v>
      </c>
      <c r="AR146" s="280" t="s">
        <v>1151</v>
      </c>
      <c r="AT146" s="280" t="s">
        <v>1148</v>
      </c>
      <c r="AU146" s="280" t="s">
        <v>57</v>
      </c>
      <c r="AY146" s="280" t="s">
        <v>1147</v>
      </c>
      <c r="BE146" s="369">
        <f>IF(U146="základní",N146,0)</f>
        <v>0</v>
      </c>
      <c r="BF146" s="369">
        <f>IF(U146="snížená",N146,0)</f>
        <v>0</v>
      </c>
      <c r="BG146" s="369">
        <f>IF(U146="zákl. přenesená",N146,0)</f>
        <v>0</v>
      </c>
      <c r="BH146" s="369">
        <f>IF(U146="sníž. přenesená",N146,0)</f>
        <v>0</v>
      </c>
      <c r="BI146" s="369">
        <f>IF(U146="nulová",N146,0)</f>
        <v>0</v>
      </c>
      <c r="BJ146" s="280" t="s">
        <v>48</v>
      </c>
      <c r="BK146" s="369">
        <f>ROUND(L146*K146,2)</f>
        <v>0</v>
      </c>
      <c r="BL146" s="280" t="s">
        <v>1151</v>
      </c>
      <c r="BM146" s="280" t="s">
        <v>1248</v>
      </c>
    </row>
    <row r="147" spans="2:65" s="289" customFormat="1" ht="16.5" customHeight="1" x14ac:dyDescent="0.2">
      <c r="B147" s="290"/>
      <c r="C147" s="361" t="s">
        <v>1249</v>
      </c>
      <c r="D147" s="361" t="s">
        <v>1148</v>
      </c>
      <c r="E147" s="362" t="s">
        <v>1250</v>
      </c>
      <c r="F147" s="544" t="s">
        <v>1251</v>
      </c>
      <c r="G147" s="544"/>
      <c r="H147" s="544"/>
      <c r="I147" s="544"/>
      <c r="J147" s="363" t="s">
        <v>219</v>
      </c>
      <c r="K147" s="364">
        <v>16</v>
      </c>
      <c r="L147" s="545"/>
      <c r="M147" s="545"/>
      <c r="N147" s="546">
        <f>ROUND(L147*K147,2)</f>
        <v>0</v>
      </c>
      <c r="O147" s="546"/>
      <c r="P147" s="546"/>
      <c r="Q147" s="546"/>
      <c r="R147" s="293"/>
      <c r="T147" s="365" t="s">
        <v>637</v>
      </c>
      <c r="U147" s="366" t="s">
        <v>1106</v>
      </c>
      <c r="V147" s="367">
        <v>0.246</v>
      </c>
      <c r="W147" s="367">
        <f>V147*K147</f>
        <v>3.9359999999999999</v>
      </c>
      <c r="X147" s="367">
        <v>1.3999999999999999E-4</v>
      </c>
      <c r="Y147" s="367">
        <f>X147*K147</f>
        <v>2.2399999999999998E-3</v>
      </c>
      <c r="Z147" s="367">
        <v>0</v>
      </c>
      <c r="AA147" s="368">
        <f>Z147*K147</f>
        <v>0</v>
      </c>
      <c r="AR147" s="280" t="s">
        <v>1151</v>
      </c>
      <c r="AT147" s="280" t="s">
        <v>1148</v>
      </c>
      <c r="AU147" s="280" t="s">
        <v>57</v>
      </c>
      <c r="AY147" s="280" t="s">
        <v>1147</v>
      </c>
      <c r="BE147" s="369">
        <f>IF(U147="základní",N147,0)</f>
        <v>0</v>
      </c>
      <c r="BF147" s="369">
        <f>IF(U147="snížená",N147,0)</f>
        <v>0</v>
      </c>
      <c r="BG147" s="369">
        <f>IF(U147="zákl. přenesená",N147,0)</f>
        <v>0</v>
      </c>
      <c r="BH147" s="369">
        <f>IF(U147="sníž. přenesená",N147,0)</f>
        <v>0</v>
      </c>
      <c r="BI147" s="369">
        <f>IF(U147="nulová",N147,0)</f>
        <v>0</v>
      </c>
      <c r="BJ147" s="280" t="s">
        <v>48</v>
      </c>
      <c r="BK147" s="369">
        <f>ROUND(L147*K147,2)</f>
        <v>0</v>
      </c>
      <c r="BL147" s="280" t="s">
        <v>1151</v>
      </c>
      <c r="BM147" s="280" t="s">
        <v>1252</v>
      </c>
    </row>
    <row r="148" spans="2:65" s="289" customFormat="1" ht="16.5" customHeight="1" x14ac:dyDescent="0.2">
      <c r="B148" s="290"/>
      <c r="C148" s="291"/>
      <c r="D148" s="291"/>
      <c r="E148" s="291"/>
      <c r="F148" s="553" t="s">
        <v>1251</v>
      </c>
      <c r="G148" s="554"/>
      <c r="H148" s="554"/>
      <c r="I148" s="554"/>
      <c r="J148" s="291"/>
      <c r="K148" s="291"/>
      <c r="L148" s="379"/>
      <c r="M148" s="379"/>
      <c r="N148" s="291"/>
      <c r="O148" s="291"/>
      <c r="P148" s="291"/>
      <c r="Q148" s="291"/>
      <c r="R148" s="293"/>
      <c r="T148" s="374"/>
      <c r="U148" s="291"/>
      <c r="V148" s="291"/>
      <c r="W148" s="291"/>
      <c r="X148" s="291"/>
      <c r="Y148" s="291"/>
      <c r="Z148" s="291"/>
      <c r="AA148" s="375"/>
      <c r="AT148" s="280" t="s">
        <v>1240</v>
      </c>
      <c r="AU148" s="280" t="s">
        <v>57</v>
      </c>
    </row>
    <row r="149" spans="2:65" s="289" customFormat="1" ht="25.5" customHeight="1" x14ac:dyDescent="0.2">
      <c r="B149" s="290"/>
      <c r="C149" s="361" t="s">
        <v>1253</v>
      </c>
      <c r="D149" s="361" t="s">
        <v>1148</v>
      </c>
      <c r="E149" s="362" t="s">
        <v>1254</v>
      </c>
      <c r="F149" s="544" t="s">
        <v>1255</v>
      </c>
      <c r="G149" s="544"/>
      <c r="H149" s="544"/>
      <c r="I149" s="544"/>
      <c r="J149" s="363" t="s">
        <v>699</v>
      </c>
      <c r="K149" s="364">
        <v>4.0000000000000001E-3</v>
      </c>
      <c r="L149" s="545"/>
      <c r="M149" s="545"/>
      <c r="N149" s="546">
        <f>ROUND(L149*K149,2)</f>
        <v>0</v>
      </c>
      <c r="O149" s="546"/>
      <c r="P149" s="546"/>
      <c r="Q149" s="546"/>
      <c r="R149" s="293"/>
      <c r="T149" s="365" t="s">
        <v>637</v>
      </c>
      <c r="U149" s="366" t="s">
        <v>1106</v>
      </c>
      <c r="V149" s="367">
        <v>1.629</v>
      </c>
      <c r="W149" s="367">
        <f>V149*K149</f>
        <v>6.5160000000000001E-3</v>
      </c>
      <c r="X149" s="367">
        <v>0</v>
      </c>
      <c r="Y149" s="367">
        <f>X149*K149</f>
        <v>0</v>
      </c>
      <c r="Z149" s="367">
        <v>0</v>
      </c>
      <c r="AA149" s="368">
        <f>Z149*K149</f>
        <v>0</v>
      </c>
      <c r="AR149" s="280" t="s">
        <v>1151</v>
      </c>
      <c r="AT149" s="280" t="s">
        <v>1148</v>
      </c>
      <c r="AU149" s="280" t="s">
        <v>57</v>
      </c>
      <c r="AY149" s="280" t="s">
        <v>1147</v>
      </c>
      <c r="BE149" s="369">
        <f>IF(U149="základní",N149,0)</f>
        <v>0</v>
      </c>
      <c r="BF149" s="369">
        <f>IF(U149="snížená",N149,0)</f>
        <v>0</v>
      </c>
      <c r="BG149" s="369">
        <f>IF(U149="zákl. přenesená",N149,0)</f>
        <v>0</v>
      </c>
      <c r="BH149" s="369">
        <f>IF(U149="sníž. přenesená",N149,0)</f>
        <v>0</v>
      </c>
      <c r="BI149" s="369">
        <f>IF(U149="nulová",N149,0)</f>
        <v>0</v>
      </c>
      <c r="BJ149" s="280" t="s">
        <v>48</v>
      </c>
      <c r="BK149" s="369">
        <f>ROUND(L149*K149,2)</f>
        <v>0</v>
      </c>
      <c r="BL149" s="280" t="s">
        <v>1151</v>
      </c>
      <c r="BM149" s="280" t="s">
        <v>1256</v>
      </c>
    </row>
    <row r="150" spans="2:65" s="353" customFormat="1" ht="37.35" customHeight="1" x14ac:dyDescent="0.35">
      <c r="B150" s="349"/>
      <c r="C150" s="350"/>
      <c r="D150" s="351" t="s">
        <v>1128</v>
      </c>
      <c r="E150" s="351"/>
      <c r="F150" s="351"/>
      <c r="G150" s="351"/>
      <c r="H150" s="351"/>
      <c r="I150" s="351"/>
      <c r="J150" s="351"/>
      <c r="K150" s="351"/>
      <c r="L150" s="381"/>
      <c r="M150" s="381"/>
      <c r="N150" s="555">
        <f>BK150</f>
        <v>0</v>
      </c>
      <c r="O150" s="556"/>
      <c r="P150" s="556"/>
      <c r="Q150" s="556"/>
      <c r="R150" s="352"/>
      <c r="T150" s="354"/>
      <c r="U150" s="350"/>
      <c r="V150" s="350"/>
      <c r="W150" s="355">
        <f>W151</f>
        <v>20</v>
      </c>
      <c r="X150" s="350"/>
      <c r="Y150" s="355">
        <f>Y151</f>
        <v>0</v>
      </c>
      <c r="Z150" s="350"/>
      <c r="AA150" s="356">
        <f>AA151</f>
        <v>0</v>
      </c>
      <c r="AR150" s="357" t="s">
        <v>61</v>
      </c>
      <c r="AT150" s="358" t="s">
        <v>1145</v>
      </c>
      <c r="AU150" s="358" t="s">
        <v>1146</v>
      </c>
      <c r="AY150" s="357" t="s">
        <v>1147</v>
      </c>
      <c r="BK150" s="359">
        <f>BK151</f>
        <v>0</v>
      </c>
    </row>
    <row r="151" spans="2:65" s="289" customFormat="1" ht="25.5" customHeight="1" x14ac:dyDescent="0.2">
      <c r="B151" s="290"/>
      <c r="C151" s="361" t="s">
        <v>1257</v>
      </c>
      <c r="D151" s="361" t="s">
        <v>1148</v>
      </c>
      <c r="E151" s="362" t="s">
        <v>1258</v>
      </c>
      <c r="F151" s="544" t="s">
        <v>1259</v>
      </c>
      <c r="G151" s="544"/>
      <c r="H151" s="544"/>
      <c r="I151" s="544"/>
      <c r="J151" s="363" t="s">
        <v>1260</v>
      </c>
      <c r="K151" s="364">
        <v>20</v>
      </c>
      <c r="L151" s="545"/>
      <c r="M151" s="545"/>
      <c r="N151" s="546">
        <f>ROUND(L151*K151,2)</f>
        <v>0</v>
      </c>
      <c r="O151" s="546"/>
      <c r="P151" s="546"/>
      <c r="Q151" s="546"/>
      <c r="R151" s="293"/>
      <c r="T151" s="365" t="s">
        <v>637</v>
      </c>
      <c r="U151" s="376" t="s">
        <v>1106</v>
      </c>
      <c r="V151" s="377">
        <v>1</v>
      </c>
      <c r="W151" s="377">
        <f>V151*K151</f>
        <v>20</v>
      </c>
      <c r="X151" s="377">
        <v>0</v>
      </c>
      <c r="Y151" s="377">
        <f>X151*K151</f>
        <v>0</v>
      </c>
      <c r="Z151" s="377">
        <v>0</v>
      </c>
      <c r="AA151" s="378">
        <f>Z151*K151</f>
        <v>0</v>
      </c>
      <c r="AR151" s="280" t="s">
        <v>1261</v>
      </c>
      <c r="AT151" s="280" t="s">
        <v>1148</v>
      </c>
      <c r="AU151" s="280" t="s">
        <v>48</v>
      </c>
      <c r="AY151" s="280" t="s">
        <v>1147</v>
      </c>
      <c r="BE151" s="369">
        <f>IF(U151="základní",N151,0)</f>
        <v>0</v>
      </c>
      <c r="BF151" s="369">
        <f>IF(U151="snížená",N151,0)</f>
        <v>0</v>
      </c>
      <c r="BG151" s="369">
        <f>IF(U151="zákl. přenesená",N151,0)</f>
        <v>0</v>
      </c>
      <c r="BH151" s="369">
        <f>IF(U151="sníž. přenesená",N151,0)</f>
        <v>0</v>
      </c>
      <c r="BI151" s="369">
        <f>IF(U151="nulová",N151,0)</f>
        <v>0</v>
      </c>
      <c r="BJ151" s="280" t="s">
        <v>48</v>
      </c>
      <c r="BK151" s="369">
        <f>ROUND(L151*K151,2)</f>
        <v>0</v>
      </c>
      <c r="BL151" s="280" t="s">
        <v>1261</v>
      </c>
      <c r="BM151" s="280" t="s">
        <v>1262</v>
      </c>
    </row>
    <row r="152" spans="2:65" s="289" customFormat="1" ht="6.95" customHeight="1" x14ac:dyDescent="0.2">
      <c r="B152" s="315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7"/>
    </row>
  </sheetData>
  <sheetProtection algorithmName="SHA-512" hashValue="7TH1RJbg83xFMvHM0xUMkMuTBGc+Kj8Gg0ZQcjkcdb1Jp8T5omBEOZJRMF+wbdk+e0WnKqfSwimwlMVzdmOhNg==" saltValue="SShhbUtXSLPUXJU6G1n2uw==" spinCount="100000" sheet="1" objects="1" scenarios="1"/>
  <mergeCells count="153">
    <mergeCell ref="F148:I148"/>
    <mergeCell ref="F149:I149"/>
    <mergeCell ref="L149:M149"/>
    <mergeCell ref="N149:Q149"/>
    <mergeCell ref="N150:Q150"/>
    <mergeCell ref="F151:I151"/>
    <mergeCell ref="L151:M151"/>
    <mergeCell ref="N151:Q151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F144:I144"/>
    <mergeCell ref="L144:M144"/>
    <mergeCell ref="N144:Q144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N121:Q121"/>
    <mergeCell ref="F122:I122"/>
    <mergeCell ref="L122:M122"/>
    <mergeCell ref="N122:Q122"/>
    <mergeCell ref="F123:I123"/>
    <mergeCell ref="L123:M123"/>
    <mergeCell ref="N123:Q123"/>
    <mergeCell ref="F119:I119"/>
    <mergeCell ref="L119:M119"/>
    <mergeCell ref="N119:Q119"/>
    <mergeCell ref="F120:I120"/>
    <mergeCell ref="L120:M120"/>
    <mergeCell ref="N120:Q120"/>
    <mergeCell ref="N115:Q115"/>
    <mergeCell ref="N116:Q116"/>
    <mergeCell ref="F117:I117"/>
    <mergeCell ref="L117:M117"/>
    <mergeCell ref="N117:Q117"/>
    <mergeCell ref="F118:I118"/>
    <mergeCell ref="L118:M118"/>
    <mergeCell ref="N118:Q118"/>
    <mergeCell ref="M110:Q110"/>
    <mergeCell ref="M111:Q111"/>
    <mergeCell ref="F113:I113"/>
    <mergeCell ref="L113:M113"/>
    <mergeCell ref="N113:Q113"/>
    <mergeCell ref="N114:Q114"/>
    <mergeCell ref="N95:Q95"/>
    <mergeCell ref="L97:Q97"/>
    <mergeCell ref="C103:Q103"/>
    <mergeCell ref="F105:P105"/>
    <mergeCell ref="F106:P106"/>
    <mergeCell ref="M108:P108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7" right="0.7" top="0.78740157499999996" bottom="0.78740157499999996" header="0.3" footer="0.3"/>
  <pageSetup paperSize="9" scale="74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7"/>
  <sheetViews>
    <sheetView topLeftCell="A85" zoomScaleNormal="100" workbookViewId="0">
      <selection activeCell="L132" sqref="L132:M132"/>
    </sheetView>
  </sheetViews>
  <sheetFormatPr defaultRowHeight="12.75" x14ac:dyDescent="0.2"/>
  <cols>
    <col min="1" max="1" width="7.140625" style="279" customWidth="1"/>
    <col min="2" max="2" width="1.42578125" style="279" customWidth="1"/>
    <col min="3" max="3" width="3.5703125" style="279" customWidth="1"/>
    <col min="4" max="4" width="3.7109375" style="279" customWidth="1"/>
    <col min="5" max="5" width="14.7109375" style="279" customWidth="1"/>
    <col min="6" max="7" width="9.5703125" style="279" customWidth="1"/>
    <col min="8" max="8" width="10.7109375" style="279" customWidth="1"/>
    <col min="9" max="9" width="6" style="279" customWidth="1"/>
    <col min="10" max="10" width="4.42578125" style="279" customWidth="1"/>
    <col min="11" max="11" width="9.85546875" style="279" customWidth="1"/>
    <col min="12" max="12" width="10.28515625" style="279" customWidth="1"/>
    <col min="13" max="14" width="5.140625" style="279" customWidth="1"/>
    <col min="15" max="15" width="1.7109375" style="279" customWidth="1"/>
    <col min="16" max="16" width="10.7109375" style="279" customWidth="1"/>
    <col min="17" max="17" width="3.5703125" style="279" customWidth="1"/>
    <col min="18" max="18" width="1.42578125" style="279" customWidth="1"/>
    <col min="19" max="19" width="7" style="279" hidden="1" customWidth="1"/>
    <col min="20" max="20" width="25.42578125" style="279" hidden="1" customWidth="1"/>
    <col min="21" max="21" width="14" style="279" hidden="1" customWidth="1"/>
    <col min="22" max="22" width="10.5703125" style="279" hidden="1" customWidth="1"/>
    <col min="23" max="23" width="14" style="279" hidden="1" customWidth="1"/>
    <col min="24" max="24" width="10.42578125" style="279" hidden="1" customWidth="1"/>
    <col min="25" max="25" width="12.85546875" style="279" hidden="1" customWidth="1"/>
    <col min="26" max="26" width="9.42578125" style="279" hidden="1" customWidth="1"/>
    <col min="27" max="27" width="12.85546875" style="279" hidden="1" customWidth="1"/>
    <col min="28" max="28" width="14" style="279" hidden="1" customWidth="1"/>
    <col min="29" max="29" width="9.42578125" style="279" hidden="1" customWidth="1"/>
    <col min="30" max="30" width="12.85546875" style="279" hidden="1" customWidth="1"/>
    <col min="31" max="31" width="14" style="279" hidden="1" customWidth="1"/>
    <col min="32" max="32" width="0" style="279" hidden="1" customWidth="1"/>
    <col min="33" max="39" width="9.140625" style="279"/>
    <col min="40" max="78" width="0" style="279" hidden="1" customWidth="1"/>
    <col min="79" max="16384" width="9.140625" style="279"/>
  </cols>
  <sheetData>
    <row r="1" spans="1:66" ht="21.75" customHeight="1" x14ac:dyDescent="0.2">
      <c r="A1" s="185"/>
      <c r="B1" s="186"/>
      <c r="C1" s="186"/>
      <c r="D1" s="187" t="s">
        <v>1081</v>
      </c>
      <c r="E1" s="186"/>
      <c r="F1" s="188" t="s">
        <v>1082</v>
      </c>
      <c r="G1" s="188"/>
      <c r="H1" s="513" t="s">
        <v>1083</v>
      </c>
      <c r="I1" s="513"/>
      <c r="J1" s="513"/>
      <c r="K1" s="513"/>
      <c r="L1" s="188" t="s">
        <v>1084</v>
      </c>
      <c r="M1" s="186"/>
      <c r="N1" s="186"/>
      <c r="O1" s="187" t="s">
        <v>1085</v>
      </c>
      <c r="P1" s="186"/>
      <c r="Q1" s="186"/>
      <c r="R1" s="186"/>
      <c r="S1" s="188" t="s">
        <v>1086</v>
      </c>
      <c r="T1" s="188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</row>
    <row r="2" spans="1:66" ht="36.950000000000003" customHeight="1" x14ac:dyDescent="0.2">
      <c r="C2" s="514" t="s">
        <v>1087</v>
      </c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S2" s="516" t="s">
        <v>1088</v>
      </c>
      <c r="T2" s="517"/>
      <c r="U2" s="517"/>
      <c r="V2" s="517"/>
      <c r="W2" s="517"/>
      <c r="X2" s="517"/>
      <c r="Y2" s="517"/>
      <c r="Z2" s="517"/>
      <c r="AA2" s="517"/>
      <c r="AB2" s="517"/>
      <c r="AC2" s="517"/>
      <c r="AT2" s="280" t="s">
        <v>1263</v>
      </c>
    </row>
    <row r="3" spans="1:66" ht="6.95" customHeight="1" x14ac:dyDescent="0.2"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3"/>
      <c r="AT3" s="280" t="s">
        <v>57</v>
      </c>
    </row>
    <row r="4" spans="1:66" ht="36.950000000000003" customHeight="1" x14ac:dyDescent="0.2">
      <c r="B4" s="284"/>
      <c r="C4" s="518" t="s">
        <v>1090</v>
      </c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285"/>
      <c r="T4" s="286" t="s">
        <v>1091</v>
      </c>
      <c r="AT4" s="280" t="s">
        <v>1092</v>
      </c>
    </row>
    <row r="5" spans="1:66" ht="6.95" customHeight="1" x14ac:dyDescent="0.2">
      <c r="B5" s="284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5"/>
    </row>
    <row r="6" spans="1:66" ht="25.35" customHeight="1" x14ac:dyDescent="0.2">
      <c r="B6" s="284"/>
      <c r="C6" s="287"/>
      <c r="D6" s="288" t="s">
        <v>22</v>
      </c>
      <c r="E6" s="287"/>
      <c r="F6" s="520" t="str">
        <f>'[2]Rekapitulace stavby'!K6</f>
        <v>SNÍŽENÍ ENERGETICKÉ NÁROČNOSTI OBCHODNÍ AKADEMIE V KOLÍNĚ,</v>
      </c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287"/>
      <c r="R6" s="285"/>
    </row>
    <row r="7" spans="1:66" s="289" customFormat="1" ht="32.85" customHeight="1" x14ac:dyDescent="0.2">
      <c r="B7" s="290"/>
      <c r="C7" s="291"/>
      <c r="D7" s="292" t="s">
        <v>1093</v>
      </c>
      <c r="E7" s="291"/>
      <c r="F7" s="522" t="s">
        <v>1264</v>
      </c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291"/>
      <c r="R7" s="293"/>
    </row>
    <row r="8" spans="1:66" s="289" customFormat="1" ht="14.45" customHeight="1" x14ac:dyDescent="0.2">
      <c r="B8" s="290"/>
      <c r="C8" s="291"/>
      <c r="D8" s="288" t="s">
        <v>1095</v>
      </c>
      <c r="E8" s="291"/>
      <c r="F8" s="294" t="s">
        <v>637</v>
      </c>
      <c r="G8" s="291"/>
      <c r="H8" s="291"/>
      <c r="I8" s="291"/>
      <c r="J8" s="291"/>
      <c r="K8" s="291"/>
      <c r="L8" s="291"/>
      <c r="M8" s="288" t="s">
        <v>1096</v>
      </c>
      <c r="N8" s="291"/>
      <c r="O8" s="294" t="s">
        <v>637</v>
      </c>
      <c r="P8" s="291"/>
      <c r="Q8" s="291"/>
      <c r="R8" s="293"/>
    </row>
    <row r="9" spans="1:66" s="289" customFormat="1" ht="14.45" customHeight="1" x14ac:dyDescent="0.2">
      <c r="B9" s="290"/>
      <c r="C9" s="291"/>
      <c r="D9" s="288" t="s">
        <v>1097</v>
      </c>
      <c r="E9" s="291"/>
      <c r="F9" s="294" t="s">
        <v>1098</v>
      </c>
      <c r="G9" s="291"/>
      <c r="H9" s="291"/>
      <c r="I9" s="291"/>
      <c r="J9" s="291"/>
      <c r="K9" s="291"/>
      <c r="L9" s="291"/>
      <c r="M9" s="288" t="s">
        <v>1099</v>
      </c>
      <c r="N9" s="291"/>
      <c r="O9" s="511" t="str">
        <f>'[2]Rekapitulace stavby'!AN8</f>
        <v>22. 1. 2017</v>
      </c>
      <c r="P9" s="511"/>
      <c r="Q9" s="291"/>
      <c r="R9" s="293"/>
    </row>
    <row r="10" spans="1:66" s="289" customFormat="1" ht="10.9" customHeight="1" x14ac:dyDescent="0.2">
      <c r="B10" s="290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3"/>
    </row>
    <row r="11" spans="1:66" s="289" customFormat="1" ht="14.45" customHeight="1" x14ac:dyDescent="0.2">
      <c r="B11" s="290"/>
      <c r="C11" s="291"/>
      <c r="D11" s="288" t="s">
        <v>1100</v>
      </c>
      <c r="E11" s="291"/>
      <c r="F11" s="291"/>
      <c r="G11" s="291"/>
      <c r="H11" s="291"/>
      <c r="I11" s="291"/>
      <c r="J11" s="291"/>
      <c r="K11" s="291"/>
      <c r="L11" s="291"/>
      <c r="M11" s="288" t="s">
        <v>1101</v>
      </c>
      <c r="N11" s="291"/>
      <c r="O11" s="512" t="str">
        <f>IF('[2]Rekapitulace stavby'!AN10="","",'[2]Rekapitulace stavby'!AN10)</f>
        <v/>
      </c>
      <c r="P11" s="512"/>
      <c r="Q11" s="291"/>
      <c r="R11" s="293"/>
    </row>
    <row r="12" spans="1:66" s="289" customFormat="1" ht="18" customHeight="1" x14ac:dyDescent="0.2">
      <c r="B12" s="290"/>
      <c r="C12" s="291"/>
      <c r="D12" s="291"/>
      <c r="E12" s="294" t="str">
        <f>IF('[2]Rekapitulace stavby'!E11="","",'[2]Rekapitulace stavby'!E11)</f>
        <v xml:space="preserve"> </v>
      </c>
      <c r="F12" s="291"/>
      <c r="G12" s="291"/>
      <c r="H12" s="291"/>
      <c r="I12" s="291"/>
      <c r="J12" s="291"/>
      <c r="K12" s="291"/>
      <c r="L12" s="291"/>
      <c r="M12" s="288" t="s">
        <v>34</v>
      </c>
      <c r="N12" s="291"/>
      <c r="O12" s="512" t="str">
        <f>IF('[2]Rekapitulace stavby'!AN11="","",'[2]Rekapitulace stavby'!AN11)</f>
        <v/>
      </c>
      <c r="P12" s="512"/>
      <c r="Q12" s="291"/>
      <c r="R12" s="293"/>
    </row>
    <row r="13" spans="1:66" s="289" customFormat="1" ht="6.95" customHeight="1" x14ac:dyDescent="0.2">
      <c r="B13" s="290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3"/>
    </row>
    <row r="14" spans="1:66" s="289" customFormat="1" ht="14.45" customHeight="1" x14ac:dyDescent="0.2">
      <c r="B14" s="290"/>
      <c r="C14" s="291"/>
      <c r="D14" s="288" t="s">
        <v>19</v>
      </c>
      <c r="E14" s="291"/>
      <c r="F14" s="291"/>
      <c r="G14" s="291"/>
      <c r="H14" s="291"/>
      <c r="I14" s="291"/>
      <c r="J14" s="291"/>
      <c r="K14" s="291"/>
      <c r="L14" s="291"/>
      <c r="M14" s="288" t="s">
        <v>1101</v>
      </c>
      <c r="N14" s="291"/>
      <c r="O14" s="512" t="str">
        <f>IF('[2]Rekapitulace stavby'!AN13="","",'[2]Rekapitulace stavby'!AN13)</f>
        <v/>
      </c>
      <c r="P14" s="512"/>
      <c r="Q14" s="291"/>
      <c r="R14" s="293"/>
    </row>
    <row r="15" spans="1:66" s="289" customFormat="1" ht="18" customHeight="1" x14ac:dyDescent="0.2">
      <c r="B15" s="290"/>
      <c r="C15" s="291"/>
      <c r="D15" s="291"/>
      <c r="E15" s="294" t="str">
        <f>IF('[2]Rekapitulace stavby'!E14="","",'[2]Rekapitulace stavby'!E14)</f>
        <v xml:space="preserve"> </v>
      </c>
      <c r="F15" s="291"/>
      <c r="G15" s="291"/>
      <c r="H15" s="291"/>
      <c r="I15" s="291"/>
      <c r="J15" s="291"/>
      <c r="K15" s="291"/>
      <c r="L15" s="291"/>
      <c r="M15" s="288" t="s">
        <v>34</v>
      </c>
      <c r="N15" s="291"/>
      <c r="O15" s="512" t="str">
        <f>IF('[2]Rekapitulace stavby'!AN14="","",'[2]Rekapitulace stavby'!AN14)</f>
        <v/>
      </c>
      <c r="P15" s="512"/>
      <c r="Q15" s="291"/>
      <c r="R15" s="293"/>
    </row>
    <row r="16" spans="1:66" s="289" customFormat="1" ht="6.95" customHeight="1" x14ac:dyDescent="0.2">
      <c r="B16" s="290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3"/>
    </row>
    <row r="17" spans="2:18" s="289" customFormat="1" ht="14.45" customHeight="1" x14ac:dyDescent="0.2">
      <c r="B17" s="290"/>
      <c r="C17" s="291"/>
      <c r="D17" s="288" t="s">
        <v>20</v>
      </c>
      <c r="E17" s="291"/>
      <c r="F17" s="291"/>
      <c r="G17" s="291"/>
      <c r="H17" s="291"/>
      <c r="I17" s="291"/>
      <c r="J17" s="291"/>
      <c r="K17" s="291"/>
      <c r="L17" s="291"/>
      <c r="M17" s="288" t="s">
        <v>1101</v>
      </c>
      <c r="N17" s="291"/>
      <c r="O17" s="512" t="str">
        <f>IF('[2]Rekapitulace stavby'!AN16="","",'[2]Rekapitulace stavby'!AN16)</f>
        <v/>
      </c>
      <c r="P17" s="512"/>
      <c r="Q17" s="291"/>
      <c r="R17" s="293"/>
    </row>
    <row r="18" spans="2:18" s="289" customFormat="1" ht="18" customHeight="1" x14ac:dyDescent="0.2">
      <c r="B18" s="290"/>
      <c r="C18" s="291"/>
      <c r="D18" s="291"/>
      <c r="E18" s="294" t="str">
        <f>IF('[2]Rekapitulace stavby'!E17="","",'[2]Rekapitulace stavby'!E17)</f>
        <v xml:space="preserve"> </v>
      </c>
      <c r="F18" s="291"/>
      <c r="G18" s="291"/>
      <c r="H18" s="291"/>
      <c r="I18" s="291"/>
      <c r="J18" s="291"/>
      <c r="K18" s="291"/>
      <c r="L18" s="291"/>
      <c r="M18" s="288" t="s">
        <v>34</v>
      </c>
      <c r="N18" s="291"/>
      <c r="O18" s="512" t="str">
        <f>IF('[2]Rekapitulace stavby'!AN17="","",'[2]Rekapitulace stavby'!AN17)</f>
        <v/>
      </c>
      <c r="P18" s="512"/>
      <c r="Q18" s="291"/>
      <c r="R18" s="293"/>
    </row>
    <row r="19" spans="2:18" s="289" customFormat="1" ht="6.95" customHeight="1" x14ac:dyDescent="0.2"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3"/>
    </row>
    <row r="20" spans="2:18" s="289" customFormat="1" ht="14.45" customHeight="1" x14ac:dyDescent="0.2">
      <c r="B20" s="290"/>
      <c r="C20" s="291"/>
      <c r="D20" s="288" t="s">
        <v>1102</v>
      </c>
      <c r="E20" s="291"/>
      <c r="F20" s="291"/>
      <c r="G20" s="291"/>
      <c r="H20" s="291"/>
      <c r="I20" s="291"/>
      <c r="J20" s="291"/>
      <c r="K20" s="291"/>
      <c r="L20" s="291"/>
      <c r="M20" s="288" t="s">
        <v>1101</v>
      </c>
      <c r="N20" s="291"/>
      <c r="O20" s="512" t="str">
        <f>IF('[2]Rekapitulace stavby'!AN19="","",'[2]Rekapitulace stavby'!AN19)</f>
        <v/>
      </c>
      <c r="P20" s="512"/>
      <c r="Q20" s="291"/>
      <c r="R20" s="293"/>
    </row>
    <row r="21" spans="2:18" s="289" customFormat="1" ht="18" customHeight="1" x14ac:dyDescent="0.2">
      <c r="B21" s="290"/>
      <c r="C21" s="291"/>
      <c r="D21" s="291"/>
      <c r="E21" s="294" t="str">
        <f>IF('[2]Rekapitulace stavby'!E20="","",'[2]Rekapitulace stavby'!E20)</f>
        <v xml:space="preserve"> </v>
      </c>
      <c r="F21" s="291"/>
      <c r="G21" s="291"/>
      <c r="H21" s="291"/>
      <c r="I21" s="291"/>
      <c r="J21" s="291"/>
      <c r="K21" s="291"/>
      <c r="L21" s="291"/>
      <c r="M21" s="288" t="s">
        <v>34</v>
      </c>
      <c r="N21" s="291"/>
      <c r="O21" s="512" t="str">
        <f>IF('[2]Rekapitulace stavby'!AN20="","",'[2]Rekapitulace stavby'!AN20)</f>
        <v/>
      </c>
      <c r="P21" s="512"/>
      <c r="Q21" s="291"/>
      <c r="R21" s="293"/>
    </row>
    <row r="22" spans="2:18" s="289" customFormat="1" ht="6.95" customHeight="1" x14ac:dyDescent="0.2">
      <c r="B22" s="29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3"/>
    </row>
    <row r="23" spans="2:18" s="289" customFormat="1" ht="14.45" customHeight="1" x14ac:dyDescent="0.2">
      <c r="B23" s="290"/>
      <c r="C23" s="291"/>
      <c r="D23" s="288" t="s">
        <v>1103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3"/>
    </row>
    <row r="24" spans="2:18" s="289" customFormat="1" ht="16.5" customHeight="1" x14ac:dyDescent="0.2">
      <c r="B24" s="290"/>
      <c r="C24" s="291"/>
      <c r="D24" s="291"/>
      <c r="E24" s="526" t="s">
        <v>637</v>
      </c>
      <c r="F24" s="526"/>
      <c r="G24" s="526"/>
      <c r="H24" s="526"/>
      <c r="I24" s="526"/>
      <c r="J24" s="526"/>
      <c r="K24" s="526"/>
      <c r="L24" s="526"/>
      <c r="M24" s="291"/>
      <c r="N24" s="291"/>
      <c r="O24" s="291"/>
      <c r="P24" s="291"/>
      <c r="Q24" s="291"/>
      <c r="R24" s="293"/>
    </row>
    <row r="25" spans="2:18" s="289" customFormat="1" ht="6.95" customHeight="1" x14ac:dyDescent="0.2">
      <c r="B25" s="290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3"/>
    </row>
    <row r="26" spans="2:18" s="289" customFormat="1" ht="6.95" customHeight="1" x14ac:dyDescent="0.2">
      <c r="B26" s="290"/>
      <c r="C26" s="291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1"/>
      <c r="R26" s="293"/>
    </row>
    <row r="27" spans="2:18" s="289" customFormat="1" ht="14.45" customHeight="1" x14ac:dyDescent="0.2">
      <c r="B27" s="290"/>
      <c r="C27" s="291"/>
      <c r="D27" s="296" t="s">
        <v>1104</v>
      </c>
      <c r="E27" s="291"/>
      <c r="F27" s="291"/>
      <c r="G27" s="291"/>
      <c r="H27" s="291"/>
      <c r="I27" s="291"/>
      <c r="J27" s="291"/>
      <c r="K27" s="291"/>
      <c r="L27" s="291"/>
      <c r="M27" s="527">
        <f>N88</f>
        <v>0</v>
      </c>
      <c r="N27" s="527"/>
      <c r="O27" s="527"/>
      <c r="P27" s="527"/>
      <c r="Q27" s="291"/>
      <c r="R27" s="293"/>
    </row>
    <row r="28" spans="2:18" s="289" customFormat="1" ht="14.45" customHeight="1" x14ac:dyDescent="0.2">
      <c r="B28" s="290"/>
      <c r="C28" s="291"/>
      <c r="D28" s="297" t="s">
        <v>28</v>
      </c>
      <c r="E28" s="291"/>
      <c r="F28" s="291"/>
      <c r="G28" s="291"/>
      <c r="H28" s="291"/>
      <c r="I28" s="291"/>
      <c r="J28" s="291"/>
      <c r="K28" s="291"/>
      <c r="L28" s="291"/>
      <c r="M28" s="527">
        <f>N97</f>
        <v>0</v>
      </c>
      <c r="N28" s="527"/>
      <c r="O28" s="527"/>
      <c r="P28" s="527"/>
      <c r="Q28" s="291"/>
      <c r="R28" s="293"/>
    </row>
    <row r="29" spans="2:18" s="289" customFormat="1" ht="6.95" customHeight="1" x14ac:dyDescent="0.2">
      <c r="B29" s="290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3"/>
    </row>
    <row r="30" spans="2:18" s="289" customFormat="1" ht="25.35" customHeight="1" x14ac:dyDescent="0.2">
      <c r="B30" s="290"/>
      <c r="C30" s="291"/>
      <c r="D30" s="298" t="s">
        <v>1105</v>
      </c>
      <c r="E30" s="291"/>
      <c r="F30" s="291"/>
      <c r="G30" s="291"/>
      <c r="H30" s="291"/>
      <c r="I30" s="291"/>
      <c r="J30" s="291"/>
      <c r="K30" s="291"/>
      <c r="L30" s="291"/>
      <c r="M30" s="524">
        <f>ROUND(M27+M28,2)</f>
        <v>0</v>
      </c>
      <c r="N30" s="523"/>
      <c r="O30" s="523"/>
      <c r="P30" s="523"/>
      <c r="Q30" s="291"/>
      <c r="R30" s="293"/>
    </row>
    <row r="31" spans="2:18" s="289" customFormat="1" ht="6.95" customHeight="1" x14ac:dyDescent="0.2">
      <c r="B31" s="290"/>
      <c r="C31" s="291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1"/>
      <c r="R31" s="293"/>
    </row>
    <row r="32" spans="2:18" s="289" customFormat="1" ht="14.45" customHeight="1" x14ac:dyDescent="0.2">
      <c r="B32" s="290"/>
      <c r="C32" s="291"/>
      <c r="D32" s="299" t="s">
        <v>137</v>
      </c>
      <c r="E32" s="299" t="s">
        <v>1106</v>
      </c>
      <c r="F32" s="300">
        <v>0.21</v>
      </c>
      <c r="G32" s="301" t="s">
        <v>1107</v>
      </c>
      <c r="H32" s="525">
        <f>ROUND((SUM(BE97:BE98)+SUM(BE116:BE196)), 2)</f>
        <v>0</v>
      </c>
      <c r="I32" s="523"/>
      <c r="J32" s="523"/>
      <c r="K32" s="291"/>
      <c r="L32" s="291"/>
      <c r="M32" s="525">
        <f>ROUND(ROUND((SUM(BE97:BE98)+SUM(BE116:BE196)), 2)*F32, 2)</f>
        <v>0</v>
      </c>
      <c r="N32" s="523"/>
      <c r="O32" s="523"/>
      <c r="P32" s="523"/>
      <c r="Q32" s="291"/>
      <c r="R32" s="293"/>
    </row>
    <row r="33" spans="2:18" s="289" customFormat="1" ht="14.45" customHeight="1" x14ac:dyDescent="0.2">
      <c r="B33" s="290"/>
      <c r="C33" s="291"/>
      <c r="D33" s="291"/>
      <c r="E33" s="299" t="s">
        <v>1108</v>
      </c>
      <c r="F33" s="300">
        <v>0.15</v>
      </c>
      <c r="G33" s="301" t="s">
        <v>1107</v>
      </c>
      <c r="H33" s="525">
        <f>ROUND((SUM(BF97:BF98)+SUM(BF116:BF196)), 2)</f>
        <v>0</v>
      </c>
      <c r="I33" s="523"/>
      <c r="J33" s="523"/>
      <c r="K33" s="291"/>
      <c r="L33" s="291"/>
      <c r="M33" s="525">
        <f>ROUND(ROUND((SUM(BF97:BF98)+SUM(BF116:BF196)), 2)*F33, 2)</f>
        <v>0</v>
      </c>
      <c r="N33" s="523"/>
      <c r="O33" s="523"/>
      <c r="P33" s="523"/>
      <c r="Q33" s="291"/>
      <c r="R33" s="293"/>
    </row>
    <row r="34" spans="2:18" s="289" customFormat="1" ht="14.45" hidden="1" customHeight="1" x14ac:dyDescent="0.2">
      <c r="B34" s="290"/>
      <c r="C34" s="291"/>
      <c r="D34" s="291"/>
      <c r="E34" s="299" t="s">
        <v>1109</v>
      </c>
      <c r="F34" s="300">
        <v>0.21</v>
      </c>
      <c r="G34" s="301" t="s">
        <v>1107</v>
      </c>
      <c r="H34" s="525">
        <f>ROUND((SUM(BG97:BG98)+SUM(BG116:BG196)), 2)</f>
        <v>0</v>
      </c>
      <c r="I34" s="523"/>
      <c r="J34" s="523"/>
      <c r="K34" s="291"/>
      <c r="L34" s="291"/>
      <c r="M34" s="525">
        <v>0</v>
      </c>
      <c r="N34" s="523"/>
      <c r="O34" s="523"/>
      <c r="P34" s="523"/>
      <c r="Q34" s="291"/>
      <c r="R34" s="293"/>
    </row>
    <row r="35" spans="2:18" s="289" customFormat="1" ht="14.45" hidden="1" customHeight="1" x14ac:dyDescent="0.2">
      <c r="B35" s="290"/>
      <c r="C35" s="291"/>
      <c r="D35" s="291"/>
      <c r="E35" s="299" t="s">
        <v>1110</v>
      </c>
      <c r="F35" s="300">
        <v>0.15</v>
      </c>
      <c r="G35" s="301" t="s">
        <v>1107</v>
      </c>
      <c r="H35" s="525">
        <f>ROUND((SUM(BH97:BH98)+SUM(BH116:BH196)), 2)</f>
        <v>0</v>
      </c>
      <c r="I35" s="523"/>
      <c r="J35" s="523"/>
      <c r="K35" s="291"/>
      <c r="L35" s="291"/>
      <c r="M35" s="525">
        <v>0</v>
      </c>
      <c r="N35" s="523"/>
      <c r="O35" s="523"/>
      <c r="P35" s="523"/>
      <c r="Q35" s="291"/>
      <c r="R35" s="293"/>
    </row>
    <row r="36" spans="2:18" s="289" customFormat="1" ht="14.45" hidden="1" customHeight="1" x14ac:dyDescent="0.2">
      <c r="B36" s="290"/>
      <c r="C36" s="291"/>
      <c r="D36" s="291"/>
      <c r="E36" s="299" t="s">
        <v>1111</v>
      </c>
      <c r="F36" s="300">
        <v>0</v>
      </c>
      <c r="G36" s="301" t="s">
        <v>1107</v>
      </c>
      <c r="H36" s="525">
        <f>ROUND((SUM(BI97:BI98)+SUM(BI116:BI196)), 2)</f>
        <v>0</v>
      </c>
      <c r="I36" s="523"/>
      <c r="J36" s="523"/>
      <c r="K36" s="291"/>
      <c r="L36" s="291"/>
      <c r="M36" s="525">
        <v>0</v>
      </c>
      <c r="N36" s="523"/>
      <c r="O36" s="523"/>
      <c r="P36" s="523"/>
      <c r="Q36" s="291"/>
      <c r="R36" s="293"/>
    </row>
    <row r="37" spans="2:18" s="289" customFormat="1" ht="6.95" customHeight="1" x14ac:dyDescent="0.2">
      <c r="B37" s="290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3"/>
    </row>
    <row r="38" spans="2:18" s="289" customFormat="1" ht="25.35" customHeight="1" x14ac:dyDescent="0.2">
      <c r="B38" s="290"/>
      <c r="C38" s="302"/>
      <c r="D38" s="303" t="s">
        <v>1112</v>
      </c>
      <c r="E38" s="304"/>
      <c r="F38" s="304"/>
      <c r="G38" s="305" t="s">
        <v>11</v>
      </c>
      <c r="H38" s="306" t="s">
        <v>51</v>
      </c>
      <c r="I38" s="304"/>
      <c r="J38" s="304"/>
      <c r="K38" s="304"/>
      <c r="L38" s="531">
        <f>SUM(M30:M36)</f>
        <v>0</v>
      </c>
      <c r="M38" s="531"/>
      <c r="N38" s="531"/>
      <c r="O38" s="531"/>
      <c r="P38" s="532"/>
      <c r="Q38" s="302"/>
      <c r="R38" s="293"/>
    </row>
    <row r="39" spans="2:18" s="289" customFormat="1" ht="14.45" customHeight="1" x14ac:dyDescent="0.2">
      <c r="B39" s="290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3"/>
    </row>
    <row r="40" spans="2:18" s="289" customFormat="1" ht="14.45" customHeight="1" x14ac:dyDescent="0.2">
      <c r="B40" s="290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3"/>
    </row>
    <row r="41" spans="2:18" x14ac:dyDescent="0.2">
      <c r="B41" s="284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5"/>
    </row>
    <row r="42" spans="2:18" x14ac:dyDescent="0.2">
      <c r="B42" s="284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5"/>
    </row>
    <row r="43" spans="2:18" x14ac:dyDescent="0.2">
      <c r="B43" s="284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5"/>
    </row>
    <row r="44" spans="2:18" x14ac:dyDescent="0.2">
      <c r="B44" s="284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5"/>
    </row>
    <row r="45" spans="2:18" x14ac:dyDescent="0.2">
      <c r="B45" s="284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5"/>
    </row>
    <row r="46" spans="2:18" x14ac:dyDescent="0.2">
      <c r="B46" s="284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5"/>
    </row>
    <row r="47" spans="2:18" x14ac:dyDescent="0.2">
      <c r="B47" s="284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5"/>
    </row>
    <row r="48" spans="2:18" x14ac:dyDescent="0.2">
      <c r="B48" s="284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5"/>
    </row>
    <row r="49" spans="2:18" x14ac:dyDescent="0.2">
      <c r="B49" s="284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5"/>
    </row>
    <row r="50" spans="2:18" s="289" customFormat="1" ht="15" x14ac:dyDescent="0.2">
      <c r="B50" s="290"/>
      <c r="C50" s="291"/>
      <c r="D50" s="307" t="s">
        <v>1113</v>
      </c>
      <c r="E50" s="295"/>
      <c r="F50" s="295"/>
      <c r="G50" s="295"/>
      <c r="H50" s="308"/>
      <c r="I50" s="291"/>
      <c r="J50" s="307" t="s">
        <v>1114</v>
      </c>
      <c r="K50" s="295"/>
      <c r="L50" s="295"/>
      <c r="M50" s="295"/>
      <c r="N50" s="295"/>
      <c r="O50" s="295"/>
      <c r="P50" s="308"/>
      <c r="Q50" s="291"/>
      <c r="R50" s="293"/>
    </row>
    <row r="51" spans="2:18" x14ac:dyDescent="0.2">
      <c r="B51" s="284"/>
      <c r="C51" s="287"/>
      <c r="D51" s="309"/>
      <c r="E51" s="287"/>
      <c r="F51" s="287"/>
      <c r="G51" s="287"/>
      <c r="H51" s="310"/>
      <c r="I51" s="287"/>
      <c r="J51" s="309"/>
      <c r="K51" s="287"/>
      <c r="L51" s="287"/>
      <c r="M51" s="287"/>
      <c r="N51" s="287"/>
      <c r="O51" s="287"/>
      <c r="P51" s="310"/>
      <c r="Q51" s="287"/>
      <c r="R51" s="285"/>
    </row>
    <row r="52" spans="2:18" x14ac:dyDescent="0.2">
      <c r="B52" s="284"/>
      <c r="C52" s="287"/>
      <c r="D52" s="309"/>
      <c r="E52" s="287"/>
      <c r="F52" s="287"/>
      <c r="G52" s="287"/>
      <c r="H52" s="310"/>
      <c r="I52" s="287"/>
      <c r="J52" s="309"/>
      <c r="K52" s="287"/>
      <c r="L52" s="287"/>
      <c r="M52" s="287"/>
      <c r="N52" s="287"/>
      <c r="O52" s="287"/>
      <c r="P52" s="310"/>
      <c r="Q52" s="287"/>
      <c r="R52" s="285"/>
    </row>
    <row r="53" spans="2:18" x14ac:dyDescent="0.2">
      <c r="B53" s="284"/>
      <c r="C53" s="287"/>
      <c r="D53" s="309"/>
      <c r="E53" s="287"/>
      <c r="F53" s="287"/>
      <c r="G53" s="287"/>
      <c r="H53" s="310"/>
      <c r="I53" s="287"/>
      <c r="J53" s="309"/>
      <c r="K53" s="287"/>
      <c r="L53" s="287"/>
      <c r="M53" s="287"/>
      <c r="N53" s="287"/>
      <c r="O53" s="287"/>
      <c r="P53" s="310"/>
      <c r="Q53" s="287"/>
      <c r="R53" s="285"/>
    </row>
    <row r="54" spans="2:18" x14ac:dyDescent="0.2">
      <c r="B54" s="284"/>
      <c r="C54" s="287"/>
      <c r="D54" s="309"/>
      <c r="E54" s="287"/>
      <c r="F54" s="287"/>
      <c r="G54" s="287"/>
      <c r="H54" s="310"/>
      <c r="I54" s="287"/>
      <c r="J54" s="309"/>
      <c r="K54" s="287"/>
      <c r="L54" s="287"/>
      <c r="M54" s="287"/>
      <c r="N54" s="287"/>
      <c r="O54" s="287"/>
      <c r="P54" s="310"/>
      <c r="Q54" s="287"/>
      <c r="R54" s="285"/>
    </row>
    <row r="55" spans="2:18" x14ac:dyDescent="0.2">
      <c r="B55" s="284"/>
      <c r="C55" s="287"/>
      <c r="D55" s="309"/>
      <c r="E55" s="287"/>
      <c r="F55" s="287"/>
      <c r="G55" s="287"/>
      <c r="H55" s="310"/>
      <c r="I55" s="287"/>
      <c r="J55" s="309"/>
      <c r="K55" s="287"/>
      <c r="L55" s="287"/>
      <c r="M55" s="287"/>
      <c r="N55" s="287"/>
      <c r="O55" s="287"/>
      <c r="P55" s="310"/>
      <c r="Q55" s="287"/>
      <c r="R55" s="285"/>
    </row>
    <row r="56" spans="2:18" x14ac:dyDescent="0.2">
      <c r="B56" s="284"/>
      <c r="C56" s="287"/>
      <c r="D56" s="309"/>
      <c r="E56" s="287"/>
      <c r="F56" s="287"/>
      <c r="G56" s="287"/>
      <c r="H56" s="310"/>
      <c r="I56" s="287"/>
      <c r="J56" s="309"/>
      <c r="K56" s="287"/>
      <c r="L56" s="287"/>
      <c r="M56" s="287"/>
      <c r="N56" s="287"/>
      <c r="O56" s="287"/>
      <c r="P56" s="310"/>
      <c r="Q56" s="287"/>
      <c r="R56" s="285"/>
    </row>
    <row r="57" spans="2:18" x14ac:dyDescent="0.2">
      <c r="B57" s="284"/>
      <c r="C57" s="287"/>
      <c r="D57" s="309"/>
      <c r="E57" s="287"/>
      <c r="F57" s="287"/>
      <c r="G57" s="287"/>
      <c r="H57" s="310"/>
      <c r="I57" s="287"/>
      <c r="J57" s="309"/>
      <c r="K57" s="287"/>
      <c r="L57" s="287"/>
      <c r="M57" s="287"/>
      <c r="N57" s="287"/>
      <c r="O57" s="287"/>
      <c r="P57" s="310"/>
      <c r="Q57" s="287"/>
      <c r="R57" s="285"/>
    </row>
    <row r="58" spans="2:18" x14ac:dyDescent="0.2">
      <c r="B58" s="284"/>
      <c r="C58" s="287"/>
      <c r="D58" s="309"/>
      <c r="E58" s="287"/>
      <c r="F58" s="287"/>
      <c r="G58" s="287"/>
      <c r="H58" s="310"/>
      <c r="I58" s="287"/>
      <c r="J58" s="309"/>
      <c r="K58" s="287"/>
      <c r="L58" s="287"/>
      <c r="M58" s="287"/>
      <c r="N58" s="287"/>
      <c r="O58" s="287"/>
      <c r="P58" s="310"/>
      <c r="Q58" s="287"/>
      <c r="R58" s="285"/>
    </row>
    <row r="59" spans="2:18" s="289" customFormat="1" ht="15" x14ac:dyDescent="0.2">
      <c r="B59" s="290"/>
      <c r="C59" s="291"/>
      <c r="D59" s="311" t="s">
        <v>1115</v>
      </c>
      <c r="E59" s="312"/>
      <c r="F59" s="312"/>
      <c r="G59" s="313" t="s">
        <v>1116</v>
      </c>
      <c r="H59" s="314"/>
      <c r="I59" s="291"/>
      <c r="J59" s="311" t="s">
        <v>1115</v>
      </c>
      <c r="K59" s="312"/>
      <c r="L59" s="312"/>
      <c r="M59" s="312"/>
      <c r="N59" s="313" t="s">
        <v>1116</v>
      </c>
      <c r="O59" s="312"/>
      <c r="P59" s="314"/>
      <c r="Q59" s="291"/>
      <c r="R59" s="293"/>
    </row>
    <row r="60" spans="2:18" x14ac:dyDescent="0.2">
      <c r="B60" s="284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5"/>
    </row>
    <row r="61" spans="2:18" s="289" customFormat="1" ht="15" x14ac:dyDescent="0.2">
      <c r="B61" s="290"/>
      <c r="C61" s="291"/>
      <c r="D61" s="307" t="s">
        <v>1117</v>
      </c>
      <c r="E61" s="295"/>
      <c r="F61" s="295"/>
      <c r="G61" s="295"/>
      <c r="H61" s="308"/>
      <c r="I61" s="291"/>
      <c r="J61" s="307" t="s">
        <v>1118</v>
      </c>
      <c r="K61" s="295"/>
      <c r="L61" s="295"/>
      <c r="M61" s="295"/>
      <c r="N61" s="295"/>
      <c r="O61" s="295"/>
      <c r="P61" s="308"/>
      <c r="Q61" s="291"/>
      <c r="R61" s="293"/>
    </row>
    <row r="62" spans="2:18" x14ac:dyDescent="0.2">
      <c r="B62" s="284"/>
      <c r="C62" s="287"/>
      <c r="D62" s="309"/>
      <c r="E62" s="287"/>
      <c r="F62" s="287"/>
      <c r="G62" s="287"/>
      <c r="H62" s="310"/>
      <c r="I62" s="287"/>
      <c r="J62" s="309"/>
      <c r="K62" s="287"/>
      <c r="L62" s="287"/>
      <c r="M62" s="287"/>
      <c r="N62" s="287"/>
      <c r="O62" s="287"/>
      <c r="P62" s="310"/>
      <c r="Q62" s="287"/>
      <c r="R62" s="285"/>
    </row>
    <row r="63" spans="2:18" x14ac:dyDescent="0.2">
      <c r="B63" s="284"/>
      <c r="C63" s="287"/>
      <c r="D63" s="309"/>
      <c r="E63" s="287"/>
      <c r="F63" s="287"/>
      <c r="G63" s="287"/>
      <c r="H63" s="310"/>
      <c r="I63" s="287"/>
      <c r="J63" s="309"/>
      <c r="K63" s="287"/>
      <c r="L63" s="287"/>
      <c r="M63" s="287"/>
      <c r="N63" s="287"/>
      <c r="O63" s="287"/>
      <c r="P63" s="310"/>
      <c r="Q63" s="287"/>
      <c r="R63" s="285"/>
    </row>
    <row r="64" spans="2:18" x14ac:dyDescent="0.2">
      <c r="B64" s="284"/>
      <c r="C64" s="287"/>
      <c r="D64" s="309"/>
      <c r="E64" s="287"/>
      <c r="F64" s="287"/>
      <c r="G64" s="287"/>
      <c r="H64" s="310"/>
      <c r="I64" s="287"/>
      <c r="J64" s="309"/>
      <c r="K64" s="287"/>
      <c r="L64" s="287"/>
      <c r="M64" s="287"/>
      <c r="N64" s="287"/>
      <c r="O64" s="287"/>
      <c r="P64" s="310"/>
      <c r="Q64" s="287"/>
      <c r="R64" s="285"/>
    </row>
    <row r="65" spans="2:18" x14ac:dyDescent="0.2">
      <c r="B65" s="284"/>
      <c r="C65" s="287"/>
      <c r="D65" s="309"/>
      <c r="E65" s="287"/>
      <c r="F65" s="287"/>
      <c r="G65" s="287"/>
      <c r="H65" s="310"/>
      <c r="I65" s="287"/>
      <c r="J65" s="309"/>
      <c r="K65" s="287"/>
      <c r="L65" s="287"/>
      <c r="M65" s="287"/>
      <c r="N65" s="287"/>
      <c r="O65" s="287"/>
      <c r="P65" s="310"/>
      <c r="Q65" s="287"/>
      <c r="R65" s="285"/>
    </row>
    <row r="66" spans="2:18" x14ac:dyDescent="0.2">
      <c r="B66" s="284"/>
      <c r="C66" s="287"/>
      <c r="D66" s="309"/>
      <c r="E66" s="287"/>
      <c r="F66" s="287"/>
      <c r="G66" s="287"/>
      <c r="H66" s="310"/>
      <c r="I66" s="287"/>
      <c r="J66" s="309"/>
      <c r="K66" s="287"/>
      <c r="L66" s="287"/>
      <c r="M66" s="287"/>
      <c r="N66" s="287"/>
      <c r="O66" s="287"/>
      <c r="P66" s="310"/>
      <c r="Q66" s="287"/>
      <c r="R66" s="285"/>
    </row>
    <row r="67" spans="2:18" x14ac:dyDescent="0.2">
      <c r="B67" s="284"/>
      <c r="C67" s="287"/>
      <c r="D67" s="309"/>
      <c r="E67" s="287"/>
      <c r="F67" s="287"/>
      <c r="G67" s="287"/>
      <c r="H67" s="310"/>
      <c r="I67" s="287"/>
      <c r="J67" s="309"/>
      <c r="K67" s="287"/>
      <c r="L67" s="287"/>
      <c r="M67" s="287"/>
      <c r="N67" s="287"/>
      <c r="O67" s="287"/>
      <c r="P67" s="310"/>
      <c r="Q67" s="287"/>
      <c r="R67" s="285"/>
    </row>
    <row r="68" spans="2:18" x14ac:dyDescent="0.2">
      <c r="B68" s="284"/>
      <c r="C68" s="287"/>
      <c r="D68" s="309"/>
      <c r="E68" s="287"/>
      <c r="F68" s="287"/>
      <c r="G68" s="287"/>
      <c r="H68" s="310"/>
      <c r="I68" s="287"/>
      <c r="J68" s="309"/>
      <c r="K68" s="287"/>
      <c r="L68" s="287"/>
      <c r="M68" s="287"/>
      <c r="N68" s="287"/>
      <c r="O68" s="287"/>
      <c r="P68" s="310"/>
      <c r="Q68" s="287"/>
      <c r="R68" s="285"/>
    </row>
    <row r="69" spans="2:18" x14ac:dyDescent="0.2">
      <c r="B69" s="284"/>
      <c r="C69" s="287"/>
      <c r="D69" s="309"/>
      <c r="E69" s="287"/>
      <c r="F69" s="287"/>
      <c r="G69" s="287"/>
      <c r="H69" s="310"/>
      <c r="I69" s="287"/>
      <c r="J69" s="309"/>
      <c r="K69" s="287"/>
      <c r="L69" s="287"/>
      <c r="M69" s="287"/>
      <c r="N69" s="287"/>
      <c r="O69" s="287"/>
      <c r="P69" s="310"/>
      <c r="Q69" s="287"/>
      <c r="R69" s="285"/>
    </row>
    <row r="70" spans="2:18" s="289" customFormat="1" ht="15" x14ac:dyDescent="0.2">
      <c r="B70" s="290"/>
      <c r="C70" s="291"/>
      <c r="D70" s="311" t="s">
        <v>1115</v>
      </c>
      <c r="E70" s="312"/>
      <c r="F70" s="312"/>
      <c r="G70" s="313" t="s">
        <v>1116</v>
      </c>
      <c r="H70" s="314"/>
      <c r="I70" s="291"/>
      <c r="J70" s="311" t="s">
        <v>1115</v>
      </c>
      <c r="K70" s="312"/>
      <c r="L70" s="312"/>
      <c r="M70" s="312"/>
      <c r="N70" s="313" t="s">
        <v>1116</v>
      </c>
      <c r="O70" s="312"/>
      <c r="P70" s="314"/>
      <c r="Q70" s="291"/>
      <c r="R70" s="293"/>
    </row>
    <row r="71" spans="2:18" s="289" customFormat="1" ht="14.45" customHeight="1" x14ac:dyDescent="0.2"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7"/>
    </row>
    <row r="75" spans="2:18" s="289" customFormat="1" ht="6.95" customHeight="1" x14ac:dyDescent="0.2">
      <c r="B75" s="318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20"/>
    </row>
    <row r="76" spans="2:18" s="289" customFormat="1" ht="36.950000000000003" customHeight="1" x14ac:dyDescent="0.2">
      <c r="B76" s="290"/>
      <c r="C76" s="518" t="s">
        <v>1119</v>
      </c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293"/>
    </row>
    <row r="77" spans="2:18" s="289" customFormat="1" ht="6.95" customHeight="1" x14ac:dyDescent="0.2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3"/>
    </row>
    <row r="78" spans="2:18" s="289" customFormat="1" ht="30" customHeight="1" x14ac:dyDescent="0.2">
      <c r="B78" s="290"/>
      <c r="C78" s="288" t="s">
        <v>22</v>
      </c>
      <c r="D78" s="291"/>
      <c r="E78" s="291"/>
      <c r="F78" s="520" t="str">
        <f>F6</f>
        <v>SNÍŽENÍ ENERGETICKÉ NÁROČNOSTI OBCHODNÍ AKADEMIE V KOLÍNĚ,</v>
      </c>
      <c r="G78" s="521"/>
      <c r="H78" s="521"/>
      <c r="I78" s="521"/>
      <c r="J78" s="521"/>
      <c r="K78" s="521"/>
      <c r="L78" s="521"/>
      <c r="M78" s="521"/>
      <c r="N78" s="521"/>
      <c r="O78" s="521"/>
      <c r="P78" s="521"/>
      <c r="Q78" s="291"/>
      <c r="R78" s="293"/>
    </row>
    <row r="79" spans="2:18" s="289" customFormat="1" ht="36.950000000000003" customHeight="1" x14ac:dyDescent="0.2">
      <c r="B79" s="290"/>
      <c r="C79" s="321" t="s">
        <v>1093</v>
      </c>
      <c r="D79" s="291"/>
      <c r="E79" s="291"/>
      <c r="F79" s="528" t="str">
        <f>F7</f>
        <v>b - ústřední vytápění</v>
      </c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291"/>
      <c r="R79" s="293"/>
    </row>
    <row r="80" spans="2:18" s="289" customFormat="1" ht="6.95" customHeight="1" x14ac:dyDescent="0.2"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3"/>
    </row>
    <row r="81" spans="2:47" s="289" customFormat="1" ht="18" customHeight="1" x14ac:dyDescent="0.2">
      <c r="B81" s="290"/>
      <c r="C81" s="288" t="s">
        <v>1097</v>
      </c>
      <c r="D81" s="291"/>
      <c r="E81" s="291"/>
      <c r="F81" s="294" t="str">
        <f>F9</f>
        <v>KUTNOHORSKÁ Č.P. 41, 280 02 KOLÍN</v>
      </c>
      <c r="G81" s="291"/>
      <c r="H81" s="291"/>
      <c r="I81" s="291"/>
      <c r="J81" s="291"/>
      <c r="K81" s="288" t="s">
        <v>1099</v>
      </c>
      <c r="L81" s="291"/>
      <c r="M81" s="511" t="str">
        <f>IF(O9="","",O9)</f>
        <v>22. 1. 2017</v>
      </c>
      <c r="N81" s="511"/>
      <c r="O81" s="511"/>
      <c r="P81" s="511"/>
      <c r="Q81" s="291"/>
      <c r="R81" s="293"/>
    </row>
    <row r="82" spans="2:47" s="289" customFormat="1" ht="6.95" customHeight="1" x14ac:dyDescent="0.2"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3"/>
    </row>
    <row r="83" spans="2:47" s="289" customFormat="1" ht="15" x14ac:dyDescent="0.2">
      <c r="B83" s="290"/>
      <c r="C83" s="288" t="s">
        <v>1100</v>
      </c>
      <c r="D83" s="291"/>
      <c r="E83" s="291"/>
      <c r="F83" s="294" t="str">
        <f>E12</f>
        <v xml:space="preserve"> </v>
      </c>
      <c r="G83" s="291"/>
      <c r="H83" s="291"/>
      <c r="I83" s="291"/>
      <c r="J83" s="291"/>
      <c r="K83" s="288" t="s">
        <v>20</v>
      </c>
      <c r="L83" s="291"/>
      <c r="M83" s="512" t="str">
        <f>E18</f>
        <v xml:space="preserve"> </v>
      </c>
      <c r="N83" s="512"/>
      <c r="O83" s="512"/>
      <c r="P83" s="512"/>
      <c r="Q83" s="512"/>
      <c r="R83" s="293"/>
    </row>
    <row r="84" spans="2:47" s="289" customFormat="1" ht="14.45" customHeight="1" x14ac:dyDescent="0.2">
      <c r="B84" s="290"/>
      <c r="C84" s="288" t="s">
        <v>19</v>
      </c>
      <c r="D84" s="291"/>
      <c r="E84" s="291"/>
      <c r="F84" s="294" t="str">
        <f>IF(E15="","",E15)</f>
        <v xml:space="preserve"> </v>
      </c>
      <c r="G84" s="291"/>
      <c r="H84" s="291"/>
      <c r="I84" s="291"/>
      <c r="J84" s="291"/>
      <c r="K84" s="288" t="s">
        <v>1102</v>
      </c>
      <c r="L84" s="291"/>
      <c r="M84" s="512" t="str">
        <f>E21</f>
        <v xml:space="preserve"> </v>
      </c>
      <c r="N84" s="512"/>
      <c r="O84" s="512"/>
      <c r="P84" s="512"/>
      <c r="Q84" s="512"/>
      <c r="R84" s="293"/>
    </row>
    <row r="85" spans="2:47" s="289" customFormat="1" ht="10.35" customHeight="1" x14ac:dyDescent="0.2"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3"/>
    </row>
    <row r="86" spans="2:47" s="289" customFormat="1" ht="29.25" customHeight="1" x14ac:dyDescent="0.2">
      <c r="B86" s="290"/>
      <c r="C86" s="529" t="s">
        <v>1120</v>
      </c>
      <c r="D86" s="530"/>
      <c r="E86" s="530"/>
      <c r="F86" s="530"/>
      <c r="G86" s="530"/>
      <c r="H86" s="302"/>
      <c r="I86" s="302"/>
      <c r="J86" s="302"/>
      <c r="K86" s="302"/>
      <c r="L86" s="302"/>
      <c r="M86" s="302"/>
      <c r="N86" s="529" t="s">
        <v>1121</v>
      </c>
      <c r="O86" s="530"/>
      <c r="P86" s="530"/>
      <c r="Q86" s="530"/>
      <c r="R86" s="293"/>
    </row>
    <row r="87" spans="2:47" s="289" customFormat="1" ht="10.35" customHeight="1" x14ac:dyDescent="0.2"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3"/>
    </row>
    <row r="88" spans="2:47" s="289" customFormat="1" ht="29.25" customHeight="1" x14ac:dyDescent="0.2">
      <c r="B88" s="290"/>
      <c r="C88" s="322" t="s">
        <v>1122</v>
      </c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536">
        <f>N116</f>
        <v>0</v>
      </c>
      <c r="O88" s="533"/>
      <c r="P88" s="533"/>
      <c r="Q88" s="533"/>
      <c r="R88" s="293"/>
      <c r="AU88" s="280" t="s">
        <v>1123</v>
      </c>
    </row>
    <row r="89" spans="2:47" s="327" customFormat="1" ht="24.95" customHeight="1" x14ac:dyDescent="0.2">
      <c r="B89" s="323"/>
      <c r="C89" s="324"/>
      <c r="D89" s="325" t="s">
        <v>1124</v>
      </c>
      <c r="E89" s="324"/>
      <c r="F89" s="324"/>
      <c r="G89" s="324"/>
      <c r="H89" s="324"/>
      <c r="I89" s="324"/>
      <c r="J89" s="324"/>
      <c r="K89" s="324"/>
      <c r="L89" s="324"/>
      <c r="M89" s="324"/>
      <c r="N89" s="537">
        <f>N117</f>
        <v>0</v>
      </c>
      <c r="O89" s="538"/>
      <c r="P89" s="538"/>
      <c r="Q89" s="538"/>
      <c r="R89" s="326"/>
    </row>
    <row r="90" spans="2:47" s="332" customFormat="1" ht="19.899999999999999" customHeight="1" x14ac:dyDescent="0.2">
      <c r="B90" s="328"/>
      <c r="C90" s="329"/>
      <c r="D90" s="330" t="s">
        <v>1265</v>
      </c>
      <c r="E90" s="329"/>
      <c r="F90" s="329"/>
      <c r="G90" s="329"/>
      <c r="H90" s="329"/>
      <c r="I90" s="329"/>
      <c r="J90" s="329"/>
      <c r="K90" s="329"/>
      <c r="L90" s="329"/>
      <c r="M90" s="329"/>
      <c r="N90" s="539">
        <f>N118</f>
        <v>0</v>
      </c>
      <c r="O90" s="540"/>
      <c r="P90" s="540"/>
      <c r="Q90" s="540"/>
      <c r="R90" s="331"/>
    </row>
    <row r="91" spans="2:47" s="332" customFormat="1" ht="19.899999999999999" customHeight="1" x14ac:dyDescent="0.2">
      <c r="B91" s="328"/>
      <c r="C91" s="329"/>
      <c r="D91" s="330" t="s">
        <v>1266</v>
      </c>
      <c r="E91" s="329"/>
      <c r="F91" s="329"/>
      <c r="G91" s="329"/>
      <c r="H91" s="329"/>
      <c r="I91" s="329"/>
      <c r="J91" s="329"/>
      <c r="K91" s="329"/>
      <c r="L91" s="329"/>
      <c r="M91" s="329"/>
      <c r="N91" s="539">
        <f>N126</f>
        <v>0</v>
      </c>
      <c r="O91" s="540"/>
      <c r="P91" s="540"/>
      <c r="Q91" s="540"/>
      <c r="R91" s="331"/>
    </row>
    <row r="92" spans="2:47" s="332" customFormat="1" ht="19.899999999999999" customHeight="1" x14ac:dyDescent="0.2">
      <c r="B92" s="328"/>
      <c r="C92" s="329"/>
      <c r="D92" s="330" t="s">
        <v>1267</v>
      </c>
      <c r="E92" s="329"/>
      <c r="F92" s="329"/>
      <c r="G92" s="329"/>
      <c r="H92" s="329"/>
      <c r="I92" s="329"/>
      <c r="J92" s="329"/>
      <c r="K92" s="329"/>
      <c r="L92" s="329"/>
      <c r="M92" s="329"/>
      <c r="N92" s="539">
        <f>N152</f>
        <v>0</v>
      </c>
      <c r="O92" s="540"/>
      <c r="P92" s="540"/>
      <c r="Q92" s="540"/>
      <c r="R92" s="331"/>
    </row>
    <row r="93" spans="2:47" s="332" customFormat="1" ht="19.899999999999999" customHeight="1" x14ac:dyDescent="0.2">
      <c r="B93" s="328"/>
      <c r="C93" s="329"/>
      <c r="D93" s="330" t="s">
        <v>1268</v>
      </c>
      <c r="E93" s="329"/>
      <c r="F93" s="329"/>
      <c r="G93" s="329"/>
      <c r="H93" s="329"/>
      <c r="I93" s="329"/>
      <c r="J93" s="329"/>
      <c r="K93" s="329"/>
      <c r="L93" s="329"/>
      <c r="M93" s="329"/>
      <c r="N93" s="539">
        <f>N168</f>
        <v>0</v>
      </c>
      <c r="O93" s="540"/>
      <c r="P93" s="540"/>
      <c r="Q93" s="540"/>
      <c r="R93" s="331"/>
    </row>
    <row r="94" spans="2:47" s="332" customFormat="1" ht="19.899999999999999" customHeight="1" x14ac:dyDescent="0.2">
      <c r="B94" s="328"/>
      <c r="C94" s="329"/>
      <c r="D94" s="330" t="s">
        <v>1269</v>
      </c>
      <c r="E94" s="329"/>
      <c r="F94" s="329"/>
      <c r="G94" s="329"/>
      <c r="H94" s="329"/>
      <c r="I94" s="329"/>
      <c r="J94" s="329"/>
      <c r="K94" s="329"/>
      <c r="L94" s="329"/>
      <c r="M94" s="329"/>
      <c r="N94" s="539">
        <f>N190</f>
        <v>0</v>
      </c>
      <c r="O94" s="540"/>
      <c r="P94" s="540"/>
      <c r="Q94" s="540"/>
      <c r="R94" s="331"/>
    </row>
    <row r="95" spans="2:47" s="327" customFormat="1" ht="24.95" customHeight="1" x14ac:dyDescent="0.2">
      <c r="B95" s="323"/>
      <c r="C95" s="324"/>
      <c r="D95" s="325" t="s">
        <v>1128</v>
      </c>
      <c r="E95" s="324"/>
      <c r="F95" s="324"/>
      <c r="G95" s="324"/>
      <c r="H95" s="324"/>
      <c r="I95" s="324"/>
      <c r="J95" s="324"/>
      <c r="K95" s="324"/>
      <c r="L95" s="324"/>
      <c r="M95" s="324"/>
      <c r="N95" s="537">
        <f>N195</f>
        <v>0</v>
      </c>
      <c r="O95" s="538"/>
      <c r="P95" s="538"/>
      <c r="Q95" s="538"/>
      <c r="R95" s="326"/>
    </row>
    <row r="96" spans="2:47" s="289" customFormat="1" ht="21.75" customHeight="1" x14ac:dyDescent="0.2"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3"/>
    </row>
    <row r="97" spans="2:21" s="289" customFormat="1" ht="29.25" customHeight="1" x14ac:dyDescent="0.2">
      <c r="B97" s="290"/>
      <c r="C97" s="322" t="s">
        <v>1129</v>
      </c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533">
        <v>0</v>
      </c>
      <c r="O97" s="534"/>
      <c r="P97" s="534"/>
      <c r="Q97" s="534"/>
      <c r="R97" s="293"/>
      <c r="T97" s="333"/>
      <c r="U97" s="334" t="s">
        <v>137</v>
      </c>
    </row>
    <row r="98" spans="2:21" s="289" customFormat="1" ht="18" customHeight="1" x14ac:dyDescent="0.2"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3"/>
    </row>
    <row r="99" spans="2:21" s="289" customFormat="1" ht="29.25" customHeight="1" x14ac:dyDescent="0.2">
      <c r="B99" s="290"/>
      <c r="C99" s="335" t="s">
        <v>1130</v>
      </c>
      <c r="D99" s="302"/>
      <c r="E99" s="302"/>
      <c r="F99" s="302"/>
      <c r="G99" s="302"/>
      <c r="H99" s="302"/>
      <c r="I99" s="302"/>
      <c r="J99" s="302"/>
      <c r="K99" s="302"/>
      <c r="L99" s="535">
        <f>ROUND(SUM(N88+N97),2)</f>
        <v>0</v>
      </c>
      <c r="M99" s="535"/>
      <c r="N99" s="535"/>
      <c r="O99" s="535"/>
      <c r="P99" s="535"/>
      <c r="Q99" s="535"/>
      <c r="R99" s="293"/>
    </row>
    <row r="100" spans="2:21" s="289" customFormat="1" ht="6.95" customHeight="1" x14ac:dyDescent="0.2"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7"/>
    </row>
    <row r="104" spans="2:21" s="289" customFormat="1" ht="6.95" customHeight="1" x14ac:dyDescent="0.2">
      <c r="B104" s="318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20"/>
    </row>
    <row r="105" spans="2:21" s="289" customFormat="1" ht="36.950000000000003" customHeight="1" x14ac:dyDescent="0.2">
      <c r="B105" s="290"/>
      <c r="C105" s="518" t="s">
        <v>1131</v>
      </c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293"/>
    </row>
    <row r="106" spans="2:21" s="289" customFormat="1" ht="6.95" customHeight="1" x14ac:dyDescent="0.2">
      <c r="B106" s="290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3"/>
    </row>
    <row r="107" spans="2:21" s="289" customFormat="1" ht="30" customHeight="1" x14ac:dyDescent="0.2">
      <c r="B107" s="290"/>
      <c r="C107" s="288" t="s">
        <v>22</v>
      </c>
      <c r="D107" s="291"/>
      <c r="E107" s="291"/>
      <c r="F107" s="520" t="str">
        <f>F6</f>
        <v>SNÍŽENÍ ENERGETICKÉ NÁROČNOSTI OBCHODNÍ AKADEMIE V KOLÍNĚ,</v>
      </c>
      <c r="G107" s="521"/>
      <c r="H107" s="521"/>
      <c r="I107" s="521"/>
      <c r="J107" s="521"/>
      <c r="K107" s="521"/>
      <c r="L107" s="521"/>
      <c r="M107" s="521"/>
      <c r="N107" s="521"/>
      <c r="O107" s="521"/>
      <c r="P107" s="521"/>
      <c r="Q107" s="291"/>
      <c r="R107" s="293"/>
    </row>
    <row r="108" spans="2:21" s="289" customFormat="1" ht="36.950000000000003" customHeight="1" x14ac:dyDescent="0.2">
      <c r="B108" s="290"/>
      <c r="C108" s="321" t="s">
        <v>1093</v>
      </c>
      <c r="D108" s="291"/>
      <c r="E108" s="291"/>
      <c r="F108" s="528" t="str">
        <f>F7</f>
        <v>b - ústřední vytápění</v>
      </c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291"/>
      <c r="R108" s="293"/>
    </row>
    <row r="109" spans="2:21" s="289" customFormat="1" ht="6.95" customHeight="1" x14ac:dyDescent="0.2">
      <c r="B109" s="290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3"/>
    </row>
    <row r="110" spans="2:21" s="289" customFormat="1" ht="18" customHeight="1" x14ac:dyDescent="0.2">
      <c r="B110" s="290"/>
      <c r="C110" s="288" t="s">
        <v>1097</v>
      </c>
      <c r="D110" s="291"/>
      <c r="E110" s="291"/>
      <c r="F110" s="294" t="str">
        <f>F9</f>
        <v>KUTNOHORSKÁ Č.P. 41, 280 02 KOLÍN</v>
      </c>
      <c r="G110" s="291"/>
      <c r="H110" s="291"/>
      <c r="I110" s="291"/>
      <c r="J110" s="291"/>
      <c r="K110" s="288" t="s">
        <v>1099</v>
      </c>
      <c r="L110" s="291"/>
      <c r="M110" s="511" t="str">
        <f>IF(O9="","",O9)</f>
        <v>22. 1. 2017</v>
      </c>
      <c r="N110" s="511"/>
      <c r="O110" s="511"/>
      <c r="P110" s="511"/>
      <c r="Q110" s="291"/>
      <c r="R110" s="293"/>
    </row>
    <row r="111" spans="2:21" s="289" customFormat="1" ht="6.95" customHeight="1" x14ac:dyDescent="0.2">
      <c r="B111" s="290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3"/>
    </row>
    <row r="112" spans="2:21" s="289" customFormat="1" ht="15" x14ac:dyDescent="0.2">
      <c r="B112" s="290"/>
      <c r="C112" s="288" t="s">
        <v>1100</v>
      </c>
      <c r="D112" s="291"/>
      <c r="E112" s="291"/>
      <c r="F112" s="294" t="str">
        <f>E12</f>
        <v xml:space="preserve"> </v>
      </c>
      <c r="G112" s="291"/>
      <c r="H112" s="291"/>
      <c r="I112" s="291"/>
      <c r="J112" s="291"/>
      <c r="K112" s="288" t="s">
        <v>20</v>
      </c>
      <c r="L112" s="291"/>
      <c r="M112" s="512" t="str">
        <f>E18</f>
        <v xml:space="preserve"> </v>
      </c>
      <c r="N112" s="512"/>
      <c r="O112" s="512"/>
      <c r="P112" s="512"/>
      <c r="Q112" s="512"/>
      <c r="R112" s="293"/>
    </row>
    <row r="113" spans="2:65" s="289" customFormat="1" ht="14.45" customHeight="1" x14ac:dyDescent="0.2">
      <c r="B113" s="290"/>
      <c r="C113" s="288" t="s">
        <v>19</v>
      </c>
      <c r="D113" s="291"/>
      <c r="E113" s="291"/>
      <c r="F113" s="294" t="str">
        <f>IF(E15="","",E15)</f>
        <v xml:space="preserve"> </v>
      </c>
      <c r="G113" s="291"/>
      <c r="H113" s="291"/>
      <c r="I113" s="291"/>
      <c r="J113" s="291"/>
      <c r="K113" s="288" t="s">
        <v>1102</v>
      </c>
      <c r="L113" s="291"/>
      <c r="M113" s="512" t="str">
        <f>E21</f>
        <v xml:space="preserve"> </v>
      </c>
      <c r="N113" s="512"/>
      <c r="O113" s="512"/>
      <c r="P113" s="512"/>
      <c r="Q113" s="512"/>
      <c r="R113" s="293"/>
    </row>
    <row r="114" spans="2:65" s="289" customFormat="1" ht="10.35" customHeight="1" x14ac:dyDescent="0.2">
      <c r="B114" s="290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3"/>
    </row>
    <row r="115" spans="2:65" s="340" customFormat="1" ht="29.25" customHeight="1" x14ac:dyDescent="0.2">
      <c r="B115" s="336"/>
      <c r="C115" s="337" t="s">
        <v>1132</v>
      </c>
      <c r="D115" s="338" t="s">
        <v>1133</v>
      </c>
      <c r="E115" s="338" t="s">
        <v>1134</v>
      </c>
      <c r="F115" s="547" t="s">
        <v>1135</v>
      </c>
      <c r="G115" s="547"/>
      <c r="H115" s="547"/>
      <c r="I115" s="547"/>
      <c r="J115" s="338" t="s">
        <v>132</v>
      </c>
      <c r="K115" s="338" t="s">
        <v>1136</v>
      </c>
      <c r="L115" s="547" t="s">
        <v>1137</v>
      </c>
      <c r="M115" s="547"/>
      <c r="N115" s="547" t="s">
        <v>1121</v>
      </c>
      <c r="O115" s="547"/>
      <c r="P115" s="547"/>
      <c r="Q115" s="548"/>
      <c r="R115" s="339"/>
      <c r="T115" s="341" t="s">
        <v>1138</v>
      </c>
      <c r="U115" s="342" t="s">
        <v>137</v>
      </c>
      <c r="V115" s="342" t="s">
        <v>1139</v>
      </c>
      <c r="W115" s="342" t="s">
        <v>1140</v>
      </c>
      <c r="X115" s="342" t="s">
        <v>1141</v>
      </c>
      <c r="Y115" s="342" t="s">
        <v>1142</v>
      </c>
      <c r="Z115" s="342" t="s">
        <v>1143</v>
      </c>
      <c r="AA115" s="343" t="s">
        <v>1144</v>
      </c>
    </row>
    <row r="116" spans="2:65" s="289" customFormat="1" ht="29.25" customHeight="1" x14ac:dyDescent="0.35">
      <c r="B116" s="290"/>
      <c r="C116" s="344" t="s">
        <v>1104</v>
      </c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549">
        <f>BK116</f>
        <v>0</v>
      </c>
      <c r="O116" s="550"/>
      <c r="P116" s="550"/>
      <c r="Q116" s="550"/>
      <c r="R116" s="293"/>
      <c r="T116" s="345"/>
      <c r="U116" s="295"/>
      <c r="V116" s="295"/>
      <c r="W116" s="346">
        <f>W117+W195</f>
        <v>464.69015400000001</v>
      </c>
      <c r="X116" s="295"/>
      <c r="Y116" s="346">
        <f>Y117+Y195</f>
        <v>1.8272900000000001</v>
      </c>
      <c r="Z116" s="295"/>
      <c r="AA116" s="347">
        <f>AA117+AA195</f>
        <v>0.25367000000000001</v>
      </c>
      <c r="AT116" s="280" t="s">
        <v>1145</v>
      </c>
      <c r="AU116" s="280" t="s">
        <v>1123</v>
      </c>
      <c r="BK116" s="348">
        <f>BK117+BK195</f>
        <v>0</v>
      </c>
    </row>
    <row r="117" spans="2:65" s="353" customFormat="1" ht="37.35" customHeight="1" x14ac:dyDescent="0.35">
      <c r="B117" s="349"/>
      <c r="C117" s="350"/>
      <c r="D117" s="351" t="s">
        <v>1124</v>
      </c>
      <c r="E117" s="351"/>
      <c r="F117" s="351"/>
      <c r="G117" s="351"/>
      <c r="H117" s="351"/>
      <c r="I117" s="351"/>
      <c r="J117" s="351"/>
      <c r="K117" s="351"/>
      <c r="L117" s="351"/>
      <c r="M117" s="351"/>
      <c r="N117" s="541">
        <f>BK117</f>
        <v>0</v>
      </c>
      <c r="O117" s="537"/>
      <c r="P117" s="537"/>
      <c r="Q117" s="537"/>
      <c r="R117" s="352"/>
      <c r="T117" s="354"/>
      <c r="U117" s="350"/>
      <c r="V117" s="350"/>
      <c r="W117" s="355">
        <f>W118+W126+W152+W168+W190</f>
        <v>414.69015400000001</v>
      </c>
      <c r="X117" s="350"/>
      <c r="Y117" s="355">
        <f>Y118+Y126+Y152+Y168+Y190</f>
        <v>1.8272900000000001</v>
      </c>
      <c r="Z117" s="350"/>
      <c r="AA117" s="356">
        <f>AA118+AA126+AA152+AA168+AA190</f>
        <v>0.25367000000000001</v>
      </c>
      <c r="AR117" s="357" t="s">
        <v>57</v>
      </c>
      <c r="AT117" s="358" t="s">
        <v>1145</v>
      </c>
      <c r="AU117" s="358" t="s">
        <v>1146</v>
      </c>
      <c r="AY117" s="357" t="s">
        <v>1147</v>
      </c>
      <c r="BK117" s="359">
        <f>BK118+BK126+BK152+BK168+BK190</f>
        <v>0</v>
      </c>
    </row>
    <row r="118" spans="2:65" s="353" customFormat="1" ht="19.899999999999999" customHeight="1" x14ac:dyDescent="0.3">
      <c r="B118" s="349"/>
      <c r="C118" s="350"/>
      <c r="D118" s="360" t="s">
        <v>1265</v>
      </c>
      <c r="E118" s="360"/>
      <c r="F118" s="360"/>
      <c r="G118" s="360"/>
      <c r="H118" s="360"/>
      <c r="I118" s="360"/>
      <c r="J118" s="360"/>
      <c r="K118" s="360"/>
      <c r="L118" s="360"/>
      <c r="M118" s="360"/>
      <c r="N118" s="542">
        <f>BK118</f>
        <v>0</v>
      </c>
      <c r="O118" s="543"/>
      <c r="P118" s="543"/>
      <c r="Q118" s="543"/>
      <c r="R118" s="352"/>
      <c r="T118" s="354"/>
      <c r="U118" s="350"/>
      <c r="V118" s="350"/>
      <c r="W118" s="355">
        <f>SUM(W119:W125)</f>
        <v>5.1898610000000005</v>
      </c>
      <c r="X118" s="350"/>
      <c r="Y118" s="355">
        <f>SUM(Y119:Y125)</f>
        <v>0.13090000000000002</v>
      </c>
      <c r="Z118" s="350"/>
      <c r="AA118" s="356">
        <f>SUM(AA119:AA125)</f>
        <v>0</v>
      </c>
      <c r="AR118" s="357" t="s">
        <v>57</v>
      </c>
      <c r="AT118" s="358" t="s">
        <v>1145</v>
      </c>
      <c r="AU118" s="358" t="s">
        <v>48</v>
      </c>
      <c r="AY118" s="357" t="s">
        <v>1147</v>
      </c>
      <c r="BK118" s="359">
        <f>SUM(BK119:BK125)</f>
        <v>0</v>
      </c>
    </row>
    <row r="119" spans="2:65" s="289" customFormat="1" ht="25.5" customHeight="1" x14ac:dyDescent="0.2">
      <c r="B119" s="290"/>
      <c r="C119" s="361" t="s">
        <v>48</v>
      </c>
      <c r="D119" s="361" t="s">
        <v>1148</v>
      </c>
      <c r="E119" s="362" t="s">
        <v>1270</v>
      </c>
      <c r="F119" s="544" t="s">
        <v>1271</v>
      </c>
      <c r="G119" s="544"/>
      <c r="H119" s="544"/>
      <c r="I119" s="544"/>
      <c r="J119" s="363" t="s">
        <v>172</v>
      </c>
      <c r="K119" s="364">
        <v>150</v>
      </c>
      <c r="L119" s="545"/>
      <c r="M119" s="545"/>
      <c r="N119" s="546">
        <f t="shared" ref="N119:N125" si="0">ROUND(L119*K119,2)</f>
        <v>0</v>
      </c>
      <c r="O119" s="546"/>
      <c r="P119" s="546"/>
      <c r="Q119" s="546"/>
      <c r="R119" s="293"/>
      <c r="T119" s="365" t="s">
        <v>637</v>
      </c>
      <c r="U119" s="366" t="s">
        <v>1106</v>
      </c>
      <c r="V119" s="367">
        <v>3.3000000000000002E-2</v>
      </c>
      <c r="W119" s="367">
        <f t="shared" ref="W119:W125" si="1">V119*K119</f>
        <v>4.95</v>
      </c>
      <c r="X119" s="367">
        <v>0</v>
      </c>
      <c r="Y119" s="367">
        <f t="shared" ref="Y119:Y125" si="2">X119*K119</f>
        <v>0</v>
      </c>
      <c r="Z119" s="367">
        <v>0</v>
      </c>
      <c r="AA119" s="368">
        <f t="shared" ref="AA119:AA125" si="3">Z119*K119</f>
        <v>0</v>
      </c>
      <c r="AR119" s="280" t="s">
        <v>1151</v>
      </c>
      <c r="AT119" s="280" t="s">
        <v>1148</v>
      </c>
      <c r="AU119" s="280" t="s">
        <v>57</v>
      </c>
      <c r="AY119" s="280" t="s">
        <v>1147</v>
      </c>
      <c r="BE119" s="369">
        <f t="shared" ref="BE119:BE125" si="4">IF(U119="základní",N119,0)</f>
        <v>0</v>
      </c>
      <c r="BF119" s="369">
        <f t="shared" ref="BF119:BF125" si="5">IF(U119="snížená",N119,0)</f>
        <v>0</v>
      </c>
      <c r="BG119" s="369">
        <f t="shared" ref="BG119:BG125" si="6">IF(U119="zákl. přenesená",N119,0)</f>
        <v>0</v>
      </c>
      <c r="BH119" s="369">
        <f t="shared" ref="BH119:BH125" si="7">IF(U119="sníž. přenesená",N119,0)</f>
        <v>0</v>
      </c>
      <c r="BI119" s="369">
        <f t="shared" ref="BI119:BI125" si="8">IF(U119="nulová",N119,0)</f>
        <v>0</v>
      </c>
      <c r="BJ119" s="280" t="s">
        <v>48</v>
      </c>
      <c r="BK119" s="369">
        <f t="shared" ref="BK119:BK125" si="9">ROUND(L119*K119,2)</f>
        <v>0</v>
      </c>
      <c r="BL119" s="280" t="s">
        <v>1151</v>
      </c>
      <c r="BM119" s="280" t="s">
        <v>1272</v>
      </c>
    </row>
    <row r="120" spans="2:65" s="289" customFormat="1" ht="25.5" customHeight="1" x14ac:dyDescent="0.2">
      <c r="B120" s="290"/>
      <c r="C120" s="370" t="s">
        <v>57</v>
      </c>
      <c r="D120" s="370" t="s">
        <v>1273</v>
      </c>
      <c r="E120" s="371" t="s">
        <v>1274</v>
      </c>
      <c r="F120" s="557" t="s">
        <v>1275</v>
      </c>
      <c r="G120" s="557"/>
      <c r="H120" s="557"/>
      <c r="I120" s="557"/>
      <c r="J120" s="372" t="s">
        <v>172</v>
      </c>
      <c r="K120" s="373">
        <v>30</v>
      </c>
      <c r="L120" s="558"/>
      <c r="M120" s="558"/>
      <c r="N120" s="559">
        <f t="shared" si="0"/>
        <v>0</v>
      </c>
      <c r="O120" s="546"/>
      <c r="P120" s="546"/>
      <c r="Q120" s="546"/>
      <c r="R120" s="293"/>
      <c r="T120" s="365" t="s">
        <v>637</v>
      </c>
      <c r="U120" s="366" t="s">
        <v>1106</v>
      </c>
      <c r="V120" s="367">
        <v>0</v>
      </c>
      <c r="W120" s="367">
        <f t="shared" si="1"/>
        <v>0</v>
      </c>
      <c r="X120" s="367">
        <v>2.9E-4</v>
      </c>
      <c r="Y120" s="367">
        <f t="shared" si="2"/>
        <v>8.6999999999999994E-3</v>
      </c>
      <c r="Z120" s="367">
        <v>0</v>
      </c>
      <c r="AA120" s="368">
        <f t="shared" si="3"/>
        <v>0</v>
      </c>
      <c r="AR120" s="280" t="s">
        <v>1276</v>
      </c>
      <c r="AT120" s="280" t="s">
        <v>1273</v>
      </c>
      <c r="AU120" s="280" t="s">
        <v>57</v>
      </c>
      <c r="AY120" s="280" t="s">
        <v>1147</v>
      </c>
      <c r="BE120" s="369">
        <f t="shared" si="4"/>
        <v>0</v>
      </c>
      <c r="BF120" s="369">
        <f t="shared" si="5"/>
        <v>0</v>
      </c>
      <c r="BG120" s="369">
        <f t="shared" si="6"/>
        <v>0</v>
      </c>
      <c r="BH120" s="369">
        <f t="shared" si="7"/>
        <v>0</v>
      </c>
      <c r="BI120" s="369">
        <f t="shared" si="8"/>
        <v>0</v>
      </c>
      <c r="BJ120" s="280" t="s">
        <v>48</v>
      </c>
      <c r="BK120" s="369">
        <f t="shared" si="9"/>
        <v>0</v>
      </c>
      <c r="BL120" s="280" t="s">
        <v>1151</v>
      </c>
      <c r="BM120" s="280" t="s">
        <v>1277</v>
      </c>
    </row>
    <row r="121" spans="2:65" s="289" customFormat="1" ht="25.5" customHeight="1" x14ac:dyDescent="0.2">
      <c r="B121" s="290"/>
      <c r="C121" s="370" t="s">
        <v>59</v>
      </c>
      <c r="D121" s="370" t="s">
        <v>1273</v>
      </c>
      <c r="E121" s="371" t="s">
        <v>1278</v>
      </c>
      <c r="F121" s="557" t="s">
        <v>1279</v>
      </c>
      <c r="G121" s="557"/>
      <c r="H121" s="557"/>
      <c r="I121" s="557"/>
      <c r="J121" s="372" t="s">
        <v>172</v>
      </c>
      <c r="K121" s="373">
        <v>40</v>
      </c>
      <c r="L121" s="558"/>
      <c r="M121" s="558"/>
      <c r="N121" s="559">
        <f t="shared" si="0"/>
        <v>0</v>
      </c>
      <c r="O121" s="546"/>
      <c r="P121" s="546"/>
      <c r="Q121" s="546"/>
      <c r="R121" s="293"/>
      <c r="T121" s="365" t="s">
        <v>637</v>
      </c>
      <c r="U121" s="366" t="s">
        <v>1106</v>
      </c>
      <c r="V121" s="367">
        <v>0</v>
      </c>
      <c r="W121" s="367">
        <f t="shared" si="1"/>
        <v>0</v>
      </c>
      <c r="X121" s="367">
        <v>7.2000000000000005E-4</v>
      </c>
      <c r="Y121" s="367">
        <f t="shared" si="2"/>
        <v>2.8800000000000003E-2</v>
      </c>
      <c r="Z121" s="367">
        <v>0</v>
      </c>
      <c r="AA121" s="368">
        <f t="shared" si="3"/>
        <v>0</v>
      </c>
      <c r="AR121" s="280" t="s">
        <v>1276</v>
      </c>
      <c r="AT121" s="280" t="s">
        <v>1273</v>
      </c>
      <c r="AU121" s="280" t="s">
        <v>57</v>
      </c>
      <c r="AY121" s="280" t="s">
        <v>1147</v>
      </c>
      <c r="BE121" s="369">
        <f t="shared" si="4"/>
        <v>0</v>
      </c>
      <c r="BF121" s="369">
        <f t="shared" si="5"/>
        <v>0</v>
      </c>
      <c r="BG121" s="369">
        <f t="shared" si="6"/>
        <v>0</v>
      </c>
      <c r="BH121" s="369">
        <f t="shared" si="7"/>
        <v>0</v>
      </c>
      <c r="BI121" s="369">
        <f t="shared" si="8"/>
        <v>0</v>
      </c>
      <c r="BJ121" s="280" t="s">
        <v>48</v>
      </c>
      <c r="BK121" s="369">
        <f t="shared" si="9"/>
        <v>0</v>
      </c>
      <c r="BL121" s="280" t="s">
        <v>1151</v>
      </c>
      <c r="BM121" s="280" t="s">
        <v>1280</v>
      </c>
    </row>
    <row r="122" spans="2:65" s="289" customFormat="1" ht="25.5" customHeight="1" x14ac:dyDescent="0.2">
      <c r="B122" s="290"/>
      <c r="C122" s="370" t="s">
        <v>61</v>
      </c>
      <c r="D122" s="370" t="s">
        <v>1273</v>
      </c>
      <c r="E122" s="371" t="s">
        <v>1281</v>
      </c>
      <c r="F122" s="557" t="s">
        <v>1282</v>
      </c>
      <c r="G122" s="557"/>
      <c r="H122" s="557"/>
      <c r="I122" s="557"/>
      <c r="J122" s="372" t="s">
        <v>172</v>
      </c>
      <c r="K122" s="373">
        <v>50</v>
      </c>
      <c r="L122" s="558"/>
      <c r="M122" s="558"/>
      <c r="N122" s="559">
        <f t="shared" si="0"/>
        <v>0</v>
      </c>
      <c r="O122" s="546"/>
      <c r="P122" s="546"/>
      <c r="Q122" s="546"/>
      <c r="R122" s="293"/>
      <c r="T122" s="365" t="s">
        <v>637</v>
      </c>
      <c r="U122" s="366" t="s">
        <v>1106</v>
      </c>
      <c r="V122" s="367">
        <v>0</v>
      </c>
      <c r="W122" s="367">
        <f t="shared" si="1"/>
        <v>0</v>
      </c>
      <c r="X122" s="367">
        <v>1.2099999999999999E-3</v>
      </c>
      <c r="Y122" s="367">
        <f t="shared" si="2"/>
        <v>6.0499999999999998E-2</v>
      </c>
      <c r="Z122" s="367">
        <v>0</v>
      </c>
      <c r="AA122" s="368">
        <f t="shared" si="3"/>
        <v>0</v>
      </c>
      <c r="AR122" s="280" t="s">
        <v>1276</v>
      </c>
      <c r="AT122" s="280" t="s">
        <v>1273</v>
      </c>
      <c r="AU122" s="280" t="s">
        <v>57</v>
      </c>
      <c r="AY122" s="280" t="s">
        <v>1147</v>
      </c>
      <c r="BE122" s="369">
        <f t="shared" si="4"/>
        <v>0</v>
      </c>
      <c r="BF122" s="369">
        <f t="shared" si="5"/>
        <v>0</v>
      </c>
      <c r="BG122" s="369">
        <f t="shared" si="6"/>
        <v>0</v>
      </c>
      <c r="BH122" s="369">
        <f t="shared" si="7"/>
        <v>0</v>
      </c>
      <c r="BI122" s="369">
        <f t="shared" si="8"/>
        <v>0</v>
      </c>
      <c r="BJ122" s="280" t="s">
        <v>48</v>
      </c>
      <c r="BK122" s="369">
        <f t="shared" si="9"/>
        <v>0</v>
      </c>
      <c r="BL122" s="280" t="s">
        <v>1151</v>
      </c>
      <c r="BM122" s="280" t="s">
        <v>1283</v>
      </c>
    </row>
    <row r="123" spans="2:65" s="289" customFormat="1" ht="25.5" customHeight="1" x14ac:dyDescent="0.2">
      <c r="B123" s="290"/>
      <c r="C123" s="370" t="s">
        <v>63</v>
      </c>
      <c r="D123" s="370" t="s">
        <v>1273</v>
      </c>
      <c r="E123" s="371" t="s">
        <v>1284</v>
      </c>
      <c r="F123" s="557" t="s">
        <v>1285</v>
      </c>
      <c r="G123" s="557"/>
      <c r="H123" s="557"/>
      <c r="I123" s="557"/>
      <c r="J123" s="372" t="s">
        <v>172</v>
      </c>
      <c r="K123" s="373">
        <v>20</v>
      </c>
      <c r="L123" s="558"/>
      <c r="M123" s="558"/>
      <c r="N123" s="559">
        <f t="shared" si="0"/>
        <v>0</v>
      </c>
      <c r="O123" s="546"/>
      <c r="P123" s="546"/>
      <c r="Q123" s="546"/>
      <c r="R123" s="293"/>
      <c r="T123" s="365" t="s">
        <v>637</v>
      </c>
      <c r="U123" s="366" t="s">
        <v>1106</v>
      </c>
      <c r="V123" s="367">
        <v>0</v>
      </c>
      <c r="W123" s="367">
        <f t="shared" si="1"/>
        <v>0</v>
      </c>
      <c r="X123" s="367">
        <v>1.5100000000000001E-3</v>
      </c>
      <c r="Y123" s="367">
        <f t="shared" si="2"/>
        <v>3.0200000000000001E-2</v>
      </c>
      <c r="Z123" s="367">
        <v>0</v>
      </c>
      <c r="AA123" s="368">
        <f t="shared" si="3"/>
        <v>0</v>
      </c>
      <c r="AR123" s="280" t="s">
        <v>1276</v>
      </c>
      <c r="AT123" s="280" t="s">
        <v>1273</v>
      </c>
      <c r="AU123" s="280" t="s">
        <v>57</v>
      </c>
      <c r="AY123" s="280" t="s">
        <v>1147</v>
      </c>
      <c r="BE123" s="369">
        <f t="shared" si="4"/>
        <v>0</v>
      </c>
      <c r="BF123" s="369">
        <f t="shared" si="5"/>
        <v>0</v>
      </c>
      <c r="BG123" s="369">
        <f t="shared" si="6"/>
        <v>0</v>
      </c>
      <c r="BH123" s="369">
        <f t="shared" si="7"/>
        <v>0</v>
      </c>
      <c r="BI123" s="369">
        <f t="shared" si="8"/>
        <v>0</v>
      </c>
      <c r="BJ123" s="280" t="s">
        <v>48</v>
      </c>
      <c r="BK123" s="369">
        <f t="shared" si="9"/>
        <v>0</v>
      </c>
      <c r="BL123" s="280" t="s">
        <v>1151</v>
      </c>
      <c r="BM123" s="280" t="s">
        <v>1286</v>
      </c>
    </row>
    <row r="124" spans="2:65" s="289" customFormat="1" ht="25.5" customHeight="1" x14ac:dyDescent="0.2">
      <c r="B124" s="290"/>
      <c r="C124" s="370" t="s">
        <v>1165</v>
      </c>
      <c r="D124" s="370" t="s">
        <v>1273</v>
      </c>
      <c r="E124" s="371" t="s">
        <v>1287</v>
      </c>
      <c r="F124" s="557" t="s">
        <v>1288</v>
      </c>
      <c r="G124" s="557"/>
      <c r="H124" s="557"/>
      <c r="I124" s="557"/>
      <c r="J124" s="372" t="s">
        <v>172</v>
      </c>
      <c r="K124" s="373">
        <v>10</v>
      </c>
      <c r="L124" s="558"/>
      <c r="M124" s="558"/>
      <c r="N124" s="559">
        <f t="shared" si="0"/>
        <v>0</v>
      </c>
      <c r="O124" s="546"/>
      <c r="P124" s="546"/>
      <c r="Q124" s="546"/>
      <c r="R124" s="293"/>
      <c r="T124" s="365" t="s">
        <v>637</v>
      </c>
      <c r="U124" s="366" t="s">
        <v>1106</v>
      </c>
      <c r="V124" s="367">
        <v>0</v>
      </c>
      <c r="W124" s="367">
        <f t="shared" si="1"/>
        <v>0</v>
      </c>
      <c r="X124" s="367">
        <v>2.7E-4</v>
      </c>
      <c r="Y124" s="367">
        <f t="shared" si="2"/>
        <v>2.7000000000000001E-3</v>
      </c>
      <c r="Z124" s="367">
        <v>0</v>
      </c>
      <c r="AA124" s="368">
        <f t="shared" si="3"/>
        <v>0</v>
      </c>
      <c r="AR124" s="280" t="s">
        <v>1276</v>
      </c>
      <c r="AT124" s="280" t="s">
        <v>1273</v>
      </c>
      <c r="AU124" s="280" t="s">
        <v>57</v>
      </c>
      <c r="AY124" s="280" t="s">
        <v>1147</v>
      </c>
      <c r="BE124" s="369">
        <f t="shared" si="4"/>
        <v>0</v>
      </c>
      <c r="BF124" s="369">
        <f t="shared" si="5"/>
        <v>0</v>
      </c>
      <c r="BG124" s="369">
        <f t="shared" si="6"/>
        <v>0</v>
      </c>
      <c r="BH124" s="369">
        <f t="shared" si="7"/>
        <v>0</v>
      </c>
      <c r="BI124" s="369">
        <f t="shared" si="8"/>
        <v>0</v>
      </c>
      <c r="BJ124" s="280" t="s">
        <v>48</v>
      </c>
      <c r="BK124" s="369">
        <f t="shared" si="9"/>
        <v>0</v>
      </c>
      <c r="BL124" s="280" t="s">
        <v>1151</v>
      </c>
      <c r="BM124" s="280" t="s">
        <v>1289</v>
      </c>
    </row>
    <row r="125" spans="2:65" s="289" customFormat="1" ht="25.5" customHeight="1" x14ac:dyDescent="0.2">
      <c r="B125" s="290"/>
      <c r="C125" s="361" t="s">
        <v>1169</v>
      </c>
      <c r="D125" s="361" t="s">
        <v>1148</v>
      </c>
      <c r="E125" s="362" t="s">
        <v>1290</v>
      </c>
      <c r="F125" s="544" t="s">
        <v>1291</v>
      </c>
      <c r="G125" s="544"/>
      <c r="H125" s="544"/>
      <c r="I125" s="544"/>
      <c r="J125" s="363" t="s">
        <v>699</v>
      </c>
      <c r="K125" s="364">
        <v>0.13100000000000001</v>
      </c>
      <c r="L125" s="545"/>
      <c r="M125" s="545"/>
      <c r="N125" s="546">
        <f t="shared" si="0"/>
        <v>0</v>
      </c>
      <c r="O125" s="546"/>
      <c r="P125" s="546"/>
      <c r="Q125" s="546"/>
      <c r="R125" s="293"/>
      <c r="T125" s="365" t="s">
        <v>637</v>
      </c>
      <c r="U125" s="366" t="s">
        <v>1106</v>
      </c>
      <c r="V125" s="367">
        <v>1.831</v>
      </c>
      <c r="W125" s="367">
        <f t="shared" si="1"/>
        <v>0.23986099999999999</v>
      </c>
      <c r="X125" s="367">
        <v>0</v>
      </c>
      <c r="Y125" s="367">
        <f t="shared" si="2"/>
        <v>0</v>
      </c>
      <c r="Z125" s="367">
        <v>0</v>
      </c>
      <c r="AA125" s="368">
        <f t="shared" si="3"/>
        <v>0</v>
      </c>
      <c r="AR125" s="280" t="s">
        <v>1151</v>
      </c>
      <c r="AT125" s="280" t="s">
        <v>1148</v>
      </c>
      <c r="AU125" s="280" t="s">
        <v>57</v>
      </c>
      <c r="AY125" s="280" t="s">
        <v>1147</v>
      </c>
      <c r="BE125" s="369">
        <f t="shared" si="4"/>
        <v>0</v>
      </c>
      <c r="BF125" s="369">
        <f t="shared" si="5"/>
        <v>0</v>
      </c>
      <c r="BG125" s="369">
        <f t="shared" si="6"/>
        <v>0</v>
      </c>
      <c r="BH125" s="369">
        <f t="shared" si="7"/>
        <v>0</v>
      </c>
      <c r="BI125" s="369">
        <f t="shared" si="8"/>
        <v>0</v>
      </c>
      <c r="BJ125" s="280" t="s">
        <v>48</v>
      </c>
      <c r="BK125" s="369">
        <f t="shared" si="9"/>
        <v>0</v>
      </c>
      <c r="BL125" s="280" t="s">
        <v>1151</v>
      </c>
      <c r="BM125" s="280" t="s">
        <v>1292</v>
      </c>
    </row>
    <row r="126" spans="2:65" s="353" customFormat="1" ht="29.85" customHeight="1" x14ac:dyDescent="0.3">
      <c r="B126" s="349"/>
      <c r="C126" s="350"/>
      <c r="D126" s="360" t="s">
        <v>1266</v>
      </c>
      <c r="E126" s="360"/>
      <c r="F126" s="360"/>
      <c r="G126" s="360"/>
      <c r="H126" s="360"/>
      <c r="I126" s="360"/>
      <c r="J126" s="360"/>
      <c r="K126" s="360"/>
      <c r="L126" s="380"/>
      <c r="M126" s="380"/>
      <c r="N126" s="551">
        <f>BK126</f>
        <v>0</v>
      </c>
      <c r="O126" s="552"/>
      <c r="P126" s="552"/>
      <c r="Q126" s="552"/>
      <c r="R126" s="352"/>
      <c r="T126" s="354"/>
      <c r="U126" s="350"/>
      <c r="V126" s="350"/>
      <c r="W126" s="355">
        <f>SUM(W127:W151)</f>
        <v>25.689589000000002</v>
      </c>
      <c r="X126" s="350"/>
      <c r="Y126" s="355">
        <f>SUM(Y127:Y151)</f>
        <v>0.67333999999999994</v>
      </c>
      <c r="Z126" s="350"/>
      <c r="AA126" s="356">
        <f>SUM(AA127:AA151)</f>
        <v>0</v>
      </c>
      <c r="AR126" s="357" t="s">
        <v>57</v>
      </c>
      <c r="AT126" s="358" t="s">
        <v>1145</v>
      </c>
      <c r="AU126" s="358" t="s">
        <v>48</v>
      </c>
      <c r="AY126" s="357" t="s">
        <v>1147</v>
      </c>
      <c r="BK126" s="359">
        <f>SUM(BK127:BK151)</f>
        <v>0</v>
      </c>
    </row>
    <row r="127" spans="2:65" s="289" customFormat="1" ht="16.5" customHeight="1" x14ac:dyDescent="0.2">
      <c r="B127" s="290"/>
      <c r="C127" s="361" t="s">
        <v>1173</v>
      </c>
      <c r="D127" s="361" t="s">
        <v>1148</v>
      </c>
      <c r="E127" s="362" t="s">
        <v>1293</v>
      </c>
      <c r="F127" s="544" t="s">
        <v>1294</v>
      </c>
      <c r="G127" s="544"/>
      <c r="H127" s="544"/>
      <c r="I127" s="544"/>
      <c r="J127" s="363" t="s">
        <v>219</v>
      </c>
      <c r="K127" s="364">
        <v>2</v>
      </c>
      <c r="L127" s="545"/>
      <c r="M127" s="545"/>
      <c r="N127" s="546">
        <f>ROUND(L127*K127,2)</f>
        <v>0</v>
      </c>
      <c r="O127" s="546"/>
      <c r="P127" s="546"/>
      <c r="Q127" s="546"/>
      <c r="R127" s="293"/>
      <c r="T127" s="365" t="s">
        <v>637</v>
      </c>
      <c r="U127" s="366" t="s">
        <v>1106</v>
      </c>
      <c r="V127" s="367">
        <v>2.9220000000000002</v>
      </c>
      <c r="W127" s="367">
        <f>V127*K127</f>
        <v>5.8440000000000003</v>
      </c>
      <c r="X127" s="367">
        <v>6.0179999999999997E-2</v>
      </c>
      <c r="Y127" s="367">
        <f>X127*K127</f>
        <v>0.12035999999999999</v>
      </c>
      <c r="Z127" s="367">
        <v>0</v>
      </c>
      <c r="AA127" s="368">
        <f>Z127*K127</f>
        <v>0</v>
      </c>
      <c r="AR127" s="280" t="s">
        <v>1151</v>
      </c>
      <c r="AT127" s="280" t="s">
        <v>1148</v>
      </c>
      <c r="AU127" s="280" t="s">
        <v>57</v>
      </c>
      <c r="AY127" s="280" t="s">
        <v>1147</v>
      </c>
      <c r="BE127" s="369">
        <f>IF(U127="základní",N127,0)</f>
        <v>0</v>
      </c>
      <c r="BF127" s="369">
        <f>IF(U127="snížená",N127,0)</f>
        <v>0</v>
      </c>
      <c r="BG127" s="369">
        <f>IF(U127="zákl. přenesená",N127,0)</f>
        <v>0</v>
      </c>
      <c r="BH127" s="369">
        <f>IF(U127="sníž. přenesená",N127,0)</f>
        <v>0</v>
      </c>
      <c r="BI127" s="369">
        <f>IF(U127="nulová",N127,0)</f>
        <v>0</v>
      </c>
      <c r="BJ127" s="280" t="s">
        <v>48</v>
      </c>
      <c r="BK127" s="369">
        <f>ROUND(L127*K127,2)</f>
        <v>0</v>
      </c>
      <c r="BL127" s="280" t="s">
        <v>1151</v>
      </c>
      <c r="BM127" s="280" t="s">
        <v>1295</v>
      </c>
    </row>
    <row r="128" spans="2:65" s="289" customFormat="1" ht="16.5" customHeight="1" x14ac:dyDescent="0.2">
      <c r="B128" s="290"/>
      <c r="C128" s="291"/>
      <c r="D128" s="291"/>
      <c r="E128" s="291"/>
      <c r="F128" s="553" t="s">
        <v>1296</v>
      </c>
      <c r="G128" s="554"/>
      <c r="H128" s="554"/>
      <c r="I128" s="554"/>
      <c r="J128" s="291"/>
      <c r="K128" s="291"/>
      <c r="L128" s="379"/>
      <c r="M128" s="379"/>
      <c r="N128" s="291"/>
      <c r="O128" s="291"/>
      <c r="P128" s="291"/>
      <c r="Q128" s="291"/>
      <c r="R128" s="293"/>
      <c r="T128" s="374"/>
      <c r="U128" s="291"/>
      <c r="V128" s="291"/>
      <c r="W128" s="291"/>
      <c r="X128" s="291"/>
      <c r="Y128" s="291"/>
      <c r="Z128" s="291"/>
      <c r="AA128" s="375"/>
      <c r="AT128" s="280" t="s">
        <v>1240</v>
      </c>
      <c r="AU128" s="280" t="s">
        <v>57</v>
      </c>
    </row>
    <row r="129" spans="2:65" s="289" customFormat="1" ht="25.5" customHeight="1" x14ac:dyDescent="0.2">
      <c r="B129" s="290"/>
      <c r="C129" s="361" t="s">
        <v>1177</v>
      </c>
      <c r="D129" s="361" t="s">
        <v>1148</v>
      </c>
      <c r="E129" s="362" t="s">
        <v>1297</v>
      </c>
      <c r="F129" s="544" t="s">
        <v>1298</v>
      </c>
      <c r="G129" s="544"/>
      <c r="H129" s="544"/>
      <c r="I129" s="544"/>
      <c r="J129" s="363" t="s">
        <v>219</v>
      </c>
      <c r="K129" s="364">
        <v>6</v>
      </c>
      <c r="L129" s="545"/>
      <c r="M129" s="545"/>
      <c r="N129" s="546">
        <f>ROUND(L129*K129,2)</f>
        <v>0</v>
      </c>
      <c r="O129" s="546"/>
      <c r="P129" s="546"/>
      <c r="Q129" s="546"/>
      <c r="R129" s="293"/>
      <c r="T129" s="365" t="s">
        <v>637</v>
      </c>
      <c r="U129" s="366" t="s">
        <v>1106</v>
      </c>
      <c r="V129" s="367">
        <v>0.17699999999999999</v>
      </c>
      <c r="W129" s="367">
        <f>V129*K129</f>
        <v>1.0619999999999998</v>
      </c>
      <c r="X129" s="367">
        <v>1.9560000000000001E-2</v>
      </c>
      <c r="Y129" s="367">
        <f>X129*K129</f>
        <v>0.11736000000000001</v>
      </c>
      <c r="Z129" s="367">
        <v>0</v>
      </c>
      <c r="AA129" s="368">
        <f>Z129*K129</f>
        <v>0</v>
      </c>
      <c r="AR129" s="280" t="s">
        <v>1151</v>
      </c>
      <c r="AT129" s="280" t="s">
        <v>1148</v>
      </c>
      <c r="AU129" s="280" t="s">
        <v>57</v>
      </c>
      <c r="AY129" s="280" t="s">
        <v>1147</v>
      </c>
      <c r="BE129" s="369">
        <f>IF(U129="základní",N129,0)</f>
        <v>0</v>
      </c>
      <c r="BF129" s="369">
        <f>IF(U129="snížená",N129,0)</f>
        <v>0</v>
      </c>
      <c r="BG129" s="369">
        <f>IF(U129="zákl. přenesená",N129,0)</f>
        <v>0</v>
      </c>
      <c r="BH129" s="369">
        <f>IF(U129="sníž. přenesená",N129,0)</f>
        <v>0</v>
      </c>
      <c r="BI129" s="369">
        <f>IF(U129="nulová",N129,0)</f>
        <v>0</v>
      </c>
      <c r="BJ129" s="280" t="s">
        <v>48</v>
      </c>
      <c r="BK129" s="369">
        <f>ROUND(L129*K129,2)</f>
        <v>0</v>
      </c>
      <c r="BL129" s="280" t="s">
        <v>1151</v>
      </c>
      <c r="BM129" s="280" t="s">
        <v>1299</v>
      </c>
    </row>
    <row r="130" spans="2:65" s="289" customFormat="1" ht="16.5" customHeight="1" x14ac:dyDescent="0.2">
      <c r="B130" s="290"/>
      <c r="C130" s="291"/>
      <c r="D130" s="291"/>
      <c r="E130" s="291"/>
      <c r="F130" s="553" t="s">
        <v>1296</v>
      </c>
      <c r="G130" s="554"/>
      <c r="H130" s="554"/>
      <c r="I130" s="554"/>
      <c r="J130" s="291"/>
      <c r="K130" s="291"/>
      <c r="L130" s="379"/>
      <c r="M130" s="379"/>
      <c r="N130" s="291"/>
      <c r="O130" s="291"/>
      <c r="P130" s="291"/>
      <c r="Q130" s="291"/>
      <c r="R130" s="293"/>
      <c r="T130" s="374"/>
      <c r="U130" s="291"/>
      <c r="V130" s="291"/>
      <c r="W130" s="291"/>
      <c r="X130" s="291"/>
      <c r="Y130" s="291"/>
      <c r="Z130" s="291"/>
      <c r="AA130" s="375"/>
      <c r="AT130" s="280" t="s">
        <v>1240</v>
      </c>
      <c r="AU130" s="280" t="s">
        <v>57</v>
      </c>
    </row>
    <row r="131" spans="2:65" s="289" customFormat="1" ht="25.5" customHeight="1" x14ac:dyDescent="0.2">
      <c r="B131" s="290"/>
      <c r="C131" s="361" t="s">
        <v>1070</v>
      </c>
      <c r="D131" s="361" t="s">
        <v>1148</v>
      </c>
      <c r="E131" s="362" t="s">
        <v>1300</v>
      </c>
      <c r="F131" s="544" t="s">
        <v>1301</v>
      </c>
      <c r="G131" s="544"/>
      <c r="H131" s="544"/>
      <c r="I131" s="544"/>
      <c r="J131" s="363" t="s">
        <v>219</v>
      </c>
      <c r="K131" s="364">
        <v>2</v>
      </c>
      <c r="L131" s="545"/>
      <c r="M131" s="545"/>
      <c r="N131" s="546">
        <f>ROUND(L131*K131,2)</f>
        <v>0</v>
      </c>
      <c r="O131" s="546"/>
      <c r="P131" s="546"/>
      <c r="Q131" s="546"/>
      <c r="R131" s="293"/>
      <c r="T131" s="365" t="s">
        <v>637</v>
      </c>
      <c r="U131" s="366" t="s">
        <v>1106</v>
      </c>
      <c r="V131" s="367">
        <v>0.32200000000000001</v>
      </c>
      <c r="W131" s="367">
        <f>V131*K131</f>
        <v>0.64400000000000002</v>
      </c>
      <c r="X131" s="367">
        <v>6.7000000000000002E-4</v>
      </c>
      <c r="Y131" s="367">
        <f>X131*K131</f>
        <v>1.34E-3</v>
      </c>
      <c r="Z131" s="367">
        <v>0</v>
      </c>
      <c r="AA131" s="368">
        <f>Z131*K131</f>
        <v>0</v>
      </c>
      <c r="AR131" s="280" t="s">
        <v>1151</v>
      </c>
      <c r="AT131" s="280" t="s">
        <v>1148</v>
      </c>
      <c r="AU131" s="280" t="s">
        <v>57</v>
      </c>
      <c r="AY131" s="280" t="s">
        <v>1147</v>
      </c>
      <c r="BE131" s="369">
        <f>IF(U131="základní",N131,0)</f>
        <v>0</v>
      </c>
      <c r="BF131" s="369">
        <f>IF(U131="snížená",N131,0)</f>
        <v>0</v>
      </c>
      <c r="BG131" s="369">
        <f>IF(U131="zákl. přenesená",N131,0)</f>
        <v>0</v>
      </c>
      <c r="BH131" s="369">
        <f>IF(U131="sníž. přenesená",N131,0)</f>
        <v>0</v>
      </c>
      <c r="BI131" s="369">
        <f>IF(U131="nulová",N131,0)</f>
        <v>0</v>
      </c>
      <c r="BJ131" s="280" t="s">
        <v>48</v>
      </c>
      <c r="BK131" s="369">
        <f>ROUND(L131*K131,2)</f>
        <v>0</v>
      </c>
      <c r="BL131" s="280" t="s">
        <v>1151</v>
      </c>
      <c r="BM131" s="280" t="s">
        <v>1302</v>
      </c>
    </row>
    <row r="132" spans="2:65" s="289" customFormat="1" ht="25.5" customHeight="1" x14ac:dyDescent="0.2">
      <c r="B132" s="290"/>
      <c r="C132" s="361" t="s">
        <v>1072</v>
      </c>
      <c r="D132" s="361" t="s">
        <v>1148</v>
      </c>
      <c r="E132" s="362" t="s">
        <v>1303</v>
      </c>
      <c r="F132" s="544" t="s">
        <v>1304</v>
      </c>
      <c r="G132" s="544"/>
      <c r="H132" s="544"/>
      <c r="I132" s="544"/>
      <c r="J132" s="363" t="s">
        <v>219</v>
      </c>
      <c r="K132" s="364">
        <v>4</v>
      </c>
      <c r="L132" s="545"/>
      <c r="M132" s="545"/>
      <c r="N132" s="546">
        <f>ROUND(L132*K132,2)</f>
        <v>0</v>
      </c>
      <c r="O132" s="546"/>
      <c r="P132" s="546"/>
      <c r="Q132" s="546"/>
      <c r="R132" s="293"/>
      <c r="T132" s="365" t="s">
        <v>637</v>
      </c>
      <c r="U132" s="366" t="s">
        <v>1106</v>
      </c>
      <c r="V132" s="367">
        <v>0.439</v>
      </c>
      <c r="W132" s="367">
        <f>V132*K132</f>
        <v>1.756</v>
      </c>
      <c r="X132" s="367">
        <v>1.1299999999999999E-3</v>
      </c>
      <c r="Y132" s="367">
        <f>X132*K132</f>
        <v>4.5199999999999997E-3</v>
      </c>
      <c r="Z132" s="367">
        <v>0</v>
      </c>
      <c r="AA132" s="368">
        <f>Z132*K132</f>
        <v>0</v>
      </c>
      <c r="AR132" s="280" t="s">
        <v>1151</v>
      </c>
      <c r="AT132" s="280" t="s">
        <v>1148</v>
      </c>
      <c r="AU132" s="280" t="s">
        <v>57</v>
      </c>
      <c r="AY132" s="280" t="s">
        <v>1147</v>
      </c>
      <c r="BE132" s="369">
        <f>IF(U132="základní",N132,0)</f>
        <v>0</v>
      </c>
      <c r="BF132" s="369">
        <f>IF(U132="snížená",N132,0)</f>
        <v>0</v>
      </c>
      <c r="BG132" s="369">
        <f>IF(U132="zákl. přenesená",N132,0)</f>
        <v>0</v>
      </c>
      <c r="BH132" s="369">
        <f>IF(U132="sníž. přenesená",N132,0)</f>
        <v>0</v>
      </c>
      <c r="BI132" s="369">
        <f>IF(U132="nulová",N132,0)</f>
        <v>0</v>
      </c>
      <c r="BJ132" s="280" t="s">
        <v>48</v>
      </c>
      <c r="BK132" s="369">
        <f>ROUND(L132*K132,2)</f>
        <v>0</v>
      </c>
      <c r="BL132" s="280" t="s">
        <v>1151</v>
      </c>
      <c r="BM132" s="280" t="s">
        <v>1305</v>
      </c>
    </row>
    <row r="133" spans="2:65" s="289" customFormat="1" ht="16.5" customHeight="1" x14ac:dyDescent="0.2">
      <c r="B133" s="290"/>
      <c r="C133" s="291"/>
      <c r="D133" s="291"/>
      <c r="E133" s="291"/>
      <c r="F133" s="553" t="s">
        <v>1306</v>
      </c>
      <c r="G133" s="554"/>
      <c r="H133" s="554"/>
      <c r="I133" s="554"/>
      <c r="J133" s="291"/>
      <c r="K133" s="291"/>
      <c r="L133" s="379"/>
      <c r="M133" s="379"/>
      <c r="N133" s="291"/>
      <c r="O133" s="291"/>
      <c r="P133" s="291"/>
      <c r="Q133" s="291"/>
      <c r="R133" s="293"/>
      <c r="T133" s="374"/>
      <c r="U133" s="291"/>
      <c r="V133" s="291"/>
      <c r="W133" s="291"/>
      <c r="X133" s="291"/>
      <c r="Y133" s="291"/>
      <c r="Z133" s="291"/>
      <c r="AA133" s="375"/>
      <c r="AT133" s="280" t="s">
        <v>1240</v>
      </c>
      <c r="AU133" s="280" t="s">
        <v>57</v>
      </c>
    </row>
    <row r="134" spans="2:65" s="289" customFormat="1" ht="25.5" customHeight="1" x14ac:dyDescent="0.2">
      <c r="B134" s="290"/>
      <c r="C134" s="361" t="s">
        <v>1074</v>
      </c>
      <c r="D134" s="361" t="s">
        <v>1148</v>
      </c>
      <c r="E134" s="362" t="s">
        <v>1307</v>
      </c>
      <c r="F134" s="544" t="s">
        <v>1308</v>
      </c>
      <c r="G134" s="544"/>
      <c r="H134" s="544"/>
      <c r="I134" s="544"/>
      <c r="J134" s="363" t="s">
        <v>219</v>
      </c>
      <c r="K134" s="364">
        <v>8</v>
      </c>
      <c r="L134" s="545"/>
      <c r="M134" s="545"/>
      <c r="N134" s="546">
        <f>ROUND(L134*K134,2)</f>
        <v>0</v>
      </c>
      <c r="O134" s="546"/>
      <c r="P134" s="546"/>
      <c r="Q134" s="546"/>
      <c r="R134" s="293"/>
      <c r="T134" s="365" t="s">
        <v>637</v>
      </c>
      <c r="U134" s="366" t="s">
        <v>1106</v>
      </c>
      <c r="V134" s="367">
        <v>0.53</v>
      </c>
      <c r="W134" s="367">
        <f>V134*K134</f>
        <v>4.24</v>
      </c>
      <c r="X134" s="367">
        <v>1.58E-3</v>
      </c>
      <c r="Y134" s="367">
        <f>X134*K134</f>
        <v>1.264E-2</v>
      </c>
      <c r="Z134" s="367">
        <v>0</v>
      </c>
      <c r="AA134" s="368">
        <f>Z134*K134</f>
        <v>0</v>
      </c>
      <c r="AR134" s="280" t="s">
        <v>1151</v>
      </c>
      <c r="AT134" s="280" t="s">
        <v>1148</v>
      </c>
      <c r="AU134" s="280" t="s">
        <v>57</v>
      </c>
      <c r="AY134" s="280" t="s">
        <v>1147</v>
      </c>
      <c r="BE134" s="369">
        <f>IF(U134="základní",N134,0)</f>
        <v>0</v>
      </c>
      <c r="BF134" s="369">
        <f>IF(U134="snížená",N134,0)</f>
        <v>0</v>
      </c>
      <c r="BG134" s="369">
        <f>IF(U134="zákl. přenesená",N134,0)</f>
        <v>0</v>
      </c>
      <c r="BH134" s="369">
        <f>IF(U134="sníž. přenesená",N134,0)</f>
        <v>0</v>
      </c>
      <c r="BI134" s="369">
        <f>IF(U134="nulová",N134,0)</f>
        <v>0</v>
      </c>
      <c r="BJ134" s="280" t="s">
        <v>48</v>
      </c>
      <c r="BK134" s="369">
        <f>ROUND(L134*K134,2)</f>
        <v>0</v>
      </c>
      <c r="BL134" s="280" t="s">
        <v>1151</v>
      </c>
      <c r="BM134" s="280" t="s">
        <v>1309</v>
      </c>
    </row>
    <row r="135" spans="2:65" s="289" customFormat="1" ht="16.5" customHeight="1" x14ac:dyDescent="0.2">
      <c r="B135" s="290"/>
      <c r="C135" s="291"/>
      <c r="D135" s="291"/>
      <c r="E135" s="291"/>
      <c r="F135" s="553" t="s">
        <v>1310</v>
      </c>
      <c r="G135" s="554"/>
      <c r="H135" s="554"/>
      <c r="I135" s="554"/>
      <c r="J135" s="291"/>
      <c r="K135" s="291"/>
      <c r="L135" s="379"/>
      <c r="M135" s="379"/>
      <c r="N135" s="291"/>
      <c r="O135" s="291"/>
      <c r="P135" s="291"/>
      <c r="Q135" s="291"/>
      <c r="R135" s="293"/>
      <c r="T135" s="374"/>
      <c r="U135" s="291"/>
      <c r="V135" s="291"/>
      <c r="W135" s="291"/>
      <c r="X135" s="291"/>
      <c r="Y135" s="291"/>
      <c r="Z135" s="291"/>
      <c r="AA135" s="375"/>
      <c r="AT135" s="280" t="s">
        <v>1240</v>
      </c>
      <c r="AU135" s="280" t="s">
        <v>57</v>
      </c>
    </row>
    <row r="136" spans="2:65" s="289" customFormat="1" ht="25.5" customHeight="1" x14ac:dyDescent="0.2">
      <c r="B136" s="290"/>
      <c r="C136" s="361" t="s">
        <v>1078</v>
      </c>
      <c r="D136" s="361" t="s">
        <v>1148</v>
      </c>
      <c r="E136" s="362" t="s">
        <v>1311</v>
      </c>
      <c r="F136" s="544" t="s">
        <v>1312</v>
      </c>
      <c r="G136" s="544"/>
      <c r="H136" s="544"/>
      <c r="I136" s="544"/>
      <c r="J136" s="363" t="s">
        <v>219</v>
      </c>
      <c r="K136" s="364">
        <v>2</v>
      </c>
      <c r="L136" s="545"/>
      <c r="M136" s="545"/>
      <c r="N136" s="546">
        <f>ROUND(L136*K136,2)</f>
        <v>0</v>
      </c>
      <c r="O136" s="546"/>
      <c r="P136" s="546"/>
      <c r="Q136" s="546"/>
      <c r="R136" s="293"/>
      <c r="T136" s="365" t="s">
        <v>637</v>
      </c>
      <c r="U136" s="366" t="s">
        <v>1106</v>
      </c>
      <c r="V136" s="367">
        <v>0.61399999999999999</v>
      </c>
      <c r="W136" s="367">
        <f>V136*K136</f>
        <v>1.228</v>
      </c>
      <c r="X136" s="367">
        <v>2.3500000000000001E-3</v>
      </c>
      <c r="Y136" s="367">
        <f>X136*K136</f>
        <v>4.7000000000000002E-3</v>
      </c>
      <c r="Z136" s="367">
        <v>0</v>
      </c>
      <c r="AA136" s="368">
        <f>Z136*K136</f>
        <v>0</v>
      </c>
      <c r="AR136" s="280" t="s">
        <v>1151</v>
      </c>
      <c r="AT136" s="280" t="s">
        <v>1148</v>
      </c>
      <c r="AU136" s="280" t="s">
        <v>57</v>
      </c>
      <c r="AY136" s="280" t="s">
        <v>1147</v>
      </c>
      <c r="BE136" s="369">
        <f>IF(U136="základní",N136,0)</f>
        <v>0</v>
      </c>
      <c r="BF136" s="369">
        <f>IF(U136="snížená",N136,0)</f>
        <v>0</v>
      </c>
      <c r="BG136" s="369">
        <f>IF(U136="zákl. přenesená",N136,0)</f>
        <v>0</v>
      </c>
      <c r="BH136" s="369">
        <f>IF(U136="sníž. přenesená",N136,0)</f>
        <v>0</v>
      </c>
      <c r="BI136" s="369">
        <f>IF(U136="nulová",N136,0)</f>
        <v>0</v>
      </c>
      <c r="BJ136" s="280" t="s">
        <v>48</v>
      </c>
      <c r="BK136" s="369">
        <f>ROUND(L136*K136,2)</f>
        <v>0</v>
      </c>
      <c r="BL136" s="280" t="s">
        <v>1151</v>
      </c>
      <c r="BM136" s="280" t="s">
        <v>1313</v>
      </c>
    </row>
    <row r="137" spans="2:65" s="289" customFormat="1" ht="16.5" customHeight="1" x14ac:dyDescent="0.2">
      <c r="B137" s="290"/>
      <c r="C137" s="291"/>
      <c r="D137" s="291"/>
      <c r="E137" s="291"/>
      <c r="F137" s="553" t="s">
        <v>1296</v>
      </c>
      <c r="G137" s="554"/>
      <c r="H137" s="554"/>
      <c r="I137" s="554"/>
      <c r="J137" s="291"/>
      <c r="K137" s="291"/>
      <c r="L137" s="379"/>
      <c r="M137" s="379"/>
      <c r="N137" s="291"/>
      <c r="O137" s="291"/>
      <c r="P137" s="291"/>
      <c r="Q137" s="291"/>
      <c r="R137" s="293"/>
      <c r="T137" s="374"/>
      <c r="U137" s="291"/>
      <c r="V137" s="291"/>
      <c r="W137" s="291"/>
      <c r="X137" s="291"/>
      <c r="Y137" s="291"/>
      <c r="Z137" s="291"/>
      <c r="AA137" s="375"/>
      <c r="AT137" s="280" t="s">
        <v>1240</v>
      </c>
      <c r="AU137" s="280" t="s">
        <v>57</v>
      </c>
    </row>
    <row r="138" spans="2:65" s="289" customFormat="1" ht="16.5" customHeight="1" x14ac:dyDescent="0.2">
      <c r="B138" s="290"/>
      <c r="C138" s="361" t="s">
        <v>1193</v>
      </c>
      <c r="D138" s="361" t="s">
        <v>1148</v>
      </c>
      <c r="E138" s="362" t="s">
        <v>1314</v>
      </c>
      <c r="F138" s="544" t="s">
        <v>1315</v>
      </c>
      <c r="G138" s="544"/>
      <c r="H138" s="544"/>
      <c r="I138" s="544"/>
      <c r="J138" s="363" t="s">
        <v>1053</v>
      </c>
      <c r="K138" s="364">
        <v>20</v>
      </c>
      <c r="L138" s="545"/>
      <c r="M138" s="545"/>
      <c r="N138" s="546">
        <f>ROUND(L138*K138,2)</f>
        <v>0</v>
      </c>
      <c r="O138" s="546"/>
      <c r="P138" s="546"/>
      <c r="Q138" s="546"/>
      <c r="R138" s="293"/>
      <c r="T138" s="365" t="s">
        <v>637</v>
      </c>
      <c r="U138" s="366" t="s">
        <v>1106</v>
      </c>
      <c r="V138" s="367">
        <v>0.114</v>
      </c>
      <c r="W138" s="367">
        <f>V138*K138</f>
        <v>2.2800000000000002</v>
      </c>
      <c r="X138" s="367">
        <v>1.1299999999999999E-3</v>
      </c>
      <c r="Y138" s="367">
        <f>X138*K138</f>
        <v>2.2599999999999999E-2</v>
      </c>
      <c r="Z138" s="367">
        <v>0</v>
      </c>
      <c r="AA138" s="368">
        <f>Z138*K138</f>
        <v>0</v>
      </c>
      <c r="AR138" s="280" t="s">
        <v>1151</v>
      </c>
      <c r="AT138" s="280" t="s">
        <v>1148</v>
      </c>
      <c r="AU138" s="280" t="s">
        <v>57</v>
      </c>
      <c r="AY138" s="280" t="s">
        <v>1147</v>
      </c>
      <c r="BE138" s="369">
        <f>IF(U138="základní",N138,0)</f>
        <v>0</v>
      </c>
      <c r="BF138" s="369">
        <f>IF(U138="snížená",N138,0)</f>
        <v>0</v>
      </c>
      <c r="BG138" s="369">
        <f>IF(U138="zákl. přenesená",N138,0)</f>
        <v>0</v>
      </c>
      <c r="BH138" s="369">
        <f>IF(U138="sníž. přenesená",N138,0)</f>
        <v>0</v>
      </c>
      <c r="BI138" s="369">
        <f>IF(U138="nulová",N138,0)</f>
        <v>0</v>
      </c>
      <c r="BJ138" s="280" t="s">
        <v>48</v>
      </c>
      <c r="BK138" s="369">
        <f>ROUND(L138*K138,2)</f>
        <v>0</v>
      </c>
      <c r="BL138" s="280" t="s">
        <v>1151</v>
      </c>
      <c r="BM138" s="280" t="s">
        <v>1316</v>
      </c>
    </row>
    <row r="139" spans="2:65" s="289" customFormat="1" ht="25.5" customHeight="1" x14ac:dyDescent="0.2">
      <c r="B139" s="290"/>
      <c r="C139" s="361" t="s">
        <v>1197</v>
      </c>
      <c r="D139" s="361" t="s">
        <v>1148</v>
      </c>
      <c r="E139" s="362" t="s">
        <v>1317</v>
      </c>
      <c r="F139" s="544" t="s">
        <v>1318</v>
      </c>
      <c r="G139" s="544"/>
      <c r="H139" s="544"/>
      <c r="I139" s="544"/>
      <c r="J139" s="363" t="s">
        <v>1053</v>
      </c>
      <c r="K139" s="364">
        <v>1</v>
      </c>
      <c r="L139" s="545"/>
      <c r="M139" s="545"/>
      <c r="N139" s="546">
        <f>ROUND(L139*K139,2)</f>
        <v>0</v>
      </c>
      <c r="O139" s="546"/>
      <c r="P139" s="546"/>
      <c r="Q139" s="546"/>
      <c r="R139" s="293"/>
      <c r="T139" s="365" t="s">
        <v>637</v>
      </c>
      <c r="U139" s="366" t="s">
        <v>1106</v>
      </c>
      <c r="V139" s="367">
        <v>0.16700000000000001</v>
      </c>
      <c r="W139" s="367">
        <f>V139*K139</f>
        <v>0.16700000000000001</v>
      </c>
      <c r="X139" s="367">
        <v>2.4599999999999999E-3</v>
      </c>
      <c r="Y139" s="367">
        <f>X139*K139</f>
        <v>2.4599999999999999E-3</v>
      </c>
      <c r="Z139" s="367">
        <v>0</v>
      </c>
      <c r="AA139" s="368">
        <f>Z139*K139</f>
        <v>0</v>
      </c>
      <c r="AR139" s="280" t="s">
        <v>1151</v>
      </c>
      <c r="AT139" s="280" t="s">
        <v>1148</v>
      </c>
      <c r="AU139" s="280" t="s">
        <v>57</v>
      </c>
      <c r="AY139" s="280" t="s">
        <v>1147</v>
      </c>
      <c r="BE139" s="369">
        <f>IF(U139="základní",N139,0)</f>
        <v>0</v>
      </c>
      <c r="BF139" s="369">
        <f>IF(U139="snížená",N139,0)</f>
        <v>0</v>
      </c>
      <c r="BG139" s="369">
        <f>IF(U139="zákl. přenesená",N139,0)</f>
        <v>0</v>
      </c>
      <c r="BH139" s="369">
        <f>IF(U139="sníž. přenesená",N139,0)</f>
        <v>0</v>
      </c>
      <c r="BI139" s="369">
        <f>IF(U139="nulová",N139,0)</f>
        <v>0</v>
      </c>
      <c r="BJ139" s="280" t="s">
        <v>48</v>
      </c>
      <c r="BK139" s="369">
        <f>ROUND(L139*K139,2)</f>
        <v>0</v>
      </c>
      <c r="BL139" s="280" t="s">
        <v>1151</v>
      </c>
      <c r="BM139" s="280" t="s">
        <v>1319</v>
      </c>
    </row>
    <row r="140" spans="2:65" s="289" customFormat="1" ht="38.25" customHeight="1" x14ac:dyDescent="0.2">
      <c r="B140" s="290"/>
      <c r="C140" s="361" t="s">
        <v>1151</v>
      </c>
      <c r="D140" s="361" t="s">
        <v>1148</v>
      </c>
      <c r="E140" s="362" t="s">
        <v>1320</v>
      </c>
      <c r="F140" s="544" t="s">
        <v>1321</v>
      </c>
      <c r="G140" s="544"/>
      <c r="H140" s="544"/>
      <c r="I140" s="544"/>
      <c r="J140" s="363" t="s">
        <v>1053</v>
      </c>
      <c r="K140" s="364">
        <v>1</v>
      </c>
      <c r="L140" s="545"/>
      <c r="M140" s="545"/>
      <c r="N140" s="546">
        <f>ROUND(L140*K140,2)</f>
        <v>0</v>
      </c>
      <c r="O140" s="546"/>
      <c r="P140" s="546"/>
      <c r="Q140" s="546"/>
      <c r="R140" s="293"/>
      <c r="T140" s="365" t="s">
        <v>637</v>
      </c>
      <c r="U140" s="366" t="s">
        <v>1106</v>
      </c>
      <c r="V140" s="367">
        <v>0.96699999999999997</v>
      </c>
      <c r="W140" s="367">
        <f>V140*K140</f>
        <v>0.96699999999999997</v>
      </c>
      <c r="X140" s="367">
        <v>6.0670000000000002E-2</v>
      </c>
      <c r="Y140" s="367">
        <f>X140*K140</f>
        <v>6.0670000000000002E-2</v>
      </c>
      <c r="Z140" s="367">
        <v>0</v>
      </c>
      <c r="AA140" s="368">
        <f>Z140*K140</f>
        <v>0</v>
      </c>
      <c r="AR140" s="280" t="s">
        <v>1151</v>
      </c>
      <c r="AT140" s="280" t="s">
        <v>1148</v>
      </c>
      <c r="AU140" s="280" t="s">
        <v>57</v>
      </c>
      <c r="AY140" s="280" t="s">
        <v>1147</v>
      </c>
      <c r="BE140" s="369">
        <f>IF(U140="základní",N140,0)</f>
        <v>0</v>
      </c>
      <c r="BF140" s="369">
        <f>IF(U140="snížená",N140,0)</f>
        <v>0</v>
      </c>
      <c r="BG140" s="369">
        <f>IF(U140="zákl. přenesená",N140,0)</f>
        <v>0</v>
      </c>
      <c r="BH140" s="369">
        <f>IF(U140="sníž. přenesená",N140,0)</f>
        <v>0</v>
      </c>
      <c r="BI140" s="369">
        <f>IF(U140="nulová",N140,0)</f>
        <v>0</v>
      </c>
      <c r="BJ140" s="280" t="s">
        <v>48</v>
      </c>
      <c r="BK140" s="369">
        <f>ROUND(L140*K140,2)</f>
        <v>0</v>
      </c>
      <c r="BL140" s="280" t="s">
        <v>1151</v>
      </c>
      <c r="BM140" s="280" t="s">
        <v>1322</v>
      </c>
    </row>
    <row r="141" spans="2:65" s="289" customFormat="1" ht="36" customHeight="1" x14ac:dyDescent="0.2">
      <c r="B141" s="290"/>
      <c r="C141" s="291"/>
      <c r="D141" s="291"/>
      <c r="E141" s="291"/>
      <c r="F141" s="553" t="s">
        <v>1323</v>
      </c>
      <c r="G141" s="554"/>
      <c r="H141" s="554"/>
      <c r="I141" s="554"/>
      <c r="J141" s="291"/>
      <c r="K141" s="291"/>
      <c r="L141" s="379"/>
      <c r="M141" s="379"/>
      <c r="N141" s="291"/>
      <c r="O141" s="291"/>
      <c r="P141" s="291"/>
      <c r="Q141" s="291"/>
      <c r="R141" s="293"/>
      <c r="T141" s="374"/>
      <c r="U141" s="291"/>
      <c r="V141" s="291"/>
      <c r="W141" s="291"/>
      <c r="X141" s="291"/>
      <c r="Y141" s="291"/>
      <c r="Z141" s="291"/>
      <c r="AA141" s="375"/>
      <c r="AT141" s="280" t="s">
        <v>1240</v>
      </c>
      <c r="AU141" s="280" t="s">
        <v>57</v>
      </c>
    </row>
    <row r="142" spans="2:65" s="289" customFormat="1" ht="38.25" customHeight="1" x14ac:dyDescent="0.2">
      <c r="B142" s="290"/>
      <c r="C142" s="361" t="s">
        <v>1204</v>
      </c>
      <c r="D142" s="361" t="s">
        <v>1148</v>
      </c>
      <c r="E142" s="362" t="s">
        <v>1324</v>
      </c>
      <c r="F142" s="544" t="s">
        <v>1325</v>
      </c>
      <c r="G142" s="544"/>
      <c r="H142" s="544"/>
      <c r="I142" s="544"/>
      <c r="J142" s="363" t="s">
        <v>1053</v>
      </c>
      <c r="K142" s="364">
        <v>1</v>
      </c>
      <c r="L142" s="545"/>
      <c r="M142" s="545"/>
      <c r="N142" s="546">
        <f>ROUND(L142*K142,2)</f>
        <v>0</v>
      </c>
      <c r="O142" s="546"/>
      <c r="P142" s="546"/>
      <c r="Q142" s="546"/>
      <c r="R142" s="293"/>
      <c r="T142" s="365" t="s">
        <v>637</v>
      </c>
      <c r="U142" s="366" t="s">
        <v>1106</v>
      </c>
      <c r="V142" s="367">
        <v>0.51200000000000001</v>
      </c>
      <c r="W142" s="367">
        <f>V142*K142</f>
        <v>0.51200000000000001</v>
      </c>
      <c r="X142" s="367">
        <v>2.8900000000000002E-3</v>
      </c>
      <c r="Y142" s="367">
        <f>X142*K142</f>
        <v>2.8900000000000002E-3</v>
      </c>
      <c r="Z142" s="367">
        <v>0</v>
      </c>
      <c r="AA142" s="368">
        <f>Z142*K142</f>
        <v>0</v>
      </c>
      <c r="AR142" s="280" t="s">
        <v>1151</v>
      </c>
      <c r="AT142" s="280" t="s">
        <v>1148</v>
      </c>
      <c r="AU142" s="280" t="s">
        <v>57</v>
      </c>
      <c r="AY142" s="280" t="s">
        <v>1147</v>
      </c>
      <c r="BE142" s="369">
        <f>IF(U142="základní",N142,0)</f>
        <v>0</v>
      </c>
      <c r="BF142" s="369">
        <f>IF(U142="snížená",N142,0)</f>
        <v>0</v>
      </c>
      <c r="BG142" s="369">
        <f>IF(U142="zákl. přenesená",N142,0)</f>
        <v>0</v>
      </c>
      <c r="BH142" s="369">
        <f>IF(U142="sníž. přenesená",N142,0)</f>
        <v>0</v>
      </c>
      <c r="BI142" s="369">
        <f>IF(U142="nulová",N142,0)</f>
        <v>0</v>
      </c>
      <c r="BJ142" s="280" t="s">
        <v>48</v>
      </c>
      <c r="BK142" s="369">
        <f>ROUND(L142*K142,2)</f>
        <v>0</v>
      </c>
      <c r="BL142" s="280" t="s">
        <v>1151</v>
      </c>
      <c r="BM142" s="280" t="s">
        <v>1326</v>
      </c>
    </row>
    <row r="143" spans="2:65" s="289" customFormat="1" ht="38.25" customHeight="1" x14ac:dyDescent="0.2">
      <c r="B143" s="290"/>
      <c r="C143" s="361" t="s">
        <v>1208</v>
      </c>
      <c r="D143" s="361" t="s">
        <v>1148</v>
      </c>
      <c r="E143" s="362" t="s">
        <v>1327</v>
      </c>
      <c r="F143" s="544" t="s">
        <v>1328</v>
      </c>
      <c r="G143" s="544"/>
      <c r="H143" s="544"/>
      <c r="I143" s="544"/>
      <c r="J143" s="363" t="s">
        <v>1053</v>
      </c>
      <c r="K143" s="364">
        <v>7</v>
      </c>
      <c r="L143" s="545"/>
      <c r="M143" s="545"/>
      <c r="N143" s="546">
        <f>ROUND(L143*K143,2)</f>
        <v>0</v>
      </c>
      <c r="O143" s="546"/>
      <c r="P143" s="546"/>
      <c r="Q143" s="546"/>
      <c r="R143" s="293"/>
      <c r="T143" s="365" t="s">
        <v>637</v>
      </c>
      <c r="U143" s="366" t="s">
        <v>1106</v>
      </c>
      <c r="V143" s="367">
        <v>0.60499999999999998</v>
      </c>
      <c r="W143" s="367">
        <f>V143*K143</f>
        <v>4.2349999999999994</v>
      </c>
      <c r="X143" s="367">
        <v>3.3999999999999998E-3</v>
      </c>
      <c r="Y143" s="367">
        <f>X143*K143</f>
        <v>2.3799999999999998E-2</v>
      </c>
      <c r="Z143" s="367">
        <v>0</v>
      </c>
      <c r="AA143" s="368">
        <f>Z143*K143</f>
        <v>0</v>
      </c>
      <c r="AR143" s="280" t="s">
        <v>1151</v>
      </c>
      <c r="AT143" s="280" t="s">
        <v>1148</v>
      </c>
      <c r="AU143" s="280" t="s">
        <v>57</v>
      </c>
      <c r="AY143" s="280" t="s">
        <v>1147</v>
      </c>
      <c r="BE143" s="369">
        <f>IF(U143="základní",N143,0)</f>
        <v>0</v>
      </c>
      <c r="BF143" s="369">
        <f>IF(U143="snížená",N143,0)</f>
        <v>0</v>
      </c>
      <c r="BG143" s="369">
        <f>IF(U143="zákl. přenesená",N143,0)</f>
        <v>0</v>
      </c>
      <c r="BH143" s="369">
        <f>IF(U143="sníž. přenesená",N143,0)</f>
        <v>0</v>
      </c>
      <c r="BI143" s="369">
        <f>IF(U143="nulová",N143,0)</f>
        <v>0</v>
      </c>
      <c r="BJ143" s="280" t="s">
        <v>48</v>
      </c>
      <c r="BK143" s="369">
        <f>ROUND(L143*K143,2)</f>
        <v>0</v>
      </c>
      <c r="BL143" s="280" t="s">
        <v>1151</v>
      </c>
      <c r="BM143" s="280" t="s">
        <v>1329</v>
      </c>
    </row>
    <row r="144" spans="2:65" s="289" customFormat="1" ht="16.5" customHeight="1" x14ac:dyDescent="0.2">
      <c r="B144" s="290"/>
      <c r="C144" s="361" t="s">
        <v>1212</v>
      </c>
      <c r="D144" s="361" t="s">
        <v>1148</v>
      </c>
      <c r="E144" s="362" t="s">
        <v>1330</v>
      </c>
      <c r="F144" s="544" t="s">
        <v>1331</v>
      </c>
      <c r="G144" s="544"/>
      <c r="H144" s="544"/>
      <c r="I144" s="544"/>
      <c r="J144" s="363" t="s">
        <v>219</v>
      </c>
      <c r="K144" s="364">
        <v>1</v>
      </c>
      <c r="L144" s="545"/>
      <c r="M144" s="545"/>
      <c r="N144" s="546">
        <f>ROUND(L144*K144,2)</f>
        <v>0</v>
      </c>
      <c r="O144" s="546"/>
      <c r="P144" s="546"/>
      <c r="Q144" s="546"/>
      <c r="R144" s="293"/>
      <c r="T144" s="365" t="s">
        <v>637</v>
      </c>
      <c r="U144" s="366" t="s">
        <v>1106</v>
      </c>
      <c r="V144" s="367">
        <v>0</v>
      </c>
      <c r="W144" s="367">
        <f>V144*K144</f>
        <v>0</v>
      </c>
      <c r="X144" s="367">
        <v>0</v>
      </c>
      <c r="Y144" s="367">
        <f>X144*K144</f>
        <v>0</v>
      </c>
      <c r="Z144" s="367">
        <v>0</v>
      </c>
      <c r="AA144" s="368">
        <f>Z144*K144</f>
        <v>0</v>
      </c>
      <c r="AR144" s="280" t="s">
        <v>1151</v>
      </c>
      <c r="AT144" s="280" t="s">
        <v>1148</v>
      </c>
      <c r="AU144" s="280" t="s">
        <v>57</v>
      </c>
      <c r="AY144" s="280" t="s">
        <v>1147</v>
      </c>
      <c r="BE144" s="369">
        <f>IF(U144="základní",N144,0)</f>
        <v>0</v>
      </c>
      <c r="BF144" s="369">
        <f>IF(U144="snížená",N144,0)</f>
        <v>0</v>
      </c>
      <c r="BG144" s="369">
        <f>IF(U144="zákl. přenesená",N144,0)</f>
        <v>0</v>
      </c>
      <c r="BH144" s="369">
        <f>IF(U144="sníž. přenesená",N144,0)</f>
        <v>0</v>
      </c>
      <c r="BI144" s="369">
        <f>IF(U144="nulová",N144,0)</f>
        <v>0</v>
      </c>
      <c r="BJ144" s="280" t="s">
        <v>48</v>
      </c>
      <c r="BK144" s="369">
        <f>ROUND(L144*K144,2)</f>
        <v>0</v>
      </c>
      <c r="BL144" s="280" t="s">
        <v>1151</v>
      </c>
      <c r="BM144" s="280" t="s">
        <v>1332</v>
      </c>
    </row>
    <row r="145" spans="2:65" s="289" customFormat="1" ht="25.5" customHeight="1" x14ac:dyDescent="0.2">
      <c r="B145" s="290"/>
      <c r="C145" s="361" t="s">
        <v>1216</v>
      </c>
      <c r="D145" s="361" t="s">
        <v>1148</v>
      </c>
      <c r="E145" s="362" t="s">
        <v>1333</v>
      </c>
      <c r="F145" s="544" t="s">
        <v>1334</v>
      </c>
      <c r="G145" s="544"/>
      <c r="H145" s="544"/>
      <c r="I145" s="544"/>
      <c r="J145" s="363" t="s">
        <v>219</v>
      </c>
      <c r="K145" s="364">
        <v>1</v>
      </c>
      <c r="L145" s="545"/>
      <c r="M145" s="545"/>
      <c r="N145" s="546">
        <f>ROUND(L145*K145,2)</f>
        <v>0</v>
      </c>
      <c r="O145" s="546"/>
      <c r="P145" s="546"/>
      <c r="Q145" s="546"/>
      <c r="R145" s="293"/>
      <c r="T145" s="365" t="s">
        <v>637</v>
      </c>
      <c r="U145" s="366" t="s">
        <v>1106</v>
      </c>
      <c r="V145" s="367">
        <v>0</v>
      </c>
      <c r="W145" s="367">
        <f>V145*K145</f>
        <v>0</v>
      </c>
      <c r="X145" s="367">
        <v>0.1</v>
      </c>
      <c r="Y145" s="367">
        <f>X145*K145</f>
        <v>0.1</v>
      </c>
      <c r="Z145" s="367">
        <v>0</v>
      </c>
      <c r="AA145" s="368">
        <f>Z145*K145</f>
        <v>0</v>
      </c>
      <c r="AR145" s="280" t="s">
        <v>1151</v>
      </c>
      <c r="AT145" s="280" t="s">
        <v>1148</v>
      </c>
      <c r="AU145" s="280" t="s">
        <v>57</v>
      </c>
      <c r="AY145" s="280" t="s">
        <v>1147</v>
      </c>
      <c r="BE145" s="369">
        <f>IF(U145="základní",N145,0)</f>
        <v>0</v>
      </c>
      <c r="BF145" s="369">
        <f>IF(U145="snížená",N145,0)</f>
        <v>0</v>
      </c>
      <c r="BG145" s="369">
        <f>IF(U145="zákl. přenesená",N145,0)</f>
        <v>0</v>
      </c>
      <c r="BH145" s="369">
        <f>IF(U145="sníž. přenesená",N145,0)</f>
        <v>0</v>
      </c>
      <c r="BI145" s="369">
        <f>IF(U145="nulová",N145,0)</f>
        <v>0</v>
      </c>
      <c r="BJ145" s="280" t="s">
        <v>48</v>
      </c>
      <c r="BK145" s="369">
        <f>ROUND(L145*K145,2)</f>
        <v>0</v>
      </c>
      <c r="BL145" s="280" t="s">
        <v>1151</v>
      </c>
      <c r="BM145" s="280" t="s">
        <v>1335</v>
      </c>
    </row>
    <row r="146" spans="2:65" s="289" customFormat="1" ht="72" customHeight="1" x14ac:dyDescent="0.2">
      <c r="B146" s="290"/>
      <c r="C146" s="291"/>
      <c r="D146" s="291"/>
      <c r="E146" s="291"/>
      <c r="F146" s="553" t="s">
        <v>1336</v>
      </c>
      <c r="G146" s="554"/>
      <c r="H146" s="554"/>
      <c r="I146" s="554"/>
      <c r="J146" s="291"/>
      <c r="K146" s="291"/>
      <c r="L146" s="379"/>
      <c r="M146" s="379"/>
      <c r="N146" s="291"/>
      <c r="O146" s="291"/>
      <c r="P146" s="291"/>
      <c r="Q146" s="291"/>
      <c r="R146" s="293"/>
      <c r="T146" s="374"/>
      <c r="U146" s="291"/>
      <c r="V146" s="291"/>
      <c r="W146" s="291"/>
      <c r="X146" s="291"/>
      <c r="Y146" s="291"/>
      <c r="Z146" s="291"/>
      <c r="AA146" s="375"/>
      <c r="AT146" s="280" t="s">
        <v>1240</v>
      </c>
      <c r="AU146" s="280" t="s">
        <v>57</v>
      </c>
    </row>
    <row r="147" spans="2:65" s="289" customFormat="1" ht="25.5" customHeight="1" x14ac:dyDescent="0.2">
      <c r="B147" s="290"/>
      <c r="C147" s="361" t="s">
        <v>1220</v>
      </c>
      <c r="D147" s="361" t="s">
        <v>1148</v>
      </c>
      <c r="E147" s="362" t="s">
        <v>1337</v>
      </c>
      <c r="F147" s="544" t="s">
        <v>1338</v>
      </c>
      <c r="G147" s="544"/>
      <c r="H147" s="544"/>
      <c r="I147" s="544"/>
      <c r="J147" s="363" t="s">
        <v>219</v>
      </c>
      <c r="K147" s="364">
        <v>1</v>
      </c>
      <c r="L147" s="545"/>
      <c r="M147" s="545"/>
      <c r="N147" s="546">
        <f>ROUND(L147*K147,2)</f>
        <v>0</v>
      </c>
      <c r="O147" s="546"/>
      <c r="P147" s="546"/>
      <c r="Q147" s="546"/>
      <c r="R147" s="293"/>
      <c r="T147" s="365" t="s">
        <v>637</v>
      </c>
      <c r="U147" s="366" t="s">
        <v>1106</v>
      </c>
      <c r="V147" s="367">
        <v>0</v>
      </c>
      <c r="W147" s="367">
        <f>V147*K147</f>
        <v>0</v>
      </c>
      <c r="X147" s="367">
        <v>0.1</v>
      </c>
      <c r="Y147" s="367">
        <f>X147*K147</f>
        <v>0.1</v>
      </c>
      <c r="Z147" s="367">
        <v>0</v>
      </c>
      <c r="AA147" s="368">
        <f>Z147*K147</f>
        <v>0</v>
      </c>
      <c r="AR147" s="280" t="s">
        <v>1151</v>
      </c>
      <c r="AT147" s="280" t="s">
        <v>1148</v>
      </c>
      <c r="AU147" s="280" t="s">
        <v>57</v>
      </c>
      <c r="AY147" s="280" t="s">
        <v>1147</v>
      </c>
      <c r="BE147" s="369">
        <f>IF(U147="základní",N147,0)</f>
        <v>0</v>
      </c>
      <c r="BF147" s="369">
        <f>IF(U147="snížená",N147,0)</f>
        <v>0</v>
      </c>
      <c r="BG147" s="369">
        <f>IF(U147="zákl. přenesená",N147,0)</f>
        <v>0</v>
      </c>
      <c r="BH147" s="369">
        <f>IF(U147="sníž. přenesená",N147,0)</f>
        <v>0</v>
      </c>
      <c r="BI147" s="369">
        <f>IF(U147="nulová",N147,0)</f>
        <v>0</v>
      </c>
      <c r="BJ147" s="280" t="s">
        <v>48</v>
      </c>
      <c r="BK147" s="369">
        <f>ROUND(L147*K147,2)</f>
        <v>0</v>
      </c>
      <c r="BL147" s="280" t="s">
        <v>1151</v>
      </c>
      <c r="BM147" s="280" t="s">
        <v>1339</v>
      </c>
    </row>
    <row r="148" spans="2:65" s="289" customFormat="1" ht="25.5" customHeight="1" x14ac:dyDescent="0.2">
      <c r="B148" s="290"/>
      <c r="C148" s="361" t="s">
        <v>1224</v>
      </c>
      <c r="D148" s="361" t="s">
        <v>1148</v>
      </c>
      <c r="E148" s="362" t="s">
        <v>1340</v>
      </c>
      <c r="F148" s="544" t="s">
        <v>1341</v>
      </c>
      <c r="G148" s="544"/>
      <c r="H148" s="544"/>
      <c r="I148" s="544"/>
      <c r="J148" s="363" t="s">
        <v>219</v>
      </c>
      <c r="K148" s="364">
        <v>1</v>
      </c>
      <c r="L148" s="545"/>
      <c r="M148" s="545"/>
      <c r="N148" s="546">
        <f>ROUND(L148*K148,2)</f>
        <v>0</v>
      </c>
      <c r="O148" s="546"/>
      <c r="P148" s="546"/>
      <c r="Q148" s="546"/>
      <c r="R148" s="293"/>
      <c r="T148" s="365" t="s">
        <v>637</v>
      </c>
      <c r="U148" s="366" t="s">
        <v>1106</v>
      </c>
      <c r="V148" s="367">
        <v>0</v>
      </c>
      <c r="W148" s="367">
        <f>V148*K148</f>
        <v>0</v>
      </c>
      <c r="X148" s="367">
        <v>0.1</v>
      </c>
      <c r="Y148" s="367">
        <f>X148*K148</f>
        <v>0.1</v>
      </c>
      <c r="Z148" s="367">
        <v>0</v>
      </c>
      <c r="AA148" s="368">
        <f>Z148*K148</f>
        <v>0</v>
      </c>
      <c r="AR148" s="280" t="s">
        <v>1151</v>
      </c>
      <c r="AT148" s="280" t="s">
        <v>1148</v>
      </c>
      <c r="AU148" s="280" t="s">
        <v>57</v>
      </c>
      <c r="AY148" s="280" t="s">
        <v>1147</v>
      </c>
      <c r="BE148" s="369">
        <f>IF(U148="základní",N148,0)</f>
        <v>0</v>
      </c>
      <c r="BF148" s="369">
        <f>IF(U148="snížená",N148,0)</f>
        <v>0</v>
      </c>
      <c r="BG148" s="369">
        <f>IF(U148="zákl. přenesená",N148,0)</f>
        <v>0</v>
      </c>
      <c r="BH148" s="369">
        <f>IF(U148="sníž. přenesená",N148,0)</f>
        <v>0</v>
      </c>
      <c r="BI148" s="369">
        <f>IF(U148="nulová",N148,0)</f>
        <v>0</v>
      </c>
      <c r="BJ148" s="280" t="s">
        <v>48</v>
      </c>
      <c r="BK148" s="369">
        <f>ROUND(L148*K148,2)</f>
        <v>0</v>
      </c>
      <c r="BL148" s="280" t="s">
        <v>1151</v>
      </c>
      <c r="BM148" s="280" t="s">
        <v>1342</v>
      </c>
    </row>
    <row r="149" spans="2:65" s="289" customFormat="1" ht="24" customHeight="1" x14ac:dyDescent="0.2">
      <c r="B149" s="290"/>
      <c r="C149" s="291"/>
      <c r="D149" s="291"/>
      <c r="E149" s="291"/>
      <c r="F149" s="553" t="s">
        <v>1341</v>
      </c>
      <c r="G149" s="554"/>
      <c r="H149" s="554"/>
      <c r="I149" s="554"/>
      <c r="J149" s="291"/>
      <c r="K149" s="291"/>
      <c r="L149" s="379"/>
      <c r="M149" s="379"/>
      <c r="N149" s="291"/>
      <c r="O149" s="291"/>
      <c r="P149" s="291"/>
      <c r="Q149" s="291"/>
      <c r="R149" s="293"/>
      <c r="T149" s="374"/>
      <c r="U149" s="291"/>
      <c r="V149" s="291"/>
      <c r="W149" s="291"/>
      <c r="X149" s="291"/>
      <c r="Y149" s="291"/>
      <c r="Z149" s="291"/>
      <c r="AA149" s="375"/>
      <c r="AT149" s="280" t="s">
        <v>1240</v>
      </c>
      <c r="AU149" s="280" t="s">
        <v>57</v>
      </c>
    </row>
    <row r="150" spans="2:65" s="289" customFormat="1" ht="16.5" customHeight="1" x14ac:dyDescent="0.2">
      <c r="B150" s="290"/>
      <c r="C150" s="361" t="s">
        <v>1228</v>
      </c>
      <c r="D150" s="361" t="s">
        <v>1148</v>
      </c>
      <c r="E150" s="362" t="s">
        <v>1343</v>
      </c>
      <c r="F150" s="544" t="s">
        <v>1344</v>
      </c>
      <c r="G150" s="544"/>
      <c r="H150" s="544"/>
      <c r="I150" s="544"/>
      <c r="J150" s="363" t="s">
        <v>1260</v>
      </c>
      <c r="K150" s="364">
        <v>72</v>
      </c>
      <c r="L150" s="545"/>
      <c r="M150" s="545"/>
      <c r="N150" s="546">
        <f>ROUND(L150*K150,2)</f>
        <v>0</v>
      </c>
      <c r="O150" s="546"/>
      <c r="P150" s="546"/>
      <c r="Q150" s="546"/>
      <c r="R150" s="293"/>
      <c r="T150" s="365" t="s">
        <v>637</v>
      </c>
      <c r="U150" s="366" t="s">
        <v>1106</v>
      </c>
      <c r="V150" s="367">
        <v>0</v>
      </c>
      <c r="W150" s="367">
        <f>V150*K150</f>
        <v>0</v>
      </c>
      <c r="X150" s="367">
        <v>0</v>
      </c>
      <c r="Y150" s="367">
        <f>X150*K150</f>
        <v>0</v>
      </c>
      <c r="Z150" s="367">
        <v>0</v>
      </c>
      <c r="AA150" s="368">
        <f>Z150*K150</f>
        <v>0</v>
      </c>
      <c r="AR150" s="280" t="s">
        <v>1151</v>
      </c>
      <c r="AT150" s="280" t="s">
        <v>1148</v>
      </c>
      <c r="AU150" s="280" t="s">
        <v>57</v>
      </c>
      <c r="AY150" s="280" t="s">
        <v>1147</v>
      </c>
      <c r="BE150" s="369">
        <f>IF(U150="základní",N150,0)</f>
        <v>0</v>
      </c>
      <c r="BF150" s="369">
        <f>IF(U150="snížená",N150,0)</f>
        <v>0</v>
      </c>
      <c r="BG150" s="369">
        <f>IF(U150="zákl. přenesená",N150,0)</f>
        <v>0</v>
      </c>
      <c r="BH150" s="369">
        <f>IF(U150="sníž. přenesená",N150,0)</f>
        <v>0</v>
      </c>
      <c r="BI150" s="369">
        <f>IF(U150="nulová",N150,0)</f>
        <v>0</v>
      </c>
      <c r="BJ150" s="280" t="s">
        <v>48</v>
      </c>
      <c r="BK150" s="369">
        <f>ROUND(L150*K150,2)</f>
        <v>0</v>
      </c>
      <c r="BL150" s="280" t="s">
        <v>1151</v>
      </c>
      <c r="BM150" s="280" t="s">
        <v>1345</v>
      </c>
    </row>
    <row r="151" spans="2:65" s="289" customFormat="1" ht="25.5" customHeight="1" x14ac:dyDescent="0.2">
      <c r="B151" s="290"/>
      <c r="C151" s="361" t="s">
        <v>1232</v>
      </c>
      <c r="D151" s="361" t="s">
        <v>1148</v>
      </c>
      <c r="E151" s="362" t="s">
        <v>1346</v>
      </c>
      <c r="F151" s="544" t="s">
        <v>1347</v>
      </c>
      <c r="G151" s="544"/>
      <c r="H151" s="544"/>
      <c r="I151" s="544"/>
      <c r="J151" s="363" t="s">
        <v>699</v>
      </c>
      <c r="K151" s="364">
        <v>0.67300000000000004</v>
      </c>
      <c r="L151" s="545"/>
      <c r="M151" s="545"/>
      <c r="N151" s="546">
        <f>ROUND(L151*K151,2)</f>
        <v>0</v>
      </c>
      <c r="O151" s="546"/>
      <c r="P151" s="546"/>
      <c r="Q151" s="546"/>
      <c r="R151" s="293"/>
      <c r="T151" s="365" t="s">
        <v>637</v>
      </c>
      <c r="U151" s="366" t="s">
        <v>1106</v>
      </c>
      <c r="V151" s="367">
        <v>4.093</v>
      </c>
      <c r="W151" s="367">
        <f>V151*K151</f>
        <v>2.7545890000000002</v>
      </c>
      <c r="X151" s="367">
        <v>0</v>
      </c>
      <c r="Y151" s="367">
        <f>X151*K151</f>
        <v>0</v>
      </c>
      <c r="Z151" s="367">
        <v>0</v>
      </c>
      <c r="AA151" s="368">
        <f>Z151*K151</f>
        <v>0</v>
      </c>
      <c r="AR151" s="280" t="s">
        <v>1151</v>
      </c>
      <c r="AT151" s="280" t="s">
        <v>1148</v>
      </c>
      <c r="AU151" s="280" t="s">
        <v>57</v>
      </c>
      <c r="AY151" s="280" t="s">
        <v>1147</v>
      </c>
      <c r="BE151" s="369">
        <f>IF(U151="základní",N151,0)</f>
        <v>0</v>
      </c>
      <c r="BF151" s="369">
        <f>IF(U151="snížená",N151,0)</f>
        <v>0</v>
      </c>
      <c r="BG151" s="369">
        <f>IF(U151="zákl. přenesená",N151,0)</f>
        <v>0</v>
      </c>
      <c r="BH151" s="369">
        <f>IF(U151="sníž. přenesená",N151,0)</f>
        <v>0</v>
      </c>
      <c r="BI151" s="369">
        <f>IF(U151="nulová",N151,0)</f>
        <v>0</v>
      </c>
      <c r="BJ151" s="280" t="s">
        <v>48</v>
      </c>
      <c r="BK151" s="369">
        <f>ROUND(L151*K151,2)</f>
        <v>0</v>
      </c>
      <c r="BL151" s="280" t="s">
        <v>1151</v>
      </c>
      <c r="BM151" s="280" t="s">
        <v>1348</v>
      </c>
    </row>
    <row r="152" spans="2:65" s="353" customFormat="1" ht="29.85" customHeight="1" x14ac:dyDescent="0.3">
      <c r="B152" s="349"/>
      <c r="C152" s="350"/>
      <c r="D152" s="360" t="s">
        <v>1267</v>
      </c>
      <c r="E152" s="360"/>
      <c r="F152" s="360"/>
      <c r="G152" s="360"/>
      <c r="H152" s="360"/>
      <c r="I152" s="360"/>
      <c r="J152" s="360"/>
      <c r="K152" s="360"/>
      <c r="L152" s="380"/>
      <c r="M152" s="380"/>
      <c r="N152" s="551">
        <f>BK152</f>
        <v>0</v>
      </c>
      <c r="O152" s="552"/>
      <c r="P152" s="552"/>
      <c r="Q152" s="552"/>
      <c r="R152" s="352"/>
      <c r="T152" s="354"/>
      <c r="U152" s="350"/>
      <c r="V152" s="350"/>
      <c r="W152" s="355">
        <f>SUM(W153:W167)</f>
        <v>266.84272800000002</v>
      </c>
      <c r="X152" s="350"/>
      <c r="Y152" s="355">
        <f>SUM(Y153:Y167)</f>
        <v>0.85418000000000005</v>
      </c>
      <c r="Z152" s="350"/>
      <c r="AA152" s="356">
        <f>SUM(AA153:AA167)</f>
        <v>2.12E-2</v>
      </c>
      <c r="AR152" s="357" t="s">
        <v>57</v>
      </c>
      <c r="AT152" s="358" t="s">
        <v>1145</v>
      </c>
      <c r="AU152" s="358" t="s">
        <v>48</v>
      </c>
      <c r="AY152" s="357" t="s">
        <v>1147</v>
      </c>
      <c r="BK152" s="359">
        <f>SUM(BK153:BK167)</f>
        <v>0</v>
      </c>
    </row>
    <row r="153" spans="2:65" s="289" customFormat="1" ht="25.5" customHeight="1" x14ac:dyDescent="0.2">
      <c r="B153" s="290"/>
      <c r="C153" s="361" t="s">
        <v>1236</v>
      </c>
      <c r="D153" s="361" t="s">
        <v>1148</v>
      </c>
      <c r="E153" s="362" t="s">
        <v>1349</v>
      </c>
      <c r="F153" s="544" t="s">
        <v>1350</v>
      </c>
      <c r="G153" s="544"/>
      <c r="H153" s="544"/>
      <c r="I153" s="544"/>
      <c r="J153" s="363" t="s">
        <v>172</v>
      </c>
      <c r="K153" s="364">
        <v>10</v>
      </c>
      <c r="L153" s="545"/>
      <c r="M153" s="545"/>
      <c r="N153" s="546">
        <f t="shared" ref="N153:N167" si="10">ROUND(L153*K153,2)</f>
        <v>0</v>
      </c>
      <c r="O153" s="546"/>
      <c r="P153" s="546"/>
      <c r="Q153" s="546"/>
      <c r="R153" s="293"/>
      <c r="T153" s="365" t="s">
        <v>637</v>
      </c>
      <c r="U153" s="366" t="s">
        <v>1106</v>
      </c>
      <c r="V153" s="367">
        <v>0.37</v>
      </c>
      <c r="W153" s="367">
        <f t="shared" ref="W153:W167" si="11">V153*K153</f>
        <v>3.7</v>
      </c>
      <c r="X153" s="367">
        <v>1.91E-3</v>
      </c>
      <c r="Y153" s="367">
        <f t="shared" ref="Y153:Y167" si="12">X153*K153</f>
        <v>1.9099999999999999E-2</v>
      </c>
      <c r="Z153" s="367">
        <v>0</v>
      </c>
      <c r="AA153" s="368">
        <f t="shared" ref="AA153:AA167" si="13">Z153*K153</f>
        <v>0</v>
      </c>
      <c r="AR153" s="280" t="s">
        <v>1151</v>
      </c>
      <c r="AT153" s="280" t="s">
        <v>1148</v>
      </c>
      <c r="AU153" s="280" t="s">
        <v>57</v>
      </c>
      <c r="AY153" s="280" t="s">
        <v>1147</v>
      </c>
      <c r="BE153" s="369">
        <f t="shared" ref="BE153:BE167" si="14">IF(U153="základní",N153,0)</f>
        <v>0</v>
      </c>
      <c r="BF153" s="369">
        <f t="shared" ref="BF153:BF167" si="15">IF(U153="snížená",N153,0)</f>
        <v>0</v>
      </c>
      <c r="BG153" s="369">
        <f t="shared" ref="BG153:BG167" si="16">IF(U153="zákl. přenesená",N153,0)</f>
        <v>0</v>
      </c>
      <c r="BH153" s="369">
        <f t="shared" ref="BH153:BH167" si="17">IF(U153="sníž. přenesená",N153,0)</f>
        <v>0</v>
      </c>
      <c r="BI153" s="369">
        <f t="shared" ref="BI153:BI167" si="18">IF(U153="nulová",N153,0)</f>
        <v>0</v>
      </c>
      <c r="BJ153" s="280" t="s">
        <v>48</v>
      </c>
      <c r="BK153" s="369">
        <f t="shared" ref="BK153:BK167" si="19">ROUND(L153*K153,2)</f>
        <v>0</v>
      </c>
      <c r="BL153" s="280" t="s">
        <v>1151</v>
      </c>
      <c r="BM153" s="280" t="s">
        <v>1351</v>
      </c>
    </row>
    <row r="154" spans="2:65" s="289" customFormat="1" ht="25.5" customHeight="1" x14ac:dyDescent="0.2">
      <c r="B154" s="290"/>
      <c r="C154" s="361" t="s">
        <v>1241</v>
      </c>
      <c r="D154" s="361" t="s">
        <v>1148</v>
      </c>
      <c r="E154" s="362" t="s">
        <v>1352</v>
      </c>
      <c r="F154" s="544" t="s">
        <v>1353</v>
      </c>
      <c r="G154" s="544"/>
      <c r="H154" s="544"/>
      <c r="I154" s="544"/>
      <c r="J154" s="363" t="s">
        <v>172</v>
      </c>
      <c r="K154" s="364">
        <v>10</v>
      </c>
      <c r="L154" s="545"/>
      <c r="M154" s="545"/>
      <c r="N154" s="546">
        <f t="shared" si="10"/>
        <v>0</v>
      </c>
      <c r="O154" s="546"/>
      <c r="P154" s="546"/>
      <c r="Q154" s="546"/>
      <c r="R154" s="293"/>
      <c r="T154" s="365" t="s">
        <v>637</v>
      </c>
      <c r="U154" s="366" t="s">
        <v>1106</v>
      </c>
      <c r="V154" s="367">
        <v>0.46700000000000003</v>
      </c>
      <c r="W154" s="367">
        <f t="shared" si="11"/>
        <v>4.67</v>
      </c>
      <c r="X154" s="367">
        <v>3.7100000000000002E-3</v>
      </c>
      <c r="Y154" s="367">
        <f t="shared" si="12"/>
        <v>3.7100000000000001E-2</v>
      </c>
      <c r="Z154" s="367">
        <v>0</v>
      </c>
      <c r="AA154" s="368">
        <f t="shared" si="13"/>
        <v>0</v>
      </c>
      <c r="AR154" s="280" t="s">
        <v>1151</v>
      </c>
      <c r="AT154" s="280" t="s">
        <v>1148</v>
      </c>
      <c r="AU154" s="280" t="s">
        <v>57</v>
      </c>
      <c r="AY154" s="280" t="s">
        <v>1147</v>
      </c>
      <c r="BE154" s="369">
        <f t="shared" si="14"/>
        <v>0</v>
      </c>
      <c r="BF154" s="369">
        <f t="shared" si="15"/>
        <v>0</v>
      </c>
      <c r="BG154" s="369">
        <f t="shared" si="16"/>
        <v>0</v>
      </c>
      <c r="BH154" s="369">
        <f t="shared" si="17"/>
        <v>0</v>
      </c>
      <c r="BI154" s="369">
        <f t="shared" si="18"/>
        <v>0</v>
      </c>
      <c r="BJ154" s="280" t="s">
        <v>48</v>
      </c>
      <c r="BK154" s="369">
        <f t="shared" si="19"/>
        <v>0</v>
      </c>
      <c r="BL154" s="280" t="s">
        <v>1151</v>
      </c>
      <c r="BM154" s="280" t="s">
        <v>1354</v>
      </c>
    </row>
    <row r="155" spans="2:65" s="289" customFormat="1" ht="25.5" customHeight="1" x14ac:dyDescent="0.2">
      <c r="B155" s="290"/>
      <c r="C155" s="361" t="s">
        <v>1245</v>
      </c>
      <c r="D155" s="361" t="s">
        <v>1148</v>
      </c>
      <c r="E155" s="362" t="s">
        <v>1355</v>
      </c>
      <c r="F155" s="544" t="s">
        <v>1356</v>
      </c>
      <c r="G155" s="544"/>
      <c r="H155" s="544"/>
      <c r="I155" s="544"/>
      <c r="J155" s="363" t="s">
        <v>172</v>
      </c>
      <c r="K155" s="364">
        <v>20</v>
      </c>
      <c r="L155" s="545"/>
      <c r="M155" s="545"/>
      <c r="N155" s="546">
        <f t="shared" si="10"/>
        <v>0</v>
      </c>
      <c r="O155" s="546"/>
      <c r="P155" s="546"/>
      <c r="Q155" s="546"/>
      <c r="R155" s="293"/>
      <c r="T155" s="365" t="s">
        <v>637</v>
      </c>
      <c r="U155" s="366" t="s">
        <v>1106</v>
      </c>
      <c r="V155" s="367">
        <v>0.99099999999999999</v>
      </c>
      <c r="W155" s="367">
        <f t="shared" si="11"/>
        <v>19.82</v>
      </c>
      <c r="X155" s="367">
        <v>9.0799999999999995E-3</v>
      </c>
      <c r="Y155" s="367">
        <f t="shared" si="12"/>
        <v>0.18159999999999998</v>
      </c>
      <c r="Z155" s="367">
        <v>0</v>
      </c>
      <c r="AA155" s="368">
        <f t="shared" si="13"/>
        <v>0</v>
      </c>
      <c r="AR155" s="280" t="s">
        <v>1151</v>
      </c>
      <c r="AT155" s="280" t="s">
        <v>1148</v>
      </c>
      <c r="AU155" s="280" t="s">
        <v>57</v>
      </c>
      <c r="AY155" s="280" t="s">
        <v>1147</v>
      </c>
      <c r="BE155" s="369">
        <f t="shared" si="14"/>
        <v>0</v>
      </c>
      <c r="BF155" s="369">
        <f t="shared" si="15"/>
        <v>0</v>
      </c>
      <c r="BG155" s="369">
        <f t="shared" si="16"/>
        <v>0</v>
      </c>
      <c r="BH155" s="369">
        <f t="shared" si="17"/>
        <v>0</v>
      </c>
      <c r="BI155" s="369">
        <f t="shared" si="18"/>
        <v>0</v>
      </c>
      <c r="BJ155" s="280" t="s">
        <v>48</v>
      </c>
      <c r="BK155" s="369">
        <f t="shared" si="19"/>
        <v>0</v>
      </c>
      <c r="BL155" s="280" t="s">
        <v>1151</v>
      </c>
      <c r="BM155" s="280" t="s">
        <v>1357</v>
      </c>
    </row>
    <row r="156" spans="2:65" s="289" customFormat="1" ht="25.5" customHeight="1" x14ac:dyDescent="0.2">
      <c r="B156" s="290"/>
      <c r="C156" s="361" t="s">
        <v>1249</v>
      </c>
      <c r="D156" s="361" t="s">
        <v>1148</v>
      </c>
      <c r="E156" s="362" t="s">
        <v>1358</v>
      </c>
      <c r="F156" s="544" t="s">
        <v>1359</v>
      </c>
      <c r="G156" s="544"/>
      <c r="H156" s="544"/>
      <c r="I156" s="544"/>
      <c r="J156" s="363" t="s">
        <v>172</v>
      </c>
      <c r="K156" s="364">
        <v>40</v>
      </c>
      <c r="L156" s="545"/>
      <c r="M156" s="545"/>
      <c r="N156" s="546">
        <f t="shared" si="10"/>
        <v>0</v>
      </c>
      <c r="O156" s="546"/>
      <c r="P156" s="546"/>
      <c r="Q156" s="546"/>
      <c r="R156" s="293"/>
      <c r="T156" s="365" t="s">
        <v>637</v>
      </c>
      <c r="U156" s="366" t="s">
        <v>1106</v>
      </c>
      <c r="V156" s="367">
        <v>0.33400000000000002</v>
      </c>
      <c r="W156" s="367">
        <f t="shared" si="11"/>
        <v>13.360000000000001</v>
      </c>
      <c r="X156" s="367">
        <v>1.9400000000000001E-3</v>
      </c>
      <c r="Y156" s="367">
        <f t="shared" si="12"/>
        <v>7.7600000000000002E-2</v>
      </c>
      <c r="Z156" s="367">
        <v>0</v>
      </c>
      <c r="AA156" s="368">
        <f t="shared" si="13"/>
        <v>0</v>
      </c>
      <c r="AR156" s="280" t="s">
        <v>1151</v>
      </c>
      <c r="AT156" s="280" t="s">
        <v>1148</v>
      </c>
      <c r="AU156" s="280" t="s">
        <v>57</v>
      </c>
      <c r="AY156" s="280" t="s">
        <v>1147</v>
      </c>
      <c r="BE156" s="369">
        <f t="shared" si="14"/>
        <v>0</v>
      </c>
      <c r="BF156" s="369">
        <f t="shared" si="15"/>
        <v>0</v>
      </c>
      <c r="BG156" s="369">
        <f t="shared" si="16"/>
        <v>0</v>
      </c>
      <c r="BH156" s="369">
        <f t="shared" si="17"/>
        <v>0</v>
      </c>
      <c r="BI156" s="369">
        <f t="shared" si="18"/>
        <v>0</v>
      </c>
      <c r="BJ156" s="280" t="s">
        <v>48</v>
      </c>
      <c r="BK156" s="369">
        <f t="shared" si="19"/>
        <v>0</v>
      </c>
      <c r="BL156" s="280" t="s">
        <v>1151</v>
      </c>
      <c r="BM156" s="280" t="s">
        <v>1360</v>
      </c>
    </row>
    <row r="157" spans="2:65" s="289" customFormat="1" ht="25.5" customHeight="1" x14ac:dyDescent="0.2">
      <c r="B157" s="290"/>
      <c r="C157" s="361" t="s">
        <v>1253</v>
      </c>
      <c r="D157" s="361" t="s">
        <v>1148</v>
      </c>
      <c r="E157" s="362" t="s">
        <v>1361</v>
      </c>
      <c r="F157" s="544" t="s">
        <v>1362</v>
      </c>
      <c r="G157" s="544"/>
      <c r="H157" s="544"/>
      <c r="I157" s="544"/>
      <c r="J157" s="363" t="s">
        <v>172</v>
      </c>
      <c r="K157" s="364">
        <v>50</v>
      </c>
      <c r="L157" s="545"/>
      <c r="M157" s="545"/>
      <c r="N157" s="546">
        <f t="shared" si="10"/>
        <v>0</v>
      </c>
      <c r="O157" s="546"/>
      <c r="P157" s="546"/>
      <c r="Q157" s="546"/>
      <c r="R157" s="293"/>
      <c r="T157" s="365" t="s">
        <v>637</v>
      </c>
      <c r="U157" s="366" t="s">
        <v>1106</v>
      </c>
      <c r="V157" s="367">
        <v>0.33400000000000002</v>
      </c>
      <c r="W157" s="367">
        <f t="shared" si="11"/>
        <v>16.7</v>
      </c>
      <c r="X157" s="367">
        <v>2.6199999999999999E-3</v>
      </c>
      <c r="Y157" s="367">
        <f t="shared" si="12"/>
        <v>0.13100000000000001</v>
      </c>
      <c r="Z157" s="367">
        <v>0</v>
      </c>
      <c r="AA157" s="368">
        <f t="shared" si="13"/>
        <v>0</v>
      </c>
      <c r="AR157" s="280" t="s">
        <v>1151</v>
      </c>
      <c r="AT157" s="280" t="s">
        <v>1148</v>
      </c>
      <c r="AU157" s="280" t="s">
        <v>57</v>
      </c>
      <c r="AY157" s="280" t="s">
        <v>1147</v>
      </c>
      <c r="BE157" s="369">
        <f t="shared" si="14"/>
        <v>0</v>
      </c>
      <c r="BF157" s="369">
        <f t="shared" si="15"/>
        <v>0</v>
      </c>
      <c r="BG157" s="369">
        <f t="shared" si="16"/>
        <v>0</v>
      </c>
      <c r="BH157" s="369">
        <f t="shared" si="17"/>
        <v>0</v>
      </c>
      <c r="BI157" s="369">
        <f t="shared" si="18"/>
        <v>0</v>
      </c>
      <c r="BJ157" s="280" t="s">
        <v>48</v>
      </c>
      <c r="BK157" s="369">
        <f t="shared" si="19"/>
        <v>0</v>
      </c>
      <c r="BL157" s="280" t="s">
        <v>1151</v>
      </c>
      <c r="BM157" s="280" t="s">
        <v>1363</v>
      </c>
    </row>
    <row r="158" spans="2:65" s="289" customFormat="1" ht="38.25" customHeight="1" x14ac:dyDescent="0.2">
      <c r="B158" s="290"/>
      <c r="C158" s="361" t="s">
        <v>1257</v>
      </c>
      <c r="D158" s="361" t="s">
        <v>1148</v>
      </c>
      <c r="E158" s="362" t="s">
        <v>1364</v>
      </c>
      <c r="F158" s="544" t="s">
        <v>1365</v>
      </c>
      <c r="G158" s="544"/>
      <c r="H158" s="544"/>
      <c r="I158" s="544"/>
      <c r="J158" s="363" t="s">
        <v>219</v>
      </c>
      <c r="K158" s="364">
        <v>14</v>
      </c>
      <c r="L158" s="545"/>
      <c r="M158" s="545"/>
      <c r="N158" s="546">
        <f t="shared" si="10"/>
        <v>0</v>
      </c>
      <c r="O158" s="546"/>
      <c r="P158" s="546"/>
      <c r="Q158" s="546"/>
      <c r="R158" s="293"/>
      <c r="T158" s="365" t="s">
        <v>637</v>
      </c>
      <c r="U158" s="366" t="s">
        <v>1106</v>
      </c>
      <c r="V158" s="367">
        <v>1.071</v>
      </c>
      <c r="W158" s="367">
        <f t="shared" si="11"/>
        <v>14.994</v>
      </c>
      <c r="X158" s="367">
        <v>1.8699999999999999E-3</v>
      </c>
      <c r="Y158" s="367">
        <f t="shared" si="12"/>
        <v>2.6179999999999998E-2</v>
      </c>
      <c r="Z158" s="367">
        <v>0</v>
      </c>
      <c r="AA158" s="368">
        <f t="shared" si="13"/>
        <v>0</v>
      </c>
      <c r="AR158" s="280" t="s">
        <v>1151</v>
      </c>
      <c r="AT158" s="280" t="s">
        <v>1148</v>
      </c>
      <c r="AU158" s="280" t="s">
        <v>57</v>
      </c>
      <c r="AY158" s="280" t="s">
        <v>1147</v>
      </c>
      <c r="BE158" s="369">
        <f t="shared" si="14"/>
        <v>0</v>
      </c>
      <c r="BF158" s="369">
        <f t="shared" si="15"/>
        <v>0</v>
      </c>
      <c r="BG158" s="369">
        <f t="shared" si="16"/>
        <v>0</v>
      </c>
      <c r="BH158" s="369">
        <f t="shared" si="17"/>
        <v>0</v>
      </c>
      <c r="BI158" s="369">
        <f t="shared" si="18"/>
        <v>0</v>
      </c>
      <c r="BJ158" s="280" t="s">
        <v>48</v>
      </c>
      <c r="BK158" s="369">
        <f t="shared" si="19"/>
        <v>0</v>
      </c>
      <c r="BL158" s="280" t="s">
        <v>1151</v>
      </c>
      <c r="BM158" s="280" t="s">
        <v>1366</v>
      </c>
    </row>
    <row r="159" spans="2:65" s="289" customFormat="1" ht="25.5" customHeight="1" x14ac:dyDescent="0.2">
      <c r="B159" s="290"/>
      <c r="C159" s="361" t="s">
        <v>1367</v>
      </c>
      <c r="D159" s="361" t="s">
        <v>1148</v>
      </c>
      <c r="E159" s="362" t="s">
        <v>1368</v>
      </c>
      <c r="F159" s="544" t="s">
        <v>1369</v>
      </c>
      <c r="G159" s="544"/>
      <c r="H159" s="544"/>
      <c r="I159" s="544"/>
      <c r="J159" s="363" t="s">
        <v>172</v>
      </c>
      <c r="K159" s="364">
        <v>110</v>
      </c>
      <c r="L159" s="545"/>
      <c r="M159" s="545"/>
      <c r="N159" s="546">
        <f t="shared" si="10"/>
        <v>0</v>
      </c>
      <c r="O159" s="546"/>
      <c r="P159" s="546"/>
      <c r="Q159" s="546"/>
      <c r="R159" s="293"/>
      <c r="T159" s="365" t="s">
        <v>637</v>
      </c>
      <c r="U159" s="366" t="s">
        <v>1106</v>
      </c>
      <c r="V159" s="367">
        <v>3.2000000000000001E-2</v>
      </c>
      <c r="W159" s="367">
        <f t="shared" si="11"/>
        <v>3.52</v>
      </c>
      <c r="X159" s="367">
        <v>0</v>
      </c>
      <c r="Y159" s="367">
        <f t="shared" si="12"/>
        <v>0</v>
      </c>
      <c r="Z159" s="367">
        <v>0</v>
      </c>
      <c r="AA159" s="368">
        <f t="shared" si="13"/>
        <v>0</v>
      </c>
      <c r="AR159" s="280" t="s">
        <v>1151</v>
      </c>
      <c r="AT159" s="280" t="s">
        <v>1148</v>
      </c>
      <c r="AU159" s="280" t="s">
        <v>57</v>
      </c>
      <c r="AY159" s="280" t="s">
        <v>1147</v>
      </c>
      <c r="BE159" s="369">
        <f t="shared" si="14"/>
        <v>0</v>
      </c>
      <c r="BF159" s="369">
        <f t="shared" si="15"/>
        <v>0</v>
      </c>
      <c r="BG159" s="369">
        <f t="shared" si="16"/>
        <v>0</v>
      </c>
      <c r="BH159" s="369">
        <f t="shared" si="17"/>
        <v>0</v>
      </c>
      <c r="BI159" s="369">
        <f t="shared" si="18"/>
        <v>0</v>
      </c>
      <c r="BJ159" s="280" t="s">
        <v>48</v>
      </c>
      <c r="BK159" s="369">
        <f t="shared" si="19"/>
        <v>0</v>
      </c>
      <c r="BL159" s="280" t="s">
        <v>1151</v>
      </c>
      <c r="BM159" s="280" t="s">
        <v>1370</v>
      </c>
    </row>
    <row r="160" spans="2:65" s="289" customFormat="1" ht="25.5" customHeight="1" x14ac:dyDescent="0.2">
      <c r="B160" s="290"/>
      <c r="C160" s="361" t="s">
        <v>1276</v>
      </c>
      <c r="D160" s="361" t="s">
        <v>1148</v>
      </c>
      <c r="E160" s="362" t="s">
        <v>1371</v>
      </c>
      <c r="F160" s="544" t="s">
        <v>1372</v>
      </c>
      <c r="G160" s="544"/>
      <c r="H160" s="544"/>
      <c r="I160" s="544"/>
      <c r="J160" s="363" t="s">
        <v>172</v>
      </c>
      <c r="K160" s="364">
        <v>20</v>
      </c>
      <c r="L160" s="545"/>
      <c r="M160" s="545"/>
      <c r="N160" s="546">
        <f t="shared" si="10"/>
        <v>0</v>
      </c>
      <c r="O160" s="546"/>
      <c r="P160" s="546"/>
      <c r="Q160" s="546"/>
      <c r="R160" s="293"/>
      <c r="T160" s="365" t="s">
        <v>637</v>
      </c>
      <c r="U160" s="366" t="s">
        <v>1106</v>
      </c>
      <c r="V160" s="367">
        <v>4.2000000000000003E-2</v>
      </c>
      <c r="W160" s="367">
        <f t="shared" si="11"/>
        <v>0.84000000000000008</v>
      </c>
      <c r="X160" s="367">
        <v>0</v>
      </c>
      <c r="Y160" s="367">
        <f t="shared" si="12"/>
        <v>0</v>
      </c>
      <c r="Z160" s="367">
        <v>0</v>
      </c>
      <c r="AA160" s="368">
        <f t="shared" si="13"/>
        <v>0</v>
      </c>
      <c r="AR160" s="280" t="s">
        <v>1151</v>
      </c>
      <c r="AT160" s="280" t="s">
        <v>1148</v>
      </c>
      <c r="AU160" s="280" t="s">
        <v>57</v>
      </c>
      <c r="AY160" s="280" t="s">
        <v>1147</v>
      </c>
      <c r="BE160" s="369">
        <f t="shared" si="14"/>
        <v>0</v>
      </c>
      <c r="BF160" s="369">
        <f t="shared" si="15"/>
        <v>0</v>
      </c>
      <c r="BG160" s="369">
        <f t="shared" si="16"/>
        <v>0</v>
      </c>
      <c r="BH160" s="369">
        <f t="shared" si="17"/>
        <v>0</v>
      </c>
      <c r="BI160" s="369">
        <f t="shared" si="18"/>
        <v>0</v>
      </c>
      <c r="BJ160" s="280" t="s">
        <v>48</v>
      </c>
      <c r="BK160" s="369">
        <f t="shared" si="19"/>
        <v>0</v>
      </c>
      <c r="BL160" s="280" t="s">
        <v>1151</v>
      </c>
      <c r="BM160" s="280" t="s">
        <v>1373</v>
      </c>
    </row>
    <row r="161" spans="2:65" s="289" customFormat="1" ht="25.5" customHeight="1" x14ac:dyDescent="0.2">
      <c r="B161" s="290"/>
      <c r="C161" s="361" t="s">
        <v>1374</v>
      </c>
      <c r="D161" s="361" t="s">
        <v>1148</v>
      </c>
      <c r="E161" s="362" t="s">
        <v>1375</v>
      </c>
      <c r="F161" s="544" t="s">
        <v>1376</v>
      </c>
      <c r="G161" s="544"/>
      <c r="H161" s="544"/>
      <c r="I161" s="544"/>
      <c r="J161" s="363" t="s">
        <v>172</v>
      </c>
      <c r="K161" s="364">
        <v>20</v>
      </c>
      <c r="L161" s="545"/>
      <c r="M161" s="545"/>
      <c r="N161" s="546">
        <f t="shared" si="10"/>
        <v>0</v>
      </c>
      <c r="O161" s="546"/>
      <c r="P161" s="546"/>
      <c r="Q161" s="546"/>
      <c r="R161" s="293"/>
      <c r="T161" s="365" t="s">
        <v>637</v>
      </c>
      <c r="U161" s="366" t="s">
        <v>1106</v>
      </c>
      <c r="V161" s="367">
        <v>0.40899999999999997</v>
      </c>
      <c r="W161" s="367">
        <f t="shared" si="11"/>
        <v>8.18</v>
      </c>
      <c r="X161" s="367">
        <v>4.4999999999999999E-4</v>
      </c>
      <c r="Y161" s="367">
        <f t="shared" si="12"/>
        <v>8.9999999999999993E-3</v>
      </c>
      <c r="Z161" s="367">
        <v>0</v>
      </c>
      <c r="AA161" s="368">
        <f t="shared" si="13"/>
        <v>0</v>
      </c>
      <c r="AR161" s="280" t="s">
        <v>1151</v>
      </c>
      <c r="AT161" s="280" t="s">
        <v>1148</v>
      </c>
      <c r="AU161" s="280" t="s">
        <v>57</v>
      </c>
      <c r="AY161" s="280" t="s">
        <v>1147</v>
      </c>
      <c r="BE161" s="369">
        <f t="shared" si="14"/>
        <v>0</v>
      </c>
      <c r="BF161" s="369">
        <f t="shared" si="15"/>
        <v>0</v>
      </c>
      <c r="BG161" s="369">
        <f t="shared" si="16"/>
        <v>0</v>
      </c>
      <c r="BH161" s="369">
        <f t="shared" si="17"/>
        <v>0</v>
      </c>
      <c r="BI161" s="369">
        <f t="shared" si="18"/>
        <v>0</v>
      </c>
      <c r="BJ161" s="280" t="s">
        <v>48</v>
      </c>
      <c r="BK161" s="369">
        <f t="shared" si="19"/>
        <v>0</v>
      </c>
      <c r="BL161" s="280" t="s">
        <v>1151</v>
      </c>
      <c r="BM161" s="280" t="s">
        <v>1377</v>
      </c>
    </row>
    <row r="162" spans="2:65" s="289" customFormat="1" ht="25.5" customHeight="1" x14ac:dyDescent="0.2">
      <c r="B162" s="290"/>
      <c r="C162" s="361" t="s">
        <v>1378</v>
      </c>
      <c r="D162" s="361" t="s">
        <v>1148</v>
      </c>
      <c r="E162" s="362" t="s">
        <v>1379</v>
      </c>
      <c r="F162" s="544" t="s">
        <v>1380</v>
      </c>
      <c r="G162" s="544"/>
      <c r="H162" s="544"/>
      <c r="I162" s="544"/>
      <c r="J162" s="363" t="s">
        <v>172</v>
      </c>
      <c r="K162" s="364">
        <v>350</v>
      </c>
      <c r="L162" s="545"/>
      <c r="M162" s="545"/>
      <c r="N162" s="546">
        <f t="shared" si="10"/>
        <v>0</v>
      </c>
      <c r="O162" s="546"/>
      <c r="P162" s="546"/>
      <c r="Q162" s="546"/>
      <c r="R162" s="293"/>
      <c r="T162" s="365" t="s">
        <v>637</v>
      </c>
      <c r="U162" s="366" t="s">
        <v>1106</v>
      </c>
      <c r="V162" s="367">
        <v>0.43</v>
      </c>
      <c r="W162" s="367">
        <f t="shared" si="11"/>
        <v>150.5</v>
      </c>
      <c r="X162" s="367">
        <v>1.0399999999999999E-3</v>
      </c>
      <c r="Y162" s="367">
        <f t="shared" si="12"/>
        <v>0.36399999999999999</v>
      </c>
      <c r="Z162" s="367">
        <v>0</v>
      </c>
      <c r="AA162" s="368">
        <f t="shared" si="13"/>
        <v>0</v>
      </c>
      <c r="AR162" s="280" t="s">
        <v>1151</v>
      </c>
      <c r="AT162" s="280" t="s">
        <v>1148</v>
      </c>
      <c r="AU162" s="280" t="s">
        <v>57</v>
      </c>
      <c r="AY162" s="280" t="s">
        <v>1147</v>
      </c>
      <c r="BE162" s="369">
        <f t="shared" si="14"/>
        <v>0</v>
      </c>
      <c r="BF162" s="369">
        <f t="shared" si="15"/>
        <v>0</v>
      </c>
      <c r="BG162" s="369">
        <f t="shared" si="16"/>
        <v>0</v>
      </c>
      <c r="BH162" s="369">
        <f t="shared" si="17"/>
        <v>0</v>
      </c>
      <c r="BI162" s="369">
        <f t="shared" si="18"/>
        <v>0</v>
      </c>
      <c r="BJ162" s="280" t="s">
        <v>48</v>
      </c>
      <c r="BK162" s="369">
        <f t="shared" si="19"/>
        <v>0</v>
      </c>
      <c r="BL162" s="280" t="s">
        <v>1151</v>
      </c>
      <c r="BM162" s="280" t="s">
        <v>1381</v>
      </c>
    </row>
    <row r="163" spans="2:65" s="289" customFormat="1" ht="38.25" customHeight="1" x14ac:dyDescent="0.2">
      <c r="B163" s="290"/>
      <c r="C163" s="361" t="s">
        <v>1382</v>
      </c>
      <c r="D163" s="361" t="s">
        <v>1148</v>
      </c>
      <c r="E163" s="362" t="s">
        <v>1383</v>
      </c>
      <c r="F163" s="544" t="s">
        <v>1384</v>
      </c>
      <c r="G163" s="544"/>
      <c r="H163" s="544"/>
      <c r="I163" s="544"/>
      <c r="J163" s="363" t="s">
        <v>219</v>
      </c>
      <c r="K163" s="364">
        <v>16</v>
      </c>
      <c r="L163" s="545"/>
      <c r="M163" s="545"/>
      <c r="N163" s="546">
        <f t="shared" si="10"/>
        <v>0</v>
      </c>
      <c r="O163" s="546"/>
      <c r="P163" s="546"/>
      <c r="Q163" s="546"/>
      <c r="R163" s="293"/>
      <c r="T163" s="365" t="s">
        <v>637</v>
      </c>
      <c r="U163" s="366" t="s">
        <v>1106</v>
      </c>
      <c r="V163" s="367">
        <v>0.35899999999999999</v>
      </c>
      <c r="W163" s="367">
        <f t="shared" si="11"/>
        <v>5.7439999999999998</v>
      </c>
      <c r="X163" s="367">
        <v>5.0000000000000002E-5</v>
      </c>
      <c r="Y163" s="367">
        <f t="shared" si="12"/>
        <v>8.0000000000000004E-4</v>
      </c>
      <c r="Z163" s="367">
        <v>0</v>
      </c>
      <c r="AA163" s="368">
        <f t="shared" si="13"/>
        <v>0</v>
      </c>
      <c r="AR163" s="280" t="s">
        <v>1151</v>
      </c>
      <c r="AT163" s="280" t="s">
        <v>1148</v>
      </c>
      <c r="AU163" s="280" t="s">
        <v>57</v>
      </c>
      <c r="AY163" s="280" t="s">
        <v>1147</v>
      </c>
      <c r="BE163" s="369">
        <f t="shared" si="14"/>
        <v>0</v>
      </c>
      <c r="BF163" s="369">
        <f t="shared" si="15"/>
        <v>0</v>
      </c>
      <c r="BG163" s="369">
        <f t="shared" si="16"/>
        <v>0</v>
      </c>
      <c r="BH163" s="369">
        <f t="shared" si="17"/>
        <v>0</v>
      </c>
      <c r="BI163" s="369">
        <f t="shared" si="18"/>
        <v>0</v>
      </c>
      <c r="BJ163" s="280" t="s">
        <v>48</v>
      </c>
      <c r="BK163" s="369">
        <f t="shared" si="19"/>
        <v>0</v>
      </c>
      <c r="BL163" s="280" t="s">
        <v>1151</v>
      </c>
      <c r="BM163" s="280" t="s">
        <v>1385</v>
      </c>
    </row>
    <row r="164" spans="2:65" s="289" customFormat="1" ht="38.25" customHeight="1" x14ac:dyDescent="0.2">
      <c r="B164" s="290"/>
      <c r="C164" s="361" t="s">
        <v>1386</v>
      </c>
      <c r="D164" s="361" t="s">
        <v>1148</v>
      </c>
      <c r="E164" s="362" t="s">
        <v>1387</v>
      </c>
      <c r="F164" s="544" t="s">
        <v>1388</v>
      </c>
      <c r="G164" s="544"/>
      <c r="H164" s="544"/>
      <c r="I164" s="544"/>
      <c r="J164" s="363" t="s">
        <v>219</v>
      </c>
      <c r="K164" s="364">
        <v>20</v>
      </c>
      <c r="L164" s="545"/>
      <c r="M164" s="545"/>
      <c r="N164" s="546">
        <f t="shared" si="10"/>
        <v>0</v>
      </c>
      <c r="O164" s="546"/>
      <c r="P164" s="546"/>
      <c r="Q164" s="546"/>
      <c r="R164" s="293"/>
      <c r="T164" s="365" t="s">
        <v>637</v>
      </c>
      <c r="U164" s="366" t="s">
        <v>1106</v>
      </c>
      <c r="V164" s="367">
        <v>0.36199999999999999</v>
      </c>
      <c r="W164" s="367">
        <f t="shared" si="11"/>
        <v>7.24</v>
      </c>
      <c r="X164" s="367">
        <v>3.6000000000000002E-4</v>
      </c>
      <c r="Y164" s="367">
        <f t="shared" si="12"/>
        <v>7.2000000000000007E-3</v>
      </c>
      <c r="Z164" s="367">
        <v>0</v>
      </c>
      <c r="AA164" s="368">
        <f t="shared" si="13"/>
        <v>0</v>
      </c>
      <c r="AR164" s="280" t="s">
        <v>1151</v>
      </c>
      <c r="AT164" s="280" t="s">
        <v>1148</v>
      </c>
      <c r="AU164" s="280" t="s">
        <v>57</v>
      </c>
      <c r="AY164" s="280" t="s">
        <v>1147</v>
      </c>
      <c r="BE164" s="369">
        <f t="shared" si="14"/>
        <v>0</v>
      </c>
      <c r="BF164" s="369">
        <f t="shared" si="15"/>
        <v>0</v>
      </c>
      <c r="BG164" s="369">
        <f t="shared" si="16"/>
        <v>0</v>
      </c>
      <c r="BH164" s="369">
        <f t="shared" si="17"/>
        <v>0</v>
      </c>
      <c r="BI164" s="369">
        <f t="shared" si="18"/>
        <v>0</v>
      </c>
      <c r="BJ164" s="280" t="s">
        <v>48</v>
      </c>
      <c r="BK164" s="369">
        <f t="shared" si="19"/>
        <v>0</v>
      </c>
      <c r="BL164" s="280" t="s">
        <v>1151</v>
      </c>
      <c r="BM164" s="280" t="s">
        <v>1389</v>
      </c>
    </row>
    <row r="165" spans="2:65" s="289" customFormat="1" ht="25.5" customHeight="1" x14ac:dyDescent="0.2">
      <c r="B165" s="290"/>
      <c r="C165" s="361" t="s">
        <v>1390</v>
      </c>
      <c r="D165" s="361" t="s">
        <v>1148</v>
      </c>
      <c r="E165" s="362" t="s">
        <v>1391</v>
      </c>
      <c r="F165" s="544" t="s">
        <v>1392</v>
      </c>
      <c r="G165" s="544"/>
      <c r="H165" s="544"/>
      <c r="I165" s="544"/>
      <c r="J165" s="363" t="s">
        <v>172</v>
      </c>
      <c r="K165" s="364">
        <v>20</v>
      </c>
      <c r="L165" s="545"/>
      <c r="M165" s="545"/>
      <c r="N165" s="546">
        <f t="shared" si="10"/>
        <v>0</v>
      </c>
      <c r="O165" s="546"/>
      <c r="P165" s="546"/>
      <c r="Q165" s="546"/>
      <c r="R165" s="293"/>
      <c r="T165" s="365" t="s">
        <v>637</v>
      </c>
      <c r="U165" s="366" t="s">
        <v>1106</v>
      </c>
      <c r="V165" s="367">
        <v>0.08</v>
      </c>
      <c r="W165" s="367">
        <f t="shared" si="11"/>
        <v>1.6</v>
      </c>
      <c r="X165" s="367">
        <v>3.0000000000000001E-5</v>
      </c>
      <c r="Y165" s="367">
        <f t="shared" si="12"/>
        <v>6.0000000000000006E-4</v>
      </c>
      <c r="Z165" s="367">
        <v>1.06E-3</v>
      </c>
      <c r="AA165" s="368">
        <f t="shared" si="13"/>
        <v>2.12E-2</v>
      </c>
      <c r="AR165" s="280" t="s">
        <v>1151</v>
      </c>
      <c r="AT165" s="280" t="s">
        <v>1148</v>
      </c>
      <c r="AU165" s="280" t="s">
        <v>57</v>
      </c>
      <c r="AY165" s="280" t="s">
        <v>1147</v>
      </c>
      <c r="BE165" s="369">
        <f t="shared" si="14"/>
        <v>0</v>
      </c>
      <c r="BF165" s="369">
        <f t="shared" si="15"/>
        <v>0</v>
      </c>
      <c r="BG165" s="369">
        <f t="shared" si="16"/>
        <v>0</v>
      </c>
      <c r="BH165" s="369">
        <f t="shared" si="17"/>
        <v>0</v>
      </c>
      <c r="BI165" s="369">
        <f t="shared" si="18"/>
        <v>0</v>
      </c>
      <c r="BJ165" s="280" t="s">
        <v>48</v>
      </c>
      <c r="BK165" s="369">
        <f t="shared" si="19"/>
        <v>0</v>
      </c>
      <c r="BL165" s="280" t="s">
        <v>1151</v>
      </c>
      <c r="BM165" s="280" t="s">
        <v>1393</v>
      </c>
    </row>
    <row r="166" spans="2:65" s="289" customFormat="1" ht="25.5" customHeight="1" x14ac:dyDescent="0.2">
      <c r="B166" s="290"/>
      <c r="C166" s="361" t="s">
        <v>1394</v>
      </c>
      <c r="D166" s="361" t="s">
        <v>1148</v>
      </c>
      <c r="E166" s="362" t="s">
        <v>1395</v>
      </c>
      <c r="F166" s="544" t="s">
        <v>1396</v>
      </c>
      <c r="G166" s="544"/>
      <c r="H166" s="544"/>
      <c r="I166" s="544"/>
      <c r="J166" s="363" t="s">
        <v>172</v>
      </c>
      <c r="K166" s="364">
        <v>350</v>
      </c>
      <c r="L166" s="545"/>
      <c r="M166" s="545"/>
      <c r="N166" s="546">
        <f t="shared" si="10"/>
        <v>0</v>
      </c>
      <c r="O166" s="546"/>
      <c r="P166" s="546"/>
      <c r="Q166" s="546"/>
      <c r="R166" s="293"/>
      <c r="T166" s="365" t="s">
        <v>637</v>
      </c>
      <c r="U166" s="366" t="s">
        <v>1106</v>
      </c>
      <c r="V166" s="367">
        <v>3.7999999999999999E-2</v>
      </c>
      <c r="W166" s="367">
        <f t="shared" si="11"/>
        <v>13.299999999999999</v>
      </c>
      <c r="X166" s="367">
        <v>0</v>
      </c>
      <c r="Y166" s="367">
        <f t="shared" si="12"/>
        <v>0</v>
      </c>
      <c r="Z166" s="367">
        <v>0</v>
      </c>
      <c r="AA166" s="368">
        <f t="shared" si="13"/>
        <v>0</v>
      </c>
      <c r="AR166" s="280" t="s">
        <v>1151</v>
      </c>
      <c r="AT166" s="280" t="s">
        <v>1148</v>
      </c>
      <c r="AU166" s="280" t="s">
        <v>57</v>
      </c>
      <c r="AY166" s="280" t="s">
        <v>1147</v>
      </c>
      <c r="BE166" s="369">
        <f t="shared" si="14"/>
        <v>0</v>
      </c>
      <c r="BF166" s="369">
        <f t="shared" si="15"/>
        <v>0</v>
      </c>
      <c r="BG166" s="369">
        <f t="shared" si="16"/>
        <v>0</v>
      </c>
      <c r="BH166" s="369">
        <f t="shared" si="17"/>
        <v>0</v>
      </c>
      <c r="BI166" s="369">
        <f t="shared" si="18"/>
        <v>0</v>
      </c>
      <c r="BJ166" s="280" t="s">
        <v>48</v>
      </c>
      <c r="BK166" s="369">
        <f t="shared" si="19"/>
        <v>0</v>
      </c>
      <c r="BL166" s="280" t="s">
        <v>1151</v>
      </c>
      <c r="BM166" s="280" t="s">
        <v>1397</v>
      </c>
    </row>
    <row r="167" spans="2:65" s="289" customFormat="1" ht="25.5" customHeight="1" x14ac:dyDescent="0.2">
      <c r="B167" s="290"/>
      <c r="C167" s="361" t="s">
        <v>1398</v>
      </c>
      <c r="D167" s="361" t="s">
        <v>1148</v>
      </c>
      <c r="E167" s="362" t="s">
        <v>1399</v>
      </c>
      <c r="F167" s="544" t="s">
        <v>1400</v>
      </c>
      <c r="G167" s="544"/>
      <c r="H167" s="544"/>
      <c r="I167" s="544"/>
      <c r="J167" s="363" t="s">
        <v>699</v>
      </c>
      <c r="K167" s="364">
        <v>0.85399999999999998</v>
      </c>
      <c r="L167" s="545"/>
      <c r="M167" s="545"/>
      <c r="N167" s="546">
        <f t="shared" si="10"/>
        <v>0</v>
      </c>
      <c r="O167" s="546"/>
      <c r="P167" s="546"/>
      <c r="Q167" s="546"/>
      <c r="R167" s="293"/>
      <c r="T167" s="365" t="s">
        <v>637</v>
      </c>
      <c r="U167" s="366" t="s">
        <v>1106</v>
      </c>
      <c r="V167" s="367">
        <v>3.1320000000000001</v>
      </c>
      <c r="W167" s="367">
        <f t="shared" si="11"/>
        <v>2.674728</v>
      </c>
      <c r="X167" s="367">
        <v>0</v>
      </c>
      <c r="Y167" s="367">
        <f t="shared" si="12"/>
        <v>0</v>
      </c>
      <c r="Z167" s="367">
        <v>0</v>
      </c>
      <c r="AA167" s="368">
        <f t="shared" si="13"/>
        <v>0</v>
      </c>
      <c r="AR167" s="280" t="s">
        <v>1151</v>
      </c>
      <c r="AT167" s="280" t="s">
        <v>1148</v>
      </c>
      <c r="AU167" s="280" t="s">
        <v>57</v>
      </c>
      <c r="AY167" s="280" t="s">
        <v>1147</v>
      </c>
      <c r="BE167" s="369">
        <f t="shared" si="14"/>
        <v>0</v>
      </c>
      <c r="BF167" s="369">
        <f t="shared" si="15"/>
        <v>0</v>
      </c>
      <c r="BG167" s="369">
        <f t="shared" si="16"/>
        <v>0</v>
      </c>
      <c r="BH167" s="369">
        <f t="shared" si="17"/>
        <v>0</v>
      </c>
      <c r="BI167" s="369">
        <f t="shared" si="18"/>
        <v>0</v>
      </c>
      <c r="BJ167" s="280" t="s">
        <v>48</v>
      </c>
      <c r="BK167" s="369">
        <f t="shared" si="19"/>
        <v>0</v>
      </c>
      <c r="BL167" s="280" t="s">
        <v>1151</v>
      </c>
      <c r="BM167" s="280" t="s">
        <v>1401</v>
      </c>
    </row>
    <row r="168" spans="2:65" s="353" customFormat="1" ht="29.85" customHeight="1" x14ac:dyDescent="0.3">
      <c r="B168" s="349"/>
      <c r="C168" s="350"/>
      <c r="D168" s="360" t="s">
        <v>1268</v>
      </c>
      <c r="E168" s="360"/>
      <c r="F168" s="360"/>
      <c r="G168" s="360"/>
      <c r="H168" s="360"/>
      <c r="I168" s="360"/>
      <c r="J168" s="360"/>
      <c r="K168" s="360"/>
      <c r="L168" s="380"/>
      <c r="M168" s="380"/>
      <c r="N168" s="551">
        <f>BK168</f>
        <v>0</v>
      </c>
      <c r="O168" s="552"/>
      <c r="P168" s="552"/>
      <c r="Q168" s="552"/>
      <c r="R168" s="352"/>
      <c r="T168" s="354"/>
      <c r="U168" s="350"/>
      <c r="V168" s="350"/>
      <c r="W168" s="355">
        <f>SUM(W169:W189)</f>
        <v>56.082975999999988</v>
      </c>
      <c r="X168" s="350"/>
      <c r="Y168" s="355">
        <f>SUM(Y169:Y189)</f>
        <v>0.16815000000000002</v>
      </c>
      <c r="Z168" s="350"/>
      <c r="AA168" s="356">
        <f>SUM(AA169:AA189)</f>
        <v>8.0999999999999996E-3</v>
      </c>
      <c r="AR168" s="357" t="s">
        <v>57</v>
      </c>
      <c r="AT168" s="358" t="s">
        <v>1145</v>
      </c>
      <c r="AU168" s="358" t="s">
        <v>48</v>
      </c>
      <c r="AY168" s="357" t="s">
        <v>1147</v>
      </c>
      <c r="BK168" s="359">
        <f>SUM(BK169:BK189)</f>
        <v>0</v>
      </c>
    </row>
    <row r="169" spans="2:65" s="289" customFormat="1" ht="25.5" customHeight="1" x14ac:dyDescent="0.2">
      <c r="B169" s="290"/>
      <c r="C169" s="361" t="s">
        <v>1402</v>
      </c>
      <c r="D169" s="361" t="s">
        <v>1148</v>
      </c>
      <c r="E169" s="362" t="s">
        <v>1403</v>
      </c>
      <c r="F169" s="544" t="s">
        <v>1404</v>
      </c>
      <c r="G169" s="544"/>
      <c r="H169" s="544"/>
      <c r="I169" s="544"/>
      <c r="J169" s="363" t="s">
        <v>219</v>
      </c>
      <c r="K169" s="364">
        <v>18</v>
      </c>
      <c r="L169" s="545"/>
      <c r="M169" s="545"/>
      <c r="N169" s="546">
        <f t="shared" ref="N169:N189" si="20">ROUND(L169*K169,2)</f>
        <v>0</v>
      </c>
      <c r="O169" s="546"/>
      <c r="P169" s="546"/>
      <c r="Q169" s="546"/>
      <c r="R169" s="293"/>
      <c r="T169" s="365" t="s">
        <v>637</v>
      </c>
      <c r="U169" s="366" t="s">
        <v>1106</v>
      </c>
      <c r="V169" s="367">
        <v>0.16600000000000001</v>
      </c>
      <c r="W169" s="367">
        <f t="shared" ref="W169:W189" si="21">V169*K169</f>
        <v>2.988</v>
      </c>
      <c r="X169" s="367">
        <v>9.0000000000000006E-5</v>
      </c>
      <c r="Y169" s="367">
        <f t="shared" ref="Y169:Y189" si="22">X169*K169</f>
        <v>1.6200000000000001E-3</v>
      </c>
      <c r="Z169" s="367">
        <v>4.4999999999999999E-4</v>
      </c>
      <c r="AA169" s="368">
        <f t="shared" ref="AA169:AA189" si="23">Z169*K169</f>
        <v>8.0999999999999996E-3</v>
      </c>
      <c r="AR169" s="280" t="s">
        <v>1151</v>
      </c>
      <c r="AT169" s="280" t="s">
        <v>1148</v>
      </c>
      <c r="AU169" s="280" t="s">
        <v>57</v>
      </c>
      <c r="AY169" s="280" t="s">
        <v>1147</v>
      </c>
      <c r="BE169" s="369">
        <f t="shared" ref="BE169:BE189" si="24">IF(U169="základní",N169,0)</f>
        <v>0</v>
      </c>
      <c r="BF169" s="369">
        <f t="shared" ref="BF169:BF189" si="25">IF(U169="snížená",N169,0)</f>
        <v>0</v>
      </c>
      <c r="BG169" s="369">
        <f t="shared" ref="BG169:BG189" si="26">IF(U169="zákl. přenesená",N169,0)</f>
        <v>0</v>
      </c>
      <c r="BH169" s="369">
        <f t="shared" ref="BH169:BH189" si="27">IF(U169="sníž. přenesená",N169,0)</f>
        <v>0</v>
      </c>
      <c r="BI169" s="369">
        <f t="shared" ref="BI169:BI189" si="28">IF(U169="nulová",N169,0)</f>
        <v>0</v>
      </c>
      <c r="BJ169" s="280" t="s">
        <v>48</v>
      </c>
      <c r="BK169" s="369">
        <f t="shared" ref="BK169:BK189" si="29">ROUND(L169*K169,2)</f>
        <v>0</v>
      </c>
      <c r="BL169" s="280" t="s">
        <v>1151</v>
      </c>
      <c r="BM169" s="280" t="s">
        <v>1405</v>
      </c>
    </row>
    <row r="170" spans="2:65" s="289" customFormat="1" ht="25.5" customHeight="1" x14ac:dyDescent="0.2">
      <c r="B170" s="290"/>
      <c r="C170" s="361" t="s">
        <v>1406</v>
      </c>
      <c r="D170" s="361" t="s">
        <v>1148</v>
      </c>
      <c r="E170" s="362" t="s">
        <v>1407</v>
      </c>
      <c r="F170" s="544" t="s">
        <v>1408</v>
      </c>
      <c r="G170" s="544"/>
      <c r="H170" s="544"/>
      <c r="I170" s="544"/>
      <c r="J170" s="363" t="s">
        <v>219</v>
      </c>
      <c r="K170" s="364">
        <v>18</v>
      </c>
      <c r="L170" s="545"/>
      <c r="M170" s="545"/>
      <c r="N170" s="546">
        <f t="shared" si="20"/>
        <v>0</v>
      </c>
      <c r="O170" s="546"/>
      <c r="P170" s="546"/>
      <c r="Q170" s="546"/>
      <c r="R170" s="293"/>
      <c r="T170" s="365" t="s">
        <v>637</v>
      </c>
      <c r="U170" s="366" t="s">
        <v>1106</v>
      </c>
      <c r="V170" s="367">
        <v>0.16500000000000001</v>
      </c>
      <c r="W170" s="367">
        <f t="shared" si="21"/>
        <v>2.97</v>
      </c>
      <c r="X170" s="367">
        <v>8.0000000000000007E-5</v>
      </c>
      <c r="Y170" s="367">
        <f t="shared" si="22"/>
        <v>1.4400000000000001E-3</v>
      </c>
      <c r="Z170" s="367">
        <v>0</v>
      </c>
      <c r="AA170" s="368">
        <f t="shared" si="23"/>
        <v>0</v>
      </c>
      <c r="AR170" s="280" t="s">
        <v>1151</v>
      </c>
      <c r="AT170" s="280" t="s">
        <v>1148</v>
      </c>
      <c r="AU170" s="280" t="s">
        <v>57</v>
      </c>
      <c r="AY170" s="280" t="s">
        <v>1147</v>
      </c>
      <c r="BE170" s="369">
        <f t="shared" si="24"/>
        <v>0</v>
      </c>
      <c r="BF170" s="369">
        <f t="shared" si="25"/>
        <v>0</v>
      </c>
      <c r="BG170" s="369">
        <f t="shared" si="26"/>
        <v>0</v>
      </c>
      <c r="BH170" s="369">
        <f t="shared" si="27"/>
        <v>0</v>
      </c>
      <c r="BI170" s="369">
        <f t="shared" si="28"/>
        <v>0</v>
      </c>
      <c r="BJ170" s="280" t="s">
        <v>48</v>
      </c>
      <c r="BK170" s="369">
        <f t="shared" si="29"/>
        <v>0</v>
      </c>
      <c r="BL170" s="280" t="s">
        <v>1151</v>
      </c>
      <c r="BM170" s="280" t="s">
        <v>1409</v>
      </c>
    </row>
    <row r="171" spans="2:65" s="289" customFormat="1" ht="38.25" customHeight="1" x14ac:dyDescent="0.2">
      <c r="B171" s="290"/>
      <c r="C171" s="361" t="s">
        <v>1410</v>
      </c>
      <c r="D171" s="361" t="s">
        <v>1148</v>
      </c>
      <c r="E171" s="362" t="s">
        <v>1411</v>
      </c>
      <c r="F171" s="544" t="s">
        <v>1412</v>
      </c>
      <c r="G171" s="544"/>
      <c r="H171" s="544"/>
      <c r="I171" s="544"/>
      <c r="J171" s="363" t="s">
        <v>219</v>
      </c>
      <c r="K171" s="364">
        <v>7</v>
      </c>
      <c r="L171" s="545"/>
      <c r="M171" s="545"/>
      <c r="N171" s="546">
        <f t="shared" si="20"/>
        <v>0</v>
      </c>
      <c r="O171" s="546"/>
      <c r="P171" s="546"/>
      <c r="Q171" s="546"/>
      <c r="R171" s="293"/>
      <c r="T171" s="365" t="s">
        <v>637</v>
      </c>
      <c r="U171" s="366" t="s">
        <v>1106</v>
      </c>
      <c r="V171" s="367">
        <v>6.2E-2</v>
      </c>
      <c r="W171" s="367">
        <f t="shared" si="21"/>
        <v>0.434</v>
      </c>
      <c r="X171" s="367">
        <v>2.5000000000000001E-4</v>
      </c>
      <c r="Y171" s="367">
        <f t="shared" si="22"/>
        <v>1.75E-3</v>
      </c>
      <c r="Z171" s="367">
        <v>0</v>
      </c>
      <c r="AA171" s="368">
        <f t="shared" si="23"/>
        <v>0</v>
      </c>
      <c r="AR171" s="280" t="s">
        <v>1151</v>
      </c>
      <c r="AT171" s="280" t="s">
        <v>1148</v>
      </c>
      <c r="AU171" s="280" t="s">
        <v>57</v>
      </c>
      <c r="AY171" s="280" t="s">
        <v>1147</v>
      </c>
      <c r="BE171" s="369">
        <f t="shared" si="24"/>
        <v>0</v>
      </c>
      <c r="BF171" s="369">
        <f t="shared" si="25"/>
        <v>0</v>
      </c>
      <c r="BG171" s="369">
        <f t="shared" si="26"/>
        <v>0</v>
      </c>
      <c r="BH171" s="369">
        <f t="shared" si="27"/>
        <v>0</v>
      </c>
      <c r="BI171" s="369">
        <f t="shared" si="28"/>
        <v>0</v>
      </c>
      <c r="BJ171" s="280" t="s">
        <v>48</v>
      </c>
      <c r="BK171" s="369">
        <f t="shared" si="29"/>
        <v>0</v>
      </c>
      <c r="BL171" s="280" t="s">
        <v>1151</v>
      </c>
      <c r="BM171" s="280" t="s">
        <v>1413</v>
      </c>
    </row>
    <row r="172" spans="2:65" s="289" customFormat="1" ht="25.5" customHeight="1" x14ac:dyDescent="0.2">
      <c r="B172" s="290"/>
      <c r="C172" s="361" t="s">
        <v>1414</v>
      </c>
      <c r="D172" s="361" t="s">
        <v>1148</v>
      </c>
      <c r="E172" s="362" t="s">
        <v>1415</v>
      </c>
      <c r="F172" s="544" t="s">
        <v>1416</v>
      </c>
      <c r="G172" s="544"/>
      <c r="H172" s="544"/>
      <c r="I172" s="544"/>
      <c r="J172" s="363" t="s">
        <v>219</v>
      </c>
      <c r="K172" s="364">
        <v>16</v>
      </c>
      <c r="L172" s="545"/>
      <c r="M172" s="545"/>
      <c r="N172" s="546">
        <f t="shared" si="20"/>
        <v>0</v>
      </c>
      <c r="O172" s="546"/>
      <c r="P172" s="546"/>
      <c r="Q172" s="546"/>
      <c r="R172" s="293"/>
      <c r="T172" s="365" t="s">
        <v>637</v>
      </c>
      <c r="U172" s="366" t="s">
        <v>1106</v>
      </c>
      <c r="V172" s="367">
        <v>0.22700000000000001</v>
      </c>
      <c r="W172" s="367">
        <f t="shared" si="21"/>
        <v>3.6320000000000001</v>
      </c>
      <c r="X172" s="367">
        <v>2.9999999999999997E-4</v>
      </c>
      <c r="Y172" s="367">
        <f t="shared" si="22"/>
        <v>4.7999999999999996E-3</v>
      </c>
      <c r="Z172" s="367">
        <v>0</v>
      </c>
      <c r="AA172" s="368">
        <f t="shared" si="23"/>
        <v>0</v>
      </c>
      <c r="AR172" s="280" t="s">
        <v>1151</v>
      </c>
      <c r="AT172" s="280" t="s">
        <v>1148</v>
      </c>
      <c r="AU172" s="280" t="s">
        <v>57</v>
      </c>
      <c r="AY172" s="280" t="s">
        <v>1147</v>
      </c>
      <c r="BE172" s="369">
        <f t="shared" si="24"/>
        <v>0</v>
      </c>
      <c r="BF172" s="369">
        <f t="shared" si="25"/>
        <v>0</v>
      </c>
      <c r="BG172" s="369">
        <f t="shared" si="26"/>
        <v>0</v>
      </c>
      <c r="BH172" s="369">
        <f t="shared" si="27"/>
        <v>0</v>
      </c>
      <c r="BI172" s="369">
        <f t="shared" si="28"/>
        <v>0</v>
      </c>
      <c r="BJ172" s="280" t="s">
        <v>48</v>
      </c>
      <c r="BK172" s="369">
        <f t="shared" si="29"/>
        <v>0</v>
      </c>
      <c r="BL172" s="280" t="s">
        <v>1151</v>
      </c>
      <c r="BM172" s="280" t="s">
        <v>1417</v>
      </c>
    </row>
    <row r="173" spans="2:65" s="289" customFormat="1" ht="25.5" customHeight="1" x14ac:dyDescent="0.2">
      <c r="B173" s="290"/>
      <c r="C173" s="361" t="s">
        <v>1418</v>
      </c>
      <c r="D173" s="361" t="s">
        <v>1148</v>
      </c>
      <c r="E173" s="362" t="s">
        <v>1419</v>
      </c>
      <c r="F173" s="544" t="s">
        <v>1420</v>
      </c>
      <c r="G173" s="544"/>
      <c r="H173" s="544"/>
      <c r="I173" s="544"/>
      <c r="J173" s="363" t="s">
        <v>219</v>
      </c>
      <c r="K173" s="364">
        <v>9</v>
      </c>
      <c r="L173" s="545"/>
      <c r="M173" s="545"/>
      <c r="N173" s="546">
        <f t="shared" si="20"/>
        <v>0</v>
      </c>
      <c r="O173" s="546"/>
      <c r="P173" s="546"/>
      <c r="Q173" s="546"/>
      <c r="R173" s="293"/>
      <c r="T173" s="365" t="s">
        <v>637</v>
      </c>
      <c r="U173" s="366" t="s">
        <v>1106</v>
      </c>
      <c r="V173" s="367">
        <v>0.22700000000000001</v>
      </c>
      <c r="W173" s="367">
        <f t="shared" si="21"/>
        <v>2.0430000000000001</v>
      </c>
      <c r="X173" s="367">
        <v>2.5000000000000001E-4</v>
      </c>
      <c r="Y173" s="367">
        <f t="shared" si="22"/>
        <v>2.2500000000000003E-3</v>
      </c>
      <c r="Z173" s="367">
        <v>0</v>
      </c>
      <c r="AA173" s="368">
        <f t="shared" si="23"/>
        <v>0</v>
      </c>
      <c r="AR173" s="280" t="s">
        <v>1151</v>
      </c>
      <c r="AT173" s="280" t="s">
        <v>1148</v>
      </c>
      <c r="AU173" s="280" t="s">
        <v>57</v>
      </c>
      <c r="AY173" s="280" t="s">
        <v>1147</v>
      </c>
      <c r="BE173" s="369">
        <f t="shared" si="24"/>
        <v>0</v>
      </c>
      <c r="BF173" s="369">
        <f t="shared" si="25"/>
        <v>0</v>
      </c>
      <c r="BG173" s="369">
        <f t="shared" si="26"/>
        <v>0</v>
      </c>
      <c r="BH173" s="369">
        <f t="shared" si="27"/>
        <v>0</v>
      </c>
      <c r="BI173" s="369">
        <f t="shared" si="28"/>
        <v>0</v>
      </c>
      <c r="BJ173" s="280" t="s">
        <v>48</v>
      </c>
      <c r="BK173" s="369">
        <f t="shared" si="29"/>
        <v>0</v>
      </c>
      <c r="BL173" s="280" t="s">
        <v>1151</v>
      </c>
      <c r="BM173" s="280" t="s">
        <v>1421</v>
      </c>
    </row>
    <row r="174" spans="2:65" s="289" customFormat="1" ht="25.5" customHeight="1" x14ac:dyDescent="0.2">
      <c r="B174" s="290"/>
      <c r="C174" s="361" t="s">
        <v>1422</v>
      </c>
      <c r="D174" s="361" t="s">
        <v>1148</v>
      </c>
      <c r="E174" s="362" t="s">
        <v>1423</v>
      </c>
      <c r="F174" s="544" t="s">
        <v>1424</v>
      </c>
      <c r="G174" s="544"/>
      <c r="H174" s="544"/>
      <c r="I174" s="544"/>
      <c r="J174" s="363" t="s">
        <v>219</v>
      </c>
      <c r="K174" s="364">
        <v>3</v>
      </c>
      <c r="L174" s="545"/>
      <c r="M174" s="545"/>
      <c r="N174" s="546">
        <f t="shared" si="20"/>
        <v>0</v>
      </c>
      <c r="O174" s="546"/>
      <c r="P174" s="546"/>
      <c r="Q174" s="546"/>
      <c r="R174" s="293"/>
      <c r="T174" s="365" t="s">
        <v>637</v>
      </c>
      <c r="U174" s="366" t="s">
        <v>1106</v>
      </c>
      <c r="V174" s="367">
        <v>0.35</v>
      </c>
      <c r="W174" s="367">
        <f t="shared" si="21"/>
        <v>1.0499999999999998</v>
      </c>
      <c r="X174" s="367">
        <v>5.1999999999999995E-4</v>
      </c>
      <c r="Y174" s="367">
        <f t="shared" si="22"/>
        <v>1.5599999999999998E-3</v>
      </c>
      <c r="Z174" s="367">
        <v>0</v>
      </c>
      <c r="AA174" s="368">
        <f t="shared" si="23"/>
        <v>0</v>
      </c>
      <c r="AR174" s="280" t="s">
        <v>1151</v>
      </c>
      <c r="AT174" s="280" t="s">
        <v>1148</v>
      </c>
      <c r="AU174" s="280" t="s">
        <v>57</v>
      </c>
      <c r="AY174" s="280" t="s">
        <v>1147</v>
      </c>
      <c r="BE174" s="369">
        <f t="shared" si="24"/>
        <v>0</v>
      </c>
      <c r="BF174" s="369">
        <f t="shared" si="25"/>
        <v>0</v>
      </c>
      <c r="BG174" s="369">
        <f t="shared" si="26"/>
        <v>0</v>
      </c>
      <c r="BH174" s="369">
        <f t="shared" si="27"/>
        <v>0</v>
      </c>
      <c r="BI174" s="369">
        <f t="shared" si="28"/>
        <v>0</v>
      </c>
      <c r="BJ174" s="280" t="s">
        <v>48</v>
      </c>
      <c r="BK174" s="369">
        <f t="shared" si="29"/>
        <v>0</v>
      </c>
      <c r="BL174" s="280" t="s">
        <v>1151</v>
      </c>
      <c r="BM174" s="280" t="s">
        <v>1425</v>
      </c>
    </row>
    <row r="175" spans="2:65" s="289" customFormat="1" ht="25.5" customHeight="1" x14ac:dyDescent="0.2">
      <c r="B175" s="290"/>
      <c r="C175" s="361" t="s">
        <v>1426</v>
      </c>
      <c r="D175" s="361" t="s">
        <v>1148</v>
      </c>
      <c r="E175" s="362" t="s">
        <v>1427</v>
      </c>
      <c r="F175" s="544" t="s">
        <v>1428</v>
      </c>
      <c r="G175" s="544"/>
      <c r="H175" s="544"/>
      <c r="I175" s="544"/>
      <c r="J175" s="363" t="s">
        <v>219</v>
      </c>
      <c r="K175" s="364">
        <v>4</v>
      </c>
      <c r="L175" s="545"/>
      <c r="M175" s="545"/>
      <c r="N175" s="546">
        <f t="shared" si="20"/>
        <v>0</v>
      </c>
      <c r="O175" s="546"/>
      <c r="P175" s="546"/>
      <c r="Q175" s="546"/>
      <c r="R175" s="293"/>
      <c r="T175" s="365" t="s">
        <v>637</v>
      </c>
      <c r="U175" s="366" t="s">
        <v>1106</v>
      </c>
      <c r="V175" s="367">
        <v>0.42199999999999999</v>
      </c>
      <c r="W175" s="367">
        <f t="shared" si="21"/>
        <v>1.6879999999999999</v>
      </c>
      <c r="X175" s="367">
        <v>7.7999999999999999E-4</v>
      </c>
      <c r="Y175" s="367">
        <f t="shared" si="22"/>
        <v>3.1199999999999999E-3</v>
      </c>
      <c r="Z175" s="367">
        <v>0</v>
      </c>
      <c r="AA175" s="368">
        <f t="shared" si="23"/>
        <v>0</v>
      </c>
      <c r="AR175" s="280" t="s">
        <v>1151</v>
      </c>
      <c r="AT175" s="280" t="s">
        <v>1148</v>
      </c>
      <c r="AU175" s="280" t="s">
        <v>57</v>
      </c>
      <c r="AY175" s="280" t="s">
        <v>1147</v>
      </c>
      <c r="BE175" s="369">
        <f t="shared" si="24"/>
        <v>0</v>
      </c>
      <c r="BF175" s="369">
        <f t="shared" si="25"/>
        <v>0</v>
      </c>
      <c r="BG175" s="369">
        <f t="shared" si="26"/>
        <v>0</v>
      </c>
      <c r="BH175" s="369">
        <f t="shared" si="27"/>
        <v>0</v>
      </c>
      <c r="BI175" s="369">
        <f t="shared" si="28"/>
        <v>0</v>
      </c>
      <c r="BJ175" s="280" t="s">
        <v>48</v>
      </c>
      <c r="BK175" s="369">
        <f t="shared" si="29"/>
        <v>0</v>
      </c>
      <c r="BL175" s="280" t="s">
        <v>1151</v>
      </c>
      <c r="BM175" s="280" t="s">
        <v>1429</v>
      </c>
    </row>
    <row r="176" spans="2:65" s="289" customFormat="1" ht="25.5" customHeight="1" x14ac:dyDescent="0.2">
      <c r="B176" s="290"/>
      <c r="C176" s="361" t="s">
        <v>1430</v>
      </c>
      <c r="D176" s="361" t="s">
        <v>1148</v>
      </c>
      <c r="E176" s="362" t="s">
        <v>1431</v>
      </c>
      <c r="F176" s="544" t="s">
        <v>1432</v>
      </c>
      <c r="G176" s="544"/>
      <c r="H176" s="544"/>
      <c r="I176" s="544"/>
      <c r="J176" s="363" t="s">
        <v>219</v>
      </c>
      <c r="K176" s="364">
        <v>26</v>
      </c>
      <c r="L176" s="545"/>
      <c r="M176" s="545"/>
      <c r="N176" s="546">
        <f t="shared" si="20"/>
        <v>0</v>
      </c>
      <c r="O176" s="546"/>
      <c r="P176" s="546"/>
      <c r="Q176" s="546"/>
      <c r="R176" s="293"/>
      <c r="T176" s="365" t="s">
        <v>637</v>
      </c>
      <c r="U176" s="366" t="s">
        <v>1106</v>
      </c>
      <c r="V176" s="367">
        <v>8.2000000000000003E-2</v>
      </c>
      <c r="W176" s="367">
        <f t="shared" si="21"/>
        <v>2.1320000000000001</v>
      </c>
      <c r="X176" s="367">
        <v>2.2000000000000001E-4</v>
      </c>
      <c r="Y176" s="367">
        <f t="shared" si="22"/>
        <v>5.7200000000000003E-3</v>
      </c>
      <c r="Z176" s="367">
        <v>0</v>
      </c>
      <c r="AA176" s="368">
        <f t="shared" si="23"/>
        <v>0</v>
      </c>
      <c r="AR176" s="280" t="s">
        <v>1151</v>
      </c>
      <c r="AT176" s="280" t="s">
        <v>1148</v>
      </c>
      <c r="AU176" s="280" t="s">
        <v>57</v>
      </c>
      <c r="AY176" s="280" t="s">
        <v>1147</v>
      </c>
      <c r="BE176" s="369">
        <f t="shared" si="24"/>
        <v>0</v>
      </c>
      <c r="BF176" s="369">
        <f t="shared" si="25"/>
        <v>0</v>
      </c>
      <c r="BG176" s="369">
        <f t="shared" si="26"/>
        <v>0</v>
      </c>
      <c r="BH176" s="369">
        <f t="shared" si="27"/>
        <v>0</v>
      </c>
      <c r="BI176" s="369">
        <f t="shared" si="28"/>
        <v>0</v>
      </c>
      <c r="BJ176" s="280" t="s">
        <v>48</v>
      </c>
      <c r="BK176" s="369">
        <f t="shared" si="29"/>
        <v>0</v>
      </c>
      <c r="BL176" s="280" t="s">
        <v>1151</v>
      </c>
      <c r="BM176" s="280" t="s">
        <v>1433</v>
      </c>
    </row>
    <row r="177" spans="2:65" s="289" customFormat="1" ht="25.5" customHeight="1" x14ac:dyDescent="0.2">
      <c r="B177" s="290"/>
      <c r="C177" s="361" t="s">
        <v>1434</v>
      </c>
      <c r="D177" s="361" t="s">
        <v>1148</v>
      </c>
      <c r="E177" s="362" t="s">
        <v>1435</v>
      </c>
      <c r="F177" s="544" t="s">
        <v>1436</v>
      </c>
      <c r="G177" s="544"/>
      <c r="H177" s="544"/>
      <c r="I177" s="544"/>
      <c r="J177" s="363" t="s">
        <v>219</v>
      </c>
      <c r="K177" s="364">
        <v>9</v>
      </c>
      <c r="L177" s="545"/>
      <c r="M177" s="545"/>
      <c r="N177" s="546">
        <f t="shared" si="20"/>
        <v>0</v>
      </c>
      <c r="O177" s="546"/>
      <c r="P177" s="546"/>
      <c r="Q177" s="546"/>
      <c r="R177" s="293"/>
      <c r="T177" s="365" t="s">
        <v>637</v>
      </c>
      <c r="U177" s="366" t="s">
        <v>1106</v>
      </c>
      <c r="V177" s="367">
        <v>0.22700000000000001</v>
      </c>
      <c r="W177" s="367">
        <f t="shared" si="21"/>
        <v>2.0430000000000001</v>
      </c>
      <c r="X177" s="367">
        <v>5.6999999999999998E-4</v>
      </c>
      <c r="Y177" s="367">
        <f t="shared" si="22"/>
        <v>5.13E-3</v>
      </c>
      <c r="Z177" s="367">
        <v>0</v>
      </c>
      <c r="AA177" s="368">
        <f t="shared" si="23"/>
        <v>0</v>
      </c>
      <c r="AR177" s="280" t="s">
        <v>1151</v>
      </c>
      <c r="AT177" s="280" t="s">
        <v>1148</v>
      </c>
      <c r="AU177" s="280" t="s">
        <v>57</v>
      </c>
      <c r="AY177" s="280" t="s">
        <v>1147</v>
      </c>
      <c r="BE177" s="369">
        <f t="shared" si="24"/>
        <v>0</v>
      </c>
      <c r="BF177" s="369">
        <f t="shared" si="25"/>
        <v>0</v>
      </c>
      <c r="BG177" s="369">
        <f t="shared" si="26"/>
        <v>0</v>
      </c>
      <c r="BH177" s="369">
        <f t="shared" si="27"/>
        <v>0</v>
      </c>
      <c r="BI177" s="369">
        <f t="shared" si="28"/>
        <v>0</v>
      </c>
      <c r="BJ177" s="280" t="s">
        <v>48</v>
      </c>
      <c r="BK177" s="369">
        <f t="shared" si="29"/>
        <v>0</v>
      </c>
      <c r="BL177" s="280" t="s">
        <v>1151</v>
      </c>
      <c r="BM177" s="280" t="s">
        <v>1437</v>
      </c>
    </row>
    <row r="178" spans="2:65" s="289" customFormat="1" ht="25.5" customHeight="1" x14ac:dyDescent="0.2">
      <c r="B178" s="290"/>
      <c r="C178" s="361" t="s">
        <v>1438</v>
      </c>
      <c r="D178" s="361" t="s">
        <v>1148</v>
      </c>
      <c r="E178" s="362" t="s">
        <v>1439</v>
      </c>
      <c r="F178" s="544" t="s">
        <v>1440</v>
      </c>
      <c r="G178" s="544"/>
      <c r="H178" s="544"/>
      <c r="I178" s="544"/>
      <c r="J178" s="363" t="s">
        <v>219</v>
      </c>
      <c r="K178" s="364">
        <v>3</v>
      </c>
      <c r="L178" s="545"/>
      <c r="M178" s="545"/>
      <c r="N178" s="546">
        <f t="shared" si="20"/>
        <v>0</v>
      </c>
      <c r="O178" s="546"/>
      <c r="P178" s="546"/>
      <c r="Q178" s="546"/>
      <c r="R178" s="293"/>
      <c r="T178" s="365" t="s">
        <v>637</v>
      </c>
      <c r="U178" s="366" t="s">
        <v>1106</v>
      </c>
      <c r="V178" s="367">
        <v>0.35</v>
      </c>
      <c r="W178" s="367">
        <f t="shared" si="21"/>
        <v>1.0499999999999998</v>
      </c>
      <c r="X178" s="367">
        <v>1.14E-3</v>
      </c>
      <c r="Y178" s="367">
        <f t="shared" si="22"/>
        <v>3.4199999999999999E-3</v>
      </c>
      <c r="Z178" s="367">
        <v>0</v>
      </c>
      <c r="AA178" s="368">
        <f t="shared" si="23"/>
        <v>0</v>
      </c>
      <c r="AR178" s="280" t="s">
        <v>1151</v>
      </c>
      <c r="AT178" s="280" t="s">
        <v>1148</v>
      </c>
      <c r="AU178" s="280" t="s">
        <v>57</v>
      </c>
      <c r="AY178" s="280" t="s">
        <v>1147</v>
      </c>
      <c r="BE178" s="369">
        <f t="shared" si="24"/>
        <v>0</v>
      </c>
      <c r="BF178" s="369">
        <f t="shared" si="25"/>
        <v>0</v>
      </c>
      <c r="BG178" s="369">
        <f t="shared" si="26"/>
        <v>0</v>
      </c>
      <c r="BH178" s="369">
        <f t="shared" si="27"/>
        <v>0</v>
      </c>
      <c r="BI178" s="369">
        <f t="shared" si="28"/>
        <v>0</v>
      </c>
      <c r="BJ178" s="280" t="s">
        <v>48</v>
      </c>
      <c r="BK178" s="369">
        <f t="shared" si="29"/>
        <v>0</v>
      </c>
      <c r="BL178" s="280" t="s">
        <v>1151</v>
      </c>
      <c r="BM178" s="280" t="s">
        <v>1441</v>
      </c>
    </row>
    <row r="179" spans="2:65" s="289" customFormat="1" ht="25.5" customHeight="1" x14ac:dyDescent="0.2">
      <c r="B179" s="290"/>
      <c r="C179" s="361" t="s">
        <v>1442</v>
      </c>
      <c r="D179" s="361" t="s">
        <v>1148</v>
      </c>
      <c r="E179" s="362" t="s">
        <v>1443</v>
      </c>
      <c r="F179" s="544" t="s">
        <v>1444</v>
      </c>
      <c r="G179" s="544"/>
      <c r="H179" s="544"/>
      <c r="I179" s="544"/>
      <c r="J179" s="363" t="s">
        <v>219</v>
      </c>
      <c r="K179" s="364">
        <v>4</v>
      </c>
      <c r="L179" s="545"/>
      <c r="M179" s="545"/>
      <c r="N179" s="546">
        <f t="shared" si="20"/>
        <v>0</v>
      </c>
      <c r="O179" s="546"/>
      <c r="P179" s="546"/>
      <c r="Q179" s="546"/>
      <c r="R179" s="293"/>
      <c r="T179" s="365" t="s">
        <v>637</v>
      </c>
      <c r="U179" s="366" t="s">
        <v>1106</v>
      </c>
      <c r="V179" s="367">
        <v>0.42199999999999999</v>
      </c>
      <c r="W179" s="367">
        <f t="shared" si="21"/>
        <v>1.6879999999999999</v>
      </c>
      <c r="X179" s="367">
        <v>1.73E-3</v>
      </c>
      <c r="Y179" s="367">
        <f t="shared" si="22"/>
        <v>6.9199999999999999E-3</v>
      </c>
      <c r="Z179" s="367">
        <v>0</v>
      </c>
      <c r="AA179" s="368">
        <f t="shared" si="23"/>
        <v>0</v>
      </c>
      <c r="AR179" s="280" t="s">
        <v>1151</v>
      </c>
      <c r="AT179" s="280" t="s">
        <v>1148</v>
      </c>
      <c r="AU179" s="280" t="s">
        <v>57</v>
      </c>
      <c r="AY179" s="280" t="s">
        <v>1147</v>
      </c>
      <c r="BE179" s="369">
        <f t="shared" si="24"/>
        <v>0</v>
      </c>
      <c r="BF179" s="369">
        <f t="shared" si="25"/>
        <v>0</v>
      </c>
      <c r="BG179" s="369">
        <f t="shared" si="26"/>
        <v>0</v>
      </c>
      <c r="BH179" s="369">
        <f t="shared" si="27"/>
        <v>0</v>
      </c>
      <c r="BI179" s="369">
        <f t="shared" si="28"/>
        <v>0</v>
      </c>
      <c r="BJ179" s="280" t="s">
        <v>48</v>
      </c>
      <c r="BK179" s="369">
        <f t="shared" si="29"/>
        <v>0</v>
      </c>
      <c r="BL179" s="280" t="s">
        <v>1151</v>
      </c>
      <c r="BM179" s="280" t="s">
        <v>1445</v>
      </c>
    </row>
    <row r="180" spans="2:65" s="289" customFormat="1" ht="38.25" customHeight="1" x14ac:dyDescent="0.2">
      <c r="B180" s="290"/>
      <c r="C180" s="361" t="s">
        <v>1446</v>
      </c>
      <c r="D180" s="361" t="s">
        <v>1148</v>
      </c>
      <c r="E180" s="362" t="s">
        <v>1447</v>
      </c>
      <c r="F180" s="544" t="s">
        <v>1210</v>
      </c>
      <c r="G180" s="544"/>
      <c r="H180" s="544"/>
      <c r="I180" s="544"/>
      <c r="J180" s="363" t="s">
        <v>219</v>
      </c>
      <c r="K180" s="364">
        <v>20</v>
      </c>
      <c r="L180" s="545"/>
      <c r="M180" s="545"/>
      <c r="N180" s="546">
        <f t="shared" si="20"/>
        <v>0</v>
      </c>
      <c r="O180" s="546"/>
      <c r="P180" s="546"/>
      <c r="Q180" s="546"/>
      <c r="R180" s="293"/>
      <c r="T180" s="365" t="s">
        <v>637</v>
      </c>
      <c r="U180" s="366" t="s">
        <v>1106</v>
      </c>
      <c r="V180" s="367">
        <v>0.22</v>
      </c>
      <c r="W180" s="367">
        <f t="shared" si="21"/>
        <v>4.4000000000000004</v>
      </c>
      <c r="X180" s="367">
        <v>5.5000000000000003E-4</v>
      </c>
      <c r="Y180" s="367">
        <f t="shared" si="22"/>
        <v>1.1000000000000001E-2</v>
      </c>
      <c r="Z180" s="367">
        <v>0</v>
      </c>
      <c r="AA180" s="368">
        <f t="shared" si="23"/>
        <v>0</v>
      </c>
      <c r="AR180" s="280" t="s">
        <v>1151</v>
      </c>
      <c r="AT180" s="280" t="s">
        <v>1148</v>
      </c>
      <c r="AU180" s="280" t="s">
        <v>57</v>
      </c>
      <c r="AY180" s="280" t="s">
        <v>1147</v>
      </c>
      <c r="BE180" s="369">
        <f t="shared" si="24"/>
        <v>0</v>
      </c>
      <c r="BF180" s="369">
        <f t="shared" si="25"/>
        <v>0</v>
      </c>
      <c r="BG180" s="369">
        <f t="shared" si="26"/>
        <v>0</v>
      </c>
      <c r="BH180" s="369">
        <f t="shared" si="27"/>
        <v>0</v>
      </c>
      <c r="BI180" s="369">
        <f t="shared" si="28"/>
        <v>0</v>
      </c>
      <c r="BJ180" s="280" t="s">
        <v>48</v>
      </c>
      <c r="BK180" s="369">
        <f t="shared" si="29"/>
        <v>0</v>
      </c>
      <c r="BL180" s="280" t="s">
        <v>1151</v>
      </c>
      <c r="BM180" s="280" t="s">
        <v>1448</v>
      </c>
    </row>
    <row r="181" spans="2:65" s="289" customFormat="1" ht="38.25" customHeight="1" x14ac:dyDescent="0.2">
      <c r="B181" s="290"/>
      <c r="C181" s="361" t="s">
        <v>1449</v>
      </c>
      <c r="D181" s="361" t="s">
        <v>1148</v>
      </c>
      <c r="E181" s="362" t="s">
        <v>1450</v>
      </c>
      <c r="F181" s="544" t="s">
        <v>1451</v>
      </c>
      <c r="G181" s="544"/>
      <c r="H181" s="544"/>
      <c r="I181" s="544"/>
      <c r="J181" s="363" t="s">
        <v>219</v>
      </c>
      <c r="K181" s="364">
        <v>12</v>
      </c>
      <c r="L181" s="545"/>
      <c r="M181" s="545"/>
      <c r="N181" s="546">
        <f t="shared" si="20"/>
        <v>0</v>
      </c>
      <c r="O181" s="546"/>
      <c r="P181" s="546"/>
      <c r="Q181" s="546"/>
      <c r="R181" s="293"/>
      <c r="T181" s="365" t="s">
        <v>637</v>
      </c>
      <c r="U181" s="366" t="s">
        <v>1106</v>
      </c>
      <c r="V181" s="367">
        <v>0.34</v>
      </c>
      <c r="W181" s="367">
        <f t="shared" si="21"/>
        <v>4.08</v>
      </c>
      <c r="X181" s="367">
        <v>1.1900000000000001E-3</v>
      </c>
      <c r="Y181" s="367">
        <f t="shared" si="22"/>
        <v>1.4280000000000001E-2</v>
      </c>
      <c r="Z181" s="367">
        <v>0</v>
      </c>
      <c r="AA181" s="368">
        <f t="shared" si="23"/>
        <v>0</v>
      </c>
      <c r="AR181" s="280" t="s">
        <v>1151</v>
      </c>
      <c r="AT181" s="280" t="s">
        <v>1148</v>
      </c>
      <c r="AU181" s="280" t="s">
        <v>57</v>
      </c>
      <c r="AY181" s="280" t="s">
        <v>1147</v>
      </c>
      <c r="BE181" s="369">
        <f t="shared" si="24"/>
        <v>0</v>
      </c>
      <c r="BF181" s="369">
        <f t="shared" si="25"/>
        <v>0</v>
      </c>
      <c r="BG181" s="369">
        <f t="shared" si="26"/>
        <v>0</v>
      </c>
      <c r="BH181" s="369">
        <f t="shared" si="27"/>
        <v>0</v>
      </c>
      <c r="BI181" s="369">
        <f t="shared" si="28"/>
        <v>0</v>
      </c>
      <c r="BJ181" s="280" t="s">
        <v>48</v>
      </c>
      <c r="BK181" s="369">
        <f t="shared" si="29"/>
        <v>0</v>
      </c>
      <c r="BL181" s="280" t="s">
        <v>1151</v>
      </c>
      <c r="BM181" s="280" t="s">
        <v>1452</v>
      </c>
    </row>
    <row r="182" spans="2:65" s="289" customFormat="1" ht="38.25" customHeight="1" x14ac:dyDescent="0.2">
      <c r="B182" s="290"/>
      <c r="C182" s="361" t="s">
        <v>1453</v>
      </c>
      <c r="D182" s="361" t="s">
        <v>1148</v>
      </c>
      <c r="E182" s="362" t="s">
        <v>1454</v>
      </c>
      <c r="F182" s="544" t="s">
        <v>1455</v>
      </c>
      <c r="G182" s="544"/>
      <c r="H182" s="544"/>
      <c r="I182" s="544"/>
      <c r="J182" s="363" t="s">
        <v>219</v>
      </c>
      <c r="K182" s="364">
        <v>16</v>
      </c>
      <c r="L182" s="545"/>
      <c r="M182" s="545"/>
      <c r="N182" s="546">
        <f t="shared" si="20"/>
        <v>0</v>
      </c>
      <c r="O182" s="546"/>
      <c r="P182" s="546"/>
      <c r="Q182" s="546"/>
      <c r="R182" s="293"/>
      <c r="T182" s="365" t="s">
        <v>637</v>
      </c>
      <c r="U182" s="366" t="s">
        <v>1106</v>
      </c>
      <c r="V182" s="367">
        <v>0.41</v>
      </c>
      <c r="W182" s="367">
        <f t="shared" si="21"/>
        <v>6.56</v>
      </c>
      <c r="X182" s="367">
        <v>1.8600000000000001E-3</v>
      </c>
      <c r="Y182" s="367">
        <f t="shared" si="22"/>
        <v>2.9760000000000002E-2</v>
      </c>
      <c r="Z182" s="367">
        <v>0</v>
      </c>
      <c r="AA182" s="368">
        <f t="shared" si="23"/>
        <v>0</v>
      </c>
      <c r="AR182" s="280" t="s">
        <v>1151</v>
      </c>
      <c r="AT182" s="280" t="s">
        <v>1148</v>
      </c>
      <c r="AU182" s="280" t="s">
        <v>57</v>
      </c>
      <c r="AY182" s="280" t="s">
        <v>1147</v>
      </c>
      <c r="BE182" s="369">
        <f t="shared" si="24"/>
        <v>0</v>
      </c>
      <c r="BF182" s="369">
        <f t="shared" si="25"/>
        <v>0</v>
      </c>
      <c r="BG182" s="369">
        <f t="shared" si="26"/>
        <v>0</v>
      </c>
      <c r="BH182" s="369">
        <f t="shared" si="27"/>
        <v>0</v>
      </c>
      <c r="BI182" s="369">
        <f t="shared" si="28"/>
        <v>0</v>
      </c>
      <c r="BJ182" s="280" t="s">
        <v>48</v>
      </c>
      <c r="BK182" s="369">
        <f t="shared" si="29"/>
        <v>0</v>
      </c>
      <c r="BL182" s="280" t="s">
        <v>1151</v>
      </c>
      <c r="BM182" s="280" t="s">
        <v>1456</v>
      </c>
    </row>
    <row r="183" spans="2:65" s="289" customFormat="1" ht="38.25" customHeight="1" x14ac:dyDescent="0.2">
      <c r="B183" s="290"/>
      <c r="C183" s="361" t="s">
        <v>1457</v>
      </c>
      <c r="D183" s="361" t="s">
        <v>1148</v>
      </c>
      <c r="E183" s="362" t="s">
        <v>1458</v>
      </c>
      <c r="F183" s="544" t="s">
        <v>1459</v>
      </c>
      <c r="G183" s="544"/>
      <c r="H183" s="544"/>
      <c r="I183" s="544"/>
      <c r="J183" s="363" t="s">
        <v>219</v>
      </c>
      <c r="K183" s="364">
        <v>2</v>
      </c>
      <c r="L183" s="545"/>
      <c r="M183" s="545"/>
      <c r="N183" s="546">
        <f t="shared" si="20"/>
        <v>0</v>
      </c>
      <c r="O183" s="546"/>
      <c r="P183" s="546"/>
      <c r="Q183" s="546"/>
      <c r="R183" s="293"/>
      <c r="T183" s="365" t="s">
        <v>637</v>
      </c>
      <c r="U183" s="366" t="s">
        <v>1106</v>
      </c>
      <c r="V183" s="367">
        <v>0.62</v>
      </c>
      <c r="W183" s="367">
        <f t="shared" si="21"/>
        <v>1.24</v>
      </c>
      <c r="X183" s="367">
        <v>5.6600000000000001E-3</v>
      </c>
      <c r="Y183" s="367">
        <f t="shared" si="22"/>
        <v>1.132E-2</v>
      </c>
      <c r="Z183" s="367">
        <v>0</v>
      </c>
      <c r="AA183" s="368">
        <f t="shared" si="23"/>
        <v>0</v>
      </c>
      <c r="AR183" s="280" t="s">
        <v>1151</v>
      </c>
      <c r="AT183" s="280" t="s">
        <v>1148</v>
      </c>
      <c r="AU183" s="280" t="s">
        <v>57</v>
      </c>
      <c r="AY183" s="280" t="s">
        <v>1147</v>
      </c>
      <c r="BE183" s="369">
        <f t="shared" si="24"/>
        <v>0</v>
      </c>
      <c r="BF183" s="369">
        <f t="shared" si="25"/>
        <v>0</v>
      </c>
      <c r="BG183" s="369">
        <f t="shared" si="26"/>
        <v>0</v>
      </c>
      <c r="BH183" s="369">
        <f t="shared" si="27"/>
        <v>0</v>
      </c>
      <c r="BI183" s="369">
        <f t="shared" si="28"/>
        <v>0</v>
      </c>
      <c r="BJ183" s="280" t="s">
        <v>48</v>
      </c>
      <c r="BK183" s="369">
        <f t="shared" si="29"/>
        <v>0</v>
      </c>
      <c r="BL183" s="280" t="s">
        <v>1151</v>
      </c>
      <c r="BM183" s="280" t="s">
        <v>1460</v>
      </c>
    </row>
    <row r="184" spans="2:65" s="289" customFormat="1" ht="25.5" customHeight="1" x14ac:dyDescent="0.2">
      <c r="B184" s="290"/>
      <c r="C184" s="361" t="s">
        <v>1461</v>
      </c>
      <c r="D184" s="361" t="s">
        <v>1148</v>
      </c>
      <c r="E184" s="362" t="s">
        <v>1462</v>
      </c>
      <c r="F184" s="544" t="s">
        <v>1463</v>
      </c>
      <c r="G184" s="544"/>
      <c r="H184" s="544"/>
      <c r="I184" s="544"/>
      <c r="J184" s="363" t="s">
        <v>219</v>
      </c>
      <c r="K184" s="364">
        <v>4</v>
      </c>
      <c r="L184" s="545"/>
      <c r="M184" s="545"/>
      <c r="N184" s="546">
        <f t="shared" si="20"/>
        <v>0</v>
      </c>
      <c r="O184" s="546"/>
      <c r="P184" s="546"/>
      <c r="Q184" s="546"/>
      <c r="R184" s="293"/>
      <c r="T184" s="365" t="s">
        <v>637</v>
      </c>
      <c r="U184" s="366" t="s">
        <v>1106</v>
      </c>
      <c r="V184" s="367">
        <v>0.25800000000000001</v>
      </c>
      <c r="W184" s="367">
        <f t="shared" si="21"/>
        <v>1.032</v>
      </c>
      <c r="X184" s="367">
        <v>1.5499999999999999E-3</v>
      </c>
      <c r="Y184" s="367">
        <f t="shared" si="22"/>
        <v>6.1999999999999998E-3</v>
      </c>
      <c r="Z184" s="367">
        <v>0</v>
      </c>
      <c r="AA184" s="368">
        <f t="shared" si="23"/>
        <v>0</v>
      </c>
      <c r="AR184" s="280" t="s">
        <v>1151</v>
      </c>
      <c r="AT184" s="280" t="s">
        <v>1148</v>
      </c>
      <c r="AU184" s="280" t="s">
        <v>57</v>
      </c>
      <c r="AY184" s="280" t="s">
        <v>1147</v>
      </c>
      <c r="BE184" s="369">
        <f t="shared" si="24"/>
        <v>0</v>
      </c>
      <c r="BF184" s="369">
        <f t="shared" si="25"/>
        <v>0</v>
      </c>
      <c r="BG184" s="369">
        <f t="shared" si="26"/>
        <v>0</v>
      </c>
      <c r="BH184" s="369">
        <f t="shared" si="27"/>
        <v>0</v>
      </c>
      <c r="BI184" s="369">
        <f t="shared" si="28"/>
        <v>0</v>
      </c>
      <c r="BJ184" s="280" t="s">
        <v>48</v>
      </c>
      <c r="BK184" s="369">
        <f t="shared" si="29"/>
        <v>0</v>
      </c>
      <c r="BL184" s="280" t="s">
        <v>1151</v>
      </c>
      <c r="BM184" s="280" t="s">
        <v>1464</v>
      </c>
    </row>
    <row r="185" spans="2:65" s="289" customFormat="1" ht="25.5" customHeight="1" x14ac:dyDescent="0.2">
      <c r="B185" s="290"/>
      <c r="C185" s="361" t="s">
        <v>1465</v>
      </c>
      <c r="D185" s="361" t="s">
        <v>1148</v>
      </c>
      <c r="E185" s="362" t="s">
        <v>1466</v>
      </c>
      <c r="F185" s="544" t="s">
        <v>1467</v>
      </c>
      <c r="G185" s="544"/>
      <c r="H185" s="544"/>
      <c r="I185" s="544"/>
      <c r="J185" s="363" t="s">
        <v>219</v>
      </c>
      <c r="K185" s="364">
        <v>3</v>
      </c>
      <c r="L185" s="545"/>
      <c r="M185" s="545"/>
      <c r="N185" s="546">
        <f t="shared" si="20"/>
        <v>0</v>
      </c>
      <c r="O185" s="546"/>
      <c r="P185" s="546"/>
      <c r="Q185" s="546"/>
      <c r="R185" s="293"/>
      <c r="T185" s="365" t="s">
        <v>637</v>
      </c>
      <c r="U185" s="366" t="s">
        <v>1106</v>
      </c>
      <c r="V185" s="367">
        <v>0.28799999999999998</v>
      </c>
      <c r="W185" s="367">
        <f t="shared" si="21"/>
        <v>0.86399999999999988</v>
      </c>
      <c r="X185" s="367">
        <v>1.56E-3</v>
      </c>
      <c r="Y185" s="367">
        <f t="shared" si="22"/>
        <v>4.6800000000000001E-3</v>
      </c>
      <c r="Z185" s="367">
        <v>0</v>
      </c>
      <c r="AA185" s="368">
        <f t="shared" si="23"/>
        <v>0</v>
      </c>
      <c r="AR185" s="280" t="s">
        <v>1151</v>
      </c>
      <c r="AT185" s="280" t="s">
        <v>1148</v>
      </c>
      <c r="AU185" s="280" t="s">
        <v>57</v>
      </c>
      <c r="AY185" s="280" t="s">
        <v>1147</v>
      </c>
      <c r="BE185" s="369">
        <f t="shared" si="24"/>
        <v>0</v>
      </c>
      <c r="BF185" s="369">
        <f t="shared" si="25"/>
        <v>0</v>
      </c>
      <c r="BG185" s="369">
        <f t="shared" si="26"/>
        <v>0</v>
      </c>
      <c r="BH185" s="369">
        <f t="shared" si="27"/>
        <v>0</v>
      </c>
      <c r="BI185" s="369">
        <f t="shared" si="28"/>
        <v>0</v>
      </c>
      <c r="BJ185" s="280" t="s">
        <v>48</v>
      </c>
      <c r="BK185" s="369">
        <f t="shared" si="29"/>
        <v>0</v>
      </c>
      <c r="BL185" s="280" t="s">
        <v>1151</v>
      </c>
      <c r="BM185" s="280" t="s">
        <v>1468</v>
      </c>
    </row>
    <row r="186" spans="2:65" s="289" customFormat="1" ht="38.25" customHeight="1" x14ac:dyDescent="0.2">
      <c r="B186" s="290"/>
      <c r="C186" s="361" t="s">
        <v>1469</v>
      </c>
      <c r="D186" s="361" t="s">
        <v>1148</v>
      </c>
      <c r="E186" s="362" t="s">
        <v>1470</v>
      </c>
      <c r="F186" s="544" t="s">
        <v>1471</v>
      </c>
      <c r="G186" s="544"/>
      <c r="H186" s="544"/>
      <c r="I186" s="544"/>
      <c r="J186" s="363" t="s">
        <v>219</v>
      </c>
      <c r="K186" s="364">
        <v>20</v>
      </c>
      <c r="L186" s="545"/>
      <c r="M186" s="545"/>
      <c r="N186" s="546">
        <f t="shared" si="20"/>
        <v>0</v>
      </c>
      <c r="O186" s="546"/>
      <c r="P186" s="546"/>
      <c r="Q186" s="546"/>
      <c r="R186" s="293"/>
      <c r="T186" s="365" t="s">
        <v>637</v>
      </c>
      <c r="U186" s="366" t="s">
        <v>1106</v>
      </c>
      <c r="V186" s="367">
        <v>0.38100000000000001</v>
      </c>
      <c r="W186" s="367">
        <f t="shared" si="21"/>
        <v>7.62</v>
      </c>
      <c r="X186" s="367">
        <v>5.6999999999999998E-4</v>
      </c>
      <c r="Y186" s="367">
        <f t="shared" si="22"/>
        <v>1.14E-2</v>
      </c>
      <c r="Z186" s="367">
        <v>0</v>
      </c>
      <c r="AA186" s="368">
        <f t="shared" si="23"/>
        <v>0</v>
      </c>
      <c r="AR186" s="280" t="s">
        <v>1151</v>
      </c>
      <c r="AT186" s="280" t="s">
        <v>1148</v>
      </c>
      <c r="AU186" s="280" t="s">
        <v>57</v>
      </c>
      <c r="AY186" s="280" t="s">
        <v>1147</v>
      </c>
      <c r="BE186" s="369">
        <f t="shared" si="24"/>
        <v>0</v>
      </c>
      <c r="BF186" s="369">
        <f t="shared" si="25"/>
        <v>0</v>
      </c>
      <c r="BG186" s="369">
        <f t="shared" si="26"/>
        <v>0</v>
      </c>
      <c r="BH186" s="369">
        <f t="shared" si="27"/>
        <v>0</v>
      </c>
      <c r="BI186" s="369">
        <f t="shared" si="28"/>
        <v>0</v>
      </c>
      <c r="BJ186" s="280" t="s">
        <v>48</v>
      </c>
      <c r="BK186" s="369">
        <f t="shared" si="29"/>
        <v>0</v>
      </c>
      <c r="BL186" s="280" t="s">
        <v>1151</v>
      </c>
      <c r="BM186" s="280" t="s">
        <v>1472</v>
      </c>
    </row>
    <row r="187" spans="2:65" s="289" customFormat="1" ht="25.5" customHeight="1" x14ac:dyDescent="0.2">
      <c r="B187" s="290"/>
      <c r="C187" s="361" t="s">
        <v>1473</v>
      </c>
      <c r="D187" s="361" t="s">
        <v>1148</v>
      </c>
      <c r="E187" s="362" t="s">
        <v>1474</v>
      </c>
      <c r="F187" s="544" t="s">
        <v>1475</v>
      </c>
      <c r="G187" s="544"/>
      <c r="H187" s="544"/>
      <c r="I187" s="544"/>
      <c r="J187" s="363" t="s">
        <v>219</v>
      </c>
      <c r="K187" s="364">
        <v>1</v>
      </c>
      <c r="L187" s="545"/>
      <c r="M187" s="545"/>
      <c r="N187" s="546">
        <f t="shared" si="20"/>
        <v>0</v>
      </c>
      <c r="O187" s="546"/>
      <c r="P187" s="546"/>
      <c r="Q187" s="546"/>
      <c r="R187" s="293"/>
      <c r="T187" s="365" t="s">
        <v>637</v>
      </c>
      <c r="U187" s="366" t="s">
        <v>1106</v>
      </c>
      <c r="V187" s="367">
        <v>0.4</v>
      </c>
      <c r="W187" s="367">
        <f t="shared" si="21"/>
        <v>0.4</v>
      </c>
      <c r="X187" s="367">
        <v>2E-3</v>
      </c>
      <c r="Y187" s="367">
        <f t="shared" si="22"/>
        <v>2E-3</v>
      </c>
      <c r="Z187" s="367">
        <v>0</v>
      </c>
      <c r="AA187" s="368">
        <f t="shared" si="23"/>
        <v>0</v>
      </c>
      <c r="AR187" s="280" t="s">
        <v>1151</v>
      </c>
      <c r="AT187" s="280" t="s">
        <v>1148</v>
      </c>
      <c r="AU187" s="280" t="s">
        <v>57</v>
      </c>
      <c r="AY187" s="280" t="s">
        <v>1147</v>
      </c>
      <c r="BE187" s="369">
        <f t="shared" si="24"/>
        <v>0</v>
      </c>
      <c r="BF187" s="369">
        <f t="shared" si="25"/>
        <v>0</v>
      </c>
      <c r="BG187" s="369">
        <f t="shared" si="26"/>
        <v>0</v>
      </c>
      <c r="BH187" s="369">
        <f t="shared" si="27"/>
        <v>0</v>
      </c>
      <c r="BI187" s="369">
        <f t="shared" si="28"/>
        <v>0</v>
      </c>
      <c r="BJ187" s="280" t="s">
        <v>48</v>
      </c>
      <c r="BK187" s="369">
        <f t="shared" si="29"/>
        <v>0</v>
      </c>
      <c r="BL187" s="280" t="s">
        <v>1151</v>
      </c>
      <c r="BM187" s="280" t="s">
        <v>1476</v>
      </c>
    </row>
    <row r="188" spans="2:65" s="289" customFormat="1" ht="38.25" customHeight="1" x14ac:dyDescent="0.2">
      <c r="B188" s="290"/>
      <c r="C188" s="361" t="s">
        <v>1477</v>
      </c>
      <c r="D188" s="361" t="s">
        <v>1148</v>
      </c>
      <c r="E188" s="362" t="s">
        <v>1478</v>
      </c>
      <c r="F188" s="544" t="s">
        <v>1479</v>
      </c>
      <c r="G188" s="544"/>
      <c r="H188" s="544"/>
      <c r="I188" s="544"/>
      <c r="J188" s="363" t="s">
        <v>219</v>
      </c>
      <c r="K188" s="364">
        <v>18</v>
      </c>
      <c r="L188" s="545"/>
      <c r="M188" s="545"/>
      <c r="N188" s="546">
        <f t="shared" si="20"/>
        <v>0</v>
      </c>
      <c r="O188" s="546"/>
      <c r="P188" s="546"/>
      <c r="Q188" s="546"/>
      <c r="R188" s="293"/>
      <c r="T188" s="365" t="s">
        <v>637</v>
      </c>
      <c r="U188" s="366" t="s">
        <v>1106</v>
      </c>
      <c r="V188" s="367">
        <v>0.433</v>
      </c>
      <c r="W188" s="367">
        <f t="shared" si="21"/>
        <v>7.7939999999999996</v>
      </c>
      <c r="X188" s="367">
        <v>2.2100000000000002E-3</v>
      </c>
      <c r="Y188" s="367">
        <f t="shared" si="22"/>
        <v>3.9780000000000003E-2</v>
      </c>
      <c r="Z188" s="367">
        <v>0</v>
      </c>
      <c r="AA188" s="368">
        <f t="shared" si="23"/>
        <v>0</v>
      </c>
      <c r="AR188" s="280" t="s">
        <v>1151</v>
      </c>
      <c r="AT188" s="280" t="s">
        <v>1148</v>
      </c>
      <c r="AU188" s="280" t="s">
        <v>57</v>
      </c>
      <c r="AY188" s="280" t="s">
        <v>1147</v>
      </c>
      <c r="BE188" s="369">
        <f t="shared" si="24"/>
        <v>0</v>
      </c>
      <c r="BF188" s="369">
        <f t="shared" si="25"/>
        <v>0</v>
      </c>
      <c r="BG188" s="369">
        <f t="shared" si="26"/>
        <v>0</v>
      </c>
      <c r="BH188" s="369">
        <f t="shared" si="27"/>
        <v>0</v>
      </c>
      <c r="BI188" s="369">
        <f t="shared" si="28"/>
        <v>0</v>
      </c>
      <c r="BJ188" s="280" t="s">
        <v>48</v>
      </c>
      <c r="BK188" s="369">
        <f t="shared" si="29"/>
        <v>0</v>
      </c>
      <c r="BL188" s="280" t="s">
        <v>1151</v>
      </c>
      <c r="BM188" s="280" t="s">
        <v>1480</v>
      </c>
    </row>
    <row r="189" spans="2:65" s="289" customFormat="1" ht="25.5" customHeight="1" x14ac:dyDescent="0.2">
      <c r="B189" s="290"/>
      <c r="C189" s="361" t="s">
        <v>1481</v>
      </c>
      <c r="D189" s="361" t="s">
        <v>1148</v>
      </c>
      <c r="E189" s="362" t="s">
        <v>1482</v>
      </c>
      <c r="F189" s="544" t="s">
        <v>1483</v>
      </c>
      <c r="G189" s="544"/>
      <c r="H189" s="544"/>
      <c r="I189" s="544"/>
      <c r="J189" s="363" t="s">
        <v>699</v>
      </c>
      <c r="K189" s="364">
        <v>0.16800000000000001</v>
      </c>
      <c r="L189" s="545"/>
      <c r="M189" s="545"/>
      <c r="N189" s="546">
        <f t="shared" si="20"/>
        <v>0</v>
      </c>
      <c r="O189" s="546"/>
      <c r="P189" s="546"/>
      <c r="Q189" s="546"/>
      <c r="R189" s="293"/>
      <c r="T189" s="365" t="s">
        <v>637</v>
      </c>
      <c r="U189" s="366" t="s">
        <v>1106</v>
      </c>
      <c r="V189" s="367">
        <v>2.2320000000000002</v>
      </c>
      <c r="W189" s="367">
        <f t="shared" si="21"/>
        <v>0.37497600000000003</v>
      </c>
      <c r="X189" s="367">
        <v>0</v>
      </c>
      <c r="Y189" s="367">
        <f t="shared" si="22"/>
        <v>0</v>
      </c>
      <c r="Z189" s="367">
        <v>0</v>
      </c>
      <c r="AA189" s="368">
        <f t="shared" si="23"/>
        <v>0</v>
      </c>
      <c r="AR189" s="280" t="s">
        <v>1151</v>
      </c>
      <c r="AT189" s="280" t="s">
        <v>1148</v>
      </c>
      <c r="AU189" s="280" t="s">
        <v>57</v>
      </c>
      <c r="AY189" s="280" t="s">
        <v>1147</v>
      </c>
      <c r="BE189" s="369">
        <f t="shared" si="24"/>
        <v>0</v>
      </c>
      <c r="BF189" s="369">
        <f t="shared" si="25"/>
        <v>0</v>
      </c>
      <c r="BG189" s="369">
        <f t="shared" si="26"/>
        <v>0</v>
      </c>
      <c r="BH189" s="369">
        <f t="shared" si="27"/>
        <v>0</v>
      </c>
      <c r="BI189" s="369">
        <f t="shared" si="28"/>
        <v>0</v>
      </c>
      <c r="BJ189" s="280" t="s">
        <v>48</v>
      </c>
      <c r="BK189" s="369">
        <f t="shared" si="29"/>
        <v>0</v>
      </c>
      <c r="BL189" s="280" t="s">
        <v>1151</v>
      </c>
      <c r="BM189" s="280" t="s">
        <v>1484</v>
      </c>
    </row>
    <row r="190" spans="2:65" s="353" customFormat="1" ht="29.85" customHeight="1" x14ac:dyDescent="0.3">
      <c r="B190" s="349"/>
      <c r="C190" s="350"/>
      <c r="D190" s="360" t="s">
        <v>1269</v>
      </c>
      <c r="E190" s="360"/>
      <c r="F190" s="360"/>
      <c r="G190" s="360"/>
      <c r="H190" s="360"/>
      <c r="I190" s="360"/>
      <c r="J190" s="360"/>
      <c r="K190" s="360"/>
      <c r="L190" s="380"/>
      <c r="M190" s="380"/>
      <c r="N190" s="551">
        <f>BK190</f>
        <v>0</v>
      </c>
      <c r="O190" s="552"/>
      <c r="P190" s="552"/>
      <c r="Q190" s="552"/>
      <c r="R190" s="352"/>
      <c r="T190" s="354"/>
      <c r="U190" s="350"/>
      <c r="V190" s="350"/>
      <c r="W190" s="355">
        <f>SUM(W191:W194)</f>
        <v>60.885000000000005</v>
      </c>
      <c r="X190" s="350"/>
      <c r="Y190" s="355">
        <f>SUM(Y191:Y194)</f>
        <v>7.2000000000000005E-4</v>
      </c>
      <c r="Z190" s="350"/>
      <c r="AA190" s="356">
        <f>SUM(AA191:AA194)</f>
        <v>0.22437000000000001</v>
      </c>
      <c r="AR190" s="357" t="s">
        <v>57</v>
      </c>
      <c r="AT190" s="358" t="s">
        <v>1145</v>
      </c>
      <c r="AU190" s="358" t="s">
        <v>48</v>
      </c>
      <c r="AY190" s="357" t="s">
        <v>1147</v>
      </c>
      <c r="BK190" s="359">
        <f>SUM(BK191:BK194)</f>
        <v>0</v>
      </c>
    </row>
    <row r="191" spans="2:65" s="289" customFormat="1" ht="25.5" customHeight="1" x14ac:dyDescent="0.2">
      <c r="B191" s="290"/>
      <c r="C191" s="361" t="s">
        <v>65</v>
      </c>
      <c r="D191" s="361" t="s">
        <v>1148</v>
      </c>
      <c r="E191" s="362" t="s">
        <v>1485</v>
      </c>
      <c r="F191" s="544" t="s">
        <v>1486</v>
      </c>
      <c r="G191" s="544"/>
      <c r="H191" s="544"/>
      <c r="I191" s="544"/>
      <c r="J191" s="363" t="s">
        <v>219</v>
      </c>
      <c r="K191" s="364">
        <v>150</v>
      </c>
      <c r="L191" s="545"/>
      <c r="M191" s="545"/>
      <c r="N191" s="546">
        <f>ROUND(L191*K191,2)</f>
        <v>0</v>
      </c>
      <c r="O191" s="546"/>
      <c r="P191" s="546"/>
      <c r="Q191" s="546"/>
      <c r="R191" s="293"/>
      <c r="T191" s="365" t="s">
        <v>637</v>
      </c>
      <c r="U191" s="366" t="s">
        <v>1106</v>
      </c>
      <c r="V191" s="367">
        <v>0.26800000000000002</v>
      </c>
      <c r="W191" s="367">
        <f>V191*K191</f>
        <v>40.200000000000003</v>
      </c>
      <c r="X191" s="367">
        <v>0</v>
      </c>
      <c r="Y191" s="367">
        <f>X191*K191</f>
        <v>0</v>
      </c>
      <c r="Z191" s="367">
        <v>0</v>
      </c>
      <c r="AA191" s="368">
        <f>Z191*K191</f>
        <v>0</v>
      </c>
      <c r="AR191" s="280" t="s">
        <v>1151</v>
      </c>
      <c r="AT191" s="280" t="s">
        <v>1148</v>
      </c>
      <c r="AU191" s="280" t="s">
        <v>57</v>
      </c>
      <c r="AY191" s="280" t="s">
        <v>1147</v>
      </c>
      <c r="BE191" s="369">
        <f>IF(U191="základní",N191,0)</f>
        <v>0</v>
      </c>
      <c r="BF191" s="369">
        <f>IF(U191="snížená",N191,0)</f>
        <v>0</v>
      </c>
      <c r="BG191" s="369">
        <f>IF(U191="zákl. přenesená",N191,0)</f>
        <v>0</v>
      </c>
      <c r="BH191" s="369">
        <f>IF(U191="sníž. přenesená",N191,0)</f>
        <v>0</v>
      </c>
      <c r="BI191" s="369">
        <f>IF(U191="nulová",N191,0)</f>
        <v>0</v>
      </c>
      <c r="BJ191" s="280" t="s">
        <v>48</v>
      </c>
      <c r="BK191" s="369">
        <f>ROUND(L191*K191,2)</f>
        <v>0</v>
      </c>
      <c r="BL191" s="280" t="s">
        <v>1151</v>
      </c>
      <c r="BM191" s="280" t="s">
        <v>1487</v>
      </c>
    </row>
    <row r="192" spans="2:65" s="289" customFormat="1" ht="25.5" customHeight="1" x14ac:dyDescent="0.2">
      <c r="B192" s="290"/>
      <c r="C192" s="361" t="s">
        <v>67</v>
      </c>
      <c r="D192" s="361" t="s">
        <v>1148</v>
      </c>
      <c r="E192" s="362" t="s">
        <v>1488</v>
      </c>
      <c r="F192" s="544" t="s">
        <v>1489</v>
      </c>
      <c r="G192" s="544"/>
      <c r="H192" s="544"/>
      <c r="I192" s="544"/>
      <c r="J192" s="363" t="s">
        <v>219</v>
      </c>
      <c r="K192" s="364">
        <v>9</v>
      </c>
      <c r="L192" s="545"/>
      <c r="M192" s="545"/>
      <c r="N192" s="546">
        <f>ROUND(L192*K192,2)</f>
        <v>0</v>
      </c>
      <c r="O192" s="546"/>
      <c r="P192" s="546"/>
      <c r="Q192" s="546"/>
      <c r="R192" s="293"/>
      <c r="T192" s="365" t="s">
        <v>637</v>
      </c>
      <c r="U192" s="366" t="s">
        <v>1106</v>
      </c>
      <c r="V192" s="367">
        <v>0.26800000000000002</v>
      </c>
      <c r="W192" s="367">
        <f>V192*K192</f>
        <v>2.4119999999999999</v>
      </c>
      <c r="X192" s="367">
        <v>8.0000000000000007E-5</v>
      </c>
      <c r="Y192" s="367">
        <f>X192*K192</f>
        <v>7.2000000000000005E-4</v>
      </c>
      <c r="Z192" s="367">
        <v>2.4930000000000001E-2</v>
      </c>
      <c r="AA192" s="368">
        <f>Z192*K192</f>
        <v>0.22437000000000001</v>
      </c>
      <c r="AR192" s="280" t="s">
        <v>1151</v>
      </c>
      <c r="AT192" s="280" t="s">
        <v>1148</v>
      </c>
      <c r="AU192" s="280" t="s">
        <v>57</v>
      </c>
      <c r="AY192" s="280" t="s">
        <v>1147</v>
      </c>
      <c r="BE192" s="369">
        <f>IF(U192="základní",N192,0)</f>
        <v>0</v>
      </c>
      <c r="BF192" s="369">
        <f>IF(U192="snížená",N192,0)</f>
        <v>0</v>
      </c>
      <c r="BG192" s="369">
        <f>IF(U192="zákl. přenesená",N192,0)</f>
        <v>0</v>
      </c>
      <c r="BH192" s="369">
        <f>IF(U192="sníž. přenesená",N192,0)</f>
        <v>0</v>
      </c>
      <c r="BI192" s="369">
        <f>IF(U192="nulová",N192,0)</f>
        <v>0</v>
      </c>
      <c r="BJ192" s="280" t="s">
        <v>48</v>
      </c>
      <c r="BK192" s="369">
        <f>ROUND(L192*K192,2)</f>
        <v>0</v>
      </c>
      <c r="BL192" s="280" t="s">
        <v>1151</v>
      </c>
      <c r="BM192" s="280" t="s">
        <v>1490</v>
      </c>
    </row>
    <row r="193" spans="2:65" s="289" customFormat="1" ht="38.25" customHeight="1" x14ac:dyDescent="0.2">
      <c r="B193" s="290"/>
      <c r="C193" s="361" t="s">
        <v>71</v>
      </c>
      <c r="D193" s="361" t="s">
        <v>1148</v>
      </c>
      <c r="E193" s="362" t="s">
        <v>1491</v>
      </c>
      <c r="F193" s="544" t="s">
        <v>1492</v>
      </c>
      <c r="G193" s="544"/>
      <c r="H193" s="544"/>
      <c r="I193" s="544"/>
      <c r="J193" s="363" t="s">
        <v>219</v>
      </c>
      <c r="K193" s="364">
        <v>9</v>
      </c>
      <c r="L193" s="545"/>
      <c r="M193" s="545"/>
      <c r="N193" s="546">
        <f>ROUND(L193*K193,2)</f>
        <v>0</v>
      </c>
      <c r="O193" s="546"/>
      <c r="P193" s="546"/>
      <c r="Q193" s="546"/>
      <c r="R193" s="293"/>
      <c r="T193" s="365" t="s">
        <v>637</v>
      </c>
      <c r="U193" s="366" t="s">
        <v>1106</v>
      </c>
      <c r="V193" s="367">
        <v>0.997</v>
      </c>
      <c r="W193" s="367">
        <f>V193*K193</f>
        <v>8.9730000000000008</v>
      </c>
      <c r="X193" s="367">
        <v>0</v>
      </c>
      <c r="Y193" s="367">
        <f>X193*K193</f>
        <v>0</v>
      </c>
      <c r="Z193" s="367">
        <v>0</v>
      </c>
      <c r="AA193" s="368">
        <f>Z193*K193</f>
        <v>0</v>
      </c>
      <c r="AR193" s="280" t="s">
        <v>1151</v>
      </c>
      <c r="AT193" s="280" t="s">
        <v>1148</v>
      </c>
      <c r="AU193" s="280" t="s">
        <v>57</v>
      </c>
      <c r="AY193" s="280" t="s">
        <v>1147</v>
      </c>
      <c r="BE193" s="369">
        <f>IF(U193="základní",N193,0)</f>
        <v>0</v>
      </c>
      <c r="BF193" s="369">
        <f>IF(U193="snížená",N193,0)</f>
        <v>0</v>
      </c>
      <c r="BG193" s="369">
        <f>IF(U193="zákl. přenesená",N193,0)</f>
        <v>0</v>
      </c>
      <c r="BH193" s="369">
        <f>IF(U193="sníž. přenesená",N193,0)</f>
        <v>0</v>
      </c>
      <c r="BI193" s="369">
        <f>IF(U193="nulová",N193,0)</f>
        <v>0</v>
      </c>
      <c r="BJ193" s="280" t="s">
        <v>48</v>
      </c>
      <c r="BK193" s="369">
        <f>ROUND(L193*K193,2)</f>
        <v>0</v>
      </c>
      <c r="BL193" s="280" t="s">
        <v>1151</v>
      </c>
      <c r="BM193" s="280" t="s">
        <v>1493</v>
      </c>
    </row>
    <row r="194" spans="2:65" s="289" customFormat="1" ht="16.5" customHeight="1" x14ac:dyDescent="0.2">
      <c r="B194" s="290"/>
      <c r="C194" s="361" t="s">
        <v>73</v>
      </c>
      <c r="D194" s="361" t="s">
        <v>1148</v>
      </c>
      <c r="E194" s="362" t="s">
        <v>1494</v>
      </c>
      <c r="F194" s="544" t="s">
        <v>1495</v>
      </c>
      <c r="G194" s="544"/>
      <c r="H194" s="544"/>
      <c r="I194" s="544"/>
      <c r="J194" s="363" t="s">
        <v>219</v>
      </c>
      <c r="K194" s="364">
        <v>150</v>
      </c>
      <c r="L194" s="545"/>
      <c r="M194" s="545"/>
      <c r="N194" s="546">
        <f>ROUND(L194*K194,2)</f>
        <v>0</v>
      </c>
      <c r="O194" s="546"/>
      <c r="P194" s="546"/>
      <c r="Q194" s="546"/>
      <c r="R194" s="293"/>
      <c r="T194" s="365" t="s">
        <v>637</v>
      </c>
      <c r="U194" s="366" t="s">
        <v>1106</v>
      </c>
      <c r="V194" s="367">
        <v>6.2E-2</v>
      </c>
      <c r="W194" s="367">
        <f>V194*K194</f>
        <v>9.3000000000000007</v>
      </c>
      <c r="X194" s="367">
        <v>0</v>
      </c>
      <c r="Y194" s="367">
        <f>X194*K194</f>
        <v>0</v>
      </c>
      <c r="Z194" s="367">
        <v>0</v>
      </c>
      <c r="AA194" s="368">
        <f>Z194*K194</f>
        <v>0</v>
      </c>
      <c r="AR194" s="280" t="s">
        <v>1151</v>
      </c>
      <c r="AT194" s="280" t="s">
        <v>1148</v>
      </c>
      <c r="AU194" s="280" t="s">
        <v>57</v>
      </c>
      <c r="AY194" s="280" t="s">
        <v>1147</v>
      </c>
      <c r="BE194" s="369">
        <f>IF(U194="základní",N194,0)</f>
        <v>0</v>
      </c>
      <c r="BF194" s="369">
        <f>IF(U194="snížená",N194,0)</f>
        <v>0</v>
      </c>
      <c r="BG194" s="369">
        <f>IF(U194="zákl. přenesená",N194,0)</f>
        <v>0</v>
      </c>
      <c r="BH194" s="369">
        <f>IF(U194="sníž. přenesená",N194,0)</f>
        <v>0</v>
      </c>
      <c r="BI194" s="369">
        <f>IF(U194="nulová",N194,0)</f>
        <v>0</v>
      </c>
      <c r="BJ194" s="280" t="s">
        <v>48</v>
      </c>
      <c r="BK194" s="369">
        <f>ROUND(L194*K194,2)</f>
        <v>0</v>
      </c>
      <c r="BL194" s="280" t="s">
        <v>1151</v>
      </c>
      <c r="BM194" s="280" t="s">
        <v>1496</v>
      </c>
    </row>
    <row r="195" spans="2:65" s="353" customFormat="1" ht="37.35" customHeight="1" x14ac:dyDescent="0.35">
      <c r="B195" s="349"/>
      <c r="C195" s="350"/>
      <c r="D195" s="351" t="s">
        <v>1128</v>
      </c>
      <c r="E195" s="351"/>
      <c r="F195" s="351"/>
      <c r="G195" s="351"/>
      <c r="H195" s="351"/>
      <c r="I195" s="351"/>
      <c r="J195" s="351"/>
      <c r="K195" s="351"/>
      <c r="L195" s="381"/>
      <c r="M195" s="381"/>
      <c r="N195" s="555">
        <f>BK195</f>
        <v>0</v>
      </c>
      <c r="O195" s="556"/>
      <c r="P195" s="556"/>
      <c r="Q195" s="556"/>
      <c r="R195" s="352"/>
      <c r="T195" s="354"/>
      <c r="U195" s="350"/>
      <c r="V195" s="350"/>
      <c r="W195" s="355">
        <f>W196</f>
        <v>50</v>
      </c>
      <c r="X195" s="350"/>
      <c r="Y195" s="355">
        <f>Y196</f>
        <v>0</v>
      </c>
      <c r="Z195" s="350"/>
      <c r="AA195" s="356">
        <f>AA196</f>
        <v>0</v>
      </c>
      <c r="AR195" s="357" t="s">
        <v>61</v>
      </c>
      <c r="AT195" s="358" t="s">
        <v>1145</v>
      </c>
      <c r="AU195" s="358" t="s">
        <v>1146</v>
      </c>
      <c r="AY195" s="357" t="s">
        <v>1147</v>
      </c>
      <c r="BK195" s="359">
        <f>BK196</f>
        <v>0</v>
      </c>
    </row>
    <row r="196" spans="2:65" s="289" customFormat="1" ht="25.5" customHeight="1" x14ac:dyDescent="0.2">
      <c r="B196" s="290"/>
      <c r="C196" s="361" t="s">
        <v>1497</v>
      </c>
      <c r="D196" s="361" t="s">
        <v>1148</v>
      </c>
      <c r="E196" s="362" t="s">
        <v>1258</v>
      </c>
      <c r="F196" s="544" t="s">
        <v>1259</v>
      </c>
      <c r="G196" s="544"/>
      <c r="H196" s="544"/>
      <c r="I196" s="544"/>
      <c r="J196" s="363" t="s">
        <v>1260</v>
      </c>
      <c r="K196" s="364">
        <v>50</v>
      </c>
      <c r="L196" s="545"/>
      <c r="M196" s="545"/>
      <c r="N196" s="546">
        <f>ROUND(L196*K196,2)</f>
        <v>0</v>
      </c>
      <c r="O196" s="546"/>
      <c r="P196" s="546"/>
      <c r="Q196" s="546"/>
      <c r="R196" s="293"/>
      <c r="T196" s="365" t="s">
        <v>637</v>
      </c>
      <c r="U196" s="376" t="s">
        <v>1106</v>
      </c>
      <c r="V196" s="377">
        <v>1</v>
      </c>
      <c r="W196" s="377">
        <f>V196*K196</f>
        <v>50</v>
      </c>
      <c r="X196" s="377">
        <v>0</v>
      </c>
      <c r="Y196" s="377">
        <f>X196*K196</f>
        <v>0</v>
      </c>
      <c r="Z196" s="377">
        <v>0</v>
      </c>
      <c r="AA196" s="378">
        <f>Z196*K196</f>
        <v>0</v>
      </c>
      <c r="AR196" s="280" t="s">
        <v>1261</v>
      </c>
      <c r="AT196" s="280" t="s">
        <v>1148</v>
      </c>
      <c r="AU196" s="280" t="s">
        <v>48</v>
      </c>
      <c r="AY196" s="280" t="s">
        <v>1147</v>
      </c>
      <c r="BE196" s="369">
        <f>IF(U196="základní",N196,0)</f>
        <v>0</v>
      </c>
      <c r="BF196" s="369">
        <f>IF(U196="snížená",N196,0)</f>
        <v>0</v>
      </c>
      <c r="BG196" s="369">
        <f>IF(U196="zákl. přenesená",N196,0)</f>
        <v>0</v>
      </c>
      <c r="BH196" s="369">
        <f>IF(U196="sníž. přenesená",N196,0)</f>
        <v>0</v>
      </c>
      <c r="BI196" s="369">
        <f>IF(U196="nulová",N196,0)</f>
        <v>0</v>
      </c>
      <c r="BJ196" s="280" t="s">
        <v>48</v>
      </c>
      <c r="BK196" s="369">
        <f>ROUND(L196*K196,2)</f>
        <v>0</v>
      </c>
      <c r="BL196" s="280" t="s">
        <v>1261</v>
      </c>
      <c r="BM196" s="280" t="s">
        <v>1498</v>
      </c>
    </row>
    <row r="197" spans="2:65" s="289" customFormat="1" ht="6.95" customHeight="1" x14ac:dyDescent="0.2">
      <c r="B197" s="315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7"/>
    </row>
  </sheetData>
  <sheetProtection algorithmName="SHA-512" hashValue="6KjlVYeDvgXE2rJQbTX3r8M2/T0wlLF8wj+VNtwJ+T5V9+mui20n+SerMun9IRMpTDFh8t9QfuAnlY1z5bf55g==" saltValue="e8ac8iQHPDgL2piG++e5Iw==" spinCount="100000" sheet="1" objects="1" scenarios="1"/>
  <mergeCells count="268">
    <mergeCell ref="F194:I194"/>
    <mergeCell ref="L194:M194"/>
    <mergeCell ref="N194:Q194"/>
    <mergeCell ref="N195:Q195"/>
    <mergeCell ref="F196:I196"/>
    <mergeCell ref="L196:M196"/>
    <mergeCell ref="N196:Q196"/>
    <mergeCell ref="F192:I192"/>
    <mergeCell ref="L192:M192"/>
    <mergeCell ref="N192:Q192"/>
    <mergeCell ref="F193:I193"/>
    <mergeCell ref="L193:M193"/>
    <mergeCell ref="N193:Q193"/>
    <mergeCell ref="F189:I189"/>
    <mergeCell ref="L189:M189"/>
    <mergeCell ref="N189:Q189"/>
    <mergeCell ref="N190:Q190"/>
    <mergeCell ref="F191:I191"/>
    <mergeCell ref="L191:M191"/>
    <mergeCell ref="N191:Q191"/>
    <mergeCell ref="F187:I187"/>
    <mergeCell ref="L187:M187"/>
    <mergeCell ref="N187:Q187"/>
    <mergeCell ref="F188:I188"/>
    <mergeCell ref="L188:M188"/>
    <mergeCell ref="N188:Q188"/>
    <mergeCell ref="F185:I185"/>
    <mergeCell ref="L185:M185"/>
    <mergeCell ref="N185:Q185"/>
    <mergeCell ref="F186:I186"/>
    <mergeCell ref="L186:M186"/>
    <mergeCell ref="N186:Q186"/>
    <mergeCell ref="F183:I183"/>
    <mergeCell ref="L183:M183"/>
    <mergeCell ref="N183:Q183"/>
    <mergeCell ref="F184:I184"/>
    <mergeCell ref="L184:M184"/>
    <mergeCell ref="N184:Q184"/>
    <mergeCell ref="F181:I181"/>
    <mergeCell ref="L181:M181"/>
    <mergeCell ref="N181:Q181"/>
    <mergeCell ref="F182:I182"/>
    <mergeCell ref="L182:M182"/>
    <mergeCell ref="N182:Q182"/>
    <mergeCell ref="F179:I179"/>
    <mergeCell ref="L179:M179"/>
    <mergeCell ref="N179:Q179"/>
    <mergeCell ref="F180:I180"/>
    <mergeCell ref="L180:M180"/>
    <mergeCell ref="N180:Q180"/>
    <mergeCell ref="F177:I177"/>
    <mergeCell ref="L177:M177"/>
    <mergeCell ref="N177:Q177"/>
    <mergeCell ref="F178:I178"/>
    <mergeCell ref="L178:M178"/>
    <mergeCell ref="N178:Q178"/>
    <mergeCell ref="F175:I175"/>
    <mergeCell ref="L175:M175"/>
    <mergeCell ref="N175:Q175"/>
    <mergeCell ref="F176:I176"/>
    <mergeCell ref="L176:M176"/>
    <mergeCell ref="N176:Q176"/>
    <mergeCell ref="F173:I173"/>
    <mergeCell ref="L173:M173"/>
    <mergeCell ref="N173:Q173"/>
    <mergeCell ref="F174:I174"/>
    <mergeCell ref="L174:M174"/>
    <mergeCell ref="N174:Q174"/>
    <mergeCell ref="F171:I171"/>
    <mergeCell ref="L171:M171"/>
    <mergeCell ref="N171:Q171"/>
    <mergeCell ref="F172:I172"/>
    <mergeCell ref="L172:M172"/>
    <mergeCell ref="N172:Q172"/>
    <mergeCell ref="N168:Q168"/>
    <mergeCell ref="F169:I169"/>
    <mergeCell ref="L169:M169"/>
    <mergeCell ref="N169:Q169"/>
    <mergeCell ref="F170:I170"/>
    <mergeCell ref="L170:M170"/>
    <mergeCell ref="N170:Q170"/>
    <mergeCell ref="F166:I166"/>
    <mergeCell ref="L166:M166"/>
    <mergeCell ref="N166:Q166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F154:I154"/>
    <mergeCell ref="L154:M154"/>
    <mergeCell ref="N154:Q154"/>
    <mergeCell ref="F155:I155"/>
    <mergeCell ref="L155:M155"/>
    <mergeCell ref="N155:Q155"/>
    <mergeCell ref="F151:I151"/>
    <mergeCell ref="L151:M151"/>
    <mergeCell ref="N151:Q151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F150:I150"/>
    <mergeCell ref="L150:M150"/>
    <mergeCell ref="N150:Q150"/>
    <mergeCell ref="F145:I145"/>
    <mergeCell ref="L145:M145"/>
    <mergeCell ref="N145:Q145"/>
    <mergeCell ref="F146:I146"/>
    <mergeCell ref="F147:I147"/>
    <mergeCell ref="L147:M147"/>
    <mergeCell ref="N147:Q147"/>
    <mergeCell ref="F143:I143"/>
    <mergeCell ref="L143:M143"/>
    <mergeCell ref="N143:Q143"/>
    <mergeCell ref="F144:I144"/>
    <mergeCell ref="L144:M144"/>
    <mergeCell ref="N144:Q144"/>
    <mergeCell ref="F140:I140"/>
    <mergeCell ref="L140:M140"/>
    <mergeCell ref="N140:Q140"/>
    <mergeCell ref="F141:I141"/>
    <mergeCell ref="F142:I142"/>
    <mergeCell ref="L142:M142"/>
    <mergeCell ref="N142:Q142"/>
    <mergeCell ref="F137:I137"/>
    <mergeCell ref="F138:I138"/>
    <mergeCell ref="L138:M138"/>
    <mergeCell ref="N138:Q138"/>
    <mergeCell ref="F139:I139"/>
    <mergeCell ref="L139:M139"/>
    <mergeCell ref="N139:Q139"/>
    <mergeCell ref="F133:I133"/>
    <mergeCell ref="F134:I134"/>
    <mergeCell ref="L134:M134"/>
    <mergeCell ref="N134:Q134"/>
    <mergeCell ref="F135:I135"/>
    <mergeCell ref="F136:I136"/>
    <mergeCell ref="L136:M136"/>
    <mergeCell ref="N136:Q136"/>
    <mergeCell ref="F130:I130"/>
    <mergeCell ref="F131:I131"/>
    <mergeCell ref="L131:M131"/>
    <mergeCell ref="N131:Q131"/>
    <mergeCell ref="F132:I132"/>
    <mergeCell ref="L132:M132"/>
    <mergeCell ref="N132:Q132"/>
    <mergeCell ref="N126:Q126"/>
    <mergeCell ref="F127:I127"/>
    <mergeCell ref="L127:M127"/>
    <mergeCell ref="N127:Q127"/>
    <mergeCell ref="F128:I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N116:Q116"/>
    <mergeCell ref="N117:Q117"/>
    <mergeCell ref="N118:Q118"/>
    <mergeCell ref="F119:I119"/>
    <mergeCell ref="L119:M119"/>
    <mergeCell ref="N119:Q119"/>
    <mergeCell ref="F108:P108"/>
    <mergeCell ref="M110:P110"/>
    <mergeCell ref="M112:Q112"/>
    <mergeCell ref="M113:Q113"/>
    <mergeCell ref="F115:I115"/>
    <mergeCell ref="L115:M115"/>
    <mergeCell ref="N115:Q115"/>
    <mergeCell ref="N94:Q94"/>
    <mergeCell ref="N95:Q95"/>
    <mergeCell ref="N97:Q97"/>
    <mergeCell ref="L99:Q99"/>
    <mergeCell ref="C105:Q105"/>
    <mergeCell ref="F107:P107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7" right="0.7" top="0.78740157499999996" bottom="0.78740157499999996" header="0.3" footer="0.3"/>
  <pageSetup paperSize="9" scale="74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5"/>
  <sheetViews>
    <sheetView zoomScaleNormal="100" workbookViewId="0">
      <selection activeCell="BX35" sqref="BX35"/>
    </sheetView>
  </sheetViews>
  <sheetFormatPr defaultRowHeight="12.75" x14ac:dyDescent="0.2"/>
  <cols>
    <col min="1" max="1" width="7.140625" style="400" customWidth="1"/>
    <col min="2" max="2" width="1.42578125" style="400" customWidth="1"/>
    <col min="3" max="3" width="3.5703125" style="400" customWidth="1"/>
    <col min="4" max="4" width="3.7109375" style="400" customWidth="1"/>
    <col min="5" max="5" width="14.7109375" style="400" customWidth="1"/>
    <col min="6" max="6" width="64.28515625" style="400" customWidth="1"/>
    <col min="7" max="7" width="7.42578125" style="400" customWidth="1"/>
    <col min="8" max="8" width="9.5703125" style="400" customWidth="1"/>
    <col min="9" max="9" width="10.85546875" style="400" customWidth="1"/>
    <col min="10" max="10" width="20.140625" style="400" customWidth="1"/>
    <col min="11" max="11" width="13.28515625" style="400" customWidth="1"/>
    <col min="12" max="18" width="0" style="400" hidden="1" customWidth="1"/>
    <col min="19" max="19" width="7" style="400" hidden="1" customWidth="1"/>
    <col min="20" max="20" width="25.42578125" style="400" hidden="1" customWidth="1"/>
    <col min="21" max="21" width="14" style="400" hidden="1" customWidth="1"/>
    <col min="22" max="22" width="10.5703125" style="400" hidden="1" customWidth="1"/>
    <col min="23" max="23" width="14" style="400" hidden="1" customWidth="1"/>
    <col min="24" max="24" width="10.5703125" style="400" hidden="1" customWidth="1"/>
    <col min="25" max="25" width="12.85546875" style="400" hidden="1" customWidth="1"/>
    <col min="26" max="26" width="9.42578125" style="400" hidden="1" customWidth="1"/>
    <col min="27" max="27" width="12.85546875" style="400" hidden="1" customWidth="1"/>
    <col min="28" max="28" width="14" style="400" hidden="1" customWidth="1"/>
    <col min="29" max="29" width="9.42578125" style="400" hidden="1" customWidth="1"/>
    <col min="30" max="30" width="12.85546875" style="400" hidden="1" customWidth="1"/>
    <col min="31" max="31" width="14" style="400" hidden="1" customWidth="1"/>
    <col min="32" max="71" width="0" style="400" hidden="1" customWidth="1"/>
    <col min="72" max="16384" width="9.140625" style="400"/>
  </cols>
  <sheetData>
    <row r="1" spans="1:70" ht="21.75" customHeight="1" x14ac:dyDescent="0.25">
      <c r="A1" s="185"/>
      <c r="B1" s="186"/>
      <c r="C1" s="186"/>
      <c r="D1" s="187" t="s">
        <v>1081</v>
      </c>
      <c r="E1" s="186"/>
      <c r="F1" s="434" t="s">
        <v>2120</v>
      </c>
      <c r="G1" s="565" t="s">
        <v>2121</v>
      </c>
      <c r="H1" s="565"/>
      <c r="I1" s="186"/>
      <c r="J1" s="434" t="s">
        <v>2122</v>
      </c>
      <c r="K1" s="187" t="s">
        <v>1085</v>
      </c>
      <c r="L1" s="434" t="s">
        <v>1086</v>
      </c>
      <c r="M1" s="434"/>
      <c r="N1" s="434"/>
      <c r="O1" s="434"/>
      <c r="P1" s="434"/>
      <c r="Q1" s="434"/>
      <c r="R1" s="434"/>
      <c r="S1" s="434"/>
      <c r="T1" s="434"/>
      <c r="U1" s="435"/>
      <c r="V1" s="43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</row>
    <row r="2" spans="1:70" ht="36.950000000000003" customHeight="1" x14ac:dyDescent="0.2"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80" t="s">
        <v>1499</v>
      </c>
    </row>
    <row r="3" spans="1:70" ht="6.95" customHeight="1" x14ac:dyDescent="0.2">
      <c r="B3" s="281"/>
      <c r="C3" s="282"/>
      <c r="D3" s="282"/>
      <c r="E3" s="282"/>
      <c r="F3" s="282"/>
      <c r="G3" s="282"/>
      <c r="H3" s="282"/>
      <c r="I3" s="282"/>
      <c r="J3" s="282"/>
      <c r="K3" s="283"/>
      <c r="AT3" s="280" t="s">
        <v>57</v>
      </c>
    </row>
    <row r="4" spans="1:70" ht="36.950000000000003" customHeight="1" x14ac:dyDescent="0.2">
      <c r="B4" s="284"/>
      <c r="C4" s="287"/>
      <c r="D4" s="398" t="s">
        <v>2123</v>
      </c>
      <c r="E4" s="287"/>
      <c r="F4" s="287"/>
      <c r="G4" s="287"/>
      <c r="H4" s="287"/>
      <c r="I4" s="287"/>
      <c r="J4" s="287"/>
      <c r="K4" s="285"/>
      <c r="M4" s="399" t="s">
        <v>1091</v>
      </c>
      <c r="AT4" s="280" t="s">
        <v>1092</v>
      </c>
    </row>
    <row r="5" spans="1:70" ht="6.95" customHeight="1" x14ac:dyDescent="0.2">
      <c r="B5" s="284"/>
      <c r="C5" s="287"/>
      <c r="D5" s="287"/>
      <c r="E5" s="287"/>
      <c r="F5" s="287"/>
      <c r="G5" s="287"/>
      <c r="H5" s="287"/>
      <c r="I5" s="287"/>
      <c r="J5" s="287"/>
      <c r="K5" s="285"/>
    </row>
    <row r="6" spans="1:70" ht="15" x14ac:dyDescent="0.2">
      <c r="B6" s="284"/>
      <c r="C6" s="287"/>
      <c r="D6" s="390" t="s">
        <v>22</v>
      </c>
      <c r="E6" s="287"/>
      <c r="F6" s="287"/>
      <c r="G6" s="287"/>
      <c r="H6" s="287"/>
      <c r="I6" s="287"/>
      <c r="J6" s="287"/>
      <c r="K6" s="285"/>
    </row>
    <row r="7" spans="1:70" ht="16.5" customHeight="1" x14ac:dyDescent="0.2">
      <c r="B7" s="284"/>
      <c r="C7" s="287"/>
      <c r="D7" s="287"/>
      <c r="E7" s="520" t="s">
        <v>2222</v>
      </c>
      <c r="F7" s="521"/>
      <c r="G7" s="521"/>
      <c r="H7" s="521"/>
      <c r="I7" s="287"/>
      <c r="J7" s="287"/>
      <c r="K7" s="285"/>
    </row>
    <row r="8" spans="1:70" s="289" customFormat="1" ht="15" x14ac:dyDescent="0.2">
      <c r="B8" s="290"/>
      <c r="C8" s="389"/>
      <c r="D8" s="390" t="s">
        <v>1093</v>
      </c>
      <c r="E8" s="389"/>
      <c r="F8" s="389"/>
      <c r="G8" s="389"/>
      <c r="H8" s="389"/>
      <c r="I8" s="389"/>
      <c r="J8" s="389"/>
      <c r="K8" s="293"/>
    </row>
    <row r="9" spans="1:70" s="289" customFormat="1" ht="36.950000000000003" customHeight="1" x14ac:dyDescent="0.2">
      <c r="B9" s="290"/>
      <c r="C9" s="389"/>
      <c r="D9" s="389"/>
      <c r="E9" s="528" t="s">
        <v>1500</v>
      </c>
      <c r="F9" s="523"/>
      <c r="G9" s="523"/>
      <c r="H9" s="523"/>
      <c r="I9" s="389"/>
      <c r="J9" s="389"/>
      <c r="K9" s="293"/>
    </row>
    <row r="10" spans="1:70" s="289" customFormat="1" x14ac:dyDescent="0.2">
      <c r="B10" s="290"/>
      <c r="C10" s="389"/>
      <c r="D10" s="389"/>
      <c r="E10" s="389"/>
      <c r="F10" s="389"/>
      <c r="G10" s="389"/>
      <c r="H10" s="389"/>
      <c r="I10" s="389"/>
      <c r="J10" s="389"/>
      <c r="K10" s="293"/>
    </row>
    <row r="11" spans="1:70" s="289" customFormat="1" ht="14.45" customHeight="1" x14ac:dyDescent="0.2">
      <c r="B11" s="290"/>
      <c r="C11" s="389"/>
      <c r="D11" s="390" t="s">
        <v>2124</v>
      </c>
      <c r="E11" s="389"/>
      <c r="F11" s="386" t="s">
        <v>637</v>
      </c>
      <c r="G11" s="389"/>
      <c r="H11" s="389"/>
      <c r="I11" s="390" t="s">
        <v>1096</v>
      </c>
      <c r="J11" s="386" t="s">
        <v>637</v>
      </c>
      <c r="K11" s="293"/>
    </row>
    <row r="12" spans="1:70" s="289" customFormat="1" ht="14.45" customHeight="1" x14ac:dyDescent="0.2">
      <c r="B12" s="290"/>
      <c r="C12" s="389"/>
      <c r="D12" s="390" t="s">
        <v>1097</v>
      </c>
      <c r="E12" s="389"/>
      <c r="F12" s="386" t="s">
        <v>1098</v>
      </c>
      <c r="G12" s="389"/>
      <c r="H12" s="389"/>
      <c r="I12" s="390" t="s">
        <v>1099</v>
      </c>
      <c r="J12" s="391" t="s">
        <v>2223</v>
      </c>
      <c r="K12" s="293"/>
    </row>
    <row r="13" spans="1:70" s="289" customFormat="1" ht="10.9" customHeight="1" x14ac:dyDescent="0.2">
      <c r="B13" s="290"/>
      <c r="C13" s="389"/>
      <c r="D13" s="389"/>
      <c r="E13" s="389"/>
      <c r="F13" s="389"/>
      <c r="G13" s="389"/>
      <c r="H13" s="389"/>
      <c r="I13" s="389"/>
      <c r="J13" s="389"/>
      <c r="K13" s="293"/>
    </row>
    <row r="14" spans="1:70" s="289" customFormat="1" ht="14.45" customHeight="1" x14ac:dyDescent="0.2">
      <c r="B14" s="290"/>
      <c r="C14" s="389"/>
      <c r="D14" s="390" t="s">
        <v>2125</v>
      </c>
      <c r="E14" s="389"/>
      <c r="F14" s="389"/>
      <c r="G14" s="389"/>
      <c r="H14" s="389"/>
      <c r="I14" s="390" t="s">
        <v>1101</v>
      </c>
      <c r="J14" s="386" t="s">
        <v>637</v>
      </c>
      <c r="K14" s="293"/>
    </row>
    <row r="15" spans="1:70" s="289" customFormat="1" ht="18" customHeight="1" x14ac:dyDescent="0.2">
      <c r="B15" s="290"/>
      <c r="C15" s="389"/>
      <c r="D15" s="389"/>
      <c r="E15" s="386" t="s">
        <v>2224</v>
      </c>
      <c r="F15" s="389"/>
      <c r="G15" s="389"/>
      <c r="H15" s="389"/>
      <c r="I15" s="390" t="s">
        <v>34</v>
      </c>
      <c r="J15" s="386" t="s">
        <v>637</v>
      </c>
      <c r="K15" s="293"/>
    </row>
    <row r="16" spans="1:70" s="289" customFormat="1" ht="6.95" customHeight="1" x14ac:dyDescent="0.2">
      <c r="B16" s="290"/>
      <c r="C16" s="389"/>
      <c r="D16" s="389"/>
      <c r="E16" s="389"/>
      <c r="F16" s="389"/>
      <c r="G16" s="389"/>
      <c r="H16" s="389"/>
      <c r="I16" s="389"/>
      <c r="J16" s="389"/>
      <c r="K16" s="293"/>
    </row>
    <row r="17" spans="2:11" s="289" customFormat="1" ht="14.45" customHeight="1" x14ac:dyDescent="0.2">
      <c r="B17" s="290"/>
      <c r="C17" s="389"/>
      <c r="D17" s="390" t="s">
        <v>2126</v>
      </c>
      <c r="E17" s="389"/>
      <c r="F17" s="389"/>
      <c r="G17" s="389"/>
      <c r="H17" s="389"/>
      <c r="I17" s="390" t="s">
        <v>1101</v>
      </c>
      <c r="J17" s="386" t="s">
        <v>637</v>
      </c>
      <c r="K17" s="293"/>
    </row>
    <row r="18" spans="2:11" s="289" customFormat="1" ht="18" customHeight="1" x14ac:dyDescent="0.2">
      <c r="B18" s="290"/>
      <c r="C18" s="389"/>
      <c r="D18" s="389"/>
      <c r="E18" s="386" t="s">
        <v>637</v>
      </c>
      <c r="F18" s="389"/>
      <c r="G18" s="389"/>
      <c r="H18" s="389"/>
      <c r="I18" s="390" t="s">
        <v>34</v>
      </c>
      <c r="J18" s="386" t="s">
        <v>637</v>
      </c>
      <c r="K18" s="293"/>
    </row>
    <row r="19" spans="2:11" s="289" customFormat="1" ht="6.95" customHeight="1" x14ac:dyDescent="0.2">
      <c r="B19" s="290"/>
      <c r="C19" s="389"/>
      <c r="D19" s="389"/>
      <c r="E19" s="389"/>
      <c r="F19" s="389"/>
      <c r="G19" s="389"/>
      <c r="H19" s="389"/>
      <c r="I19" s="389"/>
      <c r="J19" s="389"/>
      <c r="K19" s="293"/>
    </row>
    <row r="20" spans="2:11" s="289" customFormat="1" ht="14.45" customHeight="1" x14ac:dyDescent="0.2">
      <c r="B20" s="290"/>
      <c r="C20" s="389"/>
      <c r="D20" s="390" t="s">
        <v>20</v>
      </c>
      <c r="E20" s="389"/>
      <c r="F20" s="389"/>
      <c r="G20" s="389"/>
      <c r="H20" s="389"/>
      <c r="I20" s="390" t="s">
        <v>1101</v>
      </c>
      <c r="J20" s="386" t="s">
        <v>637</v>
      </c>
      <c r="K20" s="293"/>
    </row>
    <row r="21" spans="2:11" s="289" customFormat="1" ht="18" customHeight="1" x14ac:dyDescent="0.2">
      <c r="B21" s="290"/>
      <c r="C21" s="389"/>
      <c r="D21" s="389"/>
      <c r="E21" s="386" t="s">
        <v>2224</v>
      </c>
      <c r="F21" s="389"/>
      <c r="G21" s="389"/>
      <c r="H21" s="389"/>
      <c r="I21" s="390" t="s">
        <v>34</v>
      </c>
      <c r="J21" s="386" t="s">
        <v>637</v>
      </c>
      <c r="K21" s="293"/>
    </row>
    <row r="22" spans="2:11" s="289" customFormat="1" ht="6.95" customHeight="1" x14ac:dyDescent="0.2">
      <c r="B22" s="290"/>
      <c r="C22" s="389"/>
      <c r="D22" s="389"/>
      <c r="E22" s="389"/>
      <c r="F22" s="389"/>
      <c r="G22" s="389"/>
      <c r="H22" s="389"/>
      <c r="I22" s="389"/>
      <c r="J22" s="389"/>
      <c r="K22" s="293"/>
    </row>
    <row r="23" spans="2:11" s="289" customFormat="1" ht="14.45" customHeight="1" x14ac:dyDescent="0.2">
      <c r="B23" s="290"/>
      <c r="C23" s="389"/>
      <c r="D23" s="390" t="s">
        <v>1103</v>
      </c>
      <c r="E23" s="389"/>
      <c r="F23" s="389"/>
      <c r="G23" s="389"/>
      <c r="H23" s="389"/>
      <c r="I23" s="389"/>
      <c r="J23" s="389"/>
      <c r="K23" s="293"/>
    </row>
    <row r="24" spans="2:11" s="436" customFormat="1" ht="16.5" customHeight="1" x14ac:dyDescent="0.2">
      <c r="B24" s="405"/>
      <c r="C24" s="406"/>
      <c r="D24" s="406"/>
      <c r="E24" s="526" t="s">
        <v>637</v>
      </c>
      <c r="F24" s="526"/>
      <c r="G24" s="526"/>
      <c r="H24" s="526"/>
      <c r="I24" s="406"/>
      <c r="J24" s="406"/>
      <c r="K24" s="407"/>
    </row>
    <row r="25" spans="2:11" s="289" customFormat="1" ht="6.95" customHeight="1" x14ac:dyDescent="0.2">
      <c r="B25" s="290"/>
      <c r="C25" s="389"/>
      <c r="D25" s="389"/>
      <c r="E25" s="389"/>
      <c r="F25" s="389"/>
      <c r="G25" s="389"/>
      <c r="H25" s="389"/>
      <c r="I25" s="389"/>
      <c r="J25" s="389"/>
      <c r="K25" s="293"/>
    </row>
    <row r="26" spans="2:11" s="289" customFormat="1" ht="6.95" customHeight="1" x14ac:dyDescent="0.2">
      <c r="B26" s="290"/>
      <c r="C26" s="389"/>
      <c r="D26" s="382"/>
      <c r="E26" s="382"/>
      <c r="F26" s="382"/>
      <c r="G26" s="382"/>
      <c r="H26" s="382"/>
      <c r="I26" s="382"/>
      <c r="J26" s="382"/>
      <c r="K26" s="408"/>
    </row>
    <row r="27" spans="2:11" s="289" customFormat="1" ht="25.35" customHeight="1" x14ac:dyDescent="0.2">
      <c r="B27" s="290"/>
      <c r="C27" s="389"/>
      <c r="D27" s="298" t="s">
        <v>1105</v>
      </c>
      <c r="E27" s="389"/>
      <c r="F27" s="389"/>
      <c r="G27" s="389"/>
      <c r="H27" s="389"/>
      <c r="I27" s="389"/>
      <c r="J27" s="392">
        <f>ROUND(J92,2)</f>
        <v>0</v>
      </c>
      <c r="K27" s="293"/>
    </row>
    <row r="28" spans="2:11" s="289" customFormat="1" ht="6.95" customHeight="1" x14ac:dyDescent="0.2">
      <c r="B28" s="290"/>
      <c r="C28" s="389"/>
      <c r="D28" s="382"/>
      <c r="E28" s="382"/>
      <c r="F28" s="382"/>
      <c r="G28" s="382"/>
      <c r="H28" s="382"/>
      <c r="I28" s="382"/>
      <c r="J28" s="382"/>
      <c r="K28" s="408"/>
    </row>
    <row r="29" spans="2:11" s="289" customFormat="1" ht="14.45" customHeight="1" x14ac:dyDescent="0.2">
      <c r="B29" s="290"/>
      <c r="C29" s="389"/>
      <c r="D29" s="389"/>
      <c r="E29" s="389"/>
      <c r="F29" s="301" t="s">
        <v>2127</v>
      </c>
      <c r="G29" s="389"/>
      <c r="H29" s="389"/>
      <c r="I29" s="301" t="s">
        <v>2128</v>
      </c>
      <c r="J29" s="301" t="s">
        <v>2129</v>
      </c>
      <c r="K29" s="293"/>
    </row>
    <row r="30" spans="2:11" s="289" customFormat="1" ht="14.45" customHeight="1" x14ac:dyDescent="0.2">
      <c r="B30" s="290"/>
      <c r="C30" s="389"/>
      <c r="D30" s="299" t="s">
        <v>137</v>
      </c>
      <c r="E30" s="299" t="s">
        <v>1106</v>
      </c>
      <c r="F30" s="396">
        <f>ROUND(SUM(BE92:BE404), 2)</f>
        <v>0</v>
      </c>
      <c r="G30" s="389"/>
      <c r="H30" s="389"/>
      <c r="I30" s="437">
        <v>0.21</v>
      </c>
      <c r="J30" s="396">
        <f>ROUND(ROUND((SUM(BE92:BE404)), 2)*I30, 2)</f>
        <v>0</v>
      </c>
      <c r="K30" s="293"/>
    </row>
    <row r="31" spans="2:11" s="289" customFormat="1" ht="14.45" customHeight="1" x14ac:dyDescent="0.2">
      <c r="B31" s="290"/>
      <c r="C31" s="389"/>
      <c r="D31" s="389"/>
      <c r="E31" s="299" t="s">
        <v>1108</v>
      </c>
      <c r="F31" s="396">
        <f>ROUND(SUM(BF92:BF404), 2)</f>
        <v>0</v>
      </c>
      <c r="G31" s="389"/>
      <c r="H31" s="389"/>
      <c r="I31" s="437">
        <v>0.15</v>
      </c>
      <c r="J31" s="396">
        <f>ROUND(ROUND((SUM(BF92:BF404)), 2)*I31, 2)</f>
        <v>0</v>
      </c>
      <c r="K31" s="293"/>
    </row>
    <row r="32" spans="2:11" s="289" customFormat="1" ht="14.45" hidden="1" customHeight="1" x14ac:dyDescent="0.2">
      <c r="B32" s="290"/>
      <c r="C32" s="389"/>
      <c r="D32" s="389"/>
      <c r="E32" s="299" t="s">
        <v>1109</v>
      </c>
      <c r="F32" s="396">
        <f>ROUND(SUM(BG92:BG404), 2)</f>
        <v>0</v>
      </c>
      <c r="G32" s="389"/>
      <c r="H32" s="389"/>
      <c r="I32" s="437">
        <v>0.21</v>
      </c>
      <c r="J32" s="396">
        <v>0</v>
      </c>
      <c r="K32" s="293"/>
    </row>
    <row r="33" spans="2:11" s="289" customFormat="1" ht="14.45" hidden="1" customHeight="1" x14ac:dyDescent="0.2">
      <c r="B33" s="290"/>
      <c r="C33" s="389"/>
      <c r="D33" s="389"/>
      <c r="E33" s="299" t="s">
        <v>1110</v>
      </c>
      <c r="F33" s="396">
        <f>ROUND(SUM(BH92:BH404), 2)</f>
        <v>0</v>
      </c>
      <c r="G33" s="389"/>
      <c r="H33" s="389"/>
      <c r="I33" s="437">
        <v>0.15</v>
      </c>
      <c r="J33" s="396">
        <v>0</v>
      </c>
      <c r="K33" s="293"/>
    </row>
    <row r="34" spans="2:11" s="289" customFormat="1" ht="14.45" hidden="1" customHeight="1" x14ac:dyDescent="0.2">
      <c r="B34" s="290"/>
      <c r="C34" s="389"/>
      <c r="D34" s="389"/>
      <c r="E34" s="299" t="s">
        <v>1111</v>
      </c>
      <c r="F34" s="396">
        <f>ROUND(SUM(BI92:BI404), 2)</f>
        <v>0</v>
      </c>
      <c r="G34" s="389"/>
      <c r="H34" s="389"/>
      <c r="I34" s="437">
        <v>0</v>
      </c>
      <c r="J34" s="396">
        <v>0</v>
      </c>
      <c r="K34" s="293"/>
    </row>
    <row r="35" spans="2:11" s="289" customFormat="1" ht="6.95" customHeight="1" x14ac:dyDescent="0.2">
      <c r="B35" s="290"/>
      <c r="C35" s="389"/>
      <c r="D35" s="389"/>
      <c r="E35" s="389"/>
      <c r="F35" s="389"/>
      <c r="G35" s="389"/>
      <c r="H35" s="389"/>
      <c r="I35" s="389"/>
      <c r="J35" s="389"/>
      <c r="K35" s="293"/>
    </row>
    <row r="36" spans="2:11" s="289" customFormat="1" ht="25.35" customHeight="1" x14ac:dyDescent="0.2">
      <c r="B36" s="290"/>
      <c r="C36" s="395"/>
      <c r="D36" s="303" t="s">
        <v>1112</v>
      </c>
      <c r="E36" s="304"/>
      <c r="F36" s="304"/>
      <c r="G36" s="305" t="s">
        <v>11</v>
      </c>
      <c r="H36" s="306" t="s">
        <v>51</v>
      </c>
      <c r="I36" s="304"/>
      <c r="J36" s="397">
        <f>SUM(J27:J34)</f>
        <v>0</v>
      </c>
      <c r="K36" s="409"/>
    </row>
    <row r="37" spans="2:11" s="289" customFormat="1" ht="14.45" customHeight="1" x14ac:dyDescent="0.2">
      <c r="B37" s="315"/>
      <c r="C37" s="316"/>
      <c r="D37" s="316"/>
      <c r="E37" s="316"/>
      <c r="F37" s="316"/>
      <c r="G37" s="316"/>
      <c r="H37" s="316"/>
      <c r="I37" s="316"/>
      <c r="J37" s="316"/>
      <c r="K37" s="317"/>
    </row>
    <row r="41" spans="2:11" s="289" customFormat="1" ht="6.95" customHeight="1" x14ac:dyDescent="0.2">
      <c r="B41" s="318"/>
      <c r="C41" s="319"/>
      <c r="D41" s="319"/>
      <c r="E41" s="319"/>
      <c r="F41" s="319"/>
      <c r="G41" s="319"/>
      <c r="H41" s="319"/>
      <c r="I41" s="319"/>
      <c r="J41" s="319"/>
      <c r="K41" s="320"/>
    </row>
    <row r="42" spans="2:11" s="289" customFormat="1" ht="36.950000000000003" customHeight="1" x14ac:dyDescent="0.2">
      <c r="B42" s="290"/>
      <c r="C42" s="398" t="s">
        <v>2130</v>
      </c>
      <c r="D42" s="389"/>
      <c r="E42" s="389"/>
      <c r="F42" s="389"/>
      <c r="G42" s="389"/>
      <c r="H42" s="389"/>
      <c r="I42" s="389"/>
      <c r="J42" s="389"/>
      <c r="K42" s="293"/>
    </row>
    <row r="43" spans="2:11" s="289" customFormat="1" ht="6.95" customHeight="1" x14ac:dyDescent="0.2">
      <c r="B43" s="290"/>
      <c r="C43" s="389"/>
      <c r="D43" s="389"/>
      <c r="E43" s="389"/>
      <c r="F43" s="389"/>
      <c r="G43" s="389"/>
      <c r="H43" s="389"/>
      <c r="I43" s="389"/>
      <c r="J43" s="389"/>
      <c r="K43" s="293"/>
    </row>
    <row r="44" spans="2:11" s="289" customFormat="1" ht="14.45" customHeight="1" x14ac:dyDescent="0.2">
      <c r="B44" s="290"/>
      <c r="C44" s="390" t="s">
        <v>22</v>
      </c>
      <c r="D44" s="389"/>
      <c r="E44" s="389"/>
      <c r="F44" s="389"/>
      <c r="G44" s="389"/>
      <c r="H44" s="389"/>
      <c r="I44" s="389"/>
      <c r="J44" s="389"/>
      <c r="K44" s="293"/>
    </row>
    <row r="45" spans="2:11" s="289" customFormat="1" ht="16.5" customHeight="1" x14ac:dyDescent="0.2">
      <c r="B45" s="290"/>
      <c r="C45" s="389"/>
      <c r="D45" s="389"/>
      <c r="E45" s="520" t="str">
        <f>E7</f>
        <v>SNÍŽENÍ ENERGETICKÉ NÁROČNOSTI OBCHODNÍ AKADEMIE V KOLÍNĚ,</v>
      </c>
      <c r="F45" s="521"/>
      <c r="G45" s="521"/>
      <c r="H45" s="521"/>
      <c r="I45" s="389"/>
      <c r="J45" s="389"/>
      <c r="K45" s="293"/>
    </row>
    <row r="46" spans="2:11" s="289" customFormat="1" ht="14.45" customHeight="1" x14ac:dyDescent="0.2">
      <c r="B46" s="290"/>
      <c r="C46" s="390" t="s">
        <v>1093</v>
      </c>
      <c r="D46" s="389"/>
      <c r="E46" s="389"/>
      <c r="F46" s="389"/>
      <c r="G46" s="389"/>
      <c r="H46" s="389"/>
      <c r="I46" s="389"/>
      <c r="J46" s="389"/>
      <c r="K46" s="293"/>
    </row>
    <row r="47" spans="2:11" s="289" customFormat="1" ht="17.25" customHeight="1" x14ac:dyDescent="0.2">
      <c r="B47" s="290"/>
      <c r="C47" s="389"/>
      <c r="D47" s="389"/>
      <c r="E47" s="528" t="str">
        <f>E9</f>
        <v>a - vzduchotechnika</v>
      </c>
      <c r="F47" s="523"/>
      <c r="G47" s="523"/>
      <c r="H47" s="523"/>
      <c r="I47" s="389"/>
      <c r="J47" s="389"/>
      <c r="K47" s="293"/>
    </row>
    <row r="48" spans="2:11" s="289" customFormat="1" ht="6.95" customHeight="1" x14ac:dyDescent="0.2">
      <c r="B48" s="290"/>
      <c r="C48" s="389"/>
      <c r="D48" s="389"/>
      <c r="E48" s="389"/>
      <c r="F48" s="389"/>
      <c r="G48" s="389"/>
      <c r="H48" s="389"/>
      <c r="I48" s="389"/>
      <c r="J48" s="389"/>
      <c r="K48" s="293"/>
    </row>
    <row r="49" spans="2:47" s="289" customFormat="1" ht="18" customHeight="1" x14ac:dyDescent="0.2">
      <c r="B49" s="290"/>
      <c r="C49" s="390" t="s">
        <v>1097</v>
      </c>
      <c r="D49" s="389"/>
      <c r="E49" s="389"/>
      <c r="F49" s="386" t="str">
        <f>F12</f>
        <v>KUTNOHORSKÁ Č.P. 41, 280 02 KOLÍN</v>
      </c>
      <c r="G49" s="389"/>
      <c r="H49" s="389"/>
      <c r="I49" s="390" t="s">
        <v>1099</v>
      </c>
      <c r="J49" s="391" t="str">
        <f>IF(J12="","",J12)</f>
        <v>22. 1. 2017</v>
      </c>
      <c r="K49" s="293"/>
    </row>
    <row r="50" spans="2:47" s="289" customFormat="1" ht="6.95" customHeight="1" x14ac:dyDescent="0.2">
      <c r="B50" s="290"/>
      <c r="C50" s="389"/>
      <c r="D50" s="389"/>
      <c r="E50" s="389"/>
      <c r="F50" s="389"/>
      <c r="G50" s="389"/>
      <c r="H50" s="389"/>
      <c r="I50" s="389"/>
      <c r="J50" s="389"/>
      <c r="K50" s="293"/>
    </row>
    <row r="51" spans="2:47" s="289" customFormat="1" ht="15" x14ac:dyDescent="0.2">
      <c r="B51" s="290"/>
      <c r="C51" s="390" t="s">
        <v>2125</v>
      </c>
      <c r="D51" s="389"/>
      <c r="E51" s="389"/>
      <c r="F51" s="386" t="str">
        <f>E15</f>
        <v xml:space="preserve"> </v>
      </c>
      <c r="G51" s="389"/>
      <c r="H51" s="389"/>
      <c r="I51" s="390" t="s">
        <v>20</v>
      </c>
      <c r="J51" s="526" t="str">
        <f>E21</f>
        <v xml:space="preserve"> </v>
      </c>
      <c r="K51" s="293"/>
    </row>
    <row r="52" spans="2:47" s="289" customFormat="1" ht="14.45" customHeight="1" x14ac:dyDescent="0.2">
      <c r="B52" s="290"/>
      <c r="C52" s="390" t="s">
        <v>2126</v>
      </c>
      <c r="D52" s="389"/>
      <c r="E52" s="389"/>
      <c r="F52" s="386" t="str">
        <f>IF(E18="","",E18)</f>
        <v/>
      </c>
      <c r="G52" s="389"/>
      <c r="H52" s="389"/>
      <c r="I52" s="389"/>
      <c r="J52" s="560"/>
      <c r="K52" s="293"/>
    </row>
    <row r="53" spans="2:47" s="289" customFormat="1" ht="10.35" customHeight="1" x14ac:dyDescent="0.2">
      <c r="B53" s="290"/>
      <c r="C53" s="389"/>
      <c r="D53" s="389"/>
      <c r="E53" s="389"/>
      <c r="F53" s="389"/>
      <c r="G53" s="389"/>
      <c r="H53" s="389"/>
      <c r="I53" s="389"/>
      <c r="J53" s="389"/>
      <c r="K53" s="293"/>
    </row>
    <row r="54" spans="2:47" s="289" customFormat="1" ht="29.25" customHeight="1" x14ac:dyDescent="0.2">
      <c r="B54" s="290"/>
      <c r="C54" s="410" t="s">
        <v>2131</v>
      </c>
      <c r="D54" s="395"/>
      <c r="E54" s="395"/>
      <c r="F54" s="395"/>
      <c r="G54" s="395"/>
      <c r="H54" s="395"/>
      <c r="I54" s="395"/>
      <c r="J54" s="411" t="s">
        <v>1121</v>
      </c>
      <c r="K54" s="412"/>
    </row>
    <row r="55" spans="2:47" s="289" customFormat="1" ht="10.35" customHeight="1" x14ac:dyDescent="0.2">
      <c r="B55" s="290"/>
      <c r="C55" s="389"/>
      <c r="D55" s="389"/>
      <c r="E55" s="389"/>
      <c r="F55" s="389"/>
      <c r="G55" s="389"/>
      <c r="H55" s="389"/>
      <c r="I55" s="389"/>
      <c r="J55" s="389"/>
      <c r="K55" s="293"/>
    </row>
    <row r="56" spans="2:47" s="289" customFormat="1" ht="29.25" customHeight="1" x14ac:dyDescent="0.2">
      <c r="B56" s="290"/>
      <c r="C56" s="322" t="s">
        <v>2132</v>
      </c>
      <c r="D56" s="389"/>
      <c r="E56" s="389"/>
      <c r="F56" s="389"/>
      <c r="G56" s="389"/>
      <c r="H56" s="389"/>
      <c r="I56" s="389"/>
      <c r="J56" s="392">
        <f>J92</f>
        <v>0</v>
      </c>
      <c r="K56" s="293"/>
      <c r="AU56" s="280" t="s">
        <v>1123</v>
      </c>
    </row>
    <row r="57" spans="2:47" s="327" customFormat="1" ht="24.95" customHeight="1" x14ac:dyDescent="0.2">
      <c r="B57" s="323"/>
      <c r="C57" s="393"/>
      <c r="D57" s="413" t="s">
        <v>1501</v>
      </c>
      <c r="E57" s="414"/>
      <c r="F57" s="414"/>
      <c r="G57" s="414"/>
      <c r="H57" s="414"/>
      <c r="I57" s="414"/>
      <c r="J57" s="403">
        <f>J93</f>
        <v>0</v>
      </c>
      <c r="K57" s="326"/>
    </row>
    <row r="58" spans="2:47" s="332" customFormat="1" ht="19.899999999999999" customHeight="1" x14ac:dyDescent="0.2">
      <c r="B58" s="328"/>
      <c r="C58" s="394"/>
      <c r="D58" s="415" t="s">
        <v>1502</v>
      </c>
      <c r="E58" s="416"/>
      <c r="F58" s="416"/>
      <c r="G58" s="416"/>
      <c r="H58" s="416"/>
      <c r="I58" s="416"/>
      <c r="J58" s="385">
        <f>J94</f>
        <v>0</v>
      </c>
      <c r="K58" s="331"/>
    </row>
    <row r="59" spans="2:47" s="332" customFormat="1" ht="19.899999999999999" customHeight="1" x14ac:dyDescent="0.2">
      <c r="B59" s="328"/>
      <c r="C59" s="394"/>
      <c r="D59" s="415" t="s">
        <v>1503</v>
      </c>
      <c r="E59" s="416"/>
      <c r="F59" s="416"/>
      <c r="G59" s="416"/>
      <c r="H59" s="416"/>
      <c r="I59" s="416"/>
      <c r="J59" s="385">
        <f>J117</f>
        <v>0</v>
      </c>
      <c r="K59" s="331"/>
    </row>
    <row r="60" spans="2:47" s="332" customFormat="1" ht="14.85" customHeight="1" x14ac:dyDescent="0.2">
      <c r="B60" s="328"/>
      <c r="C60" s="394"/>
      <c r="D60" s="415" t="s">
        <v>1504</v>
      </c>
      <c r="E60" s="416"/>
      <c r="F60" s="416"/>
      <c r="G60" s="416"/>
      <c r="H60" s="416"/>
      <c r="I60" s="416"/>
      <c r="J60" s="385">
        <f>J142</f>
        <v>0</v>
      </c>
      <c r="K60" s="331"/>
    </row>
    <row r="61" spans="2:47" s="327" customFormat="1" ht="24.95" customHeight="1" x14ac:dyDescent="0.2">
      <c r="B61" s="323"/>
      <c r="C61" s="393"/>
      <c r="D61" s="413" t="s">
        <v>1505</v>
      </c>
      <c r="E61" s="414"/>
      <c r="F61" s="414"/>
      <c r="G61" s="414"/>
      <c r="H61" s="414"/>
      <c r="I61" s="414"/>
      <c r="J61" s="403">
        <f>J166</f>
        <v>0</v>
      </c>
      <c r="K61" s="326"/>
    </row>
    <row r="62" spans="2:47" s="327" customFormat="1" ht="24.95" customHeight="1" x14ac:dyDescent="0.2">
      <c r="B62" s="323"/>
      <c r="C62" s="393"/>
      <c r="D62" s="413" t="s">
        <v>1506</v>
      </c>
      <c r="E62" s="414"/>
      <c r="F62" s="414"/>
      <c r="G62" s="414"/>
      <c r="H62" s="414"/>
      <c r="I62" s="414"/>
      <c r="J62" s="403">
        <f>J182</f>
        <v>0</v>
      </c>
      <c r="K62" s="326"/>
    </row>
    <row r="63" spans="2:47" s="332" customFormat="1" ht="19.899999999999999" customHeight="1" x14ac:dyDescent="0.2">
      <c r="B63" s="328"/>
      <c r="C63" s="394"/>
      <c r="D63" s="415" t="s">
        <v>1507</v>
      </c>
      <c r="E63" s="416"/>
      <c r="F63" s="416"/>
      <c r="G63" s="416"/>
      <c r="H63" s="416"/>
      <c r="I63" s="416"/>
      <c r="J63" s="385">
        <f>J207</f>
        <v>0</v>
      </c>
      <c r="K63" s="331"/>
    </row>
    <row r="64" spans="2:47" s="327" customFormat="1" ht="24.95" customHeight="1" x14ac:dyDescent="0.2">
      <c r="B64" s="323"/>
      <c r="C64" s="393"/>
      <c r="D64" s="413" t="s">
        <v>1508</v>
      </c>
      <c r="E64" s="414"/>
      <c r="F64" s="414"/>
      <c r="G64" s="414"/>
      <c r="H64" s="414"/>
      <c r="I64" s="414"/>
      <c r="J64" s="403">
        <f>J226</f>
        <v>0</v>
      </c>
      <c r="K64" s="326"/>
    </row>
    <row r="65" spans="2:12" s="327" customFormat="1" ht="24.95" customHeight="1" x14ac:dyDescent="0.2">
      <c r="B65" s="323"/>
      <c r="C65" s="393"/>
      <c r="D65" s="413" t="s">
        <v>1509</v>
      </c>
      <c r="E65" s="414"/>
      <c r="F65" s="414"/>
      <c r="G65" s="414"/>
      <c r="H65" s="414"/>
      <c r="I65" s="414"/>
      <c r="J65" s="403">
        <f>J242</f>
        <v>0</v>
      </c>
      <c r="K65" s="326"/>
    </row>
    <row r="66" spans="2:12" s="327" customFormat="1" ht="24.95" customHeight="1" x14ac:dyDescent="0.2">
      <c r="B66" s="323"/>
      <c r="C66" s="393"/>
      <c r="D66" s="413" t="s">
        <v>1510</v>
      </c>
      <c r="E66" s="414"/>
      <c r="F66" s="414"/>
      <c r="G66" s="414"/>
      <c r="H66" s="414"/>
      <c r="I66" s="414"/>
      <c r="J66" s="403">
        <f>J258</f>
        <v>0</v>
      </c>
      <c r="K66" s="326"/>
    </row>
    <row r="67" spans="2:12" s="327" customFormat="1" ht="24.95" customHeight="1" x14ac:dyDescent="0.2">
      <c r="B67" s="323"/>
      <c r="C67" s="393"/>
      <c r="D67" s="413" t="s">
        <v>1511</v>
      </c>
      <c r="E67" s="414"/>
      <c r="F67" s="414"/>
      <c r="G67" s="414"/>
      <c r="H67" s="414"/>
      <c r="I67" s="414"/>
      <c r="J67" s="403">
        <f>J283</f>
        <v>0</v>
      </c>
      <c r="K67" s="326"/>
    </row>
    <row r="68" spans="2:12" s="327" customFormat="1" ht="24.95" customHeight="1" x14ac:dyDescent="0.2">
      <c r="B68" s="323"/>
      <c r="C68" s="393"/>
      <c r="D68" s="413" t="s">
        <v>1512</v>
      </c>
      <c r="E68" s="414"/>
      <c r="F68" s="414"/>
      <c r="G68" s="414"/>
      <c r="H68" s="414"/>
      <c r="I68" s="414"/>
      <c r="J68" s="403">
        <f>J307</f>
        <v>0</v>
      </c>
      <c r="K68" s="326"/>
    </row>
    <row r="69" spans="2:12" s="327" customFormat="1" ht="24.95" customHeight="1" x14ac:dyDescent="0.2">
      <c r="B69" s="323"/>
      <c r="C69" s="393"/>
      <c r="D69" s="413" t="s">
        <v>1513</v>
      </c>
      <c r="E69" s="414"/>
      <c r="F69" s="414"/>
      <c r="G69" s="414"/>
      <c r="H69" s="414"/>
      <c r="I69" s="414"/>
      <c r="J69" s="403">
        <f>J335</f>
        <v>0</v>
      </c>
      <c r="K69" s="326"/>
    </row>
    <row r="70" spans="2:12" s="327" customFormat="1" ht="24.95" customHeight="1" x14ac:dyDescent="0.2">
      <c r="B70" s="323"/>
      <c r="C70" s="393"/>
      <c r="D70" s="413" t="s">
        <v>1514</v>
      </c>
      <c r="E70" s="414"/>
      <c r="F70" s="414"/>
      <c r="G70" s="414"/>
      <c r="H70" s="414"/>
      <c r="I70" s="414"/>
      <c r="J70" s="403">
        <f>J351</f>
        <v>0</v>
      </c>
      <c r="K70" s="326"/>
    </row>
    <row r="71" spans="2:12" s="332" customFormat="1" ht="19.899999999999999" customHeight="1" x14ac:dyDescent="0.2">
      <c r="B71" s="328"/>
      <c r="C71" s="394"/>
      <c r="D71" s="415" t="s">
        <v>1515</v>
      </c>
      <c r="E71" s="416"/>
      <c r="F71" s="416"/>
      <c r="G71" s="416"/>
      <c r="H71" s="416"/>
      <c r="I71" s="416"/>
      <c r="J71" s="385">
        <f>J392</f>
        <v>0</v>
      </c>
      <c r="K71" s="331"/>
    </row>
    <row r="72" spans="2:12" s="327" customFormat="1" ht="24.95" customHeight="1" x14ac:dyDescent="0.2">
      <c r="B72" s="323"/>
      <c r="C72" s="393"/>
      <c r="D72" s="413" t="s">
        <v>1128</v>
      </c>
      <c r="E72" s="414"/>
      <c r="F72" s="414"/>
      <c r="G72" s="414"/>
      <c r="H72" s="414"/>
      <c r="I72" s="414"/>
      <c r="J72" s="403">
        <f>J403</f>
        <v>0</v>
      </c>
      <c r="K72" s="326"/>
    </row>
    <row r="73" spans="2:12" s="289" customFormat="1" ht="21.75" customHeight="1" x14ac:dyDescent="0.2">
      <c r="B73" s="290"/>
      <c r="C73" s="389"/>
      <c r="D73" s="389"/>
      <c r="E73" s="389"/>
      <c r="F73" s="389"/>
      <c r="G73" s="389"/>
      <c r="H73" s="389"/>
      <c r="I73" s="389"/>
      <c r="J73" s="389"/>
      <c r="K73" s="293"/>
    </row>
    <row r="74" spans="2:12" s="289" customFormat="1" ht="6.95" customHeight="1" x14ac:dyDescent="0.2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8" spans="2:12" s="289" customFormat="1" ht="6.95" customHeight="1" x14ac:dyDescent="0.2">
      <c r="B78" s="318"/>
      <c r="C78" s="319"/>
      <c r="D78" s="319"/>
      <c r="E78" s="319"/>
      <c r="F78" s="319"/>
      <c r="G78" s="319"/>
      <c r="H78" s="319"/>
      <c r="I78" s="319"/>
      <c r="J78" s="319"/>
      <c r="K78" s="319"/>
      <c r="L78" s="290"/>
    </row>
    <row r="79" spans="2:12" s="289" customFormat="1" ht="36.950000000000003" customHeight="1" x14ac:dyDescent="0.2">
      <c r="B79" s="290"/>
      <c r="C79" s="417" t="s">
        <v>2133</v>
      </c>
      <c r="L79" s="290"/>
    </row>
    <row r="80" spans="2:12" s="289" customFormat="1" ht="6.95" customHeight="1" x14ac:dyDescent="0.2">
      <c r="B80" s="290"/>
      <c r="L80" s="290"/>
    </row>
    <row r="81" spans="2:65" s="289" customFormat="1" ht="14.45" customHeight="1" x14ac:dyDescent="0.2">
      <c r="B81" s="290"/>
      <c r="C81" s="419" t="s">
        <v>22</v>
      </c>
      <c r="L81" s="290"/>
    </row>
    <row r="82" spans="2:65" s="289" customFormat="1" ht="16.5" customHeight="1" x14ac:dyDescent="0.2">
      <c r="B82" s="290"/>
      <c r="E82" s="561" t="str">
        <f>E7</f>
        <v>SNÍŽENÍ ENERGETICKÉ NÁROČNOSTI OBCHODNÍ AKADEMIE V KOLÍNĚ,</v>
      </c>
      <c r="F82" s="562"/>
      <c r="G82" s="562"/>
      <c r="H82" s="562"/>
      <c r="L82" s="290"/>
    </row>
    <row r="83" spans="2:65" s="289" customFormat="1" ht="14.45" customHeight="1" x14ac:dyDescent="0.2">
      <c r="B83" s="290"/>
      <c r="C83" s="419" t="s">
        <v>1093</v>
      </c>
      <c r="L83" s="290"/>
    </row>
    <row r="84" spans="2:65" s="289" customFormat="1" ht="17.25" customHeight="1" x14ac:dyDescent="0.2">
      <c r="B84" s="290"/>
      <c r="E84" s="563" t="str">
        <f>E9</f>
        <v>a - vzduchotechnika</v>
      </c>
      <c r="F84" s="564"/>
      <c r="G84" s="564"/>
      <c r="H84" s="564"/>
      <c r="L84" s="290"/>
    </row>
    <row r="85" spans="2:65" s="289" customFormat="1" ht="6.95" customHeight="1" x14ac:dyDescent="0.2">
      <c r="B85" s="290"/>
      <c r="L85" s="290"/>
    </row>
    <row r="86" spans="2:65" s="289" customFormat="1" ht="18" customHeight="1" x14ac:dyDescent="0.2">
      <c r="B86" s="290"/>
      <c r="C86" s="419" t="s">
        <v>1097</v>
      </c>
      <c r="F86" s="420" t="str">
        <f>F12</f>
        <v>KUTNOHORSKÁ Č.P. 41, 280 02 KOLÍN</v>
      </c>
      <c r="I86" s="419" t="s">
        <v>1099</v>
      </c>
      <c r="J86" s="421" t="str">
        <f>IF(J12="","",J12)</f>
        <v>22. 1. 2017</v>
      </c>
      <c r="L86" s="290"/>
    </row>
    <row r="87" spans="2:65" s="289" customFormat="1" ht="6.95" customHeight="1" x14ac:dyDescent="0.2">
      <c r="B87" s="290"/>
      <c r="L87" s="290"/>
    </row>
    <row r="88" spans="2:65" s="289" customFormat="1" ht="15" x14ac:dyDescent="0.2">
      <c r="B88" s="290"/>
      <c r="C88" s="419" t="s">
        <v>2125</v>
      </c>
      <c r="F88" s="420" t="str">
        <f>E15</f>
        <v xml:space="preserve"> </v>
      </c>
      <c r="I88" s="419" t="s">
        <v>20</v>
      </c>
      <c r="J88" s="420" t="str">
        <f>E21</f>
        <v xml:space="preserve"> </v>
      </c>
      <c r="L88" s="290"/>
    </row>
    <row r="89" spans="2:65" s="289" customFormat="1" ht="14.45" customHeight="1" x14ac:dyDescent="0.2">
      <c r="B89" s="290"/>
      <c r="C89" s="419" t="s">
        <v>2126</v>
      </c>
      <c r="F89" s="420" t="str">
        <f>IF(E18="","",E18)</f>
        <v/>
      </c>
      <c r="L89" s="290"/>
    </row>
    <row r="90" spans="2:65" s="289" customFormat="1" ht="10.35" customHeight="1" x14ac:dyDescent="0.2">
      <c r="B90" s="290"/>
      <c r="L90" s="290"/>
    </row>
    <row r="91" spans="2:65" s="340" customFormat="1" ht="29.25" customHeight="1" x14ac:dyDescent="0.2">
      <c r="B91" s="336"/>
      <c r="C91" s="337" t="s">
        <v>1132</v>
      </c>
      <c r="D91" s="387" t="s">
        <v>1133</v>
      </c>
      <c r="E91" s="387" t="s">
        <v>1134</v>
      </c>
      <c r="F91" s="387" t="s">
        <v>1135</v>
      </c>
      <c r="G91" s="387" t="s">
        <v>132</v>
      </c>
      <c r="H91" s="387" t="s">
        <v>1136</v>
      </c>
      <c r="I91" s="387" t="s">
        <v>1137</v>
      </c>
      <c r="J91" s="387" t="s">
        <v>1121</v>
      </c>
      <c r="K91" s="388" t="s">
        <v>2134</v>
      </c>
      <c r="L91" s="336"/>
      <c r="M91" s="341" t="s">
        <v>1138</v>
      </c>
      <c r="N91" s="342" t="s">
        <v>137</v>
      </c>
      <c r="O91" s="342" t="s">
        <v>1139</v>
      </c>
      <c r="P91" s="342" t="s">
        <v>1140</v>
      </c>
      <c r="Q91" s="342" t="s">
        <v>1141</v>
      </c>
      <c r="R91" s="342" t="s">
        <v>1142</v>
      </c>
      <c r="S91" s="342" t="s">
        <v>1143</v>
      </c>
      <c r="T91" s="343" t="s">
        <v>1144</v>
      </c>
    </row>
    <row r="92" spans="2:65" s="289" customFormat="1" ht="29.25" customHeight="1" x14ac:dyDescent="0.35">
      <c r="B92" s="290"/>
      <c r="C92" s="422" t="s">
        <v>2132</v>
      </c>
      <c r="J92" s="423">
        <f>BK92</f>
        <v>0</v>
      </c>
      <c r="L92" s="290"/>
      <c r="M92" s="345"/>
      <c r="N92" s="382"/>
      <c r="O92" s="382"/>
      <c r="P92" s="346">
        <f>P93+P166+P182+P226+P242+P258+P283+P307+P335+P351+P403</f>
        <v>0</v>
      </c>
      <c r="Q92" s="382"/>
      <c r="R92" s="346">
        <f>R93+R166+R182+R226+R242+R258+R283+R307+R335+R351+R403</f>
        <v>11.982849999999999</v>
      </c>
      <c r="S92" s="382"/>
      <c r="T92" s="347">
        <f>T93+T166+T182+T226+T242+T258+T283+T307+T335+T351+T403</f>
        <v>0</v>
      </c>
      <c r="AT92" s="280" t="s">
        <v>1145</v>
      </c>
      <c r="AU92" s="280" t="s">
        <v>1123</v>
      </c>
      <c r="BK92" s="348">
        <f>BK93+BK166+BK182+BK226+BK242+BK258+BK283+BK307+BK335+BK351+BK403</f>
        <v>0</v>
      </c>
    </row>
    <row r="93" spans="2:65" s="353" customFormat="1" ht="37.35" customHeight="1" x14ac:dyDescent="0.35">
      <c r="B93" s="349"/>
      <c r="D93" s="357" t="s">
        <v>1145</v>
      </c>
      <c r="E93" s="424" t="s">
        <v>2135</v>
      </c>
      <c r="F93" s="424" t="s">
        <v>2136</v>
      </c>
      <c r="J93" s="426">
        <f>BK93</f>
        <v>0</v>
      </c>
      <c r="L93" s="349"/>
      <c r="M93" s="354"/>
      <c r="N93" s="350"/>
      <c r="O93" s="350"/>
      <c r="P93" s="355">
        <f>P94+P117</f>
        <v>0</v>
      </c>
      <c r="Q93" s="350"/>
      <c r="R93" s="355">
        <f>R94+R117</f>
        <v>4.1941499999999996</v>
      </c>
      <c r="S93" s="350"/>
      <c r="T93" s="356">
        <f>T94+T117</f>
        <v>0</v>
      </c>
      <c r="AR93" s="357" t="s">
        <v>48</v>
      </c>
      <c r="AT93" s="358" t="s">
        <v>1145</v>
      </c>
      <c r="AU93" s="358" t="s">
        <v>1146</v>
      </c>
      <c r="AY93" s="357" t="s">
        <v>1147</v>
      </c>
      <c r="BK93" s="359">
        <f>BK94+BK117</f>
        <v>0</v>
      </c>
    </row>
    <row r="94" spans="2:65" s="353" customFormat="1" ht="19.899999999999999" customHeight="1" x14ac:dyDescent="0.3">
      <c r="B94" s="349"/>
      <c r="D94" s="357" t="s">
        <v>1145</v>
      </c>
      <c r="E94" s="427" t="s">
        <v>2137</v>
      </c>
      <c r="F94" s="427" t="s">
        <v>2138</v>
      </c>
      <c r="J94" s="428">
        <f>BK94</f>
        <v>0</v>
      </c>
      <c r="L94" s="349"/>
      <c r="M94" s="354"/>
      <c r="N94" s="350"/>
      <c r="O94" s="350"/>
      <c r="P94" s="355">
        <f>SUM(P95:P116)</f>
        <v>0</v>
      </c>
      <c r="Q94" s="350"/>
      <c r="R94" s="355">
        <f>SUM(R95:R116)</f>
        <v>2.3108499999999998</v>
      </c>
      <c r="S94" s="350"/>
      <c r="T94" s="356">
        <f>SUM(T95:T116)</f>
        <v>0</v>
      </c>
      <c r="AR94" s="357" t="s">
        <v>48</v>
      </c>
      <c r="AT94" s="358" t="s">
        <v>1145</v>
      </c>
      <c r="AU94" s="358" t="s">
        <v>48</v>
      </c>
      <c r="AY94" s="357" t="s">
        <v>1147</v>
      </c>
      <c r="BK94" s="359">
        <f>SUM(BK95:BK116)</f>
        <v>0</v>
      </c>
    </row>
    <row r="95" spans="2:65" s="289" customFormat="1" ht="25.5" customHeight="1" x14ac:dyDescent="0.2">
      <c r="B95" s="290"/>
      <c r="C95" s="361" t="s">
        <v>48</v>
      </c>
      <c r="D95" s="361" t="s">
        <v>1148</v>
      </c>
      <c r="E95" s="362" t="s">
        <v>1516</v>
      </c>
      <c r="F95" s="383" t="s">
        <v>2139</v>
      </c>
      <c r="G95" s="363" t="s">
        <v>219</v>
      </c>
      <c r="H95" s="364">
        <v>1</v>
      </c>
      <c r="I95" s="429">
        <v>0</v>
      </c>
      <c r="J95" s="384">
        <f>ROUND(I95*H95,2)</f>
        <v>0</v>
      </c>
      <c r="K95" s="383" t="s">
        <v>2140</v>
      </c>
      <c r="L95" s="290"/>
      <c r="M95" s="438" t="s">
        <v>637</v>
      </c>
      <c r="N95" s="366" t="s">
        <v>1106</v>
      </c>
      <c r="O95" s="389"/>
      <c r="P95" s="367">
        <f>O95*H95</f>
        <v>0</v>
      </c>
      <c r="Q95" s="367">
        <v>0</v>
      </c>
      <c r="R95" s="367">
        <f>Q95*H95</f>
        <v>0</v>
      </c>
      <c r="S95" s="367">
        <v>0</v>
      </c>
      <c r="T95" s="368">
        <f>S95*H95</f>
        <v>0</v>
      </c>
      <c r="AR95" s="280" t="s">
        <v>61</v>
      </c>
      <c r="AT95" s="280" t="s">
        <v>1148</v>
      </c>
      <c r="AU95" s="280" t="s">
        <v>57</v>
      </c>
      <c r="AY95" s="280" t="s">
        <v>1147</v>
      </c>
      <c r="BE95" s="369">
        <f>IF(N95="základní",J95,0)</f>
        <v>0</v>
      </c>
      <c r="BF95" s="369">
        <f>IF(N95="snížená",J95,0)</f>
        <v>0</v>
      </c>
      <c r="BG95" s="369">
        <f>IF(N95="zákl. přenesená",J95,0)</f>
        <v>0</v>
      </c>
      <c r="BH95" s="369">
        <f>IF(N95="sníž. přenesená",J95,0)</f>
        <v>0</v>
      </c>
      <c r="BI95" s="369">
        <f>IF(N95="nulová",J95,0)</f>
        <v>0</v>
      </c>
      <c r="BJ95" s="280" t="s">
        <v>48</v>
      </c>
      <c r="BK95" s="369">
        <f>ROUND(I95*H95,2)</f>
        <v>0</v>
      </c>
      <c r="BL95" s="280" t="s">
        <v>61</v>
      </c>
      <c r="BM95" s="280" t="s">
        <v>1517</v>
      </c>
    </row>
    <row r="96" spans="2:65" s="289" customFormat="1" ht="40.5" x14ac:dyDescent="0.2">
      <c r="B96" s="290"/>
      <c r="D96" s="430" t="s">
        <v>2141</v>
      </c>
      <c r="F96" s="431" t="s">
        <v>2142</v>
      </c>
      <c r="I96" s="418"/>
      <c r="L96" s="290"/>
      <c r="M96" s="374"/>
      <c r="N96" s="389"/>
      <c r="O96" s="389"/>
      <c r="P96" s="389"/>
      <c r="Q96" s="389"/>
      <c r="R96" s="389"/>
      <c r="S96" s="389"/>
      <c r="T96" s="375"/>
      <c r="AT96" s="280" t="s">
        <v>2141</v>
      </c>
      <c r="AU96" s="280" t="s">
        <v>57</v>
      </c>
    </row>
    <row r="97" spans="2:65" s="289" customFormat="1" ht="89.25" customHeight="1" x14ac:dyDescent="0.2">
      <c r="B97" s="290"/>
      <c r="C97" s="370" t="s">
        <v>57</v>
      </c>
      <c r="D97" s="370" t="s">
        <v>1273</v>
      </c>
      <c r="E97" s="371" t="s">
        <v>1518</v>
      </c>
      <c r="F97" s="401" t="s">
        <v>2143</v>
      </c>
      <c r="G97" s="372" t="s">
        <v>219</v>
      </c>
      <c r="H97" s="373">
        <v>1</v>
      </c>
      <c r="I97" s="432"/>
      <c r="J97" s="402">
        <f>ROUND(I97*H97,2)</f>
        <v>0</v>
      </c>
      <c r="K97" s="401" t="s">
        <v>637</v>
      </c>
      <c r="L97" s="439"/>
      <c r="M97" s="440" t="s">
        <v>637</v>
      </c>
      <c r="N97" s="433" t="s">
        <v>1106</v>
      </c>
      <c r="O97" s="389"/>
      <c r="P97" s="367">
        <f>O97*H97</f>
        <v>0</v>
      </c>
      <c r="Q97" s="367">
        <v>1.25</v>
      </c>
      <c r="R97" s="367">
        <f>Q97*H97</f>
        <v>1.25</v>
      </c>
      <c r="S97" s="367">
        <v>0</v>
      </c>
      <c r="T97" s="368">
        <f>S97*H97</f>
        <v>0</v>
      </c>
      <c r="AR97" s="280" t="s">
        <v>1173</v>
      </c>
      <c r="AT97" s="280" t="s">
        <v>1273</v>
      </c>
      <c r="AU97" s="280" t="s">
        <v>57</v>
      </c>
      <c r="AY97" s="280" t="s">
        <v>1147</v>
      </c>
      <c r="BE97" s="369">
        <f>IF(N97="základní",J97,0)</f>
        <v>0</v>
      </c>
      <c r="BF97" s="369">
        <f>IF(N97="snížená",J97,0)</f>
        <v>0</v>
      </c>
      <c r="BG97" s="369">
        <f>IF(N97="zákl. přenesená",J97,0)</f>
        <v>0</v>
      </c>
      <c r="BH97" s="369">
        <f>IF(N97="sníž. přenesená",J97,0)</f>
        <v>0</v>
      </c>
      <c r="BI97" s="369">
        <f>IF(N97="nulová",J97,0)</f>
        <v>0</v>
      </c>
      <c r="BJ97" s="280" t="s">
        <v>48</v>
      </c>
      <c r="BK97" s="369">
        <f>ROUND(I97*H97,2)</f>
        <v>0</v>
      </c>
      <c r="BL97" s="280" t="s">
        <v>61</v>
      </c>
      <c r="BM97" s="280" t="s">
        <v>1519</v>
      </c>
    </row>
    <row r="98" spans="2:65" s="289" customFormat="1" ht="108" x14ac:dyDescent="0.2">
      <c r="B98" s="290"/>
      <c r="D98" s="430" t="s">
        <v>1240</v>
      </c>
      <c r="F98" s="431" t="s">
        <v>2144</v>
      </c>
      <c r="I98" s="418"/>
      <c r="L98" s="290"/>
      <c r="M98" s="374"/>
      <c r="N98" s="389"/>
      <c r="O98" s="389"/>
      <c r="P98" s="389"/>
      <c r="Q98" s="389"/>
      <c r="R98" s="389"/>
      <c r="S98" s="389"/>
      <c r="T98" s="375"/>
      <c r="AT98" s="280" t="s">
        <v>1240</v>
      </c>
      <c r="AU98" s="280" t="s">
        <v>57</v>
      </c>
    </row>
    <row r="99" spans="2:65" s="289" customFormat="1" ht="16.5" customHeight="1" x14ac:dyDescent="0.2">
      <c r="B99" s="290"/>
      <c r="C99" s="361" t="s">
        <v>59</v>
      </c>
      <c r="D99" s="361" t="s">
        <v>1148</v>
      </c>
      <c r="E99" s="362" t="s">
        <v>1520</v>
      </c>
      <c r="F99" s="383" t="s">
        <v>2145</v>
      </c>
      <c r="G99" s="363" t="s">
        <v>1521</v>
      </c>
      <c r="H99" s="364">
        <v>22</v>
      </c>
      <c r="I99" s="429"/>
      <c r="J99" s="384">
        <f>ROUND(I99*H99,2)</f>
        <v>0</v>
      </c>
      <c r="K99" s="383" t="s">
        <v>637</v>
      </c>
      <c r="L99" s="290"/>
      <c r="M99" s="438" t="s">
        <v>637</v>
      </c>
      <c r="N99" s="366" t="s">
        <v>1106</v>
      </c>
      <c r="O99" s="389"/>
      <c r="P99" s="367">
        <f>O99*H99</f>
        <v>0</v>
      </c>
      <c r="Q99" s="367">
        <v>0</v>
      </c>
      <c r="R99" s="367">
        <f>Q99*H99</f>
        <v>0</v>
      </c>
      <c r="S99" s="367">
        <v>0</v>
      </c>
      <c r="T99" s="368">
        <f>S99*H99</f>
        <v>0</v>
      </c>
      <c r="AR99" s="280" t="s">
        <v>61</v>
      </c>
      <c r="AT99" s="280" t="s">
        <v>1148</v>
      </c>
      <c r="AU99" s="280" t="s">
        <v>57</v>
      </c>
      <c r="AY99" s="280" t="s">
        <v>1147</v>
      </c>
      <c r="BE99" s="369">
        <f>IF(N99="základní",J99,0)</f>
        <v>0</v>
      </c>
      <c r="BF99" s="369">
        <f>IF(N99="snížená",J99,0)</f>
        <v>0</v>
      </c>
      <c r="BG99" s="369">
        <f>IF(N99="zákl. přenesená",J99,0)</f>
        <v>0</v>
      </c>
      <c r="BH99" s="369">
        <f>IF(N99="sníž. přenesená",J99,0)</f>
        <v>0</v>
      </c>
      <c r="BI99" s="369">
        <f>IF(N99="nulová",J99,0)</f>
        <v>0</v>
      </c>
      <c r="BJ99" s="280" t="s">
        <v>48</v>
      </c>
      <c r="BK99" s="369">
        <f>ROUND(I99*H99,2)</f>
        <v>0</v>
      </c>
      <c r="BL99" s="280" t="s">
        <v>61</v>
      </c>
      <c r="BM99" s="280" t="s">
        <v>1522</v>
      </c>
    </row>
    <row r="100" spans="2:65" s="289" customFormat="1" ht="25.5" customHeight="1" x14ac:dyDescent="0.2">
      <c r="B100" s="290"/>
      <c r="C100" s="361" t="s">
        <v>61</v>
      </c>
      <c r="D100" s="361" t="s">
        <v>1148</v>
      </c>
      <c r="E100" s="362" t="s">
        <v>1523</v>
      </c>
      <c r="F100" s="383" t="s">
        <v>2146</v>
      </c>
      <c r="G100" s="363" t="s">
        <v>172</v>
      </c>
      <c r="H100" s="364">
        <v>5</v>
      </c>
      <c r="I100" s="429"/>
      <c r="J100" s="384">
        <f>ROUND(I100*H100,2)</f>
        <v>0</v>
      </c>
      <c r="K100" s="383" t="s">
        <v>2140</v>
      </c>
      <c r="L100" s="290"/>
      <c r="M100" s="438" t="s">
        <v>637</v>
      </c>
      <c r="N100" s="366" t="s">
        <v>1106</v>
      </c>
      <c r="O100" s="389"/>
      <c r="P100" s="367">
        <f>O100*H100</f>
        <v>0</v>
      </c>
      <c r="Q100" s="367">
        <v>4.8730000000000002E-2</v>
      </c>
      <c r="R100" s="367">
        <f>Q100*H100</f>
        <v>0.24365000000000001</v>
      </c>
      <c r="S100" s="367">
        <v>0</v>
      </c>
      <c r="T100" s="368">
        <f>S100*H100</f>
        <v>0</v>
      </c>
      <c r="AR100" s="280" t="s">
        <v>61</v>
      </c>
      <c r="AT100" s="280" t="s">
        <v>1148</v>
      </c>
      <c r="AU100" s="280" t="s">
        <v>57</v>
      </c>
      <c r="AY100" s="280" t="s">
        <v>1147</v>
      </c>
      <c r="BE100" s="369">
        <f>IF(N100="základní",J100,0)</f>
        <v>0</v>
      </c>
      <c r="BF100" s="369">
        <f>IF(N100="snížená",J100,0)</f>
        <v>0</v>
      </c>
      <c r="BG100" s="369">
        <f>IF(N100="zákl. přenesená",J100,0)</f>
        <v>0</v>
      </c>
      <c r="BH100" s="369">
        <f>IF(N100="sníž. přenesená",J100,0)</f>
        <v>0</v>
      </c>
      <c r="BI100" s="369">
        <f>IF(N100="nulová",J100,0)</f>
        <v>0</v>
      </c>
      <c r="BJ100" s="280" t="s">
        <v>48</v>
      </c>
      <c r="BK100" s="369">
        <f>ROUND(I100*H100,2)</f>
        <v>0</v>
      </c>
      <c r="BL100" s="280" t="s">
        <v>61</v>
      </c>
      <c r="BM100" s="280" t="s">
        <v>1524</v>
      </c>
    </row>
    <row r="101" spans="2:65" s="289" customFormat="1" ht="67.5" x14ac:dyDescent="0.2">
      <c r="B101" s="290"/>
      <c r="D101" s="430" t="s">
        <v>2141</v>
      </c>
      <c r="F101" s="431" t="s">
        <v>2147</v>
      </c>
      <c r="I101" s="418"/>
      <c r="L101" s="290"/>
      <c r="M101" s="374"/>
      <c r="N101" s="389"/>
      <c r="O101" s="389"/>
      <c r="P101" s="389"/>
      <c r="Q101" s="389"/>
      <c r="R101" s="389"/>
      <c r="S101" s="389"/>
      <c r="T101" s="375"/>
      <c r="AT101" s="280" t="s">
        <v>2141</v>
      </c>
      <c r="AU101" s="280" t="s">
        <v>57</v>
      </c>
    </row>
    <row r="102" spans="2:65" s="289" customFormat="1" ht="25.5" customHeight="1" x14ac:dyDescent="0.2">
      <c r="B102" s="290"/>
      <c r="C102" s="361" t="s">
        <v>63</v>
      </c>
      <c r="D102" s="361" t="s">
        <v>1148</v>
      </c>
      <c r="E102" s="362" t="s">
        <v>1525</v>
      </c>
      <c r="F102" s="383" t="s">
        <v>2148</v>
      </c>
      <c r="G102" s="363" t="s">
        <v>172</v>
      </c>
      <c r="H102" s="364">
        <v>10</v>
      </c>
      <c r="I102" s="429"/>
      <c r="J102" s="384">
        <f>ROUND(I102*H102,2)</f>
        <v>0</v>
      </c>
      <c r="K102" s="383" t="s">
        <v>2149</v>
      </c>
      <c r="L102" s="290"/>
      <c r="M102" s="438" t="s">
        <v>637</v>
      </c>
      <c r="N102" s="366" t="s">
        <v>1106</v>
      </c>
      <c r="O102" s="389"/>
      <c r="P102" s="367">
        <f>O102*H102</f>
        <v>0</v>
      </c>
      <c r="Q102" s="367">
        <v>1.503E-2</v>
      </c>
      <c r="R102" s="367">
        <f>Q102*H102</f>
        <v>0.15029999999999999</v>
      </c>
      <c r="S102" s="367">
        <v>0</v>
      </c>
      <c r="T102" s="368">
        <f>S102*H102</f>
        <v>0</v>
      </c>
      <c r="AR102" s="280" t="s">
        <v>61</v>
      </c>
      <c r="AT102" s="280" t="s">
        <v>1148</v>
      </c>
      <c r="AU102" s="280" t="s">
        <v>57</v>
      </c>
      <c r="AY102" s="280" t="s">
        <v>1147</v>
      </c>
      <c r="BE102" s="369">
        <f>IF(N102="základní",J102,0)</f>
        <v>0</v>
      </c>
      <c r="BF102" s="369">
        <f>IF(N102="snížená",J102,0)</f>
        <v>0</v>
      </c>
      <c r="BG102" s="369">
        <f>IF(N102="zákl. přenesená",J102,0)</f>
        <v>0</v>
      </c>
      <c r="BH102" s="369">
        <f>IF(N102="sníž. přenesená",J102,0)</f>
        <v>0</v>
      </c>
      <c r="BI102" s="369">
        <f>IF(N102="nulová",J102,0)</f>
        <v>0</v>
      </c>
      <c r="BJ102" s="280" t="s">
        <v>48</v>
      </c>
      <c r="BK102" s="369">
        <f>ROUND(I102*H102,2)</f>
        <v>0</v>
      </c>
      <c r="BL102" s="280" t="s">
        <v>61</v>
      </c>
      <c r="BM102" s="280" t="s">
        <v>1526</v>
      </c>
    </row>
    <row r="103" spans="2:65" s="289" customFormat="1" ht="67.5" x14ac:dyDescent="0.2">
      <c r="B103" s="290"/>
      <c r="D103" s="430" t="s">
        <v>2141</v>
      </c>
      <c r="F103" s="431" t="s">
        <v>2147</v>
      </c>
      <c r="I103" s="418"/>
      <c r="L103" s="290"/>
      <c r="M103" s="374"/>
      <c r="N103" s="389"/>
      <c r="O103" s="389"/>
      <c r="P103" s="389"/>
      <c r="Q103" s="389"/>
      <c r="R103" s="389"/>
      <c r="S103" s="389"/>
      <c r="T103" s="375"/>
      <c r="AT103" s="280" t="s">
        <v>2141</v>
      </c>
      <c r="AU103" s="280" t="s">
        <v>57</v>
      </c>
    </row>
    <row r="104" spans="2:65" s="289" customFormat="1" ht="25.5" customHeight="1" x14ac:dyDescent="0.2">
      <c r="B104" s="290"/>
      <c r="C104" s="361" t="s">
        <v>1165</v>
      </c>
      <c r="D104" s="361" t="s">
        <v>1148</v>
      </c>
      <c r="E104" s="362" t="s">
        <v>1527</v>
      </c>
      <c r="F104" s="383" t="s">
        <v>2150</v>
      </c>
      <c r="G104" s="363" t="s">
        <v>172</v>
      </c>
      <c r="H104" s="364">
        <v>10</v>
      </c>
      <c r="I104" s="429"/>
      <c r="J104" s="384">
        <f>ROUND(I104*H104,2)</f>
        <v>0</v>
      </c>
      <c r="K104" s="383" t="s">
        <v>2140</v>
      </c>
      <c r="L104" s="290"/>
      <c r="M104" s="438" t="s">
        <v>637</v>
      </c>
      <c r="N104" s="366" t="s">
        <v>1106</v>
      </c>
      <c r="O104" s="389"/>
      <c r="P104" s="367">
        <f>O104*H104</f>
        <v>0</v>
      </c>
      <c r="Q104" s="367">
        <v>1.8780000000000002E-2</v>
      </c>
      <c r="R104" s="367">
        <f>Q104*H104</f>
        <v>0.18780000000000002</v>
      </c>
      <c r="S104" s="367">
        <v>0</v>
      </c>
      <c r="T104" s="368">
        <f>S104*H104</f>
        <v>0</v>
      </c>
      <c r="AR104" s="280" t="s">
        <v>61</v>
      </c>
      <c r="AT104" s="280" t="s">
        <v>1148</v>
      </c>
      <c r="AU104" s="280" t="s">
        <v>57</v>
      </c>
      <c r="AY104" s="280" t="s">
        <v>1147</v>
      </c>
      <c r="BE104" s="369">
        <f>IF(N104="základní",J104,0)</f>
        <v>0</v>
      </c>
      <c r="BF104" s="369">
        <f>IF(N104="snížená",J104,0)</f>
        <v>0</v>
      </c>
      <c r="BG104" s="369">
        <f>IF(N104="zákl. přenesená",J104,0)</f>
        <v>0</v>
      </c>
      <c r="BH104" s="369">
        <f>IF(N104="sníž. přenesená",J104,0)</f>
        <v>0</v>
      </c>
      <c r="BI104" s="369">
        <f>IF(N104="nulová",J104,0)</f>
        <v>0</v>
      </c>
      <c r="BJ104" s="280" t="s">
        <v>48</v>
      </c>
      <c r="BK104" s="369">
        <f>ROUND(I104*H104,2)</f>
        <v>0</v>
      </c>
      <c r="BL104" s="280" t="s">
        <v>61</v>
      </c>
      <c r="BM104" s="280" t="s">
        <v>1528</v>
      </c>
    </row>
    <row r="105" spans="2:65" s="289" customFormat="1" ht="67.5" x14ac:dyDescent="0.2">
      <c r="B105" s="290"/>
      <c r="D105" s="430" t="s">
        <v>2141</v>
      </c>
      <c r="F105" s="431" t="s">
        <v>2147</v>
      </c>
      <c r="I105" s="418"/>
      <c r="L105" s="290"/>
      <c r="M105" s="374"/>
      <c r="N105" s="389"/>
      <c r="O105" s="389"/>
      <c r="P105" s="389"/>
      <c r="Q105" s="389"/>
      <c r="R105" s="389"/>
      <c r="S105" s="389"/>
      <c r="T105" s="375"/>
      <c r="AT105" s="280" t="s">
        <v>2141</v>
      </c>
      <c r="AU105" s="280" t="s">
        <v>57</v>
      </c>
    </row>
    <row r="106" spans="2:65" s="289" customFormat="1" ht="25.5" customHeight="1" x14ac:dyDescent="0.2">
      <c r="B106" s="290"/>
      <c r="C106" s="361" t="s">
        <v>1169</v>
      </c>
      <c r="D106" s="361" t="s">
        <v>1148</v>
      </c>
      <c r="E106" s="362" t="s">
        <v>1529</v>
      </c>
      <c r="F106" s="383" t="s">
        <v>2151</v>
      </c>
      <c r="G106" s="363" t="s">
        <v>172</v>
      </c>
      <c r="H106" s="364">
        <v>10</v>
      </c>
      <c r="I106" s="429"/>
      <c r="J106" s="384">
        <f>ROUND(I106*H106,2)</f>
        <v>0</v>
      </c>
      <c r="K106" s="383" t="s">
        <v>2140</v>
      </c>
      <c r="L106" s="290"/>
      <c r="M106" s="438" t="s">
        <v>637</v>
      </c>
      <c r="N106" s="366" t="s">
        <v>1106</v>
      </c>
      <c r="O106" s="389"/>
      <c r="P106" s="367">
        <f>O106*H106</f>
        <v>0</v>
      </c>
      <c r="Q106" s="367">
        <v>2.1440000000000001E-2</v>
      </c>
      <c r="R106" s="367">
        <f>Q106*H106</f>
        <v>0.21440000000000001</v>
      </c>
      <c r="S106" s="367">
        <v>0</v>
      </c>
      <c r="T106" s="368">
        <f>S106*H106</f>
        <v>0</v>
      </c>
      <c r="AR106" s="280" t="s">
        <v>61</v>
      </c>
      <c r="AT106" s="280" t="s">
        <v>1148</v>
      </c>
      <c r="AU106" s="280" t="s">
        <v>57</v>
      </c>
      <c r="AY106" s="280" t="s">
        <v>1147</v>
      </c>
      <c r="BE106" s="369">
        <f>IF(N106="základní",J106,0)</f>
        <v>0</v>
      </c>
      <c r="BF106" s="369">
        <f>IF(N106="snížená",J106,0)</f>
        <v>0</v>
      </c>
      <c r="BG106" s="369">
        <f>IF(N106="zákl. přenesená",J106,0)</f>
        <v>0</v>
      </c>
      <c r="BH106" s="369">
        <f>IF(N106="sníž. přenesená",J106,0)</f>
        <v>0</v>
      </c>
      <c r="BI106" s="369">
        <f>IF(N106="nulová",J106,0)</f>
        <v>0</v>
      </c>
      <c r="BJ106" s="280" t="s">
        <v>48</v>
      </c>
      <c r="BK106" s="369">
        <f>ROUND(I106*H106,2)</f>
        <v>0</v>
      </c>
      <c r="BL106" s="280" t="s">
        <v>61</v>
      </c>
      <c r="BM106" s="280" t="s">
        <v>1530</v>
      </c>
    </row>
    <row r="107" spans="2:65" s="289" customFormat="1" ht="67.5" x14ac:dyDescent="0.2">
      <c r="B107" s="290"/>
      <c r="D107" s="430" t="s">
        <v>2141</v>
      </c>
      <c r="F107" s="431" t="s">
        <v>2147</v>
      </c>
      <c r="I107" s="418"/>
      <c r="L107" s="290"/>
      <c r="M107" s="374"/>
      <c r="N107" s="389"/>
      <c r="O107" s="389"/>
      <c r="P107" s="389"/>
      <c r="Q107" s="389"/>
      <c r="R107" s="389"/>
      <c r="S107" s="389"/>
      <c r="T107" s="375"/>
      <c r="AT107" s="280" t="s">
        <v>2141</v>
      </c>
      <c r="AU107" s="280" t="s">
        <v>57</v>
      </c>
    </row>
    <row r="108" spans="2:65" s="289" customFormat="1" ht="25.5" customHeight="1" x14ac:dyDescent="0.2">
      <c r="B108" s="290"/>
      <c r="C108" s="361" t="s">
        <v>1173</v>
      </c>
      <c r="D108" s="361" t="s">
        <v>1148</v>
      </c>
      <c r="E108" s="362" t="s">
        <v>1531</v>
      </c>
      <c r="F108" s="383" t="s">
        <v>2152</v>
      </c>
      <c r="G108" s="363" t="s">
        <v>172</v>
      </c>
      <c r="H108" s="364">
        <v>10</v>
      </c>
      <c r="I108" s="429"/>
      <c r="J108" s="384">
        <f>ROUND(I108*H108,2)</f>
        <v>0</v>
      </c>
      <c r="K108" s="383" t="s">
        <v>2140</v>
      </c>
      <c r="L108" s="290"/>
      <c r="M108" s="438" t="s">
        <v>637</v>
      </c>
      <c r="N108" s="366" t="s">
        <v>1106</v>
      </c>
      <c r="O108" s="389"/>
      <c r="P108" s="367">
        <f>O108*H108</f>
        <v>0</v>
      </c>
      <c r="Q108" s="367">
        <v>2.647E-2</v>
      </c>
      <c r="R108" s="367">
        <f>Q108*H108</f>
        <v>0.26469999999999999</v>
      </c>
      <c r="S108" s="367">
        <v>0</v>
      </c>
      <c r="T108" s="368">
        <f>S108*H108</f>
        <v>0</v>
      </c>
      <c r="AR108" s="280" t="s">
        <v>61</v>
      </c>
      <c r="AT108" s="280" t="s">
        <v>1148</v>
      </c>
      <c r="AU108" s="280" t="s">
        <v>57</v>
      </c>
      <c r="AY108" s="280" t="s">
        <v>1147</v>
      </c>
      <c r="BE108" s="369">
        <f>IF(N108="základní",J108,0)</f>
        <v>0</v>
      </c>
      <c r="BF108" s="369">
        <f>IF(N108="snížená",J108,0)</f>
        <v>0</v>
      </c>
      <c r="BG108" s="369">
        <f>IF(N108="zákl. přenesená",J108,0)</f>
        <v>0</v>
      </c>
      <c r="BH108" s="369">
        <f>IF(N108="sníž. přenesená",J108,0)</f>
        <v>0</v>
      </c>
      <c r="BI108" s="369">
        <f>IF(N108="nulová",J108,0)</f>
        <v>0</v>
      </c>
      <c r="BJ108" s="280" t="s">
        <v>48</v>
      </c>
      <c r="BK108" s="369">
        <f>ROUND(I108*H108,2)</f>
        <v>0</v>
      </c>
      <c r="BL108" s="280" t="s">
        <v>61</v>
      </c>
      <c r="BM108" s="280" t="s">
        <v>1532</v>
      </c>
    </row>
    <row r="109" spans="2:65" s="289" customFormat="1" ht="67.5" x14ac:dyDescent="0.2">
      <c r="B109" s="290"/>
      <c r="D109" s="430" t="s">
        <v>2141</v>
      </c>
      <c r="F109" s="431" t="s">
        <v>2147</v>
      </c>
      <c r="I109" s="418"/>
      <c r="L109" s="290"/>
      <c r="M109" s="374"/>
      <c r="N109" s="389"/>
      <c r="O109" s="389"/>
      <c r="P109" s="389"/>
      <c r="Q109" s="389"/>
      <c r="R109" s="389"/>
      <c r="S109" s="389"/>
      <c r="T109" s="375"/>
      <c r="AT109" s="280" t="s">
        <v>2141</v>
      </c>
      <c r="AU109" s="280" t="s">
        <v>57</v>
      </c>
    </row>
    <row r="110" spans="2:65" s="289" customFormat="1" ht="16.5" customHeight="1" x14ac:dyDescent="0.2">
      <c r="B110" s="290"/>
      <c r="C110" s="361" t="s">
        <v>1177</v>
      </c>
      <c r="D110" s="361" t="s">
        <v>1148</v>
      </c>
      <c r="E110" s="362" t="s">
        <v>1533</v>
      </c>
      <c r="F110" s="383" t="s">
        <v>2153</v>
      </c>
      <c r="G110" s="363" t="s">
        <v>219</v>
      </c>
      <c r="H110" s="364">
        <v>2</v>
      </c>
      <c r="I110" s="429"/>
      <c r="J110" s="384">
        <f>ROUND(I110*H110,2)</f>
        <v>0</v>
      </c>
      <c r="K110" s="383" t="s">
        <v>2140</v>
      </c>
      <c r="L110" s="290"/>
      <c r="M110" s="438" t="s">
        <v>637</v>
      </c>
      <c r="N110" s="366" t="s">
        <v>1106</v>
      </c>
      <c r="O110" s="389"/>
      <c r="P110" s="367">
        <f>O110*H110</f>
        <v>0</v>
      </c>
      <c r="Q110" s="367">
        <v>0</v>
      </c>
      <c r="R110" s="367">
        <f>Q110*H110</f>
        <v>0</v>
      </c>
      <c r="S110" s="367">
        <v>0</v>
      </c>
      <c r="T110" s="368">
        <f>S110*H110</f>
        <v>0</v>
      </c>
      <c r="AR110" s="280" t="s">
        <v>61</v>
      </c>
      <c r="AT110" s="280" t="s">
        <v>1148</v>
      </c>
      <c r="AU110" s="280" t="s">
        <v>57</v>
      </c>
      <c r="AY110" s="280" t="s">
        <v>1147</v>
      </c>
      <c r="BE110" s="369">
        <f>IF(N110="základní",J110,0)</f>
        <v>0</v>
      </c>
      <c r="BF110" s="369">
        <f>IF(N110="snížená",J110,0)</f>
        <v>0</v>
      </c>
      <c r="BG110" s="369">
        <f>IF(N110="zákl. přenesená",J110,0)</f>
        <v>0</v>
      </c>
      <c r="BH110" s="369">
        <f>IF(N110="sníž. přenesená",J110,0)</f>
        <v>0</v>
      </c>
      <c r="BI110" s="369">
        <f>IF(N110="nulová",J110,0)</f>
        <v>0</v>
      </c>
      <c r="BJ110" s="280" t="s">
        <v>48</v>
      </c>
      <c r="BK110" s="369">
        <f>ROUND(I110*H110,2)</f>
        <v>0</v>
      </c>
      <c r="BL110" s="280" t="s">
        <v>61</v>
      </c>
      <c r="BM110" s="280" t="s">
        <v>1534</v>
      </c>
    </row>
    <row r="111" spans="2:65" s="289" customFormat="1" ht="16.5" customHeight="1" x14ac:dyDescent="0.2">
      <c r="B111" s="290"/>
      <c r="C111" s="361" t="s">
        <v>1070</v>
      </c>
      <c r="D111" s="361" t="s">
        <v>1148</v>
      </c>
      <c r="E111" s="362" t="s">
        <v>1535</v>
      </c>
      <c r="F111" s="383" t="s">
        <v>1536</v>
      </c>
      <c r="G111" s="363" t="s">
        <v>219</v>
      </c>
      <c r="H111" s="364">
        <v>1</v>
      </c>
      <c r="I111" s="429"/>
      <c r="J111" s="384">
        <f>ROUND(I111*H111,2)</f>
        <v>0</v>
      </c>
      <c r="K111" s="383" t="s">
        <v>637</v>
      </c>
      <c r="L111" s="290"/>
      <c r="M111" s="438" t="s">
        <v>637</v>
      </c>
      <c r="N111" s="366" t="s">
        <v>1106</v>
      </c>
      <c r="O111" s="389"/>
      <c r="P111" s="367">
        <f>O111*H111</f>
        <v>0</v>
      </c>
      <c r="Q111" s="367">
        <v>0</v>
      </c>
      <c r="R111" s="367">
        <f>Q111*H111</f>
        <v>0</v>
      </c>
      <c r="S111" s="367">
        <v>0</v>
      </c>
      <c r="T111" s="368">
        <f>S111*H111</f>
        <v>0</v>
      </c>
      <c r="AR111" s="280" t="s">
        <v>61</v>
      </c>
      <c r="AT111" s="280" t="s">
        <v>1148</v>
      </c>
      <c r="AU111" s="280" t="s">
        <v>57</v>
      </c>
      <c r="AY111" s="280" t="s">
        <v>1147</v>
      </c>
      <c r="BE111" s="369">
        <f>IF(N111="základní",J111,0)</f>
        <v>0</v>
      </c>
      <c r="BF111" s="369">
        <f>IF(N111="snížená",J111,0)</f>
        <v>0</v>
      </c>
      <c r="BG111" s="369">
        <f>IF(N111="zákl. přenesená",J111,0)</f>
        <v>0</v>
      </c>
      <c r="BH111" s="369">
        <f>IF(N111="sníž. přenesená",J111,0)</f>
        <v>0</v>
      </c>
      <c r="BI111" s="369">
        <f>IF(N111="nulová",J111,0)</f>
        <v>0</v>
      </c>
      <c r="BJ111" s="280" t="s">
        <v>48</v>
      </c>
      <c r="BK111" s="369">
        <f>ROUND(I111*H111,2)</f>
        <v>0</v>
      </c>
      <c r="BL111" s="280" t="s">
        <v>61</v>
      </c>
      <c r="BM111" s="280" t="s">
        <v>1537</v>
      </c>
    </row>
    <row r="112" spans="2:65" s="289" customFormat="1" ht="27" x14ac:dyDescent="0.2">
      <c r="B112" s="290"/>
      <c r="D112" s="430" t="s">
        <v>1240</v>
      </c>
      <c r="F112" s="431" t="s">
        <v>2154</v>
      </c>
      <c r="I112" s="418"/>
      <c r="L112" s="290"/>
      <c r="M112" s="374"/>
      <c r="N112" s="389"/>
      <c r="O112" s="389"/>
      <c r="P112" s="389"/>
      <c r="Q112" s="389"/>
      <c r="R112" s="389"/>
      <c r="S112" s="389"/>
      <c r="T112" s="375"/>
      <c r="AT112" s="280" t="s">
        <v>1240</v>
      </c>
      <c r="AU112" s="280" t="s">
        <v>57</v>
      </c>
    </row>
    <row r="113" spans="2:65" s="289" customFormat="1" ht="16.5" customHeight="1" x14ac:dyDescent="0.2">
      <c r="B113" s="290"/>
      <c r="C113" s="361" t="s">
        <v>1072</v>
      </c>
      <c r="D113" s="361" t="s">
        <v>1148</v>
      </c>
      <c r="E113" s="362" t="s">
        <v>1538</v>
      </c>
      <c r="F113" s="383" t="s">
        <v>1539</v>
      </c>
      <c r="G113" s="363" t="s">
        <v>219</v>
      </c>
      <c r="H113" s="364">
        <v>1</v>
      </c>
      <c r="I113" s="429"/>
      <c r="J113" s="384">
        <f>ROUND(I113*H113,2)</f>
        <v>0</v>
      </c>
      <c r="K113" s="383" t="s">
        <v>637</v>
      </c>
      <c r="L113" s="290"/>
      <c r="M113" s="438" t="s">
        <v>637</v>
      </c>
      <c r="N113" s="366" t="s">
        <v>1106</v>
      </c>
      <c r="O113" s="389"/>
      <c r="P113" s="367">
        <f>O113*H113</f>
        <v>0</v>
      </c>
      <c r="Q113" s="367">
        <v>0</v>
      </c>
      <c r="R113" s="367">
        <f>Q113*H113</f>
        <v>0</v>
      </c>
      <c r="S113" s="367">
        <v>0</v>
      </c>
      <c r="T113" s="368">
        <f>S113*H113</f>
        <v>0</v>
      </c>
      <c r="AR113" s="280" t="s">
        <v>61</v>
      </c>
      <c r="AT113" s="280" t="s">
        <v>1148</v>
      </c>
      <c r="AU113" s="280" t="s">
        <v>57</v>
      </c>
      <c r="AY113" s="280" t="s">
        <v>1147</v>
      </c>
      <c r="BE113" s="369">
        <f>IF(N113="základní",J113,0)</f>
        <v>0</v>
      </c>
      <c r="BF113" s="369">
        <f>IF(N113="snížená",J113,0)</f>
        <v>0</v>
      </c>
      <c r="BG113" s="369">
        <f>IF(N113="zákl. přenesená",J113,0)</f>
        <v>0</v>
      </c>
      <c r="BH113" s="369">
        <f>IF(N113="sníž. přenesená",J113,0)</f>
        <v>0</v>
      </c>
      <c r="BI113" s="369">
        <f>IF(N113="nulová",J113,0)</f>
        <v>0</v>
      </c>
      <c r="BJ113" s="280" t="s">
        <v>48</v>
      </c>
      <c r="BK113" s="369">
        <f>ROUND(I113*H113,2)</f>
        <v>0</v>
      </c>
      <c r="BL113" s="280" t="s">
        <v>61</v>
      </c>
      <c r="BM113" s="280" t="s">
        <v>1540</v>
      </c>
    </row>
    <row r="114" spans="2:65" s="289" customFormat="1" ht="27" x14ac:dyDescent="0.2">
      <c r="B114" s="290"/>
      <c r="D114" s="430" t="s">
        <v>1240</v>
      </c>
      <c r="F114" s="431" t="s">
        <v>2155</v>
      </c>
      <c r="I114" s="418"/>
      <c r="L114" s="290"/>
      <c r="M114" s="374"/>
      <c r="N114" s="389"/>
      <c r="O114" s="389"/>
      <c r="P114" s="389"/>
      <c r="Q114" s="389"/>
      <c r="R114" s="389"/>
      <c r="S114" s="389"/>
      <c r="T114" s="375"/>
      <c r="AT114" s="280" t="s">
        <v>1240</v>
      </c>
      <c r="AU114" s="280" t="s">
        <v>57</v>
      </c>
    </row>
    <row r="115" spans="2:65" s="289" customFormat="1" ht="16.5" customHeight="1" x14ac:dyDescent="0.2">
      <c r="B115" s="290"/>
      <c r="C115" s="370" t="s">
        <v>1074</v>
      </c>
      <c r="D115" s="370" t="s">
        <v>1273</v>
      </c>
      <c r="E115" s="371" t="s">
        <v>1541</v>
      </c>
      <c r="F115" s="401" t="s">
        <v>1542</v>
      </c>
      <c r="G115" s="372" t="s">
        <v>219</v>
      </c>
      <c r="H115" s="373">
        <v>1</v>
      </c>
      <c r="I115" s="432"/>
      <c r="J115" s="402">
        <f>ROUND(I115*H115,2)</f>
        <v>0</v>
      </c>
      <c r="K115" s="401" t="s">
        <v>637</v>
      </c>
      <c r="L115" s="439"/>
      <c r="M115" s="440" t="s">
        <v>637</v>
      </c>
      <c r="N115" s="433" t="s">
        <v>1106</v>
      </c>
      <c r="O115" s="389"/>
      <c r="P115" s="367">
        <f>O115*H115</f>
        <v>0</v>
      </c>
      <c r="Q115" s="367">
        <v>0</v>
      </c>
      <c r="R115" s="367">
        <f>Q115*H115</f>
        <v>0</v>
      </c>
      <c r="S115" s="367">
        <v>0</v>
      </c>
      <c r="T115" s="368">
        <f>S115*H115</f>
        <v>0</v>
      </c>
      <c r="AR115" s="280" t="s">
        <v>1173</v>
      </c>
      <c r="AT115" s="280" t="s">
        <v>1273</v>
      </c>
      <c r="AU115" s="280" t="s">
        <v>57</v>
      </c>
      <c r="AY115" s="280" t="s">
        <v>1147</v>
      </c>
      <c r="BE115" s="369">
        <f>IF(N115="základní",J115,0)</f>
        <v>0</v>
      </c>
      <c r="BF115" s="369">
        <f>IF(N115="snížená",J115,0)</f>
        <v>0</v>
      </c>
      <c r="BG115" s="369">
        <f>IF(N115="zákl. přenesená",J115,0)</f>
        <v>0</v>
      </c>
      <c r="BH115" s="369">
        <f>IF(N115="sníž. přenesená",J115,0)</f>
        <v>0</v>
      </c>
      <c r="BI115" s="369">
        <f>IF(N115="nulová",J115,0)</f>
        <v>0</v>
      </c>
      <c r="BJ115" s="280" t="s">
        <v>48</v>
      </c>
      <c r="BK115" s="369">
        <f>ROUND(I115*H115,2)</f>
        <v>0</v>
      </c>
      <c r="BL115" s="280" t="s">
        <v>61</v>
      </c>
      <c r="BM115" s="280" t="s">
        <v>1543</v>
      </c>
    </row>
    <row r="116" spans="2:65" s="289" customFormat="1" ht="27" x14ac:dyDescent="0.2">
      <c r="B116" s="290"/>
      <c r="D116" s="430" t="s">
        <v>1240</v>
      </c>
      <c r="F116" s="431" t="s">
        <v>2156</v>
      </c>
      <c r="I116" s="418"/>
      <c r="L116" s="290"/>
      <c r="M116" s="374"/>
      <c r="N116" s="389"/>
      <c r="O116" s="389"/>
      <c r="P116" s="389"/>
      <c r="Q116" s="389"/>
      <c r="R116" s="389"/>
      <c r="S116" s="389"/>
      <c r="T116" s="375"/>
      <c r="AT116" s="280" t="s">
        <v>1240</v>
      </c>
      <c r="AU116" s="280" t="s">
        <v>57</v>
      </c>
    </row>
    <row r="117" spans="2:65" s="353" customFormat="1" ht="29.85" customHeight="1" x14ac:dyDescent="0.3">
      <c r="B117" s="349"/>
      <c r="D117" s="357" t="s">
        <v>1145</v>
      </c>
      <c r="E117" s="427" t="s">
        <v>2157</v>
      </c>
      <c r="F117" s="427" t="s">
        <v>2158</v>
      </c>
      <c r="I117" s="425"/>
      <c r="J117" s="428">
        <f>BK117</f>
        <v>0</v>
      </c>
      <c r="L117" s="349"/>
      <c r="M117" s="354"/>
      <c r="N117" s="350"/>
      <c r="O117" s="350"/>
      <c r="P117" s="355">
        <f>P118+SUM(P119:P142)</f>
        <v>0</v>
      </c>
      <c r="Q117" s="350"/>
      <c r="R117" s="355">
        <f>R118+SUM(R119:R142)</f>
        <v>1.8833</v>
      </c>
      <c r="S117" s="350"/>
      <c r="T117" s="356">
        <f>T118+SUM(T119:T142)</f>
        <v>0</v>
      </c>
      <c r="AR117" s="357" t="s">
        <v>48</v>
      </c>
      <c r="AT117" s="358" t="s">
        <v>1145</v>
      </c>
      <c r="AU117" s="358" t="s">
        <v>48</v>
      </c>
      <c r="AY117" s="357" t="s">
        <v>1147</v>
      </c>
      <c r="BK117" s="359">
        <f>BK118+SUM(BK119:BK142)</f>
        <v>0</v>
      </c>
    </row>
    <row r="118" spans="2:65" s="289" customFormat="1" ht="25.5" customHeight="1" x14ac:dyDescent="0.2">
      <c r="B118" s="290"/>
      <c r="C118" s="361" t="s">
        <v>1078</v>
      </c>
      <c r="D118" s="361" t="s">
        <v>1148</v>
      </c>
      <c r="E118" s="362" t="s">
        <v>1544</v>
      </c>
      <c r="F118" s="383" t="s">
        <v>2159</v>
      </c>
      <c r="G118" s="363" t="s">
        <v>219</v>
      </c>
      <c r="H118" s="364">
        <v>1</v>
      </c>
      <c r="I118" s="429"/>
      <c r="J118" s="384">
        <f>ROUND(I118*H118,2)</f>
        <v>0</v>
      </c>
      <c r="K118" s="383" t="s">
        <v>2140</v>
      </c>
      <c r="L118" s="290"/>
      <c r="M118" s="438" t="s">
        <v>637</v>
      </c>
      <c r="N118" s="366" t="s">
        <v>1106</v>
      </c>
      <c r="O118" s="389"/>
      <c r="P118" s="367">
        <f>O118*H118</f>
        <v>0</v>
      </c>
      <c r="Q118" s="367">
        <v>0</v>
      </c>
      <c r="R118" s="367">
        <f>Q118*H118</f>
        <v>0</v>
      </c>
      <c r="S118" s="367">
        <v>0</v>
      </c>
      <c r="T118" s="368">
        <f>S118*H118</f>
        <v>0</v>
      </c>
      <c r="AR118" s="280" t="s">
        <v>61</v>
      </c>
      <c r="AT118" s="280" t="s">
        <v>1148</v>
      </c>
      <c r="AU118" s="280" t="s">
        <v>57</v>
      </c>
      <c r="AY118" s="280" t="s">
        <v>1147</v>
      </c>
      <c r="BE118" s="369">
        <f>IF(N118="základní",J118,0)</f>
        <v>0</v>
      </c>
      <c r="BF118" s="369">
        <f>IF(N118="snížená",J118,0)</f>
        <v>0</v>
      </c>
      <c r="BG118" s="369">
        <f>IF(N118="zákl. přenesená",J118,0)</f>
        <v>0</v>
      </c>
      <c r="BH118" s="369">
        <f>IF(N118="sníž. přenesená",J118,0)</f>
        <v>0</v>
      </c>
      <c r="BI118" s="369">
        <f>IF(N118="nulová",J118,0)</f>
        <v>0</v>
      </c>
      <c r="BJ118" s="280" t="s">
        <v>48</v>
      </c>
      <c r="BK118" s="369">
        <f>ROUND(I118*H118,2)</f>
        <v>0</v>
      </c>
      <c r="BL118" s="280" t="s">
        <v>61</v>
      </c>
      <c r="BM118" s="280" t="s">
        <v>1545</v>
      </c>
    </row>
    <row r="119" spans="2:65" s="289" customFormat="1" ht="40.5" x14ac:dyDescent="0.2">
      <c r="B119" s="290"/>
      <c r="D119" s="430" t="s">
        <v>2141</v>
      </c>
      <c r="F119" s="431" t="s">
        <v>2142</v>
      </c>
      <c r="I119" s="418"/>
      <c r="L119" s="290"/>
      <c r="M119" s="374"/>
      <c r="N119" s="389"/>
      <c r="O119" s="389"/>
      <c r="P119" s="389"/>
      <c r="Q119" s="389"/>
      <c r="R119" s="389"/>
      <c r="S119" s="389"/>
      <c r="T119" s="375"/>
      <c r="AT119" s="280" t="s">
        <v>2141</v>
      </c>
      <c r="AU119" s="280" t="s">
        <v>57</v>
      </c>
    </row>
    <row r="120" spans="2:65" s="289" customFormat="1" ht="89.25" customHeight="1" x14ac:dyDescent="0.2">
      <c r="B120" s="290"/>
      <c r="C120" s="370" t="s">
        <v>1193</v>
      </c>
      <c r="D120" s="370" t="s">
        <v>1273</v>
      </c>
      <c r="E120" s="371" t="s">
        <v>1546</v>
      </c>
      <c r="F120" s="401" t="s">
        <v>2160</v>
      </c>
      <c r="G120" s="372" t="s">
        <v>219</v>
      </c>
      <c r="H120" s="373">
        <v>1</v>
      </c>
      <c r="I120" s="432"/>
      <c r="J120" s="402">
        <f>ROUND(I120*H120,2)</f>
        <v>0</v>
      </c>
      <c r="K120" s="401" t="s">
        <v>637</v>
      </c>
      <c r="L120" s="439"/>
      <c r="M120" s="440" t="s">
        <v>637</v>
      </c>
      <c r="N120" s="433" t="s">
        <v>1106</v>
      </c>
      <c r="O120" s="389"/>
      <c r="P120" s="367">
        <f>O120*H120</f>
        <v>0</v>
      </c>
      <c r="Q120" s="367">
        <v>0.30099999999999999</v>
      </c>
      <c r="R120" s="367">
        <f>Q120*H120</f>
        <v>0.30099999999999999</v>
      </c>
      <c r="S120" s="367">
        <v>0</v>
      </c>
      <c r="T120" s="368">
        <f>S120*H120</f>
        <v>0</v>
      </c>
      <c r="AR120" s="280" t="s">
        <v>1173</v>
      </c>
      <c r="AT120" s="280" t="s">
        <v>1273</v>
      </c>
      <c r="AU120" s="280" t="s">
        <v>57</v>
      </c>
      <c r="AY120" s="280" t="s">
        <v>1147</v>
      </c>
      <c r="BE120" s="369">
        <f>IF(N120="základní",J120,0)</f>
        <v>0</v>
      </c>
      <c r="BF120" s="369">
        <f>IF(N120="snížená",J120,0)</f>
        <v>0</v>
      </c>
      <c r="BG120" s="369">
        <f>IF(N120="zákl. přenesená",J120,0)</f>
        <v>0</v>
      </c>
      <c r="BH120" s="369">
        <f>IF(N120="sníž. přenesená",J120,0)</f>
        <v>0</v>
      </c>
      <c r="BI120" s="369">
        <f>IF(N120="nulová",J120,0)</f>
        <v>0</v>
      </c>
      <c r="BJ120" s="280" t="s">
        <v>48</v>
      </c>
      <c r="BK120" s="369">
        <f>ROUND(I120*H120,2)</f>
        <v>0</v>
      </c>
      <c r="BL120" s="280" t="s">
        <v>61</v>
      </c>
      <c r="BM120" s="280" t="s">
        <v>1547</v>
      </c>
    </row>
    <row r="121" spans="2:65" s="289" customFormat="1" ht="108" x14ac:dyDescent="0.2">
      <c r="B121" s="290"/>
      <c r="D121" s="430" t="s">
        <v>1240</v>
      </c>
      <c r="F121" s="431" t="s">
        <v>2161</v>
      </c>
      <c r="I121" s="418"/>
      <c r="L121" s="290"/>
      <c r="M121" s="374"/>
      <c r="N121" s="389"/>
      <c r="O121" s="389"/>
      <c r="P121" s="389"/>
      <c r="Q121" s="389"/>
      <c r="R121" s="389"/>
      <c r="S121" s="389"/>
      <c r="T121" s="375"/>
      <c r="AT121" s="280" t="s">
        <v>1240</v>
      </c>
      <c r="AU121" s="280" t="s">
        <v>57</v>
      </c>
    </row>
    <row r="122" spans="2:65" s="289" customFormat="1" ht="16.5" customHeight="1" x14ac:dyDescent="0.2">
      <c r="B122" s="290"/>
      <c r="C122" s="361" t="s">
        <v>1197</v>
      </c>
      <c r="D122" s="361" t="s">
        <v>1148</v>
      </c>
      <c r="E122" s="362" t="s">
        <v>1548</v>
      </c>
      <c r="F122" s="383" t="s">
        <v>1549</v>
      </c>
      <c r="G122" s="363" t="s">
        <v>1521</v>
      </c>
      <c r="H122" s="364">
        <v>16</v>
      </c>
      <c r="I122" s="429"/>
      <c r="J122" s="384">
        <f t="shared" ref="J122:J140" si="0">ROUND(I122*H122,2)</f>
        <v>0</v>
      </c>
      <c r="K122" s="383" t="s">
        <v>637</v>
      </c>
      <c r="L122" s="290"/>
      <c r="M122" s="438" t="s">
        <v>637</v>
      </c>
      <c r="N122" s="366" t="s">
        <v>1106</v>
      </c>
      <c r="O122" s="389"/>
      <c r="P122" s="367">
        <f t="shared" ref="P122:P140" si="1">O122*H122</f>
        <v>0</v>
      </c>
      <c r="Q122" s="367">
        <v>0</v>
      </c>
      <c r="R122" s="367">
        <f t="shared" ref="R122:R140" si="2">Q122*H122</f>
        <v>0</v>
      </c>
      <c r="S122" s="367">
        <v>0</v>
      </c>
      <c r="T122" s="368">
        <f t="shared" ref="T122:T140" si="3">S122*H122</f>
        <v>0</v>
      </c>
      <c r="AR122" s="280" t="s">
        <v>61</v>
      </c>
      <c r="AT122" s="280" t="s">
        <v>1148</v>
      </c>
      <c r="AU122" s="280" t="s">
        <v>57</v>
      </c>
      <c r="AY122" s="280" t="s">
        <v>1147</v>
      </c>
      <c r="BE122" s="369">
        <f t="shared" ref="BE122:BE140" si="4">IF(N122="základní",J122,0)</f>
        <v>0</v>
      </c>
      <c r="BF122" s="369">
        <f t="shared" ref="BF122:BF140" si="5">IF(N122="snížená",J122,0)</f>
        <v>0</v>
      </c>
      <c r="BG122" s="369">
        <f t="shared" ref="BG122:BG140" si="6">IF(N122="zákl. přenesená",J122,0)</f>
        <v>0</v>
      </c>
      <c r="BH122" s="369">
        <f t="shared" ref="BH122:BH140" si="7">IF(N122="sníž. přenesená",J122,0)</f>
        <v>0</v>
      </c>
      <c r="BI122" s="369">
        <f t="shared" ref="BI122:BI140" si="8">IF(N122="nulová",J122,0)</f>
        <v>0</v>
      </c>
      <c r="BJ122" s="280" t="s">
        <v>48</v>
      </c>
      <c r="BK122" s="369">
        <f t="shared" ref="BK122:BK140" si="9">ROUND(I122*H122,2)</f>
        <v>0</v>
      </c>
      <c r="BL122" s="280" t="s">
        <v>61</v>
      </c>
      <c r="BM122" s="280" t="s">
        <v>1550</v>
      </c>
    </row>
    <row r="123" spans="2:65" s="289" customFormat="1" ht="16.5" customHeight="1" x14ac:dyDescent="0.2">
      <c r="B123" s="290"/>
      <c r="C123" s="361" t="s">
        <v>1151</v>
      </c>
      <c r="D123" s="361" t="s">
        <v>1148</v>
      </c>
      <c r="E123" s="362" t="s">
        <v>1551</v>
      </c>
      <c r="F123" s="383" t="s">
        <v>1552</v>
      </c>
      <c r="G123" s="363" t="s">
        <v>219</v>
      </c>
      <c r="H123" s="364">
        <v>8</v>
      </c>
      <c r="I123" s="429"/>
      <c r="J123" s="384">
        <f t="shared" si="0"/>
        <v>0</v>
      </c>
      <c r="K123" s="383" t="s">
        <v>637</v>
      </c>
      <c r="L123" s="290"/>
      <c r="M123" s="438" t="s">
        <v>637</v>
      </c>
      <c r="N123" s="366" t="s">
        <v>1106</v>
      </c>
      <c r="O123" s="389"/>
      <c r="P123" s="367">
        <f t="shared" si="1"/>
        <v>0</v>
      </c>
      <c r="Q123" s="367">
        <v>0</v>
      </c>
      <c r="R123" s="367">
        <f t="shared" si="2"/>
        <v>0</v>
      </c>
      <c r="S123" s="367">
        <v>0</v>
      </c>
      <c r="T123" s="368">
        <f t="shared" si="3"/>
        <v>0</v>
      </c>
      <c r="AR123" s="280" t="s">
        <v>61</v>
      </c>
      <c r="AT123" s="280" t="s">
        <v>1148</v>
      </c>
      <c r="AU123" s="280" t="s">
        <v>57</v>
      </c>
      <c r="AY123" s="280" t="s">
        <v>1147</v>
      </c>
      <c r="BE123" s="369">
        <f t="shared" si="4"/>
        <v>0</v>
      </c>
      <c r="BF123" s="369">
        <f t="shared" si="5"/>
        <v>0</v>
      </c>
      <c r="BG123" s="369">
        <f t="shared" si="6"/>
        <v>0</v>
      </c>
      <c r="BH123" s="369">
        <f t="shared" si="7"/>
        <v>0</v>
      </c>
      <c r="BI123" s="369">
        <f t="shared" si="8"/>
        <v>0</v>
      </c>
      <c r="BJ123" s="280" t="s">
        <v>48</v>
      </c>
      <c r="BK123" s="369">
        <f t="shared" si="9"/>
        <v>0</v>
      </c>
      <c r="BL123" s="280" t="s">
        <v>61</v>
      </c>
      <c r="BM123" s="280" t="s">
        <v>1553</v>
      </c>
    </row>
    <row r="124" spans="2:65" s="289" customFormat="1" ht="16.5" customHeight="1" x14ac:dyDescent="0.2">
      <c r="B124" s="290"/>
      <c r="C124" s="361" t="s">
        <v>1204</v>
      </c>
      <c r="D124" s="361" t="s">
        <v>1148</v>
      </c>
      <c r="E124" s="362" t="s">
        <v>1554</v>
      </c>
      <c r="F124" s="383" t="s">
        <v>1555</v>
      </c>
      <c r="G124" s="363" t="s">
        <v>219</v>
      </c>
      <c r="H124" s="364">
        <v>2</v>
      </c>
      <c r="I124" s="429"/>
      <c r="J124" s="384">
        <f t="shared" si="0"/>
        <v>0</v>
      </c>
      <c r="K124" s="383" t="s">
        <v>637</v>
      </c>
      <c r="L124" s="290"/>
      <c r="M124" s="438" t="s">
        <v>637</v>
      </c>
      <c r="N124" s="366" t="s">
        <v>1106</v>
      </c>
      <c r="O124" s="389"/>
      <c r="P124" s="367">
        <f t="shared" si="1"/>
        <v>0</v>
      </c>
      <c r="Q124" s="367">
        <v>0</v>
      </c>
      <c r="R124" s="367">
        <f t="shared" si="2"/>
        <v>0</v>
      </c>
      <c r="S124" s="367">
        <v>0</v>
      </c>
      <c r="T124" s="368">
        <f t="shared" si="3"/>
        <v>0</v>
      </c>
      <c r="AR124" s="280" t="s">
        <v>61</v>
      </c>
      <c r="AT124" s="280" t="s">
        <v>1148</v>
      </c>
      <c r="AU124" s="280" t="s">
        <v>57</v>
      </c>
      <c r="AY124" s="280" t="s">
        <v>1147</v>
      </c>
      <c r="BE124" s="369">
        <f t="shared" si="4"/>
        <v>0</v>
      </c>
      <c r="BF124" s="369">
        <f t="shared" si="5"/>
        <v>0</v>
      </c>
      <c r="BG124" s="369">
        <f t="shared" si="6"/>
        <v>0</v>
      </c>
      <c r="BH124" s="369">
        <f t="shared" si="7"/>
        <v>0</v>
      </c>
      <c r="BI124" s="369">
        <f t="shared" si="8"/>
        <v>0</v>
      </c>
      <c r="BJ124" s="280" t="s">
        <v>48</v>
      </c>
      <c r="BK124" s="369">
        <f t="shared" si="9"/>
        <v>0</v>
      </c>
      <c r="BL124" s="280" t="s">
        <v>61</v>
      </c>
      <c r="BM124" s="280" t="s">
        <v>1556</v>
      </c>
    </row>
    <row r="125" spans="2:65" s="289" customFormat="1" ht="16.5" customHeight="1" x14ac:dyDescent="0.2">
      <c r="B125" s="290"/>
      <c r="C125" s="361" t="s">
        <v>1208</v>
      </c>
      <c r="D125" s="361" t="s">
        <v>1148</v>
      </c>
      <c r="E125" s="362" t="s">
        <v>1557</v>
      </c>
      <c r="F125" s="383" t="s">
        <v>1558</v>
      </c>
      <c r="G125" s="363" t="s">
        <v>219</v>
      </c>
      <c r="H125" s="364">
        <v>2</v>
      </c>
      <c r="I125" s="429"/>
      <c r="J125" s="384">
        <f t="shared" si="0"/>
        <v>0</v>
      </c>
      <c r="K125" s="383" t="s">
        <v>637</v>
      </c>
      <c r="L125" s="290"/>
      <c r="M125" s="438" t="s">
        <v>637</v>
      </c>
      <c r="N125" s="366" t="s">
        <v>1106</v>
      </c>
      <c r="O125" s="389"/>
      <c r="P125" s="367">
        <f t="shared" si="1"/>
        <v>0</v>
      </c>
      <c r="Q125" s="367">
        <v>0</v>
      </c>
      <c r="R125" s="367">
        <f t="shared" si="2"/>
        <v>0</v>
      </c>
      <c r="S125" s="367">
        <v>0</v>
      </c>
      <c r="T125" s="368">
        <f t="shared" si="3"/>
        <v>0</v>
      </c>
      <c r="AR125" s="280" t="s">
        <v>61</v>
      </c>
      <c r="AT125" s="280" t="s">
        <v>1148</v>
      </c>
      <c r="AU125" s="280" t="s">
        <v>57</v>
      </c>
      <c r="AY125" s="280" t="s">
        <v>1147</v>
      </c>
      <c r="BE125" s="369">
        <f t="shared" si="4"/>
        <v>0</v>
      </c>
      <c r="BF125" s="369">
        <f t="shared" si="5"/>
        <v>0</v>
      </c>
      <c r="BG125" s="369">
        <f t="shared" si="6"/>
        <v>0</v>
      </c>
      <c r="BH125" s="369">
        <f t="shared" si="7"/>
        <v>0</v>
      </c>
      <c r="BI125" s="369">
        <f t="shared" si="8"/>
        <v>0</v>
      </c>
      <c r="BJ125" s="280" t="s">
        <v>48</v>
      </c>
      <c r="BK125" s="369">
        <f t="shared" si="9"/>
        <v>0</v>
      </c>
      <c r="BL125" s="280" t="s">
        <v>61</v>
      </c>
      <c r="BM125" s="280" t="s">
        <v>1559</v>
      </c>
    </row>
    <row r="126" spans="2:65" s="289" customFormat="1" ht="16.5" customHeight="1" x14ac:dyDescent="0.2">
      <c r="B126" s="290"/>
      <c r="C126" s="361" t="s">
        <v>1212</v>
      </c>
      <c r="D126" s="361" t="s">
        <v>1148</v>
      </c>
      <c r="E126" s="362" t="s">
        <v>1560</v>
      </c>
      <c r="F126" s="383" t="s">
        <v>1561</v>
      </c>
      <c r="G126" s="363" t="s">
        <v>219</v>
      </c>
      <c r="H126" s="364">
        <v>2</v>
      </c>
      <c r="I126" s="429"/>
      <c r="J126" s="384">
        <f t="shared" si="0"/>
        <v>0</v>
      </c>
      <c r="K126" s="383" t="s">
        <v>637</v>
      </c>
      <c r="L126" s="290"/>
      <c r="M126" s="438" t="s">
        <v>637</v>
      </c>
      <c r="N126" s="366" t="s">
        <v>1106</v>
      </c>
      <c r="O126" s="389"/>
      <c r="P126" s="367">
        <f t="shared" si="1"/>
        <v>0</v>
      </c>
      <c r="Q126" s="367">
        <v>0</v>
      </c>
      <c r="R126" s="367">
        <f t="shared" si="2"/>
        <v>0</v>
      </c>
      <c r="S126" s="367">
        <v>0</v>
      </c>
      <c r="T126" s="368">
        <f t="shared" si="3"/>
        <v>0</v>
      </c>
      <c r="AR126" s="280" t="s">
        <v>61</v>
      </c>
      <c r="AT126" s="280" t="s">
        <v>1148</v>
      </c>
      <c r="AU126" s="280" t="s">
        <v>57</v>
      </c>
      <c r="AY126" s="280" t="s">
        <v>1147</v>
      </c>
      <c r="BE126" s="369">
        <f t="shared" si="4"/>
        <v>0</v>
      </c>
      <c r="BF126" s="369">
        <f t="shared" si="5"/>
        <v>0</v>
      </c>
      <c r="BG126" s="369">
        <f t="shared" si="6"/>
        <v>0</v>
      </c>
      <c r="BH126" s="369">
        <f t="shared" si="7"/>
        <v>0</v>
      </c>
      <c r="BI126" s="369">
        <f t="shared" si="8"/>
        <v>0</v>
      </c>
      <c r="BJ126" s="280" t="s">
        <v>48</v>
      </c>
      <c r="BK126" s="369">
        <f t="shared" si="9"/>
        <v>0</v>
      </c>
      <c r="BL126" s="280" t="s">
        <v>61</v>
      </c>
      <c r="BM126" s="280" t="s">
        <v>1562</v>
      </c>
    </row>
    <row r="127" spans="2:65" s="289" customFormat="1" ht="16.5" customHeight="1" x14ac:dyDescent="0.2">
      <c r="B127" s="290"/>
      <c r="C127" s="370" t="s">
        <v>1216</v>
      </c>
      <c r="D127" s="370" t="s">
        <v>1273</v>
      </c>
      <c r="E127" s="371" t="s">
        <v>1563</v>
      </c>
      <c r="F127" s="401" t="s">
        <v>1564</v>
      </c>
      <c r="G127" s="372" t="s">
        <v>219</v>
      </c>
      <c r="H127" s="373">
        <v>2</v>
      </c>
      <c r="I127" s="432"/>
      <c r="J127" s="402">
        <f t="shared" si="0"/>
        <v>0</v>
      </c>
      <c r="K127" s="401" t="s">
        <v>637</v>
      </c>
      <c r="L127" s="439"/>
      <c r="M127" s="440" t="s">
        <v>637</v>
      </c>
      <c r="N127" s="433" t="s">
        <v>1106</v>
      </c>
      <c r="O127" s="389"/>
      <c r="P127" s="367">
        <f t="shared" si="1"/>
        <v>0</v>
      </c>
      <c r="Q127" s="367">
        <v>0</v>
      </c>
      <c r="R127" s="367">
        <f t="shared" si="2"/>
        <v>0</v>
      </c>
      <c r="S127" s="367">
        <v>0</v>
      </c>
      <c r="T127" s="368">
        <f t="shared" si="3"/>
        <v>0</v>
      </c>
      <c r="AR127" s="280" t="s">
        <v>1173</v>
      </c>
      <c r="AT127" s="280" t="s">
        <v>1273</v>
      </c>
      <c r="AU127" s="280" t="s">
        <v>57</v>
      </c>
      <c r="AY127" s="280" t="s">
        <v>1147</v>
      </c>
      <c r="BE127" s="369">
        <f t="shared" si="4"/>
        <v>0</v>
      </c>
      <c r="BF127" s="369">
        <f t="shared" si="5"/>
        <v>0</v>
      </c>
      <c r="BG127" s="369">
        <f t="shared" si="6"/>
        <v>0</v>
      </c>
      <c r="BH127" s="369">
        <f t="shared" si="7"/>
        <v>0</v>
      </c>
      <c r="BI127" s="369">
        <f t="shared" si="8"/>
        <v>0</v>
      </c>
      <c r="BJ127" s="280" t="s">
        <v>48</v>
      </c>
      <c r="BK127" s="369">
        <f t="shared" si="9"/>
        <v>0</v>
      </c>
      <c r="BL127" s="280" t="s">
        <v>61</v>
      </c>
      <c r="BM127" s="280" t="s">
        <v>1565</v>
      </c>
    </row>
    <row r="128" spans="2:65" s="289" customFormat="1" ht="16.5" customHeight="1" x14ac:dyDescent="0.2">
      <c r="B128" s="290"/>
      <c r="C128" s="361" t="s">
        <v>1220</v>
      </c>
      <c r="D128" s="361" t="s">
        <v>1148</v>
      </c>
      <c r="E128" s="362" t="s">
        <v>1566</v>
      </c>
      <c r="F128" s="383" t="s">
        <v>2162</v>
      </c>
      <c r="G128" s="363" t="s">
        <v>219</v>
      </c>
      <c r="H128" s="364">
        <v>2</v>
      </c>
      <c r="I128" s="429"/>
      <c r="J128" s="384">
        <f t="shared" si="0"/>
        <v>0</v>
      </c>
      <c r="K128" s="383" t="s">
        <v>637</v>
      </c>
      <c r="L128" s="290"/>
      <c r="M128" s="438" t="s">
        <v>637</v>
      </c>
      <c r="N128" s="366" t="s">
        <v>1106</v>
      </c>
      <c r="O128" s="389"/>
      <c r="P128" s="367">
        <f t="shared" si="1"/>
        <v>0</v>
      </c>
      <c r="Q128" s="367">
        <v>0</v>
      </c>
      <c r="R128" s="367">
        <f t="shared" si="2"/>
        <v>0</v>
      </c>
      <c r="S128" s="367">
        <v>0</v>
      </c>
      <c r="T128" s="368">
        <f t="shared" si="3"/>
        <v>0</v>
      </c>
      <c r="AR128" s="280" t="s">
        <v>61</v>
      </c>
      <c r="AT128" s="280" t="s">
        <v>1148</v>
      </c>
      <c r="AU128" s="280" t="s">
        <v>57</v>
      </c>
      <c r="AY128" s="280" t="s">
        <v>1147</v>
      </c>
      <c r="BE128" s="369">
        <f t="shared" si="4"/>
        <v>0</v>
      </c>
      <c r="BF128" s="369">
        <f t="shared" si="5"/>
        <v>0</v>
      </c>
      <c r="BG128" s="369">
        <f t="shared" si="6"/>
        <v>0</v>
      </c>
      <c r="BH128" s="369">
        <f t="shared" si="7"/>
        <v>0</v>
      </c>
      <c r="BI128" s="369">
        <f t="shared" si="8"/>
        <v>0</v>
      </c>
      <c r="BJ128" s="280" t="s">
        <v>48</v>
      </c>
      <c r="BK128" s="369">
        <f t="shared" si="9"/>
        <v>0</v>
      </c>
      <c r="BL128" s="280" t="s">
        <v>61</v>
      </c>
      <c r="BM128" s="280" t="s">
        <v>1567</v>
      </c>
    </row>
    <row r="129" spans="2:65" s="289" customFormat="1" ht="16.5" customHeight="1" x14ac:dyDescent="0.2">
      <c r="B129" s="290"/>
      <c r="C129" s="361" t="s">
        <v>1224</v>
      </c>
      <c r="D129" s="361" t="s">
        <v>1148</v>
      </c>
      <c r="E129" s="362" t="s">
        <v>1568</v>
      </c>
      <c r="F129" s="383" t="s">
        <v>1569</v>
      </c>
      <c r="G129" s="363" t="s">
        <v>219</v>
      </c>
      <c r="H129" s="364">
        <v>2</v>
      </c>
      <c r="I129" s="429"/>
      <c r="J129" s="384">
        <f t="shared" si="0"/>
        <v>0</v>
      </c>
      <c r="K129" s="383" t="s">
        <v>637</v>
      </c>
      <c r="L129" s="290"/>
      <c r="M129" s="438" t="s">
        <v>637</v>
      </c>
      <c r="N129" s="366" t="s">
        <v>1106</v>
      </c>
      <c r="O129" s="389"/>
      <c r="P129" s="367">
        <f t="shared" si="1"/>
        <v>0</v>
      </c>
      <c r="Q129" s="367">
        <v>0</v>
      </c>
      <c r="R129" s="367">
        <f t="shared" si="2"/>
        <v>0</v>
      </c>
      <c r="S129" s="367">
        <v>0</v>
      </c>
      <c r="T129" s="368">
        <f t="shared" si="3"/>
        <v>0</v>
      </c>
      <c r="AR129" s="280" t="s">
        <v>61</v>
      </c>
      <c r="AT129" s="280" t="s">
        <v>1148</v>
      </c>
      <c r="AU129" s="280" t="s">
        <v>57</v>
      </c>
      <c r="AY129" s="280" t="s">
        <v>1147</v>
      </c>
      <c r="BE129" s="369">
        <f t="shared" si="4"/>
        <v>0</v>
      </c>
      <c r="BF129" s="369">
        <f t="shared" si="5"/>
        <v>0</v>
      </c>
      <c r="BG129" s="369">
        <f t="shared" si="6"/>
        <v>0</v>
      </c>
      <c r="BH129" s="369">
        <f t="shared" si="7"/>
        <v>0</v>
      </c>
      <c r="BI129" s="369">
        <f t="shared" si="8"/>
        <v>0</v>
      </c>
      <c r="BJ129" s="280" t="s">
        <v>48</v>
      </c>
      <c r="BK129" s="369">
        <f t="shared" si="9"/>
        <v>0</v>
      </c>
      <c r="BL129" s="280" t="s">
        <v>61</v>
      </c>
      <c r="BM129" s="280" t="s">
        <v>1570</v>
      </c>
    </row>
    <row r="130" spans="2:65" s="289" customFormat="1" ht="16.5" customHeight="1" x14ac:dyDescent="0.2">
      <c r="B130" s="290"/>
      <c r="C130" s="361" t="s">
        <v>1228</v>
      </c>
      <c r="D130" s="361" t="s">
        <v>1148</v>
      </c>
      <c r="E130" s="362" t="s">
        <v>1571</v>
      </c>
      <c r="F130" s="383" t="s">
        <v>1572</v>
      </c>
      <c r="G130" s="363" t="s">
        <v>219</v>
      </c>
      <c r="H130" s="364">
        <v>2</v>
      </c>
      <c r="I130" s="429"/>
      <c r="J130" s="384">
        <f t="shared" si="0"/>
        <v>0</v>
      </c>
      <c r="K130" s="383" t="s">
        <v>637</v>
      </c>
      <c r="L130" s="290"/>
      <c r="M130" s="438" t="s">
        <v>637</v>
      </c>
      <c r="N130" s="366" t="s">
        <v>1106</v>
      </c>
      <c r="O130" s="389"/>
      <c r="P130" s="367">
        <f t="shared" si="1"/>
        <v>0</v>
      </c>
      <c r="Q130" s="367">
        <v>0</v>
      </c>
      <c r="R130" s="367">
        <f t="shared" si="2"/>
        <v>0</v>
      </c>
      <c r="S130" s="367">
        <v>0</v>
      </c>
      <c r="T130" s="368">
        <f t="shared" si="3"/>
        <v>0</v>
      </c>
      <c r="AR130" s="280" t="s">
        <v>61</v>
      </c>
      <c r="AT130" s="280" t="s">
        <v>1148</v>
      </c>
      <c r="AU130" s="280" t="s">
        <v>57</v>
      </c>
      <c r="AY130" s="280" t="s">
        <v>1147</v>
      </c>
      <c r="BE130" s="369">
        <f t="shared" si="4"/>
        <v>0</v>
      </c>
      <c r="BF130" s="369">
        <f t="shared" si="5"/>
        <v>0</v>
      </c>
      <c r="BG130" s="369">
        <f t="shared" si="6"/>
        <v>0</v>
      </c>
      <c r="BH130" s="369">
        <f t="shared" si="7"/>
        <v>0</v>
      </c>
      <c r="BI130" s="369">
        <f t="shared" si="8"/>
        <v>0</v>
      </c>
      <c r="BJ130" s="280" t="s">
        <v>48</v>
      </c>
      <c r="BK130" s="369">
        <f t="shared" si="9"/>
        <v>0</v>
      </c>
      <c r="BL130" s="280" t="s">
        <v>61</v>
      </c>
      <c r="BM130" s="280" t="s">
        <v>1573</v>
      </c>
    </row>
    <row r="131" spans="2:65" s="289" customFormat="1" ht="16.5" customHeight="1" x14ac:dyDescent="0.2">
      <c r="B131" s="290"/>
      <c r="C131" s="361" t="s">
        <v>1232</v>
      </c>
      <c r="D131" s="361" t="s">
        <v>1148</v>
      </c>
      <c r="E131" s="362" t="s">
        <v>1574</v>
      </c>
      <c r="F131" s="383" t="s">
        <v>2163</v>
      </c>
      <c r="G131" s="363" t="s">
        <v>153</v>
      </c>
      <c r="H131" s="364">
        <v>15</v>
      </c>
      <c r="I131" s="429"/>
      <c r="J131" s="384">
        <f t="shared" si="0"/>
        <v>0</v>
      </c>
      <c r="K131" s="383" t="s">
        <v>637</v>
      </c>
      <c r="L131" s="290"/>
      <c r="M131" s="438" t="s">
        <v>637</v>
      </c>
      <c r="N131" s="366" t="s">
        <v>1106</v>
      </c>
      <c r="O131" s="389"/>
      <c r="P131" s="367">
        <f t="shared" si="1"/>
        <v>0</v>
      </c>
      <c r="Q131" s="367">
        <v>0</v>
      </c>
      <c r="R131" s="367">
        <f t="shared" si="2"/>
        <v>0</v>
      </c>
      <c r="S131" s="367">
        <v>0</v>
      </c>
      <c r="T131" s="368">
        <f t="shared" si="3"/>
        <v>0</v>
      </c>
      <c r="AR131" s="280" t="s">
        <v>61</v>
      </c>
      <c r="AT131" s="280" t="s">
        <v>1148</v>
      </c>
      <c r="AU131" s="280" t="s">
        <v>57</v>
      </c>
      <c r="AY131" s="280" t="s">
        <v>1147</v>
      </c>
      <c r="BE131" s="369">
        <f t="shared" si="4"/>
        <v>0</v>
      </c>
      <c r="BF131" s="369">
        <f t="shared" si="5"/>
        <v>0</v>
      </c>
      <c r="BG131" s="369">
        <f t="shared" si="6"/>
        <v>0</v>
      </c>
      <c r="BH131" s="369">
        <f t="shared" si="7"/>
        <v>0</v>
      </c>
      <c r="BI131" s="369">
        <f t="shared" si="8"/>
        <v>0</v>
      </c>
      <c r="BJ131" s="280" t="s">
        <v>48</v>
      </c>
      <c r="BK131" s="369">
        <f t="shared" si="9"/>
        <v>0</v>
      </c>
      <c r="BL131" s="280" t="s">
        <v>61</v>
      </c>
      <c r="BM131" s="280" t="s">
        <v>1575</v>
      </c>
    </row>
    <row r="132" spans="2:65" s="289" customFormat="1" ht="16.5" customHeight="1" x14ac:dyDescent="0.2">
      <c r="B132" s="290"/>
      <c r="C132" s="361" t="s">
        <v>1236</v>
      </c>
      <c r="D132" s="361" t="s">
        <v>1148</v>
      </c>
      <c r="E132" s="362" t="s">
        <v>1576</v>
      </c>
      <c r="F132" s="383" t="s">
        <v>2164</v>
      </c>
      <c r="G132" s="363" t="s">
        <v>219</v>
      </c>
      <c r="H132" s="364">
        <v>5</v>
      </c>
      <c r="I132" s="429"/>
      <c r="J132" s="384">
        <f t="shared" si="0"/>
        <v>0</v>
      </c>
      <c r="K132" s="383" t="s">
        <v>2165</v>
      </c>
      <c r="L132" s="290"/>
      <c r="M132" s="438" t="s">
        <v>637</v>
      </c>
      <c r="N132" s="366" t="s">
        <v>1106</v>
      </c>
      <c r="O132" s="389"/>
      <c r="P132" s="367">
        <f t="shared" si="1"/>
        <v>0</v>
      </c>
      <c r="Q132" s="367">
        <v>0</v>
      </c>
      <c r="R132" s="367">
        <f t="shared" si="2"/>
        <v>0</v>
      </c>
      <c r="S132" s="367">
        <v>0</v>
      </c>
      <c r="T132" s="368">
        <f t="shared" si="3"/>
        <v>0</v>
      </c>
      <c r="AR132" s="280" t="s">
        <v>61</v>
      </c>
      <c r="AT132" s="280" t="s">
        <v>1148</v>
      </c>
      <c r="AU132" s="280" t="s">
        <v>57</v>
      </c>
      <c r="AY132" s="280" t="s">
        <v>1147</v>
      </c>
      <c r="BE132" s="369">
        <f t="shared" si="4"/>
        <v>0</v>
      </c>
      <c r="BF132" s="369">
        <f t="shared" si="5"/>
        <v>0</v>
      </c>
      <c r="BG132" s="369">
        <f t="shared" si="6"/>
        <v>0</v>
      </c>
      <c r="BH132" s="369">
        <f t="shared" si="7"/>
        <v>0</v>
      </c>
      <c r="BI132" s="369">
        <f t="shared" si="8"/>
        <v>0</v>
      </c>
      <c r="BJ132" s="280" t="s">
        <v>48</v>
      </c>
      <c r="BK132" s="369">
        <f t="shared" si="9"/>
        <v>0</v>
      </c>
      <c r="BL132" s="280" t="s">
        <v>61</v>
      </c>
      <c r="BM132" s="280" t="s">
        <v>1577</v>
      </c>
    </row>
    <row r="133" spans="2:65" s="289" customFormat="1" ht="25.5" customHeight="1" x14ac:dyDescent="0.2">
      <c r="B133" s="290"/>
      <c r="C133" s="361" t="s">
        <v>1241</v>
      </c>
      <c r="D133" s="361" t="s">
        <v>1148</v>
      </c>
      <c r="E133" s="362" t="s">
        <v>1578</v>
      </c>
      <c r="F133" s="383" t="s">
        <v>2166</v>
      </c>
      <c r="G133" s="363" t="s">
        <v>219</v>
      </c>
      <c r="H133" s="364">
        <v>2</v>
      </c>
      <c r="I133" s="429"/>
      <c r="J133" s="384">
        <f t="shared" si="0"/>
        <v>0</v>
      </c>
      <c r="K133" s="383" t="s">
        <v>2165</v>
      </c>
      <c r="L133" s="290"/>
      <c r="M133" s="438" t="s">
        <v>637</v>
      </c>
      <c r="N133" s="366" t="s">
        <v>1106</v>
      </c>
      <c r="O133" s="389"/>
      <c r="P133" s="367">
        <f t="shared" si="1"/>
        <v>0</v>
      </c>
      <c r="Q133" s="367">
        <v>0</v>
      </c>
      <c r="R133" s="367">
        <f t="shared" si="2"/>
        <v>0</v>
      </c>
      <c r="S133" s="367">
        <v>0</v>
      </c>
      <c r="T133" s="368">
        <f t="shared" si="3"/>
        <v>0</v>
      </c>
      <c r="AR133" s="280" t="s">
        <v>61</v>
      </c>
      <c r="AT133" s="280" t="s">
        <v>1148</v>
      </c>
      <c r="AU133" s="280" t="s">
        <v>57</v>
      </c>
      <c r="AY133" s="280" t="s">
        <v>1147</v>
      </c>
      <c r="BE133" s="369">
        <f t="shared" si="4"/>
        <v>0</v>
      </c>
      <c r="BF133" s="369">
        <f t="shared" si="5"/>
        <v>0</v>
      </c>
      <c r="BG133" s="369">
        <f t="shared" si="6"/>
        <v>0</v>
      </c>
      <c r="BH133" s="369">
        <f t="shared" si="7"/>
        <v>0</v>
      </c>
      <c r="BI133" s="369">
        <f t="shared" si="8"/>
        <v>0</v>
      </c>
      <c r="BJ133" s="280" t="s">
        <v>48</v>
      </c>
      <c r="BK133" s="369">
        <f t="shared" si="9"/>
        <v>0</v>
      </c>
      <c r="BL133" s="280" t="s">
        <v>61</v>
      </c>
      <c r="BM133" s="280" t="s">
        <v>1579</v>
      </c>
    </row>
    <row r="134" spans="2:65" s="289" customFormat="1" ht="25.5" customHeight="1" x14ac:dyDescent="0.2">
      <c r="B134" s="290"/>
      <c r="C134" s="361" t="s">
        <v>1245</v>
      </c>
      <c r="D134" s="361" t="s">
        <v>1148</v>
      </c>
      <c r="E134" s="362" t="s">
        <v>1580</v>
      </c>
      <c r="F134" s="383" t="s">
        <v>2167</v>
      </c>
      <c r="G134" s="363" t="s">
        <v>172</v>
      </c>
      <c r="H134" s="364">
        <v>60</v>
      </c>
      <c r="I134" s="429"/>
      <c r="J134" s="384">
        <f t="shared" si="0"/>
        <v>0</v>
      </c>
      <c r="K134" s="383" t="s">
        <v>2165</v>
      </c>
      <c r="L134" s="290"/>
      <c r="M134" s="438" t="s">
        <v>637</v>
      </c>
      <c r="N134" s="366" t="s">
        <v>1106</v>
      </c>
      <c r="O134" s="389"/>
      <c r="P134" s="367">
        <f t="shared" si="1"/>
        <v>0</v>
      </c>
      <c r="Q134" s="367">
        <v>6.5300000000000002E-3</v>
      </c>
      <c r="R134" s="367">
        <f t="shared" si="2"/>
        <v>0.39180000000000004</v>
      </c>
      <c r="S134" s="367">
        <v>0</v>
      </c>
      <c r="T134" s="368">
        <f t="shared" si="3"/>
        <v>0</v>
      </c>
      <c r="AR134" s="280" t="s">
        <v>61</v>
      </c>
      <c r="AT134" s="280" t="s">
        <v>1148</v>
      </c>
      <c r="AU134" s="280" t="s">
        <v>57</v>
      </c>
      <c r="AY134" s="280" t="s">
        <v>1147</v>
      </c>
      <c r="BE134" s="369">
        <f t="shared" si="4"/>
        <v>0</v>
      </c>
      <c r="BF134" s="369">
        <f t="shared" si="5"/>
        <v>0</v>
      </c>
      <c r="BG134" s="369">
        <f t="shared" si="6"/>
        <v>0</v>
      </c>
      <c r="BH134" s="369">
        <f t="shared" si="7"/>
        <v>0</v>
      </c>
      <c r="BI134" s="369">
        <f t="shared" si="8"/>
        <v>0</v>
      </c>
      <c r="BJ134" s="280" t="s">
        <v>48</v>
      </c>
      <c r="BK134" s="369">
        <f t="shared" si="9"/>
        <v>0</v>
      </c>
      <c r="BL134" s="280" t="s">
        <v>61</v>
      </c>
      <c r="BM134" s="280" t="s">
        <v>1581</v>
      </c>
    </row>
    <row r="135" spans="2:65" s="289" customFormat="1" ht="25.5" customHeight="1" x14ac:dyDescent="0.2">
      <c r="B135" s="290"/>
      <c r="C135" s="361" t="s">
        <v>1249</v>
      </c>
      <c r="D135" s="361" t="s">
        <v>1148</v>
      </c>
      <c r="E135" s="362" t="s">
        <v>1582</v>
      </c>
      <c r="F135" s="383" t="s">
        <v>2168</v>
      </c>
      <c r="G135" s="363" t="s">
        <v>172</v>
      </c>
      <c r="H135" s="364">
        <v>40</v>
      </c>
      <c r="I135" s="429"/>
      <c r="J135" s="384">
        <f t="shared" si="0"/>
        <v>0</v>
      </c>
      <c r="K135" s="383" t="s">
        <v>2165</v>
      </c>
      <c r="L135" s="290"/>
      <c r="M135" s="438" t="s">
        <v>637</v>
      </c>
      <c r="N135" s="366" t="s">
        <v>1106</v>
      </c>
      <c r="O135" s="389"/>
      <c r="P135" s="367">
        <f t="shared" si="1"/>
        <v>0</v>
      </c>
      <c r="Q135" s="367">
        <v>1.081E-2</v>
      </c>
      <c r="R135" s="367">
        <f t="shared" si="2"/>
        <v>0.43240000000000001</v>
      </c>
      <c r="S135" s="367">
        <v>0</v>
      </c>
      <c r="T135" s="368">
        <f t="shared" si="3"/>
        <v>0</v>
      </c>
      <c r="AR135" s="280" t="s">
        <v>61</v>
      </c>
      <c r="AT135" s="280" t="s">
        <v>1148</v>
      </c>
      <c r="AU135" s="280" t="s">
        <v>57</v>
      </c>
      <c r="AY135" s="280" t="s">
        <v>1147</v>
      </c>
      <c r="BE135" s="369">
        <f t="shared" si="4"/>
        <v>0</v>
      </c>
      <c r="BF135" s="369">
        <f t="shared" si="5"/>
        <v>0</v>
      </c>
      <c r="BG135" s="369">
        <f t="shared" si="6"/>
        <v>0</v>
      </c>
      <c r="BH135" s="369">
        <f t="shared" si="7"/>
        <v>0</v>
      </c>
      <c r="BI135" s="369">
        <f t="shared" si="8"/>
        <v>0</v>
      </c>
      <c r="BJ135" s="280" t="s">
        <v>48</v>
      </c>
      <c r="BK135" s="369">
        <f t="shared" si="9"/>
        <v>0</v>
      </c>
      <c r="BL135" s="280" t="s">
        <v>61</v>
      </c>
      <c r="BM135" s="280" t="s">
        <v>1583</v>
      </c>
    </row>
    <row r="136" spans="2:65" s="289" customFormat="1" ht="25.5" customHeight="1" x14ac:dyDescent="0.2">
      <c r="B136" s="290"/>
      <c r="C136" s="361" t="s">
        <v>1253</v>
      </c>
      <c r="D136" s="361" t="s">
        <v>1148</v>
      </c>
      <c r="E136" s="362" t="s">
        <v>1584</v>
      </c>
      <c r="F136" s="383" t="s">
        <v>2169</v>
      </c>
      <c r="G136" s="363" t="s">
        <v>219</v>
      </c>
      <c r="H136" s="364">
        <v>6</v>
      </c>
      <c r="I136" s="429"/>
      <c r="J136" s="384">
        <f t="shared" si="0"/>
        <v>0</v>
      </c>
      <c r="K136" s="383" t="s">
        <v>2165</v>
      </c>
      <c r="L136" s="290"/>
      <c r="M136" s="438" t="s">
        <v>637</v>
      </c>
      <c r="N136" s="366" t="s">
        <v>1106</v>
      </c>
      <c r="O136" s="389"/>
      <c r="P136" s="367">
        <f t="shared" si="1"/>
        <v>0</v>
      </c>
      <c r="Q136" s="367">
        <v>0</v>
      </c>
      <c r="R136" s="367">
        <f t="shared" si="2"/>
        <v>0</v>
      </c>
      <c r="S136" s="367">
        <v>0</v>
      </c>
      <c r="T136" s="368">
        <f t="shared" si="3"/>
        <v>0</v>
      </c>
      <c r="AR136" s="280" t="s">
        <v>61</v>
      </c>
      <c r="AT136" s="280" t="s">
        <v>1148</v>
      </c>
      <c r="AU136" s="280" t="s">
        <v>57</v>
      </c>
      <c r="AY136" s="280" t="s">
        <v>1147</v>
      </c>
      <c r="BE136" s="369">
        <f t="shared" si="4"/>
        <v>0</v>
      </c>
      <c r="BF136" s="369">
        <f t="shared" si="5"/>
        <v>0</v>
      </c>
      <c r="BG136" s="369">
        <f t="shared" si="6"/>
        <v>0</v>
      </c>
      <c r="BH136" s="369">
        <f t="shared" si="7"/>
        <v>0</v>
      </c>
      <c r="BI136" s="369">
        <f t="shared" si="8"/>
        <v>0</v>
      </c>
      <c r="BJ136" s="280" t="s">
        <v>48</v>
      </c>
      <c r="BK136" s="369">
        <f t="shared" si="9"/>
        <v>0</v>
      </c>
      <c r="BL136" s="280" t="s">
        <v>61</v>
      </c>
      <c r="BM136" s="280" t="s">
        <v>1585</v>
      </c>
    </row>
    <row r="137" spans="2:65" s="289" customFormat="1" ht="16.5" customHeight="1" x14ac:dyDescent="0.2">
      <c r="B137" s="290"/>
      <c r="C137" s="370" t="s">
        <v>1257</v>
      </c>
      <c r="D137" s="370" t="s">
        <v>1273</v>
      </c>
      <c r="E137" s="371" t="s">
        <v>1560</v>
      </c>
      <c r="F137" s="401" t="s">
        <v>1586</v>
      </c>
      <c r="G137" s="372" t="s">
        <v>219</v>
      </c>
      <c r="H137" s="373">
        <v>5</v>
      </c>
      <c r="I137" s="432"/>
      <c r="J137" s="402">
        <f t="shared" si="0"/>
        <v>0</v>
      </c>
      <c r="K137" s="401" t="s">
        <v>637</v>
      </c>
      <c r="L137" s="439"/>
      <c r="M137" s="440" t="s">
        <v>637</v>
      </c>
      <c r="N137" s="433" t="s">
        <v>1106</v>
      </c>
      <c r="O137" s="389"/>
      <c r="P137" s="367">
        <f t="shared" si="1"/>
        <v>0</v>
      </c>
      <c r="Q137" s="367">
        <v>0</v>
      </c>
      <c r="R137" s="367">
        <f t="shared" si="2"/>
        <v>0</v>
      </c>
      <c r="S137" s="367">
        <v>0</v>
      </c>
      <c r="T137" s="368">
        <f t="shared" si="3"/>
        <v>0</v>
      </c>
      <c r="AR137" s="280" t="s">
        <v>1173</v>
      </c>
      <c r="AT137" s="280" t="s">
        <v>1273</v>
      </c>
      <c r="AU137" s="280" t="s">
        <v>57</v>
      </c>
      <c r="AY137" s="280" t="s">
        <v>1147</v>
      </c>
      <c r="BE137" s="369">
        <f t="shared" si="4"/>
        <v>0</v>
      </c>
      <c r="BF137" s="369">
        <f t="shared" si="5"/>
        <v>0</v>
      </c>
      <c r="BG137" s="369">
        <f t="shared" si="6"/>
        <v>0</v>
      </c>
      <c r="BH137" s="369">
        <f t="shared" si="7"/>
        <v>0</v>
      </c>
      <c r="BI137" s="369">
        <f t="shared" si="8"/>
        <v>0</v>
      </c>
      <c r="BJ137" s="280" t="s">
        <v>48</v>
      </c>
      <c r="BK137" s="369">
        <f t="shared" si="9"/>
        <v>0</v>
      </c>
      <c r="BL137" s="280" t="s">
        <v>61</v>
      </c>
      <c r="BM137" s="280" t="s">
        <v>1587</v>
      </c>
    </row>
    <row r="138" spans="2:65" s="289" customFormat="1" ht="16.5" customHeight="1" x14ac:dyDescent="0.2">
      <c r="B138" s="290"/>
      <c r="C138" s="370" t="s">
        <v>1367</v>
      </c>
      <c r="D138" s="370" t="s">
        <v>1273</v>
      </c>
      <c r="E138" s="371" t="s">
        <v>1588</v>
      </c>
      <c r="F138" s="401" t="s">
        <v>1589</v>
      </c>
      <c r="G138" s="372" t="s">
        <v>219</v>
      </c>
      <c r="H138" s="373">
        <v>4</v>
      </c>
      <c r="I138" s="432"/>
      <c r="J138" s="402">
        <f t="shared" si="0"/>
        <v>0</v>
      </c>
      <c r="K138" s="401" t="s">
        <v>637</v>
      </c>
      <c r="L138" s="439"/>
      <c r="M138" s="440" t="s">
        <v>637</v>
      </c>
      <c r="N138" s="433" t="s">
        <v>1106</v>
      </c>
      <c r="O138" s="389"/>
      <c r="P138" s="367">
        <f t="shared" si="1"/>
        <v>0</v>
      </c>
      <c r="Q138" s="367">
        <v>0</v>
      </c>
      <c r="R138" s="367">
        <f t="shared" si="2"/>
        <v>0</v>
      </c>
      <c r="S138" s="367">
        <v>0</v>
      </c>
      <c r="T138" s="368">
        <f t="shared" si="3"/>
        <v>0</v>
      </c>
      <c r="AR138" s="280" t="s">
        <v>1173</v>
      </c>
      <c r="AT138" s="280" t="s">
        <v>1273</v>
      </c>
      <c r="AU138" s="280" t="s">
        <v>57</v>
      </c>
      <c r="AY138" s="280" t="s">
        <v>1147</v>
      </c>
      <c r="BE138" s="369">
        <f t="shared" si="4"/>
        <v>0</v>
      </c>
      <c r="BF138" s="369">
        <f t="shared" si="5"/>
        <v>0</v>
      </c>
      <c r="BG138" s="369">
        <f t="shared" si="6"/>
        <v>0</v>
      </c>
      <c r="BH138" s="369">
        <f t="shared" si="7"/>
        <v>0</v>
      </c>
      <c r="BI138" s="369">
        <f t="shared" si="8"/>
        <v>0</v>
      </c>
      <c r="BJ138" s="280" t="s">
        <v>48</v>
      </c>
      <c r="BK138" s="369">
        <f t="shared" si="9"/>
        <v>0</v>
      </c>
      <c r="BL138" s="280" t="s">
        <v>61</v>
      </c>
      <c r="BM138" s="280" t="s">
        <v>1590</v>
      </c>
    </row>
    <row r="139" spans="2:65" s="289" customFormat="1" ht="16.5" customHeight="1" x14ac:dyDescent="0.2">
      <c r="B139" s="290"/>
      <c r="C139" s="370" t="s">
        <v>1276</v>
      </c>
      <c r="D139" s="370" t="s">
        <v>1273</v>
      </c>
      <c r="E139" s="371" t="s">
        <v>1548</v>
      </c>
      <c r="F139" s="401" t="s">
        <v>1591</v>
      </c>
      <c r="G139" s="372" t="s">
        <v>219</v>
      </c>
      <c r="H139" s="373">
        <v>2</v>
      </c>
      <c r="I139" s="432"/>
      <c r="J139" s="402">
        <f t="shared" si="0"/>
        <v>0</v>
      </c>
      <c r="K139" s="401" t="s">
        <v>637</v>
      </c>
      <c r="L139" s="439"/>
      <c r="M139" s="440" t="s">
        <v>637</v>
      </c>
      <c r="N139" s="433" t="s">
        <v>1106</v>
      </c>
      <c r="O139" s="389"/>
      <c r="P139" s="367">
        <f t="shared" si="1"/>
        <v>0</v>
      </c>
      <c r="Q139" s="367">
        <v>0</v>
      </c>
      <c r="R139" s="367">
        <f t="shared" si="2"/>
        <v>0</v>
      </c>
      <c r="S139" s="367">
        <v>0</v>
      </c>
      <c r="T139" s="368">
        <f t="shared" si="3"/>
        <v>0</v>
      </c>
      <c r="AR139" s="280" t="s">
        <v>1173</v>
      </c>
      <c r="AT139" s="280" t="s">
        <v>1273</v>
      </c>
      <c r="AU139" s="280" t="s">
        <v>57</v>
      </c>
      <c r="AY139" s="280" t="s">
        <v>1147</v>
      </c>
      <c r="BE139" s="369">
        <f t="shared" si="4"/>
        <v>0</v>
      </c>
      <c r="BF139" s="369">
        <f t="shared" si="5"/>
        <v>0</v>
      </c>
      <c r="BG139" s="369">
        <f t="shared" si="6"/>
        <v>0</v>
      </c>
      <c r="BH139" s="369">
        <f t="shared" si="7"/>
        <v>0</v>
      </c>
      <c r="BI139" s="369">
        <f t="shared" si="8"/>
        <v>0</v>
      </c>
      <c r="BJ139" s="280" t="s">
        <v>48</v>
      </c>
      <c r="BK139" s="369">
        <f t="shared" si="9"/>
        <v>0</v>
      </c>
      <c r="BL139" s="280" t="s">
        <v>61</v>
      </c>
      <c r="BM139" s="280" t="s">
        <v>1592</v>
      </c>
    </row>
    <row r="140" spans="2:65" s="289" customFormat="1" ht="16.5" customHeight="1" x14ac:dyDescent="0.2">
      <c r="B140" s="290"/>
      <c r="C140" s="370" t="s">
        <v>1374</v>
      </c>
      <c r="D140" s="370" t="s">
        <v>1273</v>
      </c>
      <c r="E140" s="371" t="s">
        <v>1593</v>
      </c>
      <c r="F140" s="401" t="s">
        <v>2170</v>
      </c>
      <c r="G140" s="372" t="s">
        <v>219</v>
      </c>
      <c r="H140" s="373">
        <v>2</v>
      </c>
      <c r="I140" s="432"/>
      <c r="J140" s="402">
        <f t="shared" si="0"/>
        <v>0</v>
      </c>
      <c r="K140" s="401" t="s">
        <v>637</v>
      </c>
      <c r="L140" s="439"/>
      <c r="M140" s="440" t="s">
        <v>637</v>
      </c>
      <c r="N140" s="433" t="s">
        <v>1106</v>
      </c>
      <c r="O140" s="389"/>
      <c r="P140" s="367">
        <f t="shared" si="1"/>
        <v>0</v>
      </c>
      <c r="Q140" s="367">
        <v>0</v>
      </c>
      <c r="R140" s="367">
        <f t="shared" si="2"/>
        <v>0</v>
      </c>
      <c r="S140" s="367">
        <v>0</v>
      </c>
      <c r="T140" s="368">
        <f t="shared" si="3"/>
        <v>0</v>
      </c>
      <c r="AR140" s="280" t="s">
        <v>1173</v>
      </c>
      <c r="AT140" s="280" t="s">
        <v>1273</v>
      </c>
      <c r="AU140" s="280" t="s">
        <v>57</v>
      </c>
      <c r="AY140" s="280" t="s">
        <v>1147</v>
      </c>
      <c r="BE140" s="369">
        <f t="shared" si="4"/>
        <v>0</v>
      </c>
      <c r="BF140" s="369">
        <f t="shared" si="5"/>
        <v>0</v>
      </c>
      <c r="BG140" s="369">
        <f t="shared" si="6"/>
        <v>0</v>
      </c>
      <c r="BH140" s="369">
        <f t="shared" si="7"/>
        <v>0</v>
      </c>
      <c r="BI140" s="369">
        <f t="shared" si="8"/>
        <v>0</v>
      </c>
      <c r="BJ140" s="280" t="s">
        <v>48</v>
      </c>
      <c r="BK140" s="369">
        <f t="shared" si="9"/>
        <v>0</v>
      </c>
      <c r="BL140" s="280" t="s">
        <v>61</v>
      </c>
      <c r="BM140" s="280" t="s">
        <v>1594</v>
      </c>
    </row>
    <row r="141" spans="2:65" s="289" customFormat="1" ht="27" x14ac:dyDescent="0.2">
      <c r="B141" s="290"/>
      <c r="D141" s="430" t="s">
        <v>1240</v>
      </c>
      <c r="F141" s="431" t="s">
        <v>2171</v>
      </c>
      <c r="I141" s="418"/>
      <c r="L141" s="290"/>
      <c r="M141" s="374"/>
      <c r="N141" s="389"/>
      <c r="O141" s="389"/>
      <c r="P141" s="389"/>
      <c r="Q141" s="389"/>
      <c r="R141" s="389"/>
      <c r="S141" s="389"/>
      <c r="T141" s="375"/>
      <c r="AT141" s="280" t="s">
        <v>1240</v>
      </c>
      <c r="AU141" s="280" t="s">
        <v>57</v>
      </c>
    </row>
    <row r="142" spans="2:65" s="353" customFormat="1" ht="22.35" customHeight="1" x14ac:dyDescent="0.3">
      <c r="B142" s="349"/>
      <c r="D142" s="357" t="s">
        <v>1145</v>
      </c>
      <c r="E142" s="427" t="s">
        <v>2172</v>
      </c>
      <c r="F142" s="427" t="s">
        <v>2173</v>
      </c>
      <c r="I142" s="425"/>
      <c r="J142" s="428">
        <f>BK142</f>
        <v>0</v>
      </c>
      <c r="L142" s="349"/>
      <c r="M142" s="354"/>
      <c r="N142" s="350"/>
      <c r="O142" s="350"/>
      <c r="P142" s="355">
        <f>SUM(P143:P165)</f>
        <v>0</v>
      </c>
      <c r="Q142" s="350"/>
      <c r="R142" s="355">
        <f>SUM(R143:R165)</f>
        <v>0.7581</v>
      </c>
      <c r="S142" s="350"/>
      <c r="T142" s="356">
        <f>SUM(T143:T165)</f>
        <v>0</v>
      </c>
      <c r="AR142" s="357" t="s">
        <v>48</v>
      </c>
      <c r="AT142" s="358" t="s">
        <v>1145</v>
      </c>
      <c r="AU142" s="358" t="s">
        <v>57</v>
      </c>
      <c r="AY142" s="357" t="s">
        <v>1147</v>
      </c>
      <c r="BK142" s="359">
        <f>SUM(BK143:BK165)</f>
        <v>0</v>
      </c>
    </row>
    <row r="143" spans="2:65" s="289" customFormat="1" ht="25.5" customHeight="1" x14ac:dyDescent="0.2">
      <c r="B143" s="290"/>
      <c r="C143" s="361" t="s">
        <v>1378</v>
      </c>
      <c r="D143" s="361" t="s">
        <v>1148</v>
      </c>
      <c r="E143" s="362" t="s">
        <v>1544</v>
      </c>
      <c r="F143" s="383" t="s">
        <v>2159</v>
      </c>
      <c r="G143" s="363" t="s">
        <v>219</v>
      </c>
      <c r="H143" s="364">
        <v>1</v>
      </c>
      <c r="I143" s="429"/>
      <c r="J143" s="384">
        <f>ROUND(I143*H143,2)</f>
        <v>0</v>
      </c>
      <c r="K143" s="383" t="s">
        <v>2140</v>
      </c>
      <c r="L143" s="290"/>
      <c r="M143" s="438" t="s">
        <v>637</v>
      </c>
      <c r="N143" s="366" t="s">
        <v>1106</v>
      </c>
      <c r="O143" s="389"/>
      <c r="P143" s="367">
        <f>O143*H143</f>
        <v>0</v>
      </c>
      <c r="Q143" s="367">
        <v>0</v>
      </c>
      <c r="R143" s="367">
        <f>Q143*H143</f>
        <v>0</v>
      </c>
      <c r="S143" s="367">
        <v>0</v>
      </c>
      <c r="T143" s="368">
        <f>S143*H143</f>
        <v>0</v>
      </c>
      <c r="AR143" s="280" t="s">
        <v>61</v>
      </c>
      <c r="AT143" s="280" t="s">
        <v>1148</v>
      </c>
      <c r="AU143" s="280" t="s">
        <v>59</v>
      </c>
      <c r="AY143" s="280" t="s">
        <v>1147</v>
      </c>
      <c r="BE143" s="369">
        <f>IF(N143="základní",J143,0)</f>
        <v>0</v>
      </c>
      <c r="BF143" s="369">
        <f>IF(N143="snížená",J143,0)</f>
        <v>0</v>
      </c>
      <c r="BG143" s="369">
        <f>IF(N143="zákl. přenesená",J143,0)</f>
        <v>0</v>
      </c>
      <c r="BH143" s="369">
        <f>IF(N143="sníž. přenesená",J143,0)</f>
        <v>0</v>
      </c>
      <c r="BI143" s="369">
        <f>IF(N143="nulová",J143,0)</f>
        <v>0</v>
      </c>
      <c r="BJ143" s="280" t="s">
        <v>48</v>
      </c>
      <c r="BK143" s="369">
        <f>ROUND(I143*H143,2)</f>
        <v>0</v>
      </c>
      <c r="BL143" s="280" t="s">
        <v>61</v>
      </c>
      <c r="BM143" s="280" t="s">
        <v>1595</v>
      </c>
    </row>
    <row r="144" spans="2:65" s="289" customFormat="1" ht="40.5" x14ac:dyDescent="0.2">
      <c r="B144" s="290"/>
      <c r="D144" s="430" t="s">
        <v>2141</v>
      </c>
      <c r="F144" s="431" t="s">
        <v>2142</v>
      </c>
      <c r="I144" s="418"/>
      <c r="L144" s="290"/>
      <c r="M144" s="374"/>
      <c r="N144" s="389"/>
      <c r="O144" s="389"/>
      <c r="P144" s="389"/>
      <c r="Q144" s="389"/>
      <c r="R144" s="389"/>
      <c r="S144" s="389"/>
      <c r="T144" s="375"/>
      <c r="AT144" s="280" t="s">
        <v>2141</v>
      </c>
      <c r="AU144" s="280" t="s">
        <v>59</v>
      </c>
    </row>
    <row r="145" spans="2:65" s="289" customFormat="1" ht="102" customHeight="1" x14ac:dyDescent="0.2">
      <c r="B145" s="290"/>
      <c r="C145" s="370" t="s">
        <v>1382</v>
      </c>
      <c r="D145" s="370" t="s">
        <v>1273</v>
      </c>
      <c r="E145" s="371" t="s">
        <v>1596</v>
      </c>
      <c r="F145" s="401" t="s">
        <v>2174</v>
      </c>
      <c r="G145" s="372" t="s">
        <v>219</v>
      </c>
      <c r="H145" s="373">
        <v>1</v>
      </c>
      <c r="I145" s="432"/>
      <c r="J145" s="402">
        <f>ROUND(I145*H145,2)</f>
        <v>0</v>
      </c>
      <c r="K145" s="401" t="s">
        <v>637</v>
      </c>
      <c r="L145" s="439"/>
      <c r="M145" s="440" t="s">
        <v>637</v>
      </c>
      <c r="N145" s="433" t="s">
        <v>1106</v>
      </c>
      <c r="O145" s="389"/>
      <c r="P145" s="367">
        <f>O145*H145</f>
        <v>0</v>
      </c>
      <c r="Q145" s="367">
        <v>0.30099999999999999</v>
      </c>
      <c r="R145" s="367">
        <f>Q145*H145</f>
        <v>0.30099999999999999</v>
      </c>
      <c r="S145" s="367">
        <v>0</v>
      </c>
      <c r="T145" s="368">
        <f>S145*H145</f>
        <v>0</v>
      </c>
      <c r="AR145" s="280" t="s">
        <v>1173</v>
      </c>
      <c r="AT145" s="280" t="s">
        <v>1273</v>
      </c>
      <c r="AU145" s="280" t="s">
        <v>59</v>
      </c>
      <c r="AY145" s="280" t="s">
        <v>1147</v>
      </c>
      <c r="BE145" s="369">
        <f>IF(N145="základní",J145,0)</f>
        <v>0</v>
      </c>
      <c r="BF145" s="369">
        <f>IF(N145="snížená",J145,0)</f>
        <v>0</v>
      </c>
      <c r="BG145" s="369">
        <f>IF(N145="zákl. přenesená",J145,0)</f>
        <v>0</v>
      </c>
      <c r="BH145" s="369">
        <f>IF(N145="sníž. přenesená",J145,0)</f>
        <v>0</v>
      </c>
      <c r="BI145" s="369">
        <f>IF(N145="nulová",J145,0)</f>
        <v>0</v>
      </c>
      <c r="BJ145" s="280" t="s">
        <v>48</v>
      </c>
      <c r="BK145" s="369">
        <f>ROUND(I145*H145,2)</f>
        <v>0</v>
      </c>
      <c r="BL145" s="280" t="s">
        <v>61</v>
      </c>
      <c r="BM145" s="280" t="s">
        <v>1597</v>
      </c>
    </row>
    <row r="146" spans="2:65" s="289" customFormat="1" ht="108" x14ac:dyDescent="0.2">
      <c r="B146" s="290"/>
      <c r="D146" s="430" t="s">
        <v>1240</v>
      </c>
      <c r="F146" s="431" t="s">
        <v>2175</v>
      </c>
      <c r="I146" s="418"/>
      <c r="L146" s="290"/>
      <c r="M146" s="374"/>
      <c r="N146" s="389"/>
      <c r="O146" s="389"/>
      <c r="P146" s="389"/>
      <c r="Q146" s="389"/>
      <c r="R146" s="389"/>
      <c r="S146" s="389"/>
      <c r="T146" s="375"/>
      <c r="AT146" s="280" t="s">
        <v>1240</v>
      </c>
      <c r="AU146" s="280" t="s">
        <v>59</v>
      </c>
    </row>
    <row r="147" spans="2:65" s="289" customFormat="1" ht="16.5" customHeight="1" x14ac:dyDescent="0.2">
      <c r="B147" s="290"/>
      <c r="C147" s="361" t="s">
        <v>1386</v>
      </c>
      <c r="D147" s="361" t="s">
        <v>1148</v>
      </c>
      <c r="E147" s="362" t="s">
        <v>1548</v>
      </c>
      <c r="F147" s="383" t="s">
        <v>1549</v>
      </c>
      <c r="G147" s="363" t="s">
        <v>1521</v>
      </c>
      <c r="H147" s="364">
        <v>12</v>
      </c>
      <c r="I147" s="429"/>
      <c r="J147" s="384">
        <f t="shared" ref="J147:J164" si="10">ROUND(I147*H147,2)</f>
        <v>0</v>
      </c>
      <c r="K147" s="383" t="s">
        <v>637</v>
      </c>
      <c r="L147" s="290"/>
      <c r="M147" s="438" t="s">
        <v>637</v>
      </c>
      <c r="N147" s="366" t="s">
        <v>1106</v>
      </c>
      <c r="O147" s="389"/>
      <c r="P147" s="367">
        <f t="shared" ref="P147:P164" si="11">O147*H147</f>
        <v>0</v>
      </c>
      <c r="Q147" s="367">
        <v>0</v>
      </c>
      <c r="R147" s="367">
        <f t="shared" ref="R147:R164" si="12">Q147*H147</f>
        <v>0</v>
      </c>
      <c r="S147" s="367">
        <v>0</v>
      </c>
      <c r="T147" s="368">
        <f t="shared" ref="T147:T164" si="13">S147*H147</f>
        <v>0</v>
      </c>
      <c r="AR147" s="280" t="s">
        <v>61</v>
      </c>
      <c r="AT147" s="280" t="s">
        <v>1148</v>
      </c>
      <c r="AU147" s="280" t="s">
        <v>59</v>
      </c>
      <c r="AY147" s="280" t="s">
        <v>1147</v>
      </c>
      <c r="BE147" s="369">
        <f t="shared" ref="BE147:BE164" si="14">IF(N147="základní",J147,0)</f>
        <v>0</v>
      </c>
      <c r="BF147" s="369">
        <f t="shared" ref="BF147:BF164" si="15">IF(N147="snížená",J147,0)</f>
        <v>0</v>
      </c>
      <c r="BG147" s="369">
        <f t="shared" ref="BG147:BG164" si="16">IF(N147="zákl. přenesená",J147,0)</f>
        <v>0</v>
      </c>
      <c r="BH147" s="369">
        <f t="shared" ref="BH147:BH164" si="17">IF(N147="sníž. přenesená",J147,0)</f>
        <v>0</v>
      </c>
      <c r="BI147" s="369">
        <f t="shared" ref="BI147:BI164" si="18">IF(N147="nulová",J147,0)</f>
        <v>0</v>
      </c>
      <c r="BJ147" s="280" t="s">
        <v>48</v>
      </c>
      <c r="BK147" s="369">
        <f t="shared" ref="BK147:BK164" si="19">ROUND(I147*H147,2)</f>
        <v>0</v>
      </c>
      <c r="BL147" s="280" t="s">
        <v>61</v>
      </c>
      <c r="BM147" s="280" t="s">
        <v>1598</v>
      </c>
    </row>
    <row r="148" spans="2:65" s="289" customFormat="1" ht="16.5" customHeight="1" x14ac:dyDescent="0.2">
      <c r="B148" s="290"/>
      <c r="C148" s="361" t="s">
        <v>1390</v>
      </c>
      <c r="D148" s="361" t="s">
        <v>1148</v>
      </c>
      <c r="E148" s="362" t="s">
        <v>1551</v>
      </c>
      <c r="F148" s="383" t="s">
        <v>1552</v>
      </c>
      <c r="G148" s="363" t="s">
        <v>219</v>
      </c>
      <c r="H148" s="364">
        <v>8</v>
      </c>
      <c r="I148" s="429"/>
      <c r="J148" s="384">
        <f t="shared" si="10"/>
        <v>0</v>
      </c>
      <c r="K148" s="383" t="s">
        <v>637</v>
      </c>
      <c r="L148" s="290"/>
      <c r="M148" s="438" t="s">
        <v>637</v>
      </c>
      <c r="N148" s="366" t="s">
        <v>1106</v>
      </c>
      <c r="O148" s="389"/>
      <c r="P148" s="367">
        <f t="shared" si="11"/>
        <v>0</v>
      </c>
      <c r="Q148" s="367">
        <v>0</v>
      </c>
      <c r="R148" s="367">
        <f t="shared" si="12"/>
        <v>0</v>
      </c>
      <c r="S148" s="367">
        <v>0</v>
      </c>
      <c r="T148" s="368">
        <f t="shared" si="13"/>
        <v>0</v>
      </c>
      <c r="AR148" s="280" t="s">
        <v>61</v>
      </c>
      <c r="AT148" s="280" t="s">
        <v>1148</v>
      </c>
      <c r="AU148" s="280" t="s">
        <v>59</v>
      </c>
      <c r="AY148" s="280" t="s">
        <v>1147</v>
      </c>
      <c r="BE148" s="369">
        <f t="shared" si="14"/>
        <v>0</v>
      </c>
      <c r="BF148" s="369">
        <f t="shared" si="15"/>
        <v>0</v>
      </c>
      <c r="BG148" s="369">
        <f t="shared" si="16"/>
        <v>0</v>
      </c>
      <c r="BH148" s="369">
        <f t="shared" si="17"/>
        <v>0</v>
      </c>
      <c r="BI148" s="369">
        <f t="shared" si="18"/>
        <v>0</v>
      </c>
      <c r="BJ148" s="280" t="s">
        <v>48</v>
      </c>
      <c r="BK148" s="369">
        <f t="shared" si="19"/>
        <v>0</v>
      </c>
      <c r="BL148" s="280" t="s">
        <v>61</v>
      </c>
      <c r="BM148" s="280" t="s">
        <v>1599</v>
      </c>
    </row>
    <row r="149" spans="2:65" s="289" customFormat="1" ht="16.5" customHeight="1" x14ac:dyDescent="0.2">
      <c r="B149" s="290"/>
      <c r="C149" s="361" t="s">
        <v>1394</v>
      </c>
      <c r="D149" s="361" t="s">
        <v>1148</v>
      </c>
      <c r="E149" s="362" t="s">
        <v>1600</v>
      </c>
      <c r="F149" s="383" t="s">
        <v>1601</v>
      </c>
      <c r="G149" s="363" t="s">
        <v>219</v>
      </c>
      <c r="H149" s="364">
        <v>2</v>
      </c>
      <c r="I149" s="429"/>
      <c r="J149" s="384">
        <f t="shared" si="10"/>
        <v>0</v>
      </c>
      <c r="K149" s="383" t="s">
        <v>637</v>
      </c>
      <c r="L149" s="290"/>
      <c r="M149" s="438" t="s">
        <v>637</v>
      </c>
      <c r="N149" s="366" t="s">
        <v>1106</v>
      </c>
      <c r="O149" s="389"/>
      <c r="P149" s="367">
        <f t="shared" si="11"/>
        <v>0</v>
      </c>
      <c r="Q149" s="367">
        <v>0</v>
      </c>
      <c r="R149" s="367">
        <f t="shared" si="12"/>
        <v>0</v>
      </c>
      <c r="S149" s="367">
        <v>0</v>
      </c>
      <c r="T149" s="368">
        <f t="shared" si="13"/>
        <v>0</v>
      </c>
      <c r="AR149" s="280" t="s">
        <v>61</v>
      </c>
      <c r="AT149" s="280" t="s">
        <v>1148</v>
      </c>
      <c r="AU149" s="280" t="s">
        <v>59</v>
      </c>
      <c r="AY149" s="280" t="s">
        <v>1147</v>
      </c>
      <c r="BE149" s="369">
        <f t="shared" si="14"/>
        <v>0</v>
      </c>
      <c r="BF149" s="369">
        <f t="shared" si="15"/>
        <v>0</v>
      </c>
      <c r="BG149" s="369">
        <f t="shared" si="16"/>
        <v>0</v>
      </c>
      <c r="BH149" s="369">
        <f t="shared" si="17"/>
        <v>0</v>
      </c>
      <c r="BI149" s="369">
        <f t="shared" si="18"/>
        <v>0</v>
      </c>
      <c r="BJ149" s="280" t="s">
        <v>48</v>
      </c>
      <c r="BK149" s="369">
        <f t="shared" si="19"/>
        <v>0</v>
      </c>
      <c r="BL149" s="280" t="s">
        <v>61</v>
      </c>
      <c r="BM149" s="280" t="s">
        <v>1602</v>
      </c>
    </row>
    <row r="150" spans="2:65" s="289" customFormat="1" ht="16.5" customHeight="1" x14ac:dyDescent="0.2">
      <c r="B150" s="290"/>
      <c r="C150" s="361" t="s">
        <v>1398</v>
      </c>
      <c r="D150" s="361" t="s">
        <v>1148</v>
      </c>
      <c r="E150" s="362" t="s">
        <v>1554</v>
      </c>
      <c r="F150" s="383" t="s">
        <v>1555</v>
      </c>
      <c r="G150" s="363" t="s">
        <v>219</v>
      </c>
      <c r="H150" s="364">
        <v>2</v>
      </c>
      <c r="I150" s="429"/>
      <c r="J150" s="384">
        <f t="shared" si="10"/>
        <v>0</v>
      </c>
      <c r="K150" s="383" t="s">
        <v>637</v>
      </c>
      <c r="L150" s="290"/>
      <c r="M150" s="438" t="s">
        <v>637</v>
      </c>
      <c r="N150" s="366" t="s">
        <v>1106</v>
      </c>
      <c r="O150" s="389"/>
      <c r="P150" s="367">
        <f t="shared" si="11"/>
        <v>0</v>
      </c>
      <c r="Q150" s="367">
        <v>0</v>
      </c>
      <c r="R150" s="367">
        <f t="shared" si="12"/>
        <v>0</v>
      </c>
      <c r="S150" s="367">
        <v>0</v>
      </c>
      <c r="T150" s="368">
        <f t="shared" si="13"/>
        <v>0</v>
      </c>
      <c r="AR150" s="280" t="s">
        <v>61</v>
      </c>
      <c r="AT150" s="280" t="s">
        <v>1148</v>
      </c>
      <c r="AU150" s="280" t="s">
        <v>59</v>
      </c>
      <c r="AY150" s="280" t="s">
        <v>1147</v>
      </c>
      <c r="BE150" s="369">
        <f t="shared" si="14"/>
        <v>0</v>
      </c>
      <c r="BF150" s="369">
        <f t="shared" si="15"/>
        <v>0</v>
      </c>
      <c r="BG150" s="369">
        <f t="shared" si="16"/>
        <v>0</v>
      </c>
      <c r="BH150" s="369">
        <f t="shared" si="17"/>
        <v>0</v>
      </c>
      <c r="BI150" s="369">
        <f t="shared" si="18"/>
        <v>0</v>
      </c>
      <c r="BJ150" s="280" t="s">
        <v>48</v>
      </c>
      <c r="BK150" s="369">
        <f t="shared" si="19"/>
        <v>0</v>
      </c>
      <c r="BL150" s="280" t="s">
        <v>61</v>
      </c>
      <c r="BM150" s="280" t="s">
        <v>1603</v>
      </c>
    </row>
    <row r="151" spans="2:65" s="289" customFormat="1" ht="16.5" customHeight="1" x14ac:dyDescent="0.2">
      <c r="B151" s="290"/>
      <c r="C151" s="361" t="s">
        <v>1402</v>
      </c>
      <c r="D151" s="361" t="s">
        <v>1148</v>
      </c>
      <c r="E151" s="362" t="s">
        <v>1557</v>
      </c>
      <c r="F151" s="383" t="s">
        <v>1558</v>
      </c>
      <c r="G151" s="363" t="s">
        <v>219</v>
      </c>
      <c r="H151" s="364">
        <v>2</v>
      </c>
      <c r="I151" s="429"/>
      <c r="J151" s="384">
        <f t="shared" si="10"/>
        <v>0</v>
      </c>
      <c r="K151" s="383" t="s">
        <v>637</v>
      </c>
      <c r="L151" s="290"/>
      <c r="M151" s="438" t="s">
        <v>637</v>
      </c>
      <c r="N151" s="366" t="s">
        <v>1106</v>
      </c>
      <c r="O151" s="389"/>
      <c r="P151" s="367">
        <f t="shared" si="11"/>
        <v>0</v>
      </c>
      <c r="Q151" s="367">
        <v>0</v>
      </c>
      <c r="R151" s="367">
        <f t="shared" si="12"/>
        <v>0</v>
      </c>
      <c r="S151" s="367">
        <v>0</v>
      </c>
      <c r="T151" s="368">
        <f t="shared" si="13"/>
        <v>0</v>
      </c>
      <c r="AR151" s="280" t="s">
        <v>61</v>
      </c>
      <c r="AT151" s="280" t="s">
        <v>1148</v>
      </c>
      <c r="AU151" s="280" t="s">
        <v>59</v>
      </c>
      <c r="AY151" s="280" t="s">
        <v>1147</v>
      </c>
      <c r="BE151" s="369">
        <f t="shared" si="14"/>
        <v>0</v>
      </c>
      <c r="BF151" s="369">
        <f t="shared" si="15"/>
        <v>0</v>
      </c>
      <c r="BG151" s="369">
        <f t="shared" si="16"/>
        <v>0</v>
      </c>
      <c r="BH151" s="369">
        <f t="shared" si="17"/>
        <v>0</v>
      </c>
      <c r="BI151" s="369">
        <f t="shared" si="18"/>
        <v>0</v>
      </c>
      <c r="BJ151" s="280" t="s">
        <v>48</v>
      </c>
      <c r="BK151" s="369">
        <f t="shared" si="19"/>
        <v>0</v>
      </c>
      <c r="BL151" s="280" t="s">
        <v>61</v>
      </c>
      <c r="BM151" s="280" t="s">
        <v>1604</v>
      </c>
    </row>
    <row r="152" spans="2:65" s="289" customFormat="1" ht="16.5" customHeight="1" x14ac:dyDescent="0.2">
      <c r="B152" s="290"/>
      <c r="C152" s="361" t="s">
        <v>1406</v>
      </c>
      <c r="D152" s="361" t="s">
        <v>1148</v>
      </c>
      <c r="E152" s="362" t="s">
        <v>1560</v>
      </c>
      <c r="F152" s="383" t="s">
        <v>1561</v>
      </c>
      <c r="G152" s="363" t="s">
        <v>219</v>
      </c>
      <c r="H152" s="364">
        <v>2</v>
      </c>
      <c r="I152" s="429"/>
      <c r="J152" s="384">
        <f t="shared" si="10"/>
        <v>0</v>
      </c>
      <c r="K152" s="383" t="s">
        <v>637</v>
      </c>
      <c r="L152" s="290"/>
      <c r="M152" s="438" t="s">
        <v>637</v>
      </c>
      <c r="N152" s="366" t="s">
        <v>1106</v>
      </c>
      <c r="O152" s="389"/>
      <c r="P152" s="367">
        <f t="shared" si="11"/>
        <v>0</v>
      </c>
      <c r="Q152" s="367">
        <v>0</v>
      </c>
      <c r="R152" s="367">
        <f t="shared" si="12"/>
        <v>0</v>
      </c>
      <c r="S152" s="367">
        <v>0</v>
      </c>
      <c r="T152" s="368">
        <f t="shared" si="13"/>
        <v>0</v>
      </c>
      <c r="AR152" s="280" t="s">
        <v>61</v>
      </c>
      <c r="AT152" s="280" t="s">
        <v>1148</v>
      </c>
      <c r="AU152" s="280" t="s">
        <v>59</v>
      </c>
      <c r="AY152" s="280" t="s">
        <v>1147</v>
      </c>
      <c r="BE152" s="369">
        <f t="shared" si="14"/>
        <v>0</v>
      </c>
      <c r="BF152" s="369">
        <f t="shared" si="15"/>
        <v>0</v>
      </c>
      <c r="BG152" s="369">
        <f t="shared" si="16"/>
        <v>0</v>
      </c>
      <c r="BH152" s="369">
        <f t="shared" si="17"/>
        <v>0</v>
      </c>
      <c r="BI152" s="369">
        <f t="shared" si="18"/>
        <v>0</v>
      </c>
      <c r="BJ152" s="280" t="s">
        <v>48</v>
      </c>
      <c r="BK152" s="369">
        <f t="shared" si="19"/>
        <v>0</v>
      </c>
      <c r="BL152" s="280" t="s">
        <v>61</v>
      </c>
      <c r="BM152" s="280" t="s">
        <v>1605</v>
      </c>
    </row>
    <row r="153" spans="2:65" s="289" customFormat="1" ht="16.5" customHeight="1" x14ac:dyDescent="0.2">
      <c r="B153" s="290"/>
      <c r="C153" s="370" t="s">
        <v>1410</v>
      </c>
      <c r="D153" s="370" t="s">
        <v>1273</v>
      </c>
      <c r="E153" s="371" t="s">
        <v>1563</v>
      </c>
      <c r="F153" s="401" t="s">
        <v>1564</v>
      </c>
      <c r="G153" s="372" t="s">
        <v>219</v>
      </c>
      <c r="H153" s="373">
        <v>2</v>
      </c>
      <c r="I153" s="432"/>
      <c r="J153" s="402">
        <f t="shared" si="10"/>
        <v>0</v>
      </c>
      <c r="K153" s="401" t="s">
        <v>637</v>
      </c>
      <c r="L153" s="439"/>
      <c r="M153" s="440" t="s">
        <v>637</v>
      </c>
      <c r="N153" s="433" t="s">
        <v>1106</v>
      </c>
      <c r="O153" s="389"/>
      <c r="P153" s="367">
        <f t="shared" si="11"/>
        <v>0</v>
      </c>
      <c r="Q153" s="367">
        <v>0</v>
      </c>
      <c r="R153" s="367">
        <f t="shared" si="12"/>
        <v>0</v>
      </c>
      <c r="S153" s="367">
        <v>0</v>
      </c>
      <c r="T153" s="368">
        <f t="shared" si="13"/>
        <v>0</v>
      </c>
      <c r="AR153" s="280" t="s">
        <v>1173</v>
      </c>
      <c r="AT153" s="280" t="s">
        <v>1273</v>
      </c>
      <c r="AU153" s="280" t="s">
        <v>59</v>
      </c>
      <c r="AY153" s="280" t="s">
        <v>1147</v>
      </c>
      <c r="BE153" s="369">
        <f t="shared" si="14"/>
        <v>0</v>
      </c>
      <c r="BF153" s="369">
        <f t="shared" si="15"/>
        <v>0</v>
      </c>
      <c r="BG153" s="369">
        <f t="shared" si="16"/>
        <v>0</v>
      </c>
      <c r="BH153" s="369">
        <f t="shared" si="17"/>
        <v>0</v>
      </c>
      <c r="BI153" s="369">
        <f t="shared" si="18"/>
        <v>0</v>
      </c>
      <c r="BJ153" s="280" t="s">
        <v>48</v>
      </c>
      <c r="BK153" s="369">
        <f t="shared" si="19"/>
        <v>0</v>
      </c>
      <c r="BL153" s="280" t="s">
        <v>61</v>
      </c>
      <c r="BM153" s="280" t="s">
        <v>1606</v>
      </c>
    </row>
    <row r="154" spans="2:65" s="289" customFormat="1" ht="16.5" customHeight="1" x14ac:dyDescent="0.2">
      <c r="B154" s="290"/>
      <c r="C154" s="361" t="s">
        <v>1414</v>
      </c>
      <c r="D154" s="361" t="s">
        <v>1148</v>
      </c>
      <c r="E154" s="362" t="s">
        <v>1566</v>
      </c>
      <c r="F154" s="383" t="s">
        <v>2162</v>
      </c>
      <c r="G154" s="363" t="s">
        <v>219</v>
      </c>
      <c r="H154" s="364">
        <v>2</v>
      </c>
      <c r="I154" s="429"/>
      <c r="J154" s="384">
        <f t="shared" si="10"/>
        <v>0</v>
      </c>
      <c r="K154" s="383" t="s">
        <v>637</v>
      </c>
      <c r="L154" s="290"/>
      <c r="M154" s="438" t="s">
        <v>637</v>
      </c>
      <c r="N154" s="366" t="s">
        <v>1106</v>
      </c>
      <c r="O154" s="389"/>
      <c r="P154" s="367">
        <f t="shared" si="11"/>
        <v>0</v>
      </c>
      <c r="Q154" s="367">
        <v>0</v>
      </c>
      <c r="R154" s="367">
        <f t="shared" si="12"/>
        <v>0</v>
      </c>
      <c r="S154" s="367">
        <v>0</v>
      </c>
      <c r="T154" s="368">
        <f t="shared" si="13"/>
        <v>0</v>
      </c>
      <c r="AR154" s="280" t="s">
        <v>61</v>
      </c>
      <c r="AT154" s="280" t="s">
        <v>1148</v>
      </c>
      <c r="AU154" s="280" t="s">
        <v>59</v>
      </c>
      <c r="AY154" s="280" t="s">
        <v>1147</v>
      </c>
      <c r="BE154" s="369">
        <f t="shared" si="14"/>
        <v>0</v>
      </c>
      <c r="BF154" s="369">
        <f t="shared" si="15"/>
        <v>0</v>
      </c>
      <c r="BG154" s="369">
        <f t="shared" si="16"/>
        <v>0</v>
      </c>
      <c r="BH154" s="369">
        <f t="shared" si="17"/>
        <v>0</v>
      </c>
      <c r="BI154" s="369">
        <f t="shared" si="18"/>
        <v>0</v>
      </c>
      <c r="BJ154" s="280" t="s">
        <v>48</v>
      </c>
      <c r="BK154" s="369">
        <f t="shared" si="19"/>
        <v>0</v>
      </c>
      <c r="BL154" s="280" t="s">
        <v>61</v>
      </c>
      <c r="BM154" s="280" t="s">
        <v>1607</v>
      </c>
    </row>
    <row r="155" spans="2:65" s="289" customFormat="1" ht="16.5" customHeight="1" x14ac:dyDescent="0.2">
      <c r="B155" s="290"/>
      <c r="C155" s="361" t="s">
        <v>1418</v>
      </c>
      <c r="D155" s="361" t="s">
        <v>1148</v>
      </c>
      <c r="E155" s="362" t="s">
        <v>1568</v>
      </c>
      <c r="F155" s="383" t="s">
        <v>1569</v>
      </c>
      <c r="G155" s="363" t="s">
        <v>219</v>
      </c>
      <c r="H155" s="364">
        <v>2</v>
      </c>
      <c r="I155" s="429"/>
      <c r="J155" s="384">
        <f t="shared" si="10"/>
        <v>0</v>
      </c>
      <c r="K155" s="383" t="s">
        <v>637</v>
      </c>
      <c r="L155" s="290"/>
      <c r="M155" s="438" t="s">
        <v>637</v>
      </c>
      <c r="N155" s="366" t="s">
        <v>1106</v>
      </c>
      <c r="O155" s="389"/>
      <c r="P155" s="367">
        <f t="shared" si="11"/>
        <v>0</v>
      </c>
      <c r="Q155" s="367">
        <v>0</v>
      </c>
      <c r="R155" s="367">
        <f t="shared" si="12"/>
        <v>0</v>
      </c>
      <c r="S155" s="367">
        <v>0</v>
      </c>
      <c r="T155" s="368">
        <f t="shared" si="13"/>
        <v>0</v>
      </c>
      <c r="AR155" s="280" t="s">
        <v>61</v>
      </c>
      <c r="AT155" s="280" t="s">
        <v>1148</v>
      </c>
      <c r="AU155" s="280" t="s">
        <v>59</v>
      </c>
      <c r="AY155" s="280" t="s">
        <v>1147</v>
      </c>
      <c r="BE155" s="369">
        <f t="shared" si="14"/>
        <v>0</v>
      </c>
      <c r="BF155" s="369">
        <f t="shared" si="15"/>
        <v>0</v>
      </c>
      <c r="BG155" s="369">
        <f t="shared" si="16"/>
        <v>0</v>
      </c>
      <c r="BH155" s="369">
        <f t="shared" si="17"/>
        <v>0</v>
      </c>
      <c r="BI155" s="369">
        <f t="shared" si="18"/>
        <v>0</v>
      </c>
      <c r="BJ155" s="280" t="s">
        <v>48</v>
      </c>
      <c r="BK155" s="369">
        <f t="shared" si="19"/>
        <v>0</v>
      </c>
      <c r="BL155" s="280" t="s">
        <v>61</v>
      </c>
      <c r="BM155" s="280" t="s">
        <v>1608</v>
      </c>
    </row>
    <row r="156" spans="2:65" s="289" customFormat="1" ht="16.5" customHeight="1" x14ac:dyDescent="0.2">
      <c r="B156" s="290"/>
      <c r="C156" s="361" t="s">
        <v>1422</v>
      </c>
      <c r="D156" s="361" t="s">
        <v>1148</v>
      </c>
      <c r="E156" s="362" t="s">
        <v>1574</v>
      </c>
      <c r="F156" s="383" t="s">
        <v>2163</v>
      </c>
      <c r="G156" s="363" t="s">
        <v>153</v>
      </c>
      <c r="H156" s="364">
        <v>20</v>
      </c>
      <c r="I156" s="429"/>
      <c r="J156" s="384">
        <f t="shared" si="10"/>
        <v>0</v>
      </c>
      <c r="K156" s="383" t="s">
        <v>637</v>
      </c>
      <c r="L156" s="290"/>
      <c r="M156" s="438" t="s">
        <v>637</v>
      </c>
      <c r="N156" s="366" t="s">
        <v>1106</v>
      </c>
      <c r="O156" s="389"/>
      <c r="P156" s="367">
        <f t="shared" si="11"/>
        <v>0</v>
      </c>
      <c r="Q156" s="367">
        <v>0</v>
      </c>
      <c r="R156" s="367">
        <f t="shared" si="12"/>
        <v>0</v>
      </c>
      <c r="S156" s="367">
        <v>0</v>
      </c>
      <c r="T156" s="368">
        <f t="shared" si="13"/>
        <v>0</v>
      </c>
      <c r="AR156" s="280" t="s">
        <v>61</v>
      </c>
      <c r="AT156" s="280" t="s">
        <v>1148</v>
      </c>
      <c r="AU156" s="280" t="s">
        <v>59</v>
      </c>
      <c r="AY156" s="280" t="s">
        <v>1147</v>
      </c>
      <c r="BE156" s="369">
        <f t="shared" si="14"/>
        <v>0</v>
      </c>
      <c r="BF156" s="369">
        <f t="shared" si="15"/>
        <v>0</v>
      </c>
      <c r="BG156" s="369">
        <f t="shared" si="16"/>
        <v>0</v>
      </c>
      <c r="BH156" s="369">
        <f t="shared" si="17"/>
        <v>0</v>
      </c>
      <c r="BI156" s="369">
        <f t="shared" si="18"/>
        <v>0</v>
      </c>
      <c r="BJ156" s="280" t="s">
        <v>48</v>
      </c>
      <c r="BK156" s="369">
        <f t="shared" si="19"/>
        <v>0</v>
      </c>
      <c r="BL156" s="280" t="s">
        <v>61</v>
      </c>
      <c r="BM156" s="280" t="s">
        <v>1609</v>
      </c>
    </row>
    <row r="157" spans="2:65" s="289" customFormat="1" ht="16.5" customHeight="1" x14ac:dyDescent="0.2">
      <c r="B157" s="290"/>
      <c r="C157" s="361" t="s">
        <v>1426</v>
      </c>
      <c r="D157" s="361" t="s">
        <v>1148</v>
      </c>
      <c r="E157" s="362" t="s">
        <v>1610</v>
      </c>
      <c r="F157" s="383" t="s">
        <v>2176</v>
      </c>
      <c r="G157" s="363" t="s">
        <v>219</v>
      </c>
      <c r="H157" s="364">
        <v>5</v>
      </c>
      <c r="I157" s="429"/>
      <c r="J157" s="384">
        <f t="shared" si="10"/>
        <v>0</v>
      </c>
      <c r="K157" s="383" t="s">
        <v>2165</v>
      </c>
      <c r="L157" s="290"/>
      <c r="M157" s="438" t="s">
        <v>637</v>
      </c>
      <c r="N157" s="366" t="s">
        <v>1106</v>
      </c>
      <c r="O157" s="389"/>
      <c r="P157" s="367">
        <f t="shared" si="11"/>
        <v>0</v>
      </c>
      <c r="Q157" s="367">
        <v>0</v>
      </c>
      <c r="R157" s="367">
        <f t="shared" si="12"/>
        <v>0</v>
      </c>
      <c r="S157" s="367">
        <v>0</v>
      </c>
      <c r="T157" s="368">
        <f t="shared" si="13"/>
        <v>0</v>
      </c>
      <c r="AR157" s="280" t="s">
        <v>61</v>
      </c>
      <c r="AT157" s="280" t="s">
        <v>1148</v>
      </c>
      <c r="AU157" s="280" t="s">
        <v>59</v>
      </c>
      <c r="AY157" s="280" t="s">
        <v>1147</v>
      </c>
      <c r="BE157" s="369">
        <f t="shared" si="14"/>
        <v>0</v>
      </c>
      <c r="BF157" s="369">
        <f t="shared" si="15"/>
        <v>0</v>
      </c>
      <c r="BG157" s="369">
        <f t="shared" si="16"/>
        <v>0</v>
      </c>
      <c r="BH157" s="369">
        <f t="shared" si="17"/>
        <v>0</v>
      </c>
      <c r="BI157" s="369">
        <f t="shared" si="18"/>
        <v>0</v>
      </c>
      <c r="BJ157" s="280" t="s">
        <v>48</v>
      </c>
      <c r="BK157" s="369">
        <f t="shared" si="19"/>
        <v>0</v>
      </c>
      <c r="BL157" s="280" t="s">
        <v>61</v>
      </c>
      <c r="BM157" s="280" t="s">
        <v>1611</v>
      </c>
    </row>
    <row r="158" spans="2:65" s="289" customFormat="1" ht="25.5" customHeight="1" x14ac:dyDescent="0.2">
      <c r="B158" s="290"/>
      <c r="C158" s="361" t="s">
        <v>1430</v>
      </c>
      <c r="D158" s="361" t="s">
        <v>1148</v>
      </c>
      <c r="E158" s="362" t="s">
        <v>1612</v>
      </c>
      <c r="F158" s="383" t="s">
        <v>2177</v>
      </c>
      <c r="G158" s="363" t="s">
        <v>219</v>
      </c>
      <c r="H158" s="364">
        <v>2</v>
      </c>
      <c r="I158" s="429"/>
      <c r="J158" s="384">
        <f t="shared" si="10"/>
        <v>0</v>
      </c>
      <c r="K158" s="383" t="s">
        <v>2165</v>
      </c>
      <c r="L158" s="290"/>
      <c r="M158" s="438" t="s">
        <v>637</v>
      </c>
      <c r="N158" s="366" t="s">
        <v>1106</v>
      </c>
      <c r="O158" s="389"/>
      <c r="P158" s="367">
        <f t="shared" si="11"/>
        <v>0</v>
      </c>
      <c r="Q158" s="367">
        <v>0</v>
      </c>
      <c r="R158" s="367">
        <f t="shared" si="12"/>
        <v>0</v>
      </c>
      <c r="S158" s="367">
        <v>0</v>
      </c>
      <c r="T158" s="368">
        <f t="shared" si="13"/>
        <v>0</v>
      </c>
      <c r="AR158" s="280" t="s">
        <v>61</v>
      </c>
      <c r="AT158" s="280" t="s">
        <v>1148</v>
      </c>
      <c r="AU158" s="280" t="s">
        <v>59</v>
      </c>
      <c r="AY158" s="280" t="s">
        <v>1147</v>
      </c>
      <c r="BE158" s="369">
        <f t="shared" si="14"/>
        <v>0</v>
      </c>
      <c r="BF158" s="369">
        <f t="shared" si="15"/>
        <v>0</v>
      </c>
      <c r="BG158" s="369">
        <f t="shared" si="16"/>
        <v>0</v>
      </c>
      <c r="BH158" s="369">
        <f t="shared" si="17"/>
        <v>0</v>
      </c>
      <c r="BI158" s="369">
        <f t="shared" si="18"/>
        <v>0</v>
      </c>
      <c r="BJ158" s="280" t="s">
        <v>48</v>
      </c>
      <c r="BK158" s="369">
        <f t="shared" si="19"/>
        <v>0</v>
      </c>
      <c r="BL158" s="280" t="s">
        <v>61</v>
      </c>
      <c r="BM158" s="280" t="s">
        <v>1613</v>
      </c>
    </row>
    <row r="159" spans="2:65" s="289" customFormat="1" ht="25.5" customHeight="1" x14ac:dyDescent="0.2">
      <c r="B159" s="290"/>
      <c r="C159" s="361" t="s">
        <v>1434</v>
      </c>
      <c r="D159" s="361" t="s">
        <v>1148</v>
      </c>
      <c r="E159" s="362" t="s">
        <v>1580</v>
      </c>
      <c r="F159" s="383" t="s">
        <v>2167</v>
      </c>
      <c r="G159" s="363" t="s">
        <v>172</v>
      </c>
      <c r="H159" s="364">
        <v>70</v>
      </c>
      <c r="I159" s="429"/>
      <c r="J159" s="384">
        <f t="shared" si="10"/>
        <v>0</v>
      </c>
      <c r="K159" s="383" t="s">
        <v>2165</v>
      </c>
      <c r="L159" s="290"/>
      <c r="M159" s="438" t="s">
        <v>637</v>
      </c>
      <c r="N159" s="366" t="s">
        <v>1106</v>
      </c>
      <c r="O159" s="389"/>
      <c r="P159" s="367">
        <f t="shared" si="11"/>
        <v>0</v>
      </c>
      <c r="Q159" s="367">
        <v>6.5300000000000002E-3</v>
      </c>
      <c r="R159" s="367">
        <f t="shared" si="12"/>
        <v>0.45710000000000001</v>
      </c>
      <c r="S159" s="367">
        <v>0</v>
      </c>
      <c r="T159" s="368">
        <f t="shared" si="13"/>
        <v>0</v>
      </c>
      <c r="AR159" s="280" t="s">
        <v>1151</v>
      </c>
      <c r="AT159" s="280" t="s">
        <v>1148</v>
      </c>
      <c r="AU159" s="280" t="s">
        <v>59</v>
      </c>
      <c r="AY159" s="280" t="s">
        <v>1147</v>
      </c>
      <c r="BE159" s="369">
        <f t="shared" si="14"/>
        <v>0</v>
      </c>
      <c r="BF159" s="369">
        <f t="shared" si="15"/>
        <v>0</v>
      </c>
      <c r="BG159" s="369">
        <f t="shared" si="16"/>
        <v>0</v>
      </c>
      <c r="BH159" s="369">
        <f t="shared" si="17"/>
        <v>0</v>
      </c>
      <c r="BI159" s="369">
        <f t="shared" si="18"/>
        <v>0</v>
      </c>
      <c r="BJ159" s="280" t="s">
        <v>48</v>
      </c>
      <c r="BK159" s="369">
        <f t="shared" si="19"/>
        <v>0</v>
      </c>
      <c r="BL159" s="280" t="s">
        <v>1151</v>
      </c>
      <c r="BM159" s="280" t="s">
        <v>1614</v>
      </c>
    </row>
    <row r="160" spans="2:65" s="289" customFormat="1" ht="25.5" customHeight="1" x14ac:dyDescent="0.2">
      <c r="B160" s="290"/>
      <c r="C160" s="361" t="s">
        <v>1438</v>
      </c>
      <c r="D160" s="361" t="s">
        <v>1148</v>
      </c>
      <c r="E160" s="362" t="s">
        <v>1584</v>
      </c>
      <c r="F160" s="383" t="s">
        <v>2169</v>
      </c>
      <c r="G160" s="363" t="s">
        <v>219</v>
      </c>
      <c r="H160" s="364">
        <v>6</v>
      </c>
      <c r="I160" s="429"/>
      <c r="J160" s="384">
        <f t="shared" si="10"/>
        <v>0</v>
      </c>
      <c r="K160" s="383" t="s">
        <v>2165</v>
      </c>
      <c r="L160" s="290"/>
      <c r="M160" s="438" t="s">
        <v>637</v>
      </c>
      <c r="N160" s="366" t="s">
        <v>1106</v>
      </c>
      <c r="O160" s="389"/>
      <c r="P160" s="367">
        <f t="shared" si="11"/>
        <v>0</v>
      </c>
      <c r="Q160" s="367">
        <v>0</v>
      </c>
      <c r="R160" s="367">
        <f t="shared" si="12"/>
        <v>0</v>
      </c>
      <c r="S160" s="367">
        <v>0</v>
      </c>
      <c r="T160" s="368">
        <f t="shared" si="13"/>
        <v>0</v>
      </c>
      <c r="AR160" s="280" t="s">
        <v>1151</v>
      </c>
      <c r="AT160" s="280" t="s">
        <v>1148</v>
      </c>
      <c r="AU160" s="280" t="s">
        <v>59</v>
      </c>
      <c r="AY160" s="280" t="s">
        <v>1147</v>
      </c>
      <c r="BE160" s="369">
        <f t="shared" si="14"/>
        <v>0</v>
      </c>
      <c r="BF160" s="369">
        <f t="shared" si="15"/>
        <v>0</v>
      </c>
      <c r="BG160" s="369">
        <f t="shared" si="16"/>
        <v>0</v>
      </c>
      <c r="BH160" s="369">
        <f t="shared" si="17"/>
        <v>0</v>
      </c>
      <c r="BI160" s="369">
        <f t="shared" si="18"/>
        <v>0</v>
      </c>
      <c r="BJ160" s="280" t="s">
        <v>48</v>
      </c>
      <c r="BK160" s="369">
        <f t="shared" si="19"/>
        <v>0</v>
      </c>
      <c r="BL160" s="280" t="s">
        <v>1151</v>
      </c>
      <c r="BM160" s="280" t="s">
        <v>1615</v>
      </c>
    </row>
    <row r="161" spans="2:65" s="289" customFormat="1" ht="16.5" customHeight="1" x14ac:dyDescent="0.2">
      <c r="B161" s="290"/>
      <c r="C161" s="370" t="s">
        <v>1442</v>
      </c>
      <c r="D161" s="370" t="s">
        <v>1273</v>
      </c>
      <c r="E161" s="371" t="s">
        <v>1616</v>
      </c>
      <c r="F161" s="401" t="s">
        <v>1586</v>
      </c>
      <c r="G161" s="372" t="s">
        <v>219</v>
      </c>
      <c r="H161" s="373">
        <v>5</v>
      </c>
      <c r="I161" s="432"/>
      <c r="J161" s="402">
        <f t="shared" si="10"/>
        <v>0</v>
      </c>
      <c r="K161" s="401" t="s">
        <v>637</v>
      </c>
      <c r="L161" s="439"/>
      <c r="M161" s="440" t="s">
        <v>637</v>
      </c>
      <c r="N161" s="433" t="s">
        <v>1106</v>
      </c>
      <c r="O161" s="389"/>
      <c r="P161" s="367">
        <f t="shared" si="11"/>
        <v>0</v>
      </c>
      <c r="Q161" s="367">
        <v>0</v>
      </c>
      <c r="R161" s="367">
        <f t="shared" si="12"/>
        <v>0</v>
      </c>
      <c r="S161" s="367">
        <v>0</v>
      </c>
      <c r="T161" s="368">
        <f t="shared" si="13"/>
        <v>0</v>
      </c>
      <c r="AR161" s="280" t="s">
        <v>1173</v>
      </c>
      <c r="AT161" s="280" t="s">
        <v>1273</v>
      </c>
      <c r="AU161" s="280" t="s">
        <v>59</v>
      </c>
      <c r="AY161" s="280" t="s">
        <v>1147</v>
      </c>
      <c r="BE161" s="369">
        <f t="shared" si="14"/>
        <v>0</v>
      </c>
      <c r="BF161" s="369">
        <f t="shared" si="15"/>
        <v>0</v>
      </c>
      <c r="BG161" s="369">
        <f t="shared" si="16"/>
        <v>0</v>
      </c>
      <c r="BH161" s="369">
        <f t="shared" si="17"/>
        <v>0</v>
      </c>
      <c r="BI161" s="369">
        <f t="shared" si="18"/>
        <v>0</v>
      </c>
      <c r="BJ161" s="280" t="s">
        <v>48</v>
      </c>
      <c r="BK161" s="369">
        <f t="shared" si="19"/>
        <v>0</v>
      </c>
      <c r="BL161" s="280" t="s">
        <v>61</v>
      </c>
      <c r="BM161" s="280" t="s">
        <v>1618</v>
      </c>
    </row>
    <row r="162" spans="2:65" s="289" customFormat="1" ht="16.5" customHeight="1" x14ac:dyDescent="0.2">
      <c r="B162" s="290"/>
      <c r="C162" s="370" t="s">
        <v>1446</v>
      </c>
      <c r="D162" s="370" t="s">
        <v>1273</v>
      </c>
      <c r="E162" s="371" t="s">
        <v>1588</v>
      </c>
      <c r="F162" s="401" t="s">
        <v>1589</v>
      </c>
      <c r="G162" s="372" t="s">
        <v>219</v>
      </c>
      <c r="H162" s="373">
        <v>4</v>
      </c>
      <c r="I162" s="432"/>
      <c r="J162" s="402">
        <f t="shared" si="10"/>
        <v>0</v>
      </c>
      <c r="K162" s="401" t="s">
        <v>637</v>
      </c>
      <c r="L162" s="439"/>
      <c r="M162" s="440" t="s">
        <v>637</v>
      </c>
      <c r="N162" s="433" t="s">
        <v>1106</v>
      </c>
      <c r="O162" s="389"/>
      <c r="P162" s="367">
        <f t="shared" si="11"/>
        <v>0</v>
      </c>
      <c r="Q162" s="367">
        <v>0</v>
      </c>
      <c r="R162" s="367">
        <f t="shared" si="12"/>
        <v>0</v>
      </c>
      <c r="S162" s="367">
        <v>0</v>
      </c>
      <c r="T162" s="368">
        <f t="shared" si="13"/>
        <v>0</v>
      </c>
      <c r="AR162" s="280" t="s">
        <v>1173</v>
      </c>
      <c r="AT162" s="280" t="s">
        <v>1273</v>
      </c>
      <c r="AU162" s="280" t="s">
        <v>59</v>
      </c>
      <c r="AY162" s="280" t="s">
        <v>1147</v>
      </c>
      <c r="BE162" s="369">
        <f t="shared" si="14"/>
        <v>0</v>
      </c>
      <c r="BF162" s="369">
        <f t="shared" si="15"/>
        <v>0</v>
      </c>
      <c r="BG162" s="369">
        <f t="shared" si="16"/>
        <v>0</v>
      </c>
      <c r="BH162" s="369">
        <f t="shared" si="17"/>
        <v>0</v>
      </c>
      <c r="BI162" s="369">
        <f t="shared" si="18"/>
        <v>0</v>
      </c>
      <c r="BJ162" s="280" t="s">
        <v>48</v>
      </c>
      <c r="BK162" s="369">
        <f t="shared" si="19"/>
        <v>0</v>
      </c>
      <c r="BL162" s="280" t="s">
        <v>61</v>
      </c>
      <c r="BM162" s="280" t="s">
        <v>1619</v>
      </c>
    </row>
    <row r="163" spans="2:65" s="289" customFormat="1" ht="16.5" customHeight="1" x14ac:dyDescent="0.2">
      <c r="B163" s="290"/>
      <c r="C163" s="370" t="s">
        <v>1449</v>
      </c>
      <c r="D163" s="370" t="s">
        <v>1273</v>
      </c>
      <c r="E163" s="371" t="s">
        <v>1548</v>
      </c>
      <c r="F163" s="401" t="s">
        <v>1591</v>
      </c>
      <c r="G163" s="372" t="s">
        <v>219</v>
      </c>
      <c r="H163" s="373">
        <v>2</v>
      </c>
      <c r="I163" s="432"/>
      <c r="J163" s="402">
        <f t="shared" si="10"/>
        <v>0</v>
      </c>
      <c r="K163" s="401" t="s">
        <v>637</v>
      </c>
      <c r="L163" s="439"/>
      <c r="M163" s="440" t="s">
        <v>637</v>
      </c>
      <c r="N163" s="433" t="s">
        <v>1106</v>
      </c>
      <c r="O163" s="389"/>
      <c r="P163" s="367">
        <f t="shared" si="11"/>
        <v>0</v>
      </c>
      <c r="Q163" s="367">
        <v>0</v>
      </c>
      <c r="R163" s="367">
        <f t="shared" si="12"/>
        <v>0</v>
      </c>
      <c r="S163" s="367">
        <v>0</v>
      </c>
      <c r="T163" s="368">
        <f t="shared" si="13"/>
        <v>0</v>
      </c>
      <c r="AR163" s="280" t="s">
        <v>1173</v>
      </c>
      <c r="AT163" s="280" t="s">
        <v>1273</v>
      </c>
      <c r="AU163" s="280" t="s">
        <v>59</v>
      </c>
      <c r="AY163" s="280" t="s">
        <v>1147</v>
      </c>
      <c r="BE163" s="369">
        <f t="shared" si="14"/>
        <v>0</v>
      </c>
      <c r="BF163" s="369">
        <f t="shared" si="15"/>
        <v>0</v>
      </c>
      <c r="BG163" s="369">
        <f t="shared" si="16"/>
        <v>0</v>
      </c>
      <c r="BH163" s="369">
        <f t="shared" si="17"/>
        <v>0</v>
      </c>
      <c r="BI163" s="369">
        <f t="shared" si="18"/>
        <v>0</v>
      </c>
      <c r="BJ163" s="280" t="s">
        <v>48</v>
      </c>
      <c r="BK163" s="369">
        <f t="shared" si="19"/>
        <v>0</v>
      </c>
      <c r="BL163" s="280" t="s">
        <v>61</v>
      </c>
      <c r="BM163" s="280" t="s">
        <v>1620</v>
      </c>
    </row>
    <row r="164" spans="2:65" s="289" customFormat="1" ht="16.5" customHeight="1" x14ac:dyDescent="0.2">
      <c r="B164" s="290"/>
      <c r="C164" s="370" t="s">
        <v>1453</v>
      </c>
      <c r="D164" s="370" t="s">
        <v>1273</v>
      </c>
      <c r="E164" s="371" t="s">
        <v>1593</v>
      </c>
      <c r="F164" s="401" t="s">
        <v>2170</v>
      </c>
      <c r="G164" s="372" t="s">
        <v>219</v>
      </c>
      <c r="H164" s="373">
        <v>2</v>
      </c>
      <c r="I164" s="432"/>
      <c r="J164" s="402">
        <f t="shared" si="10"/>
        <v>0</v>
      </c>
      <c r="K164" s="401" t="s">
        <v>637</v>
      </c>
      <c r="L164" s="439"/>
      <c r="M164" s="440" t="s">
        <v>637</v>
      </c>
      <c r="N164" s="433" t="s">
        <v>1106</v>
      </c>
      <c r="O164" s="389"/>
      <c r="P164" s="367">
        <f t="shared" si="11"/>
        <v>0</v>
      </c>
      <c r="Q164" s="367">
        <v>0</v>
      </c>
      <c r="R164" s="367">
        <f t="shared" si="12"/>
        <v>0</v>
      </c>
      <c r="S164" s="367">
        <v>0</v>
      </c>
      <c r="T164" s="368">
        <f t="shared" si="13"/>
        <v>0</v>
      </c>
      <c r="AR164" s="280" t="s">
        <v>1173</v>
      </c>
      <c r="AT164" s="280" t="s">
        <v>1273</v>
      </c>
      <c r="AU164" s="280" t="s">
        <v>59</v>
      </c>
      <c r="AY164" s="280" t="s">
        <v>1147</v>
      </c>
      <c r="BE164" s="369">
        <f t="shared" si="14"/>
        <v>0</v>
      </c>
      <c r="BF164" s="369">
        <f t="shared" si="15"/>
        <v>0</v>
      </c>
      <c r="BG164" s="369">
        <f t="shared" si="16"/>
        <v>0</v>
      </c>
      <c r="BH164" s="369">
        <f t="shared" si="17"/>
        <v>0</v>
      </c>
      <c r="BI164" s="369">
        <f t="shared" si="18"/>
        <v>0</v>
      </c>
      <c r="BJ164" s="280" t="s">
        <v>48</v>
      </c>
      <c r="BK164" s="369">
        <f t="shared" si="19"/>
        <v>0</v>
      </c>
      <c r="BL164" s="280" t="s">
        <v>61</v>
      </c>
      <c r="BM164" s="280" t="s">
        <v>1621</v>
      </c>
    </row>
    <row r="165" spans="2:65" s="289" customFormat="1" ht="27" x14ac:dyDescent="0.2">
      <c r="B165" s="290"/>
      <c r="D165" s="430" t="s">
        <v>1240</v>
      </c>
      <c r="F165" s="431" t="s">
        <v>2171</v>
      </c>
      <c r="I165" s="418"/>
      <c r="L165" s="290"/>
      <c r="M165" s="374"/>
      <c r="N165" s="389"/>
      <c r="O165" s="389"/>
      <c r="P165" s="389"/>
      <c r="Q165" s="389"/>
      <c r="R165" s="389"/>
      <c r="S165" s="389"/>
      <c r="T165" s="375"/>
      <c r="AT165" s="280" t="s">
        <v>1240</v>
      </c>
      <c r="AU165" s="280" t="s">
        <v>59</v>
      </c>
    </row>
    <row r="166" spans="2:65" s="353" customFormat="1" ht="37.35" customHeight="1" x14ac:dyDescent="0.35">
      <c r="B166" s="349"/>
      <c r="D166" s="357" t="s">
        <v>1145</v>
      </c>
      <c r="E166" s="424" t="s">
        <v>2178</v>
      </c>
      <c r="F166" s="424" t="s">
        <v>2179</v>
      </c>
      <c r="I166" s="425"/>
      <c r="J166" s="426">
        <f>BK166</f>
        <v>0</v>
      </c>
      <c r="L166" s="349"/>
      <c r="M166" s="354"/>
      <c r="N166" s="350"/>
      <c r="O166" s="350"/>
      <c r="P166" s="355">
        <f>SUM(P167:P181)</f>
        <v>0</v>
      </c>
      <c r="Q166" s="350"/>
      <c r="R166" s="355">
        <f>SUM(R167:R181)</f>
        <v>0.19764999999999999</v>
      </c>
      <c r="S166" s="350"/>
      <c r="T166" s="356">
        <f>SUM(T167:T181)</f>
        <v>0</v>
      </c>
      <c r="AR166" s="357" t="s">
        <v>48</v>
      </c>
      <c r="AT166" s="358" t="s">
        <v>1145</v>
      </c>
      <c r="AU166" s="358" t="s">
        <v>1146</v>
      </c>
      <c r="AY166" s="357" t="s">
        <v>1147</v>
      </c>
      <c r="BK166" s="359">
        <f>SUM(BK167:BK181)</f>
        <v>0</v>
      </c>
    </row>
    <row r="167" spans="2:65" s="289" customFormat="1" ht="25.5" customHeight="1" x14ac:dyDescent="0.2">
      <c r="B167" s="290"/>
      <c r="C167" s="361" t="s">
        <v>1457</v>
      </c>
      <c r="D167" s="361" t="s">
        <v>1148</v>
      </c>
      <c r="E167" s="362" t="s">
        <v>1622</v>
      </c>
      <c r="F167" s="383" t="s">
        <v>2180</v>
      </c>
      <c r="G167" s="363" t="s">
        <v>219</v>
      </c>
      <c r="H167" s="364">
        <v>1</v>
      </c>
      <c r="I167" s="429"/>
      <c r="J167" s="384">
        <f>ROUND(I167*H167,2)</f>
        <v>0</v>
      </c>
      <c r="K167" s="383" t="s">
        <v>2140</v>
      </c>
      <c r="L167" s="290"/>
      <c r="M167" s="438" t="s">
        <v>637</v>
      </c>
      <c r="N167" s="366" t="s">
        <v>1106</v>
      </c>
      <c r="O167" s="389"/>
      <c r="P167" s="367">
        <f>O167*H167</f>
        <v>0</v>
      </c>
      <c r="Q167" s="367">
        <v>0</v>
      </c>
      <c r="R167" s="367">
        <f>Q167*H167</f>
        <v>0</v>
      </c>
      <c r="S167" s="367">
        <v>0</v>
      </c>
      <c r="T167" s="368">
        <f>S167*H167</f>
        <v>0</v>
      </c>
      <c r="AR167" s="280" t="s">
        <v>61</v>
      </c>
      <c r="AT167" s="280" t="s">
        <v>1148</v>
      </c>
      <c r="AU167" s="280" t="s">
        <v>48</v>
      </c>
      <c r="AY167" s="280" t="s">
        <v>1147</v>
      </c>
      <c r="BE167" s="369">
        <f>IF(N167="základní",J167,0)</f>
        <v>0</v>
      </c>
      <c r="BF167" s="369">
        <f>IF(N167="snížená",J167,0)</f>
        <v>0</v>
      </c>
      <c r="BG167" s="369">
        <f>IF(N167="zákl. přenesená",J167,0)</f>
        <v>0</v>
      </c>
      <c r="BH167" s="369">
        <f>IF(N167="sníž. přenesená",J167,0)</f>
        <v>0</v>
      </c>
      <c r="BI167" s="369">
        <f>IF(N167="nulová",J167,0)</f>
        <v>0</v>
      </c>
      <c r="BJ167" s="280" t="s">
        <v>48</v>
      </c>
      <c r="BK167" s="369">
        <f>ROUND(I167*H167,2)</f>
        <v>0</v>
      </c>
      <c r="BL167" s="280" t="s">
        <v>61</v>
      </c>
      <c r="BM167" s="280" t="s">
        <v>1623</v>
      </c>
    </row>
    <row r="168" spans="2:65" s="289" customFormat="1" ht="40.5" x14ac:dyDescent="0.2">
      <c r="B168" s="290"/>
      <c r="D168" s="430" t="s">
        <v>2141</v>
      </c>
      <c r="F168" s="431" t="s">
        <v>2142</v>
      </c>
      <c r="I168" s="418"/>
      <c r="L168" s="290"/>
      <c r="M168" s="374"/>
      <c r="N168" s="389"/>
      <c r="O168" s="389"/>
      <c r="P168" s="389"/>
      <c r="Q168" s="389"/>
      <c r="R168" s="389"/>
      <c r="S168" s="389"/>
      <c r="T168" s="375"/>
      <c r="AT168" s="280" t="s">
        <v>2141</v>
      </c>
      <c r="AU168" s="280" t="s">
        <v>48</v>
      </c>
    </row>
    <row r="169" spans="2:65" s="289" customFormat="1" ht="38.25" customHeight="1" x14ac:dyDescent="0.2">
      <c r="B169" s="290"/>
      <c r="C169" s="370" t="s">
        <v>1461</v>
      </c>
      <c r="D169" s="370" t="s">
        <v>1273</v>
      </c>
      <c r="E169" s="371" t="s">
        <v>1624</v>
      </c>
      <c r="F169" s="401" t="s">
        <v>2181</v>
      </c>
      <c r="G169" s="372" t="s">
        <v>219</v>
      </c>
      <c r="H169" s="373">
        <v>1</v>
      </c>
      <c r="I169" s="432"/>
      <c r="J169" s="402">
        <f>ROUND(I169*H169,2)</f>
        <v>0</v>
      </c>
      <c r="K169" s="401" t="s">
        <v>2165</v>
      </c>
      <c r="L169" s="439"/>
      <c r="M169" s="440" t="s">
        <v>637</v>
      </c>
      <c r="N169" s="433" t="s">
        <v>1106</v>
      </c>
      <c r="O169" s="389"/>
      <c r="P169" s="367">
        <f>O169*H169</f>
        <v>0</v>
      </c>
      <c r="Q169" s="367">
        <v>2.75E-2</v>
      </c>
      <c r="R169" s="367">
        <f>Q169*H169</f>
        <v>2.75E-2</v>
      </c>
      <c r="S169" s="367">
        <v>0</v>
      </c>
      <c r="T169" s="368">
        <f>S169*H169</f>
        <v>0</v>
      </c>
      <c r="AR169" s="280" t="s">
        <v>1276</v>
      </c>
      <c r="AT169" s="280" t="s">
        <v>1273</v>
      </c>
      <c r="AU169" s="280" t="s">
        <v>48</v>
      </c>
      <c r="AY169" s="280" t="s">
        <v>1147</v>
      </c>
      <c r="BE169" s="369">
        <f>IF(N169="základní",J169,0)</f>
        <v>0</v>
      </c>
      <c r="BF169" s="369">
        <f>IF(N169="snížená",J169,0)</f>
        <v>0</v>
      </c>
      <c r="BG169" s="369">
        <f>IF(N169="zákl. přenesená",J169,0)</f>
        <v>0</v>
      </c>
      <c r="BH169" s="369">
        <f>IF(N169="sníž. přenesená",J169,0)</f>
        <v>0</v>
      </c>
      <c r="BI169" s="369">
        <f>IF(N169="nulová",J169,0)</f>
        <v>0</v>
      </c>
      <c r="BJ169" s="280" t="s">
        <v>48</v>
      </c>
      <c r="BK169" s="369">
        <f>ROUND(I169*H169,2)</f>
        <v>0</v>
      </c>
      <c r="BL169" s="280" t="s">
        <v>1151</v>
      </c>
      <c r="BM169" s="280" t="s">
        <v>1625</v>
      </c>
    </row>
    <row r="170" spans="2:65" s="289" customFormat="1" ht="54" x14ac:dyDescent="0.2">
      <c r="B170" s="290"/>
      <c r="D170" s="430" t="s">
        <v>1240</v>
      </c>
      <c r="F170" s="431" t="s">
        <v>2182</v>
      </c>
      <c r="I170" s="418"/>
      <c r="L170" s="290"/>
      <c r="M170" s="374"/>
      <c r="N170" s="389"/>
      <c r="O170" s="389"/>
      <c r="P170" s="389"/>
      <c r="Q170" s="389"/>
      <c r="R170" s="389"/>
      <c r="S170" s="389"/>
      <c r="T170" s="375"/>
      <c r="AT170" s="280" t="s">
        <v>1240</v>
      </c>
      <c r="AU170" s="280" t="s">
        <v>48</v>
      </c>
    </row>
    <row r="171" spans="2:65" s="289" customFormat="1" ht="16.5" customHeight="1" x14ac:dyDescent="0.2">
      <c r="B171" s="290"/>
      <c r="C171" s="370" t="s">
        <v>1465</v>
      </c>
      <c r="D171" s="370" t="s">
        <v>1273</v>
      </c>
      <c r="E171" s="371" t="s">
        <v>1626</v>
      </c>
      <c r="F171" s="401" t="s">
        <v>1627</v>
      </c>
      <c r="G171" s="372" t="s">
        <v>219</v>
      </c>
      <c r="H171" s="373">
        <v>1</v>
      </c>
      <c r="I171" s="432"/>
      <c r="J171" s="402">
        <f>ROUND(I171*H171,2)</f>
        <v>0</v>
      </c>
      <c r="K171" s="401" t="s">
        <v>637</v>
      </c>
      <c r="L171" s="439"/>
      <c r="M171" s="440" t="s">
        <v>637</v>
      </c>
      <c r="N171" s="433" t="s">
        <v>1106</v>
      </c>
      <c r="O171" s="389"/>
      <c r="P171" s="367">
        <f>O171*H171</f>
        <v>0</v>
      </c>
      <c r="Q171" s="367">
        <v>2.75E-2</v>
      </c>
      <c r="R171" s="367">
        <f>Q171*H171</f>
        <v>2.75E-2</v>
      </c>
      <c r="S171" s="367">
        <v>0</v>
      </c>
      <c r="T171" s="368">
        <f>S171*H171</f>
        <v>0</v>
      </c>
      <c r="AR171" s="280" t="s">
        <v>1276</v>
      </c>
      <c r="AT171" s="280" t="s">
        <v>1273</v>
      </c>
      <c r="AU171" s="280" t="s">
        <v>48</v>
      </c>
      <c r="AY171" s="280" t="s">
        <v>1147</v>
      </c>
      <c r="BE171" s="369">
        <f>IF(N171="základní",J171,0)</f>
        <v>0</v>
      </c>
      <c r="BF171" s="369">
        <f>IF(N171="snížená",J171,0)</f>
        <v>0</v>
      </c>
      <c r="BG171" s="369">
        <f>IF(N171="zákl. přenesená",J171,0)</f>
        <v>0</v>
      </c>
      <c r="BH171" s="369">
        <f>IF(N171="sníž. přenesená",J171,0)</f>
        <v>0</v>
      </c>
      <c r="BI171" s="369">
        <f>IF(N171="nulová",J171,0)</f>
        <v>0</v>
      </c>
      <c r="BJ171" s="280" t="s">
        <v>48</v>
      </c>
      <c r="BK171" s="369">
        <f>ROUND(I171*H171,2)</f>
        <v>0</v>
      </c>
      <c r="BL171" s="280" t="s">
        <v>1151</v>
      </c>
      <c r="BM171" s="280" t="s">
        <v>1628</v>
      </c>
    </row>
    <row r="172" spans="2:65" s="289" customFormat="1" ht="40.5" x14ac:dyDescent="0.2">
      <c r="B172" s="290"/>
      <c r="D172" s="430" t="s">
        <v>1240</v>
      </c>
      <c r="F172" s="431" t="s">
        <v>2183</v>
      </c>
      <c r="I172" s="418"/>
      <c r="L172" s="290"/>
      <c r="M172" s="374"/>
      <c r="N172" s="389"/>
      <c r="O172" s="389"/>
      <c r="P172" s="389"/>
      <c r="Q172" s="389"/>
      <c r="R172" s="389"/>
      <c r="S172" s="389"/>
      <c r="T172" s="375"/>
      <c r="AT172" s="280" t="s">
        <v>1240</v>
      </c>
      <c r="AU172" s="280" t="s">
        <v>48</v>
      </c>
    </row>
    <row r="173" spans="2:65" s="289" customFormat="1" ht="16.5" customHeight="1" x14ac:dyDescent="0.2">
      <c r="B173" s="290"/>
      <c r="C173" s="370" t="s">
        <v>1469</v>
      </c>
      <c r="D173" s="370" t="s">
        <v>1273</v>
      </c>
      <c r="E173" s="371" t="s">
        <v>1629</v>
      </c>
      <c r="F173" s="401" t="s">
        <v>1630</v>
      </c>
      <c r="G173" s="372" t="s">
        <v>219</v>
      </c>
      <c r="H173" s="373">
        <v>1</v>
      </c>
      <c r="I173" s="432"/>
      <c r="J173" s="402">
        <f>ROUND(I173*H173,2)</f>
        <v>0</v>
      </c>
      <c r="K173" s="401" t="s">
        <v>637</v>
      </c>
      <c r="L173" s="439"/>
      <c r="M173" s="440" t="s">
        <v>637</v>
      </c>
      <c r="N173" s="433" t="s">
        <v>1106</v>
      </c>
      <c r="O173" s="389"/>
      <c r="P173" s="367">
        <f>O173*H173</f>
        <v>0</v>
      </c>
      <c r="Q173" s="367">
        <v>2.75E-2</v>
      </c>
      <c r="R173" s="367">
        <f>Q173*H173</f>
        <v>2.75E-2</v>
      </c>
      <c r="S173" s="367">
        <v>0</v>
      </c>
      <c r="T173" s="368">
        <f>S173*H173</f>
        <v>0</v>
      </c>
      <c r="AR173" s="280" t="s">
        <v>1276</v>
      </c>
      <c r="AT173" s="280" t="s">
        <v>1273</v>
      </c>
      <c r="AU173" s="280" t="s">
        <v>48</v>
      </c>
      <c r="AY173" s="280" t="s">
        <v>1147</v>
      </c>
      <c r="BE173" s="369">
        <f>IF(N173="základní",J173,0)</f>
        <v>0</v>
      </c>
      <c r="BF173" s="369">
        <f>IF(N173="snížená",J173,0)</f>
        <v>0</v>
      </c>
      <c r="BG173" s="369">
        <f>IF(N173="zákl. přenesená",J173,0)</f>
        <v>0</v>
      </c>
      <c r="BH173" s="369">
        <f>IF(N173="sníž. přenesená",J173,0)</f>
        <v>0</v>
      </c>
      <c r="BI173" s="369">
        <f>IF(N173="nulová",J173,0)</f>
        <v>0</v>
      </c>
      <c r="BJ173" s="280" t="s">
        <v>48</v>
      </c>
      <c r="BK173" s="369">
        <f>ROUND(I173*H173,2)</f>
        <v>0</v>
      </c>
      <c r="BL173" s="280" t="s">
        <v>1151</v>
      </c>
      <c r="BM173" s="280" t="s">
        <v>1631</v>
      </c>
    </row>
    <row r="174" spans="2:65" s="289" customFormat="1" ht="40.5" x14ac:dyDescent="0.2">
      <c r="B174" s="290"/>
      <c r="D174" s="430" t="s">
        <v>1240</v>
      </c>
      <c r="F174" s="431" t="s">
        <v>2184</v>
      </c>
      <c r="I174" s="418"/>
      <c r="L174" s="290"/>
      <c r="M174" s="374"/>
      <c r="N174" s="389"/>
      <c r="O174" s="389"/>
      <c r="P174" s="389"/>
      <c r="Q174" s="389"/>
      <c r="R174" s="389"/>
      <c r="S174" s="389"/>
      <c r="T174" s="375"/>
      <c r="AT174" s="280" t="s">
        <v>1240</v>
      </c>
      <c r="AU174" s="280" t="s">
        <v>48</v>
      </c>
    </row>
    <row r="175" spans="2:65" s="289" customFormat="1" ht="25.5" customHeight="1" x14ac:dyDescent="0.2">
      <c r="B175" s="290"/>
      <c r="C175" s="370" t="s">
        <v>1473</v>
      </c>
      <c r="D175" s="370" t="s">
        <v>1273</v>
      </c>
      <c r="E175" s="371" t="s">
        <v>1632</v>
      </c>
      <c r="F175" s="401" t="s">
        <v>1633</v>
      </c>
      <c r="G175" s="372" t="s">
        <v>219</v>
      </c>
      <c r="H175" s="373">
        <v>1</v>
      </c>
      <c r="I175" s="432"/>
      <c r="J175" s="402">
        <f>ROUND(I175*H175,2)</f>
        <v>0</v>
      </c>
      <c r="K175" s="401" t="s">
        <v>637</v>
      </c>
      <c r="L175" s="439"/>
      <c r="M175" s="440" t="s">
        <v>637</v>
      </c>
      <c r="N175" s="433" t="s">
        <v>1106</v>
      </c>
      <c r="O175" s="389"/>
      <c r="P175" s="367">
        <f>O175*H175</f>
        <v>0</v>
      </c>
      <c r="Q175" s="367">
        <v>2.75E-2</v>
      </c>
      <c r="R175" s="367">
        <f>Q175*H175</f>
        <v>2.75E-2</v>
      </c>
      <c r="S175" s="367">
        <v>0</v>
      </c>
      <c r="T175" s="368">
        <f>S175*H175</f>
        <v>0</v>
      </c>
      <c r="AR175" s="280" t="s">
        <v>1276</v>
      </c>
      <c r="AT175" s="280" t="s">
        <v>1273</v>
      </c>
      <c r="AU175" s="280" t="s">
        <v>48</v>
      </c>
      <c r="AY175" s="280" t="s">
        <v>1147</v>
      </c>
      <c r="BE175" s="369">
        <f>IF(N175="základní",J175,0)</f>
        <v>0</v>
      </c>
      <c r="BF175" s="369">
        <f>IF(N175="snížená",J175,0)</f>
        <v>0</v>
      </c>
      <c r="BG175" s="369">
        <f>IF(N175="zákl. přenesená",J175,0)</f>
        <v>0</v>
      </c>
      <c r="BH175" s="369">
        <f>IF(N175="sníž. přenesená",J175,0)</f>
        <v>0</v>
      </c>
      <c r="BI175" s="369">
        <f>IF(N175="nulová",J175,0)</f>
        <v>0</v>
      </c>
      <c r="BJ175" s="280" t="s">
        <v>48</v>
      </c>
      <c r="BK175" s="369">
        <f>ROUND(I175*H175,2)</f>
        <v>0</v>
      </c>
      <c r="BL175" s="280" t="s">
        <v>1151</v>
      </c>
      <c r="BM175" s="280" t="s">
        <v>1634</v>
      </c>
    </row>
    <row r="176" spans="2:65" s="289" customFormat="1" ht="40.5" x14ac:dyDescent="0.2">
      <c r="B176" s="290"/>
      <c r="D176" s="430" t="s">
        <v>1240</v>
      </c>
      <c r="F176" s="431" t="s">
        <v>2185</v>
      </c>
      <c r="I176" s="418"/>
      <c r="L176" s="290"/>
      <c r="M176" s="374"/>
      <c r="N176" s="389"/>
      <c r="O176" s="389"/>
      <c r="P176" s="389"/>
      <c r="Q176" s="389"/>
      <c r="R176" s="389"/>
      <c r="S176" s="389"/>
      <c r="T176" s="375"/>
      <c r="AT176" s="280" t="s">
        <v>1240</v>
      </c>
      <c r="AU176" s="280" t="s">
        <v>48</v>
      </c>
    </row>
    <row r="177" spans="2:65" s="289" customFormat="1" ht="16.5" customHeight="1" x14ac:dyDescent="0.2">
      <c r="B177" s="290"/>
      <c r="C177" s="370" t="s">
        <v>1477</v>
      </c>
      <c r="D177" s="370" t="s">
        <v>1273</v>
      </c>
      <c r="E177" s="371" t="s">
        <v>1635</v>
      </c>
      <c r="F177" s="401" t="s">
        <v>1636</v>
      </c>
      <c r="G177" s="372" t="s">
        <v>219</v>
      </c>
      <c r="H177" s="373">
        <v>1</v>
      </c>
      <c r="I177" s="432"/>
      <c r="J177" s="402">
        <f>ROUND(I177*H177,2)</f>
        <v>0</v>
      </c>
      <c r="K177" s="401" t="s">
        <v>637</v>
      </c>
      <c r="L177" s="439"/>
      <c r="M177" s="440" t="s">
        <v>637</v>
      </c>
      <c r="N177" s="433" t="s">
        <v>1106</v>
      </c>
      <c r="O177" s="389"/>
      <c r="P177" s="367">
        <f>O177*H177</f>
        <v>0</v>
      </c>
      <c r="Q177" s="367">
        <v>2.75E-2</v>
      </c>
      <c r="R177" s="367">
        <f>Q177*H177</f>
        <v>2.75E-2</v>
      </c>
      <c r="S177" s="367">
        <v>0</v>
      </c>
      <c r="T177" s="368">
        <f>S177*H177</f>
        <v>0</v>
      </c>
      <c r="AR177" s="280" t="s">
        <v>1276</v>
      </c>
      <c r="AT177" s="280" t="s">
        <v>1273</v>
      </c>
      <c r="AU177" s="280" t="s">
        <v>48</v>
      </c>
      <c r="AY177" s="280" t="s">
        <v>1147</v>
      </c>
      <c r="BE177" s="369">
        <f>IF(N177="základní",J177,0)</f>
        <v>0</v>
      </c>
      <c r="BF177" s="369">
        <f>IF(N177="snížená",J177,0)</f>
        <v>0</v>
      </c>
      <c r="BG177" s="369">
        <f>IF(N177="zákl. přenesená",J177,0)</f>
        <v>0</v>
      </c>
      <c r="BH177" s="369">
        <f>IF(N177="sníž. přenesená",J177,0)</f>
        <v>0</v>
      </c>
      <c r="BI177" s="369">
        <f>IF(N177="nulová",J177,0)</f>
        <v>0</v>
      </c>
      <c r="BJ177" s="280" t="s">
        <v>48</v>
      </c>
      <c r="BK177" s="369">
        <f>ROUND(I177*H177,2)</f>
        <v>0</v>
      </c>
      <c r="BL177" s="280" t="s">
        <v>1151</v>
      </c>
      <c r="BM177" s="280" t="s">
        <v>1637</v>
      </c>
    </row>
    <row r="178" spans="2:65" s="289" customFormat="1" ht="40.5" x14ac:dyDescent="0.2">
      <c r="B178" s="290"/>
      <c r="D178" s="430" t="s">
        <v>1240</v>
      </c>
      <c r="F178" s="431" t="s">
        <v>2186</v>
      </c>
      <c r="I178" s="418"/>
      <c r="L178" s="290"/>
      <c r="M178" s="374"/>
      <c r="N178" s="389"/>
      <c r="O178" s="389"/>
      <c r="P178" s="389"/>
      <c r="Q178" s="389"/>
      <c r="R178" s="389"/>
      <c r="S178" s="389"/>
      <c r="T178" s="375"/>
      <c r="AT178" s="280" t="s">
        <v>1240</v>
      </c>
      <c r="AU178" s="280" t="s">
        <v>48</v>
      </c>
    </row>
    <row r="179" spans="2:65" s="289" customFormat="1" ht="25.5" customHeight="1" x14ac:dyDescent="0.2">
      <c r="B179" s="290"/>
      <c r="C179" s="370" t="s">
        <v>1481</v>
      </c>
      <c r="D179" s="370" t="s">
        <v>1273</v>
      </c>
      <c r="E179" s="371" t="s">
        <v>1638</v>
      </c>
      <c r="F179" s="401" t="s">
        <v>1639</v>
      </c>
      <c r="G179" s="372" t="s">
        <v>219</v>
      </c>
      <c r="H179" s="373">
        <v>1</v>
      </c>
      <c r="I179" s="432"/>
      <c r="J179" s="402">
        <f>ROUND(I179*H179,2)</f>
        <v>0</v>
      </c>
      <c r="K179" s="401" t="s">
        <v>637</v>
      </c>
      <c r="L179" s="439"/>
      <c r="M179" s="440" t="s">
        <v>637</v>
      </c>
      <c r="N179" s="433" t="s">
        <v>1106</v>
      </c>
      <c r="O179" s="389"/>
      <c r="P179" s="367">
        <f>O179*H179</f>
        <v>0</v>
      </c>
      <c r="Q179" s="367">
        <v>2.75E-2</v>
      </c>
      <c r="R179" s="367">
        <f>Q179*H179</f>
        <v>2.75E-2</v>
      </c>
      <c r="S179" s="367">
        <v>0</v>
      </c>
      <c r="T179" s="368">
        <f>S179*H179</f>
        <v>0</v>
      </c>
      <c r="AR179" s="280" t="s">
        <v>1276</v>
      </c>
      <c r="AT179" s="280" t="s">
        <v>1273</v>
      </c>
      <c r="AU179" s="280" t="s">
        <v>48</v>
      </c>
      <c r="AY179" s="280" t="s">
        <v>1147</v>
      </c>
      <c r="BE179" s="369">
        <f>IF(N179="základní",J179,0)</f>
        <v>0</v>
      </c>
      <c r="BF179" s="369">
        <f>IF(N179="snížená",J179,0)</f>
        <v>0</v>
      </c>
      <c r="BG179" s="369">
        <f>IF(N179="zákl. přenesená",J179,0)</f>
        <v>0</v>
      </c>
      <c r="BH179" s="369">
        <f>IF(N179="sníž. přenesená",J179,0)</f>
        <v>0</v>
      </c>
      <c r="BI179" s="369">
        <f>IF(N179="nulová",J179,0)</f>
        <v>0</v>
      </c>
      <c r="BJ179" s="280" t="s">
        <v>48</v>
      </c>
      <c r="BK179" s="369">
        <f>ROUND(I179*H179,2)</f>
        <v>0</v>
      </c>
      <c r="BL179" s="280" t="s">
        <v>1151</v>
      </c>
      <c r="BM179" s="280" t="s">
        <v>1640</v>
      </c>
    </row>
    <row r="180" spans="2:65" s="289" customFormat="1" ht="40.5" x14ac:dyDescent="0.2">
      <c r="B180" s="290"/>
      <c r="D180" s="430" t="s">
        <v>1240</v>
      </c>
      <c r="F180" s="431" t="s">
        <v>2187</v>
      </c>
      <c r="I180" s="418"/>
      <c r="L180" s="290"/>
      <c r="M180" s="374"/>
      <c r="N180" s="389"/>
      <c r="O180" s="389"/>
      <c r="P180" s="389"/>
      <c r="Q180" s="389"/>
      <c r="R180" s="389"/>
      <c r="S180" s="389"/>
      <c r="T180" s="375"/>
      <c r="AT180" s="280" t="s">
        <v>1240</v>
      </c>
      <c r="AU180" s="280" t="s">
        <v>48</v>
      </c>
    </row>
    <row r="181" spans="2:65" s="289" customFormat="1" ht="25.5" customHeight="1" x14ac:dyDescent="0.2">
      <c r="B181" s="290"/>
      <c r="C181" s="361" t="s">
        <v>65</v>
      </c>
      <c r="D181" s="361" t="s">
        <v>1148</v>
      </c>
      <c r="E181" s="362" t="s">
        <v>1580</v>
      </c>
      <c r="F181" s="383" t="s">
        <v>2167</v>
      </c>
      <c r="G181" s="363" t="s">
        <v>172</v>
      </c>
      <c r="H181" s="364">
        <v>5</v>
      </c>
      <c r="I181" s="429"/>
      <c r="J181" s="384">
        <f>ROUND(I181*H181,2)</f>
        <v>0</v>
      </c>
      <c r="K181" s="383" t="s">
        <v>2165</v>
      </c>
      <c r="L181" s="290"/>
      <c r="M181" s="438" t="s">
        <v>637</v>
      </c>
      <c r="N181" s="366" t="s">
        <v>1106</v>
      </c>
      <c r="O181" s="389"/>
      <c r="P181" s="367">
        <f>O181*H181</f>
        <v>0</v>
      </c>
      <c r="Q181" s="367">
        <v>6.5300000000000002E-3</v>
      </c>
      <c r="R181" s="367">
        <f>Q181*H181</f>
        <v>3.2649999999999998E-2</v>
      </c>
      <c r="S181" s="367">
        <v>0</v>
      </c>
      <c r="T181" s="368">
        <f>S181*H181</f>
        <v>0</v>
      </c>
      <c r="AR181" s="280" t="s">
        <v>1151</v>
      </c>
      <c r="AT181" s="280" t="s">
        <v>1148</v>
      </c>
      <c r="AU181" s="280" t="s">
        <v>48</v>
      </c>
      <c r="AY181" s="280" t="s">
        <v>1147</v>
      </c>
      <c r="BE181" s="369">
        <f>IF(N181="základní",J181,0)</f>
        <v>0</v>
      </c>
      <c r="BF181" s="369">
        <f>IF(N181="snížená",J181,0)</f>
        <v>0</v>
      </c>
      <c r="BG181" s="369">
        <f>IF(N181="zákl. přenesená",J181,0)</f>
        <v>0</v>
      </c>
      <c r="BH181" s="369">
        <f>IF(N181="sníž. přenesená",J181,0)</f>
        <v>0</v>
      </c>
      <c r="BI181" s="369">
        <f>IF(N181="nulová",J181,0)</f>
        <v>0</v>
      </c>
      <c r="BJ181" s="280" t="s">
        <v>48</v>
      </c>
      <c r="BK181" s="369">
        <f>ROUND(I181*H181,2)</f>
        <v>0</v>
      </c>
      <c r="BL181" s="280" t="s">
        <v>1151</v>
      </c>
      <c r="BM181" s="280" t="s">
        <v>1641</v>
      </c>
    </row>
    <row r="182" spans="2:65" s="353" customFormat="1" ht="37.35" customHeight="1" x14ac:dyDescent="0.35">
      <c r="B182" s="349"/>
      <c r="D182" s="357" t="s">
        <v>1145</v>
      </c>
      <c r="E182" s="424" t="s">
        <v>2188</v>
      </c>
      <c r="F182" s="424" t="s">
        <v>2189</v>
      </c>
      <c r="I182" s="425"/>
      <c r="J182" s="426">
        <f>BK182</f>
        <v>0</v>
      </c>
      <c r="L182" s="349"/>
      <c r="M182" s="354"/>
      <c r="N182" s="350"/>
      <c r="O182" s="350"/>
      <c r="P182" s="355">
        <f>P183+SUM(P184:P207)</f>
        <v>0</v>
      </c>
      <c r="Q182" s="350"/>
      <c r="R182" s="355">
        <f>R183+SUM(R184:R207)</f>
        <v>1.8833</v>
      </c>
      <c r="S182" s="350"/>
      <c r="T182" s="356">
        <f>T183+SUM(T184:T207)</f>
        <v>0</v>
      </c>
      <c r="AR182" s="357" t="s">
        <v>48</v>
      </c>
      <c r="AT182" s="358" t="s">
        <v>1145</v>
      </c>
      <c r="AU182" s="358" t="s">
        <v>1146</v>
      </c>
      <c r="AY182" s="357" t="s">
        <v>1147</v>
      </c>
      <c r="BK182" s="359">
        <f>BK183+SUM(BK184:BK207)</f>
        <v>0</v>
      </c>
    </row>
    <row r="183" spans="2:65" s="289" customFormat="1" ht="25.5" customHeight="1" x14ac:dyDescent="0.2">
      <c r="B183" s="290"/>
      <c r="C183" s="361" t="s">
        <v>67</v>
      </c>
      <c r="D183" s="361" t="s">
        <v>1148</v>
      </c>
      <c r="E183" s="362" t="s">
        <v>1544</v>
      </c>
      <c r="F183" s="383" t="s">
        <v>2159</v>
      </c>
      <c r="G183" s="363" t="s">
        <v>219</v>
      </c>
      <c r="H183" s="364">
        <v>1</v>
      </c>
      <c r="I183" s="429"/>
      <c r="J183" s="384">
        <f>ROUND(I183*H183,2)</f>
        <v>0</v>
      </c>
      <c r="K183" s="383" t="s">
        <v>2140</v>
      </c>
      <c r="L183" s="290"/>
      <c r="M183" s="438" t="s">
        <v>637</v>
      </c>
      <c r="N183" s="366" t="s">
        <v>1106</v>
      </c>
      <c r="O183" s="389"/>
      <c r="P183" s="367">
        <f>O183*H183</f>
        <v>0</v>
      </c>
      <c r="Q183" s="367">
        <v>0</v>
      </c>
      <c r="R183" s="367">
        <f>Q183*H183</f>
        <v>0</v>
      </c>
      <c r="S183" s="367">
        <v>0</v>
      </c>
      <c r="T183" s="368">
        <f>S183*H183</f>
        <v>0</v>
      </c>
      <c r="AR183" s="280" t="s">
        <v>61</v>
      </c>
      <c r="AT183" s="280" t="s">
        <v>1148</v>
      </c>
      <c r="AU183" s="280" t="s">
        <v>48</v>
      </c>
      <c r="AY183" s="280" t="s">
        <v>1147</v>
      </c>
      <c r="BE183" s="369">
        <f>IF(N183="základní",J183,0)</f>
        <v>0</v>
      </c>
      <c r="BF183" s="369">
        <f>IF(N183="snížená",J183,0)</f>
        <v>0</v>
      </c>
      <c r="BG183" s="369">
        <f>IF(N183="zákl. přenesená",J183,0)</f>
        <v>0</v>
      </c>
      <c r="BH183" s="369">
        <f>IF(N183="sníž. přenesená",J183,0)</f>
        <v>0</v>
      </c>
      <c r="BI183" s="369">
        <f>IF(N183="nulová",J183,0)</f>
        <v>0</v>
      </c>
      <c r="BJ183" s="280" t="s">
        <v>48</v>
      </c>
      <c r="BK183" s="369">
        <f>ROUND(I183*H183,2)</f>
        <v>0</v>
      </c>
      <c r="BL183" s="280" t="s">
        <v>61</v>
      </c>
      <c r="BM183" s="280" t="s">
        <v>1642</v>
      </c>
    </row>
    <row r="184" spans="2:65" s="289" customFormat="1" ht="40.5" x14ac:dyDescent="0.2">
      <c r="B184" s="290"/>
      <c r="D184" s="430" t="s">
        <v>2141</v>
      </c>
      <c r="F184" s="431" t="s">
        <v>2142</v>
      </c>
      <c r="I184" s="418"/>
      <c r="L184" s="290"/>
      <c r="M184" s="374"/>
      <c r="N184" s="389"/>
      <c r="O184" s="389"/>
      <c r="P184" s="389"/>
      <c r="Q184" s="389"/>
      <c r="R184" s="389"/>
      <c r="S184" s="389"/>
      <c r="T184" s="375"/>
      <c r="AT184" s="280" t="s">
        <v>2141</v>
      </c>
      <c r="AU184" s="280" t="s">
        <v>48</v>
      </c>
    </row>
    <row r="185" spans="2:65" s="289" customFormat="1" ht="89.25" customHeight="1" x14ac:dyDescent="0.2">
      <c r="B185" s="290"/>
      <c r="C185" s="370" t="s">
        <v>71</v>
      </c>
      <c r="D185" s="370" t="s">
        <v>1273</v>
      </c>
      <c r="E185" s="371" t="s">
        <v>1643</v>
      </c>
      <c r="F185" s="401" t="s">
        <v>2160</v>
      </c>
      <c r="G185" s="372" t="s">
        <v>219</v>
      </c>
      <c r="H185" s="373">
        <v>1</v>
      </c>
      <c r="I185" s="432"/>
      <c r="J185" s="402">
        <f>ROUND(I185*H185,2)</f>
        <v>0</v>
      </c>
      <c r="K185" s="401" t="s">
        <v>637</v>
      </c>
      <c r="L185" s="439"/>
      <c r="M185" s="440" t="s">
        <v>637</v>
      </c>
      <c r="N185" s="433" t="s">
        <v>1106</v>
      </c>
      <c r="O185" s="389"/>
      <c r="P185" s="367">
        <f>O185*H185</f>
        <v>0</v>
      </c>
      <c r="Q185" s="367">
        <v>0.30099999999999999</v>
      </c>
      <c r="R185" s="367">
        <f>Q185*H185</f>
        <v>0.30099999999999999</v>
      </c>
      <c r="S185" s="367">
        <v>0</v>
      </c>
      <c r="T185" s="368">
        <f>S185*H185</f>
        <v>0</v>
      </c>
      <c r="AR185" s="280" t="s">
        <v>1173</v>
      </c>
      <c r="AT185" s="280" t="s">
        <v>1273</v>
      </c>
      <c r="AU185" s="280" t="s">
        <v>48</v>
      </c>
      <c r="AY185" s="280" t="s">
        <v>1147</v>
      </c>
      <c r="BE185" s="369">
        <f>IF(N185="základní",J185,0)</f>
        <v>0</v>
      </c>
      <c r="BF185" s="369">
        <f>IF(N185="snížená",J185,0)</f>
        <v>0</v>
      </c>
      <c r="BG185" s="369">
        <f>IF(N185="zákl. přenesená",J185,0)</f>
        <v>0</v>
      </c>
      <c r="BH185" s="369">
        <f>IF(N185="sníž. přenesená",J185,0)</f>
        <v>0</v>
      </c>
      <c r="BI185" s="369">
        <f>IF(N185="nulová",J185,0)</f>
        <v>0</v>
      </c>
      <c r="BJ185" s="280" t="s">
        <v>48</v>
      </c>
      <c r="BK185" s="369">
        <f>ROUND(I185*H185,2)</f>
        <v>0</v>
      </c>
      <c r="BL185" s="280" t="s">
        <v>61</v>
      </c>
      <c r="BM185" s="280" t="s">
        <v>1644</v>
      </c>
    </row>
    <row r="186" spans="2:65" s="289" customFormat="1" ht="108" x14ac:dyDescent="0.2">
      <c r="B186" s="290"/>
      <c r="D186" s="430" t="s">
        <v>1240</v>
      </c>
      <c r="F186" s="431" t="s">
        <v>2161</v>
      </c>
      <c r="I186" s="418"/>
      <c r="L186" s="290"/>
      <c r="M186" s="374"/>
      <c r="N186" s="389"/>
      <c r="O186" s="389"/>
      <c r="P186" s="389"/>
      <c r="Q186" s="389"/>
      <c r="R186" s="389"/>
      <c r="S186" s="389"/>
      <c r="T186" s="375"/>
      <c r="AT186" s="280" t="s">
        <v>1240</v>
      </c>
      <c r="AU186" s="280" t="s">
        <v>48</v>
      </c>
    </row>
    <row r="187" spans="2:65" s="289" customFormat="1" ht="16.5" customHeight="1" x14ac:dyDescent="0.2">
      <c r="B187" s="290"/>
      <c r="C187" s="361" t="s">
        <v>73</v>
      </c>
      <c r="D187" s="361" t="s">
        <v>1148</v>
      </c>
      <c r="E187" s="362" t="s">
        <v>1548</v>
      </c>
      <c r="F187" s="383" t="s">
        <v>1549</v>
      </c>
      <c r="G187" s="363" t="s">
        <v>1521</v>
      </c>
      <c r="H187" s="364">
        <v>16</v>
      </c>
      <c r="I187" s="429"/>
      <c r="J187" s="384">
        <f t="shared" ref="J187:J205" si="20">ROUND(I187*H187,2)</f>
        <v>0</v>
      </c>
      <c r="K187" s="383" t="s">
        <v>637</v>
      </c>
      <c r="L187" s="290"/>
      <c r="M187" s="438" t="s">
        <v>637</v>
      </c>
      <c r="N187" s="366" t="s">
        <v>1106</v>
      </c>
      <c r="O187" s="389"/>
      <c r="P187" s="367">
        <f t="shared" ref="P187:P205" si="21">O187*H187</f>
        <v>0</v>
      </c>
      <c r="Q187" s="367">
        <v>0</v>
      </c>
      <c r="R187" s="367">
        <f t="shared" ref="R187:R205" si="22">Q187*H187</f>
        <v>0</v>
      </c>
      <c r="S187" s="367">
        <v>0</v>
      </c>
      <c r="T187" s="368">
        <f t="shared" ref="T187:T205" si="23">S187*H187</f>
        <v>0</v>
      </c>
      <c r="AR187" s="280" t="s">
        <v>61</v>
      </c>
      <c r="AT187" s="280" t="s">
        <v>1148</v>
      </c>
      <c r="AU187" s="280" t="s">
        <v>48</v>
      </c>
      <c r="AY187" s="280" t="s">
        <v>1147</v>
      </c>
      <c r="BE187" s="369">
        <f t="shared" ref="BE187:BE205" si="24">IF(N187="základní",J187,0)</f>
        <v>0</v>
      </c>
      <c r="BF187" s="369">
        <f t="shared" ref="BF187:BF205" si="25">IF(N187="snížená",J187,0)</f>
        <v>0</v>
      </c>
      <c r="BG187" s="369">
        <f t="shared" ref="BG187:BG205" si="26">IF(N187="zákl. přenesená",J187,0)</f>
        <v>0</v>
      </c>
      <c r="BH187" s="369">
        <f t="shared" ref="BH187:BH205" si="27">IF(N187="sníž. přenesená",J187,0)</f>
        <v>0</v>
      </c>
      <c r="BI187" s="369">
        <f t="shared" ref="BI187:BI205" si="28">IF(N187="nulová",J187,0)</f>
        <v>0</v>
      </c>
      <c r="BJ187" s="280" t="s">
        <v>48</v>
      </c>
      <c r="BK187" s="369">
        <f t="shared" ref="BK187:BK205" si="29">ROUND(I187*H187,2)</f>
        <v>0</v>
      </c>
      <c r="BL187" s="280" t="s">
        <v>61</v>
      </c>
      <c r="BM187" s="280" t="s">
        <v>1645</v>
      </c>
    </row>
    <row r="188" spans="2:65" s="289" customFormat="1" ht="16.5" customHeight="1" x14ac:dyDescent="0.2">
      <c r="B188" s="290"/>
      <c r="C188" s="361" t="s">
        <v>1497</v>
      </c>
      <c r="D188" s="361" t="s">
        <v>1148</v>
      </c>
      <c r="E188" s="362" t="s">
        <v>1551</v>
      </c>
      <c r="F188" s="383" t="s">
        <v>1552</v>
      </c>
      <c r="G188" s="363" t="s">
        <v>219</v>
      </c>
      <c r="H188" s="364">
        <v>6</v>
      </c>
      <c r="I188" s="429"/>
      <c r="J188" s="384">
        <f t="shared" si="20"/>
        <v>0</v>
      </c>
      <c r="K188" s="383" t="s">
        <v>637</v>
      </c>
      <c r="L188" s="290"/>
      <c r="M188" s="438" t="s">
        <v>637</v>
      </c>
      <c r="N188" s="366" t="s">
        <v>1106</v>
      </c>
      <c r="O188" s="389"/>
      <c r="P188" s="367">
        <f t="shared" si="21"/>
        <v>0</v>
      </c>
      <c r="Q188" s="367">
        <v>0</v>
      </c>
      <c r="R188" s="367">
        <f t="shared" si="22"/>
        <v>0</v>
      </c>
      <c r="S188" s="367">
        <v>0</v>
      </c>
      <c r="T188" s="368">
        <f t="shared" si="23"/>
        <v>0</v>
      </c>
      <c r="AR188" s="280" t="s">
        <v>61</v>
      </c>
      <c r="AT188" s="280" t="s">
        <v>1148</v>
      </c>
      <c r="AU188" s="280" t="s">
        <v>48</v>
      </c>
      <c r="AY188" s="280" t="s">
        <v>1147</v>
      </c>
      <c r="BE188" s="369">
        <f t="shared" si="24"/>
        <v>0</v>
      </c>
      <c r="BF188" s="369">
        <f t="shared" si="25"/>
        <v>0</v>
      </c>
      <c r="BG188" s="369">
        <f t="shared" si="26"/>
        <v>0</v>
      </c>
      <c r="BH188" s="369">
        <f t="shared" si="27"/>
        <v>0</v>
      </c>
      <c r="BI188" s="369">
        <f t="shared" si="28"/>
        <v>0</v>
      </c>
      <c r="BJ188" s="280" t="s">
        <v>48</v>
      </c>
      <c r="BK188" s="369">
        <f t="shared" si="29"/>
        <v>0</v>
      </c>
      <c r="BL188" s="280" t="s">
        <v>61</v>
      </c>
      <c r="BM188" s="280" t="s">
        <v>1646</v>
      </c>
    </row>
    <row r="189" spans="2:65" s="289" customFormat="1" ht="16.5" customHeight="1" x14ac:dyDescent="0.2">
      <c r="B189" s="290"/>
      <c r="C189" s="361" t="s">
        <v>1647</v>
      </c>
      <c r="D189" s="361" t="s">
        <v>1148</v>
      </c>
      <c r="E189" s="362" t="s">
        <v>1554</v>
      </c>
      <c r="F189" s="383" t="s">
        <v>1555</v>
      </c>
      <c r="G189" s="363" t="s">
        <v>219</v>
      </c>
      <c r="H189" s="364">
        <v>2</v>
      </c>
      <c r="I189" s="429"/>
      <c r="J189" s="384">
        <f t="shared" si="20"/>
        <v>0</v>
      </c>
      <c r="K189" s="383" t="s">
        <v>637</v>
      </c>
      <c r="L189" s="290"/>
      <c r="M189" s="438" t="s">
        <v>637</v>
      </c>
      <c r="N189" s="366" t="s">
        <v>1106</v>
      </c>
      <c r="O189" s="389"/>
      <c r="P189" s="367">
        <f t="shared" si="21"/>
        <v>0</v>
      </c>
      <c r="Q189" s="367">
        <v>0</v>
      </c>
      <c r="R189" s="367">
        <f t="shared" si="22"/>
        <v>0</v>
      </c>
      <c r="S189" s="367">
        <v>0</v>
      </c>
      <c r="T189" s="368">
        <f t="shared" si="23"/>
        <v>0</v>
      </c>
      <c r="AR189" s="280" t="s">
        <v>61</v>
      </c>
      <c r="AT189" s="280" t="s">
        <v>1148</v>
      </c>
      <c r="AU189" s="280" t="s">
        <v>48</v>
      </c>
      <c r="AY189" s="280" t="s">
        <v>1147</v>
      </c>
      <c r="BE189" s="369">
        <f t="shared" si="24"/>
        <v>0</v>
      </c>
      <c r="BF189" s="369">
        <f t="shared" si="25"/>
        <v>0</v>
      </c>
      <c r="BG189" s="369">
        <f t="shared" si="26"/>
        <v>0</v>
      </c>
      <c r="BH189" s="369">
        <f t="shared" si="27"/>
        <v>0</v>
      </c>
      <c r="BI189" s="369">
        <f t="shared" si="28"/>
        <v>0</v>
      </c>
      <c r="BJ189" s="280" t="s">
        <v>48</v>
      </c>
      <c r="BK189" s="369">
        <f t="shared" si="29"/>
        <v>0</v>
      </c>
      <c r="BL189" s="280" t="s">
        <v>61</v>
      </c>
      <c r="BM189" s="280" t="s">
        <v>1648</v>
      </c>
    </row>
    <row r="190" spans="2:65" s="289" customFormat="1" ht="16.5" customHeight="1" x14ac:dyDescent="0.2">
      <c r="B190" s="290"/>
      <c r="C190" s="361" t="s">
        <v>1649</v>
      </c>
      <c r="D190" s="361" t="s">
        <v>1148</v>
      </c>
      <c r="E190" s="362" t="s">
        <v>1557</v>
      </c>
      <c r="F190" s="383" t="s">
        <v>1558</v>
      </c>
      <c r="G190" s="363" t="s">
        <v>219</v>
      </c>
      <c r="H190" s="364">
        <v>2</v>
      </c>
      <c r="I190" s="429"/>
      <c r="J190" s="384">
        <f t="shared" si="20"/>
        <v>0</v>
      </c>
      <c r="K190" s="383" t="s">
        <v>637</v>
      </c>
      <c r="L190" s="290"/>
      <c r="M190" s="438" t="s">
        <v>637</v>
      </c>
      <c r="N190" s="366" t="s">
        <v>1106</v>
      </c>
      <c r="O190" s="389"/>
      <c r="P190" s="367">
        <f t="shared" si="21"/>
        <v>0</v>
      </c>
      <c r="Q190" s="367">
        <v>0</v>
      </c>
      <c r="R190" s="367">
        <f t="shared" si="22"/>
        <v>0</v>
      </c>
      <c r="S190" s="367">
        <v>0</v>
      </c>
      <c r="T190" s="368">
        <f t="shared" si="23"/>
        <v>0</v>
      </c>
      <c r="AR190" s="280" t="s">
        <v>61</v>
      </c>
      <c r="AT190" s="280" t="s">
        <v>1148</v>
      </c>
      <c r="AU190" s="280" t="s">
        <v>48</v>
      </c>
      <c r="AY190" s="280" t="s">
        <v>1147</v>
      </c>
      <c r="BE190" s="369">
        <f t="shared" si="24"/>
        <v>0</v>
      </c>
      <c r="BF190" s="369">
        <f t="shared" si="25"/>
        <v>0</v>
      </c>
      <c r="BG190" s="369">
        <f t="shared" si="26"/>
        <v>0</v>
      </c>
      <c r="BH190" s="369">
        <f t="shared" si="27"/>
        <v>0</v>
      </c>
      <c r="BI190" s="369">
        <f t="shared" si="28"/>
        <v>0</v>
      </c>
      <c r="BJ190" s="280" t="s">
        <v>48</v>
      </c>
      <c r="BK190" s="369">
        <f t="shared" si="29"/>
        <v>0</v>
      </c>
      <c r="BL190" s="280" t="s">
        <v>61</v>
      </c>
      <c r="BM190" s="280" t="s">
        <v>1650</v>
      </c>
    </row>
    <row r="191" spans="2:65" s="289" customFormat="1" ht="16.5" customHeight="1" x14ac:dyDescent="0.2">
      <c r="B191" s="290"/>
      <c r="C191" s="361" t="s">
        <v>1651</v>
      </c>
      <c r="D191" s="361" t="s">
        <v>1148</v>
      </c>
      <c r="E191" s="362" t="s">
        <v>1560</v>
      </c>
      <c r="F191" s="383" t="s">
        <v>1561</v>
      </c>
      <c r="G191" s="363" t="s">
        <v>219</v>
      </c>
      <c r="H191" s="364">
        <v>2</v>
      </c>
      <c r="I191" s="429"/>
      <c r="J191" s="384">
        <f t="shared" si="20"/>
        <v>0</v>
      </c>
      <c r="K191" s="383" t="s">
        <v>637</v>
      </c>
      <c r="L191" s="290"/>
      <c r="M191" s="438" t="s">
        <v>637</v>
      </c>
      <c r="N191" s="366" t="s">
        <v>1106</v>
      </c>
      <c r="O191" s="389"/>
      <c r="P191" s="367">
        <f t="shared" si="21"/>
        <v>0</v>
      </c>
      <c r="Q191" s="367">
        <v>0</v>
      </c>
      <c r="R191" s="367">
        <f t="shared" si="22"/>
        <v>0</v>
      </c>
      <c r="S191" s="367">
        <v>0</v>
      </c>
      <c r="T191" s="368">
        <f t="shared" si="23"/>
        <v>0</v>
      </c>
      <c r="AR191" s="280" t="s">
        <v>61</v>
      </c>
      <c r="AT191" s="280" t="s">
        <v>1148</v>
      </c>
      <c r="AU191" s="280" t="s">
        <v>48</v>
      </c>
      <c r="AY191" s="280" t="s">
        <v>1147</v>
      </c>
      <c r="BE191" s="369">
        <f t="shared" si="24"/>
        <v>0</v>
      </c>
      <c r="BF191" s="369">
        <f t="shared" si="25"/>
        <v>0</v>
      </c>
      <c r="BG191" s="369">
        <f t="shared" si="26"/>
        <v>0</v>
      </c>
      <c r="BH191" s="369">
        <f t="shared" si="27"/>
        <v>0</v>
      </c>
      <c r="BI191" s="369">
        <f t="shared" si="28"/>
        <v>0</v>
      </c>
      <c r="BJ191" s="280" t="s">
        <v>48</v>
      </c>
      <c r="BK191" s="369">
        <f t="shared" si="29"/>
        <v>0</v>
      </c>
      <c r="BL191" s="280" t="s">
        <v>61</v>
      </c>
      <c r="BM191" s="280" t="s">
        <v>1652</v>
      </c>
    </row>
    <row r="192" spans="2:65" s="289" customFormat="1" ht="16.5" customHeight="1" x14ac:dyDescent="0.2">
      <c r="B192" s="290"/>
      <c r="C192" s="370" t="s">
        <v>1653</v>
      </c>
      <c r="D192" s="370" t="s">
        <v>1273</v>
      </c>
      <c r="E192" s="371" t="s">
        <v>1563</v>
      </c>
      <c r="F192" s="401" t="s">
        <v>1564</v>
      </c>
      <c r="G192" s="372" t="s">
        <v>219</v>
      </c>
      <c r="H192" s="373">
        <v>2</v>
      </c>
      <c r="I192" s="432"/>
      <c r="J192" s="402">
        <f t="shared" si="20"/>
        <v>0</v>
      </c>
      <c r="K192" s="401" t="s">
        <v>637</v>
      </c>
      <c r="L192" s="439"/>
      <c r="M192" s="440" t="s">
        <v>637</v>
      </c>
      <c r="N192" s="433" t="s">
        <v>1106</v>
      </c>
      <c r="O192" s="389"/>
      <c r="P192" s="367">
        <f t="shared" si="21"/>
        <v>0</v>
      </c>
      <c r="Q192" s="367">
        <v>0</v>
      </c>
      <c r="R192" s="367">
        <f t="shared" si="22"/>
        <v>0</v>
      </c>
      <c r="S192" s="367">
        <v>0</v>
      </c>
      <c r="T192" s="368">
        <f t="shared" si="23"/>
        <v>0</v>
      </c>
      <c r="AR192" s="280" t="s">
        <v>1173</v>
      </c>
      <c r="AT192" s="280" t="s">
        <v>1273</v>
      </c>
      <c r="AU192" s="280" t="s">
        <v>48</v>
      </c>
      <c r="AY192" s="280" t="s">
        <v>1147</v>
      </c>
      <c r="BE192" s="369">
        <f t="shared" si="24"/>
        <v>0</v>
      </c>
      <c r="BF192" s="369">
        <f t="shared" si="25"/>
        <v>0</v>
      </c>
      <c r="BG192" s="369">
        <f t="shared" si="26"/>
        <v>0</v>
      </c>
      <c r="BH192" s="369">
        <f t="shared" si="27"/>
        <v>0</v>
      </c>
      <c r="BI192" s="369">
        <f t="shared" si="28"/>
        <v>0</v>
      </c>
      <c r="BJ192" s="280" t="s">
        <v>48</v>
      </c>
      <c r="BK192" s="369">
        <f t="shared" si="29"/>
        <v>0</v>
      </c>
      <c r="BL192" s="280" t="s">
        <v>61</v>
      </c>
      <c r="BM192" s="280" t="s">
        <v>1654</v>
      </c>
    </row>
    <row r="193" spans="2:65" s="289" customFormat="1" ht="16.5" customHeight="1" x14ac:dyDescent="0.2">
      <c r="B193" s="290"/>
      <c r="C193" s="361" t="s">
        <v>1655</v>
      </c>
      <c r="D193" s="361" t="s">
        <v>1148</v>
      </c>
      <c r="E193" s="362" t="s">
        <v>1566</v>
      </c>
      <c r="F193" s="383" t="s">
        <v>2162</v>
      </c>
      <c r="G193" s="363" t="s">
        <v>219</v>
      </c>
      <c r="H193" s="364">
        <v>2</v>
      </c>
      <c r="I193" s="429"/>
      <c r="J193" s="384">
        <f t="shared" si="20"/>
        <v>0</v>
      </c>
      <c r="K193" s="383" t="s">
        <v>637</v>
      </c>
      <c r="L193" s="290"/>
      <c r="M193" s="438" t="s">
        <v>637</v>
      </c>
      <c r="N193" s="366" t="s">
        <v>1106</v>
      </c>
      <c r="O193" s="389"/>
      <c r="P193" s="367">
        <f t="shared" si="21"/>
        <v>0</v>
      </c>
      <c r="Q193" s="367">
        <v>0</v>
      </c>
      <c r="R193" s="367">
        <f t="shared" si="22"/>
        <v>0</v>
      </c>
      <c r="S193" s="367">
        <v>0</v>
      </c>
      <c r="T193" s="368">
        <f t="shared" si="23"/>
        <v>0</v>
      </c>
      <c r="AR193" s="280" t="s">
        <v>61</v>
      </c>
      <c r="AT193" s="280" t="s">
        <v>1148</v>
      </c>
      <c r="AU193" s="280" t="s">
        <v>48</v>
      </c>
      <c r="AY193" s="280" t="s">
        <v>1147</v>
      </c>
      <c r="BE193" s="369">
        <f t="shared" si="24"/>
        <v>0</v>
      </c>
      <c r="BF193" s="369">
        <f t="shared" si="25"/>
        <v>0</v>
      </c>
      <c r="BG193" s="369">
        <f t="shared" si="26"/>
        <v>0</v>
      </c>
      <c r="BH193" s="369">
        <f t="shared" si="27"/>
        <v>0</v>
      </c>
      <c r="BI193" s="369">
        <f t="shared" si="28"/>
        <v>0</v>
      </c>
      <c r="BJ193" s="280" t="s">
        <v>48</v>
      </c>
      <c r="BK193" s="369">
        <f t="shared" si="29"/>
        <v>0</v>
      </c>
      <c r="BL193" s="280" t="s">
        <v>61</v>
      </c>
      <c r="BM193" s="280" t="s">
        <v>1656</v>
      </c>
    </row>
    <row r="194" spans="2:65" s="289" customFormat="1" ht="16.5" customHeight="1" x14ac:dyDescent="0.2">
      <c r="B194" s="290"/>
      <c r="C194" s="361" t="s">
        <v>1657</v>
      </c>
      <c r="D194" s="361" t="s">
        <v>1148</v>
      </c>
      <c r="E194" s="362" t="s">
        <v>1568</v>
      </c>
      <c r="F194" s="383" t="s">
        <v>1569</v>
      </c>
      <c r="G194" s="363" t="s">
        <v>219</v>
      </c>
      <c r="H194" s="364">
        <v>2</v>
      </c>
      <c r="I194" s="429"/>
      <c r="J194" s="384">
        <f t="shared" si="20"/>
        <v>0</v>
      </c>
      <c r="K194" s="383" t="s">
        <v>637</v>
      </c>
      <c r="L194" s="290"/>
      <c r="M194" s="438" t="s">
        <v>637</v>
      </c>
      <c r="N194" s="366" t="s">
        <v>1106</v>
      </c>
      <c r="O194" s="389"/>
      <c r="P194" s="367">
        <f t="shared" si="21"/>
        <v>0</v>
      </c>
      <c r="Q194" s="367">
        <v>0</v>
      </c>
      <c r="R194" s="367">
        <f t="shared" si="22"/>
        <v>0</v>
      </c>
      <c r="S194" s="367">
        <v>0</v>
      </c>
      <c r="T194" s="368">
        <f t="shared" si="23"/>
        <v>0</v>
      </c>
      <c r="AR194" s="280" t="s">
        <v>61</v>
      </c>
      <c r="AT194" s="280" t="s">
        <v>1148</v>
      </c>
      <c r="AU194" s="280" t="s">
        <v>48</v>
      </c>
      <c r="AY194" s="280" t="s">
        <v>1147</v>
      </c>
      <c r="BE194" s="369">
        <f t="shared" si="24"/>
        <v>0</v>
      </c>
      <c r="BF194" s="369">
        <f t="shared" si="25"/>
        <v>0</v>
      </c>
      <c r="BG194" s="369">
        <f t="shared" si="26"/>
        <v>0</v>
      </c>
      <c r="BH194" s="369">
        <f t="shared" si="27"/>
        <v>0</v>
      </c>
      <c r="BI194" s="369">
        <f t="shared" si="28"/>
        <v>0</v>
      </c>
      <c r="BJ194" s="280" t="s">
        <v>48</v>
      </c>
      <c r="BK194" s="369">
        <f t="shared" si="29"/>
        <v>0</v>
      </c>
      <c r="BL194" s="280" t="s">
        <v>61</v>
      </c>
      <c r="BM194" s="280" t="s">
        <v>1658</v>
      </c>
    </row>
    <row r="195" spans="2:65" s="289" customFormat="1" ht="16.5" customHeight="1" x14ac:dyDescent="0.2">
      <c r="B195" s="290"/>
      <c r="C195" s="361" t="s">
        <v>1659</v>
      </c>
      <c r="D195" s="361" t="s">
        <v>1148</v>
      </c>
      <c r="E195" s="362" t="s">
        <v>1571</v>
      </c>
      <c r="F195" s="383" t="s">
        <v>1572</v>
      </c>
      <c r="G195" s="363" t="s">
        <v>219</v>
      </c>
      <c r="H195" s="364">
        <v>2</v>
      </c>
      <c r="I195" s="429"/>
      <c r="J195" s="384">
        <f t="shared" si="20"/>
        <v>0</v>
      </c>
      <c r="K195" s="383" t="s">
        <v>637</v>
      </c>
      <c r="L195" s="290"/>
      <c r="M195" s="438" t="s">
        <v>637</v>
      </c>
      <c r="N195" s="366" t="s">
        <v>1106</v>
      </c>
      <c r="O195" s="389"/>
      <c r="P195" s="367">
        <f t="shared" si="21"/>
        <v>0</v>
      </c>
      <c r="Q195" s="367">
        <v>0</v>
      </c>
      <c r="R195" s="367">
        <f t="shared" si="22"/>
        <v>0</v>
      </c>
      <c r="S195" s="367">
        <v>0</v>
      </c>
      <c r="T195" s="368">
        <f t="shared" si="23"/>
        <v>0</v>
      </c>
      <c r="AR195" s="280" t="s">
        <v>61</v>
      </c>
      <c r="AT195" s="280" t="s">
        <v>1148</v>
      </c>
      <c r="AU195" s="280" t="s">
        <v>48</v>
      </c>
      <c r="AY195" s="280" t="s">
        <v>1147</v>
      </c>
      <c r="BE195" s="369">
        <f t="shared" si="24"/>
        <v>0</v>
      </c>
      <c r="BF195" s="369">
        <f t="shared" si="25"/>
        <v>0</v>
      </c>
      <c r="BG195" s="369">
        <f t="shared" si="26"/>
        <v>0</v>
      </c>
      <c r="BH195" s="369">
        <f t="shared" si="27"/>
        <v>0</v>
      </c>
      <c r="BI195" s="369">
        <f t="shared" si="28"/>
        <v>0</v>
      </c>
      <c r="BJ195" s="280" t="s">
        <v>48</v>
      </c>
      <c r="BK195" s="369">
        <f t="shared" si="29"/>
        <v>0</v>
      </c>
      <c r="BL195" s="280" t="s">
        <v>61</v>
      </c>
      <c r="BM195" s="280" t="s">
        <v>1660</v>
      </c>
    </row>
    <row r="196" spans="2:65" s="289" customFormat="1" ht="16.5" customHeight="1" x14ac:dyDescent="0.2">
      <c r="B196" s="290"/>
      <c r="C196" s="361" t="s">
        <v>1661</v>
      </c>
      <c r="D196" s="361" t="s">
        <v>1148</v>
      </c>
      <c r="E196" s="362" t="s">
        <v>1574</v>
      </c>
      <c r="F196" s="383" t="s">
        <v>2163</v>
      </c>
      <c r="G196" s="363" t="s">
        <v>153</v>
      </c>
      <c r="H196" s="364">
        <v>15</v>
      </c>
      <c r="I196" s="429"/>
      <c r="J196" s="384">
        <f t="shared" si="20"/>
        <v>0</v>
      </c>
      <c r="K196" s="383" t="s">
        <v>637</v>
      </c>
      <c r="L196" s="290"/>
      <c r="M196" s="438" t="s">
        <v>637</v>
      </c>
      <c r="N196" s="366" t="s">
        <v>1106</v>
      </c>
      <c r="O196" s="389"/>
      <c r="P196" s="367">
        <f t="shared" si="21"/>
        <v>0</v>
      </c>
      <c r="Q196" s="367">
        <v>0</v>
      </c>
      <c r="R196" s="367">
        <f t="shared" si="22"/>
        <v>0</v>
      </c>
      <c r="S196" s="367">
        <v>0</v>
      </c>
      <c r="T196" s="368">
        <f t="shared" si="23"/>
        <v>0</v>
      </c>
      <c r="AR196" s="280" t="s">
        <v>61</v>
      </c>
      <c r="AT196" s="280" t="s">
        <v>1148</v>
      </c>
      <c r="AU196" s="280" t="s">
        <v>48</v>
      </c>
      <c r="AY196" s="280" t="s">
        <v>1147</v>
      </c>
      <c r="BE196" s="369">
        <f t="shared" si="24"/>
        <v>0</v>
      </c>
      <c r="BF196" s="369">
        <f t="shared" si="25"/>
        <v>0</v>
      </c>
      <c r="BG196" s="369">
        <f t="shared" si="26"/>
        <v>0</v>
      </c>
      <c r="BH196" s="369">
        <f t="shared" si="27"/>
        <v>0</v>
      </c>
      <c r="BI196" s="369">
        <f t="shared" si="28"/>
        <v>0</v>
      </c>
      <c r="BJ196" s="280" t="s">
        <v>48</v>
      </c>
      <c r="BK196" s="369">
        <f t="shared" si="29"/>
        <v>0</v>
      </c>
      <c r="BL196" s="280" t="s">
        <v>61</v>
      </c>
      <c r="BM196" s="280" t="s">
        <v>1662</v>
      </c>
    </row>
    <row r="197" spans="2:65" s="289" customFormat="1" ht="16.5" customHeight="1" x14ac:dyDescent="0.2">
      <c r="B197" s="290"/>
      <c r="C197" s="361" t="s">
        <v>1663</v>
      </c>
      <c r="D197" s="361" t="s">
        <v>1148</v>
      </c>
      <c r="E197" s="362" t="s">
        <v>1576</v>
      </c>
      <c r="F197" s="383" t="s">
        <v>2164</v>
      </c>
      <c r="G197" s="363" t="s">
        <v>219</v>
      </c>
      <c r="H197" s="364">
        <v>5</v>
      </c>
      <c r="I197" s="429"/>
      <c r="J197" s="384">
        <f t="shared" si="20"/>
        <v>0</v>
      </c>
      <c r="K197" s="383" t="s">
        <v>2165</v>
      </c>
      <c r="L197" s="290"/>
      <c r="M197" s="438" t="s">
        <v>637</v>
      </c>
      <c r="N197" s="366" t="s">
        <v>1106</v>
      </c>
      <c r="O197" s="389"/>
      <c r="P197" s="367">
        <f t="shared" si="21"/>
        <v>0</v>
      </c>
      <c r="Q197" s="367">
        <v>0</v>
      </c>
      <c r="R197" s="367">
        <f t="shared" si="22"/>
        <v>0</v>
      </c>
      <c r="S197" s="367">
        <v>0</v>
      </c>
      <c r="T197" s="368">
        <f t="shared" si="23"/>
        <v>0</v>
      </c>
      <c r="AR197" s="280" t="s">
        <v>61</v>
      </c>
      <c r="AT197" s="280" t="s">
        <v>1148</v>
      </c>
      <c r="AU197" s="280" t="s">
        <v>48</v>
      </c>
      <c r="AY197" s="280" t="s">
        <v>1147</v>
      </c>
      <c r="BE197" s="369">
        <f t="shared" si="24"/>
        <v>0</v>
      </c>
      <c r="BF197" s="369">
        <f t="shared" si="25"/>
        <v>0</v>
      </c>
      <c r="BG197" s="369">
        <f t="shared" si="26"/>
        <v>0</v>
      </c>
      <c r="BH197" s="369">
        <f t="shared" si="27"/>
        <v>0</v>
      </c>
      <c r="BI197" s="369">
        <f t="shared" si="28"/>
        <v>0</v>
      </c>
      <c r="BJ197" s="280" t="s">
        <v>48</v>
      </c>
      <c r="BK197" s="369">
        <f t="shared" si="29"/>
        <v>0</v>
      </c>
      <c r="BL197" s="280" t="s">
        <v>61</v>
      </c>
      <c r="BM197" s="280" t="s">
        <v>1664</v>
      </c>
    </row>
    <row r="198" spans="2:65" s="289" customFormat="1" ht="25.5" customHeight="1" x14ac:dyDescent="0.2">
      <c r="B198" s="290"/>
      <c r="C198" s="361" t="s">
        <v>1665</v>
      </c>
      <c r="D198" s="361" t="s">
        <v>1148</v>
      </c>
      <c r="E198" s="362" t="s">
        <v>1578</v>
      </c>
      <c r="F198" s="383" t="s">
        <v>2166</v>
      </c>
      <c r="G198" s="363" t="s">
        <v>219</v>
      </c>
      <c r="H198" s="364">
        <v>2</v>
      </c>
      <c r="I198" s="429"/>
      <c r="J198" s="384">
        <f t="shared" si="20"/>
        <v>0</v>
      </c>
      <c r="K198" s="383" t="s">
        <v>2165</v>
      </c>
      <c r="L198" s="290"/>
      <c r="M198" s="438" t="s">
        <v>637</v>
      </c>
      <c r="N198" s="366" t="s">
        <v>1106</v>
      </c>
      <c r="O198" s="389"/>
      <c r="P198" s="367">
        <f t="shared" si="21"/>
        <v>0</v>
      </c>
      <c r="Q198" s="367">
        <v>0</v>
      </c>
      <c r="R198" s="367">
        <f t="shared" si="22"/>
        <v>0</v>
      </c>
      <c r="S198" s="367">
        <v>0</v>
      </c>
      <c r="T198" s="368">
        <f t="shared" si="23"/>
        <v>0</v>
      </c>
      <c r="AR198" s="280" t="s">
        <v>61</v>
      </c>
      <c r="AT198" s="280" t="s">
        <v>1148</v>
      </c>
      <c r="AU198" s="280" t="s">
        <v>48</v>
      </c>
      <c r="AY198" s="280" t="s">
        <v>1147</v>
      </c>
      <c r="BE198" s="369">
        <f t="shared" si="24"/>
        <v>0</v>
      </c>
      <c r="BF198" s="369">
        <f t="shared" si="25"/>
        <v>0</v>
      </c>
      <c r="BG198" s="369">
        <f t="shared" si="26"/>
        <v>0</v>
      </c>
      <c r="BH198" s="369">
        <f t="shared" si="27"/>
        <v>0</v>
      </c>
      <c r="BI198" s="369">
        <f t="shared" si="28"/>
        <v>0</v>
      </c>
      <c r="BJ198" s="280" t="s">
        <v>48</v>
      </c>
      <c r="BK198" s="369">
        <f t="shared" si="29"/>
        <v>0</v>
      </c>
      <c r="BL198" s="280" t="s">
        <v>61</v>
      </c>
      <c r="BM198" s="280" t="s">
        <v>1666</v>
      </c>
    </row>
    <row r="199" spans="2:65" s="289" customFormat="1" ht="25.5" customHeight="1" x14ac:dyDescent="0.2">
      <c r="B199" s="290"/>
      <c r="C199" s="361" t="s">
        <v>1667</v>
      </c>
      <c r="D199" s="361" t="s">
        <v>1148</v>
      </c>
      <c r="E199" s="362" t="s">
        <v>1580</v>
      </c>
      <c r="F199" s="383" t="s">
        <v>2167</v>
      </c>
      <c r="G199" s="363" t="s">
        <v>172</v>
      </c>
      <c r="H199" s="364">
        <v>60</v>
      </c>
      <c r="I199" s="429"/>
      <c r="J199" s="384">
        <f t="shared" si="20"/>
        <v>0</v>
      </c>
      <c r="K199" s="383" t="s">
        <v>2165</v>
      </c>
      <c r="L199" s="290"/>
      <c r="M199" s="438" t="s">
        <v>637</v>
      </c>
      <c r="N199" s="366" t="s">
        <v>1106</v>
      </c>
      <c r="O199" s="389"/>
      <c r="P199" s="367">
        <f t="shared" si="21"/>
        <v>0</v>
      </c>
      <c r="Q199" s="367">
        <v>6.5300000000000002E-3</v>
      </c>
      <c r="R199" s="367">
        <f t="shared" si="22"/>
        <v>0.39180000000000004</v>
      </c>
      <c r="S199" s="367">
        <v>0</v>
      </c>
      <c r="T199" s="368">
        <f t="shared" si="23"/>
        <v>0</v>
      </c>
      <c r="AR199" s="280" t="s">
        <v>61</v>
      </c>
      <c r="AT199" s="280" t="s">
        <v>1148</v>
      </c>
      <c r="AU199" s="280" t="s">
        <v>48</v>
      </c>
      <c r="AY199" s="280" t="s">
        <v>1147</v>
      </c>
      <c r="BE199" s="369">
        <f t="shared" si="24"/>
        <v>0</v>
      </c>
      <c r="BF199" s="369">
        <f t="shared" si="25"/>
        <v>0</v>
      </c>
      <c r="BG199" s="369">
        <f t="shared" si="26"/>
        <v>0</v>
      </c>
      <c r="BH199" s="369">
        <f t="shared" si="27"/>
        <v>0</v>
      </c>
      <c r="BI199" s="369">
        <f t="shared" si="28"/>
        <v>0</v>
      </c>
      <c r="BJ199" s="280" t="s">
        <v>48</v>
      </c>
      <c r="BK199" s="369">
        <f t="shared" si="29"/>
        <v>0</v>
      </c>
      <c r="BL199" s="280" t="s">
        <v>61</v>
      </c>
      <c r="BM199" s="280" t="s">
        <v>1668</v>
      </c>
    </row>
    <row r="200" spans="2:65" s="289" customFormat="1" ht="25.5" customHeight="1" x14ac:dyDescent="0.2">
      <c r="B200" s="290"/>
      <c r="C200" s="361" t="s">
        <v>1669</v>
      </c>
      <c r="D200" s="361" t="s">
        <v>1148</v>
      </c>
      <c r="E200" s="362" t="s">
        <v>1582</v>
      </c>
      <c r="F200" s="383" t="s">
        <v>2168</v>
      </c>
      <c r="G200" s="363" t="s">
        <v>172</v>
      </c>
      <c r="H200" s="364">
        <v>40</v>
      </c>
      <c r="I200" s="429"/>
      <c r="J200" s="384">
        <f t="shared" si="20"/>
        <v>0</v>
      </c>
      <c r="K200" s="383" t="s">
        <v>2165</v>
      </c>
      <c r="L200" s="290"/>
      <c r="M200" s="438" t="s">
        <v>637</v>
      </c>
      <c r="N200" s="366" t="s">
        <v>1106</v>
      </c>
      <c r="O200" s="389"/>
      <c r="P200" s="367">
        <f t="shared" si="21"/>
        <v>0</v>
      </c>
      <c r="Q200" s="367">
        <v>1.081E-2</v>
      </c>
      <c r="R200" s="367">
        <f t="shared" si="22"/>
        <v>0.43240000000000001</v>
      </c>
      <c r="S200" s="367">
        <v>0</v>
      </c>
      <c r="T200" s="368">
        <f t="shared" si="23"/>
        <v>0</v>
      </c>
      <c r="AR200" s="280" t="s">
        <v>61</v>
      </c>
      <c r="AT200" s="280" t="s">
        <v>1148</v>
      </c>
      <c r="AU200" s="280" t="s">
        <v>48</v>
      </c>
      <c r="AY200" s="280" t="s">
        <v>1147</v>
      </c>
      <c r="BE200" s="369">
        <f t="shared" si="24"/>
        <v>0</v>
      </c>
      <c r="BF200" s="369">
        <f t="shared" si="25"/>
        <v>0</v>
      </c>
      <c r="BG200" s="369">
        <f t="shared" si="26"/>
        <v>0</v>
      </c>
      <c r="BH200" s="369">
        <f t="shared" si="27"/>
        <v>0</v>
      </c>
      <c r="BI200" s="369">
        <f t="shared" si="28"/>
        <v>0</v>
      </c>
      <c r="BJ200" s="280" t="s">
        <v>48</v>
      </c>
      <c r="BK200" s="369">
        <f t="shared" si="29"/>
        <v>0</v>
      </c>
      <c r="BL200" s="280" t="s">
        <v>61</v>
      </c>
      <c r="BM200" s="280" t="s">
        <v>1670</v>
      </c>
    </row>
    <row r="201" spans="2:65" s="289" customFormat="1" ht="25.5" customHeight="1" x14ac:dyDescent="0.2">
      <c r="B201" s="290"/>
      <c r="C201" s="361" t="s">
        <v>1671</v>
      </c>
      <c r="D201" s="361" t="s">
        <v>1148</v>
      </c>
      <c r="E201" s="362" t="s">
        <v>1584</v>
      </c>
      <c r="F201" s="383" t="s">
        <v>2169</v>
      </c>
      <c r="G201" s="363" t="s">
        <v>219</v>
      </c>
      <c r="H201" s="364">
        <v>6</v>
      </c>
      <c r="I201" s="429"/>
      <c r="J201" s="384">
        <f t="shared" si="20"/>
        <v>0</v>
      </c>
      <c r="K201" s="383" t="s">
        <v>2165</v>
      </c>
      <c r="L201" s="290"/>
      <c r="M201" s="438" t="s">
        <v>637</v>
      </c>
      <c r="N201" s="366" t="s">
        <v>1106</v>
      </c>
      <c r="O201" s="389"/>
      <c r="P201" s="367">
        <f t="shared" si="21"/>
        <v>0</v>
      </c>
      <c r="Q201" s="367">
        <v>0</v>
      </c>
      <c r="R201" s="367">
        <f t="shared" si="22"/>
        <v>0</v>
      </c>
      <c r="S201" s="367">
        <v>0</v>
      </c>
      <c r="T201" s="368">
        <f t="shared" si="23"/>
        <v>0</v>
      </c>
      <c r="AR201" s="280" t="s">
        <v>61</v>
      </c>
      <c r="AT201" s="280" t="s">
        <v>1148</v>
      </c>
      <c r="AU201" s="280" t="s">
        <v>48</v>
      </c>
      <c r="AY201" s="280" t="s">
        <v>1147</v>
      </c>
      <c r="BE201" s="369">
        <f t="shared" si="24"/>
        <v>0</v>
      </c>
      <c r="BF201" s="369">
        <f t="shared" si="25"/>
        <v>0</v>
      </c>
      <c r="BG201" s="369">
        <f t="shared" si="26"/>
        <v>0</v>
      </c>
      <c r="BH201" s="369">
        <f t="shared" si="27"/>
        <v>0</v>
      </c>
      <c r="BI201" s="369">
        <f t="shared" si="28"/>
        <v>0</v>
      </c>
      <c r="BJ201" s="280" t="s">
        <v>48</v>
      </c>
      <c r="BK201" s="369">
        <f t="shared" si="29"/>
        <v>0</v>
      </c>
      <c r="BL201" s="280" t="s">
        <v>61</v>
      </c>
      <c r="BM201" s="280" t="s">
        <v>1672</v>
      </c>
    </row>
    <row r="202" spans="2:65" s="289" customFormat="1" ht="16.5" customHeight="1" x14ac:dyDescent="0.2">
      <c r="B202" s="290"/>
      <c r="C202" s="370" t="s">
        <v>1673</v>
      </c>
      <c r="D202" s="370" t="s">
        <v>1273</v>
      </c>
      <c r="E202" s="371" t="s">
        <v>1560</v>
      </c>
      <c r="F202" s="401" t="s">
        <v>1586</v>
      </c>
      <c r="G202" s="372" t="s">
        <v>219</v>
      </c>
      <c r="H202" s="373">
        <v>5</v>
      </c>
      <c r="I202" s="432"/>
      <c r="J202" s="402">
        <f t="shared" si="20"/>
        <v>0</v>
      </c>
      <c r="K202" s="401" t="s">
        <v>637</v>
      </c>
      <c r="L202" s="439"/>
      <c r="M202" s="440" t="s">
        <v>637</v>
      </c>
      <c r="N202" s="433" t="s">
        <v>1106</v>
      </c>
      <c r="O202" s="389"/>
      <c r="P202" s="367">
        <f t="shared" si="21"/>
        <v>0</v>
      </c>
      <c r="Q202" s="367">
        <v>0</v>
      </c>
      <c r="R202" s="367">
        <f t="shared" si="22"/>
        <v>0</v>
      </c>
      <c r="S202" s="367">
        <v>0</v>
      </c>
      <c r="T202" s="368">
        <f t="shared" si="23"/>
        <v>0</v>
      </c>
      <c r="AR202" s="280" t="s">
        <v>1173</v>
      </c>
      <c r="AT202" s="280" t="s">
        <v>1273</v>
      </c>
      <c r="AU202" s="280" t="s">
        <v>48</v>
      </c>
      <c r="AY202" s="280" t="s">
        <v>1147</v>
      </c>
      <c r="BE202" s="369">
        <f t="shared" si="24"/>
        <v>0</v>
      </c>
      <c r="BF202" s="369">
        <f t="shared" si="25"/>
        <v>0</v>
      </c>
      <c r="BG202" s="369">
        <f t="shared" si="26"/>
        <v>0</v>
      </c>
      <c r="BH202" s="369">
        <f t="shared" si="27"/>
        <v>0</v>
      </c>
      <c r="BI202" s="369">
        <f t="shared" si="28"/>
        <v>0</v>
      </c>
      <c r="BJ202" s="280" t="s">
        <v>48</v>
      </c>
      <c r="BK202" s="369">
        <f t="shared" si="29"/>
        <v>0</v>
      </c>
      <c r="BL202" s="280" t="s">
        <v>61</v>
      </c>
      <c r="BM202" s="280" t="s">
        <v>1674</v>
      </c>
    </row>
    <row r="203" spans="2:65" s="289" customFormat="1" ht="16.5" customHeight="1" x14ac:dyDescent="0.2">
      <c r="B203" s="290"/>
      <c r="C203" s="370" t="s">
        <v>1675</v>
      </c>
      <c r="D203" s="370" t="s">
        <v>1273</v>
      </c>
      <c r="E203" s="371" t="s">
        <v>1588</v>
      </c>
      <c r="F203" s="401" t="s">
        <v>1589</v>
      </c>
      <c r="G203" s="372" t="s">
        <v>219</v>
      </c>
      <c r="H203" s="373">
        <v>4</v>
      </c>
      <c r="I203" s="432"/>
      <c r="J203" s="402">
        <f t="shared" si="20"/>
        <v>0</v>
      </c>
      <c r="K203" s="401" t="s">
        <v>637</v>
      </c>
      <c r="L203" s="439"/>
      <c r="M203" s="440" t="s">
        <v>637</v>
      </c>
      <c r="N203" s="433" t="s">
        <v>1106</v>
      </c>
      <c r="O203" s="389"/>
      <c r="P203" s="367">
        <f t="shared" si="21"/>
        <v>0</v>
      </c>
      <c r="Q203" s="367">
        <v>0</v>
      </c>
      <c r="R203" s="367">
        <f t="shared" si="22"/>
        <v>0</v>
      </c>
      <c r="S203" s="367">
        <v>0</v>
      </c>
      <c r="T203" s="368">
        <f t="shared" si="23"/>
        <v>0</v>
      </c>
      <c r="AR203" s="280" t="s">
        <v>1173</v>
      </c>
      <c r="AT203" s="280" t="s">
        <v>1273</v>
      </c>
      <c r="AU203" s="280" t="s">
        <v>48</v>
      </c>
      <c r="AY203" s="280" t="s">
        <v>1147</v>
      </c>
      <c r="BE203" s="369">
        <f t="shared" si="24"/>
        <v>0</v>
      </c>
      <c r="BF203" s="369">
        <f t="shared" si="25"/>
        <v>0</v>
      </c>
      <c r="BG203" s="369">
        <f t="shared" si="26"/>
        <v>0</v>
      </c>
      <c r="BH203" s="369">
        <f t="shared" si="27"/>
        <v>0</v>
      </c>
      <c r="BI203" s="369">
        <f t="shared" si="28"/>
        <v>0</v>
      </c>
      <c r="BJ203" s="280" t="s">
        <v>48</v>
      </c>
      <c r="BK203" s="369">
        <f t="shared" si="29"/>
        <v>0</v>
      </c>
      <c r="BL203" s="280" t="s">
        <v>61</v>
      </c>
      <c r="BM203" s="280" t="s">
        <v>1676</v>
      </c>
    </row>
    <row r="204" spans="2:65" s="289" customFormat="1" ht="16.5" customHeight="1" x14ac:dyDescent="0.2">
      <c r="B204" s="290"/>
      <c r="C204" s="370" t="s">
        <v>1677</v>
      </c>
      <c r="D204" s="370" t="s">
        <v>1273</v>
      </c>
      <c r="E204" s="371" t="s">
        <v>1548</v>
      </c>
      <c r="F204" s="401" t="s">
        <v>1591</v>
      </c>
      <c r="G204" s="372" t="s">
        <v>219</v>
      </c>
      <c r="H204" s="373">
        <v>2</v>
      </c>
      <c r="I204" s="432"/>
      <c r="J204" s="402">
        <f t="shared" si="20"/>
        <v>0</v>
      </c>
      <c r="K204" s="401" t="s">
        <v>637</v>
      </c>
      <c r="L204" s="439"/>
      <c r="M204" s="440" t="s">
        <v>637</v>
      </c>
      <c r="N204" s="433" t="s">
        <v>1106</v>
      </c>
      <c r="O204" s="389"/>
      <c r="P204" s="367">
        <f t="shared" si="21"/>
        <v>0</v>
      </c>
      <c r="Q204" s="367">
        <v>0</v>
      </c>
      <c r="R204" s="367">
        <f t="shared" si="22"/>
        <v>0</v>
      </c>
      <c r="S204" s="367">
        <v>0</v>
      </c>
      <c r="T204" s="368">
        <f t="shared" si="23"/>
        <v>0</v>
      </c>
      <c r="AR204" s="280" t="s">
        <v>1173</v>
      </c>
      <c r="AT204" s="280" t="s">
        <v>1273</v>
      </c>
      <c r="AU204" s="280" t="s">
        <v>48</v>
      </c>
      <c r="AY204" s="280" t="s">
        <v>1147</v>
      </c>
      <c r="BE204" s="369">
        <f t="shared" si="24"/>
        <v>0</v>
      </c>
      <c r="BF204" s="369">
        <f t="shared" si="25"/>
        <v>0</v>
      </c>
      <c r="BG204" s="369">
        <f t="shared" si="26"/>
        <v>0</v>
      </c>
      <c r="BH204" s="369">
        <f t="shared" si="27"/>
        <v>0</v>
      </c>
      <c r="BI204" s="369">
        <f t="shared" si="28"/>
        <v>0</v>
      </c>
      <c r="BJ204" s="280" t="s">
        <v>48</v>
      </c>
      <c r="BK204" s="369">
        <f t="shared" si="29"/>
        <v>0</v>
      </c>
      <c r="BL204" s="280" t="s">
        <v>61</v>
      </c>
      <c r="BM204" s="280" t="s">
        <v>1678</v>
      </c>
    </row>
    <row r="205" spans="2:65" s="289" customFormat="1" ht="16.5" customHeight="1" x14ac:dyDescent="0.2">
      <c r="B205" s="290"/>
      <c r="C205" s="370" t="s">
        <v>1679</v>
      </c>
      <c r="D205" s="370" t="s">
        <v>1273</v>
      </c>
      <c r="E205" s="371" t="s">
        <v>1593</v>
      </c>
      <c r="F205" s="401" t="s">
        <v>2170</v>
      </c>
      <c r="G205" s="372" t="s">
        <v>219</v>
      </c>
      <c r="H205" s="373">
        <v>2</v>
      </c>
      <c r="I205" s="432"/>
      <c r="J205" s="402">
        <f t="shared" si="20"/>
        <v>0</v>
      </c>
      <c r="K205" s="401" t="s">
        <v>637</v>
      </c>
      <c r="L205" s="439"/>
      <c r="M205" s="440" t="s">
        <v>637</v>
      </c>
      <c r="N205" s="433" t="s">
        <v>1106</v>
      </c>
      <c r="O205" s="389"/>
      <c r="P205" s="367">
        <f t="shared" si="21"/>
        <v>0</v>
      </c>
      <c r="Q205" s="367">
        <v>0</v>
      </c>
      <c r="R205" s="367">
        <f t="shared" si="22"/>
        <v>0</v>
      </c>
      <c r="S205" s="367">
        <v>0</v>
      </c>
      <c r="T205" s="368">
        <f t="shared" si="23"/>
        <v>0</v>
      </c>
      <c r="AR205" s="280" t="s">
        <v>1173</v>
      </c>
      <c r="AT205" s="280" t="s">
        <v>1273</v>
      </c>
      <c r="AU205" s="280" t="s">
        <v>48</v>
      </c>
      <c r="AY205" s="280" t="s">
        <v>1147</v>
      </c>
      <c r="BE205" s="369">
        <f t="shared" si="24"/>
        <v>0</v>
      </c>
      <c r="BF205" s="369">
        <f t="shared" si="25"/>
        <v>0</v>
      </c>
      <c r="BG205" s="369">
        <f t="shared" si="26"/>
        <v>0</v>
      </c>
      <c r="BH205" s="369">
        <f t="shared" si="27"/>
        <v>0</v>
      </c>
      <c r="BI205" s="369">
        <f t="shared" si="28"/>
        <v>0</v>
      </c>
      <c r="BJ205" s="280" t="s">
        <v>48</v>
      </c>
      <c r="BK205" s="369">
        <f t="shared" si="29"/>
        <v>0</v>
      </c>
      <c r="BL205" s="280" t="s">
        <v>61</v>
      </c>
      <c r="BM205" s="280" t="s">
        <v>1680</v>
      </c>
    </row>
    <row r="206" spans="2:65" s="289" customFormat="1" ht="27" x14ac:dyDescent="0.2">
      <c r="B206" s="290"/>
      <c r="D206" s="430" t="s">
        <v>1240</v>
      </c>
      <c r="F206" s="431" t="s">
        <v>2171</v>
      </c>
      <c r="I206" s="418"/>
      <c r="L206" s="290"/>
      <c r="M206" s="374"/>
      <c r="N206" s="389"/>
      <c r="O206" s="389"/>
      <c r="P206" s="389"/>
      <c r="Q206" s="389"/>
      <c r="R206" s="389"/>
      <c r="S206" s="389"/>
      <c r="T206" s="375"/>
      <c r="AT206" s="280" t="s">
        <v>1240</v>
      </c>
      <c r="AU206" s="280" t="s">
        <v>48</v>
      </c>
    </row>
    <row r="207" spans="2:65" s="353" customFormat="1" ht="29.85" customHeight="1" x14ac:dyDescent="0.3">
      <c r="B207" s="349"/>
      <c r="D207" s="357" t="s">
        <v>1145</v>
      </c>
      <c r="E207" s="427" t="s">
        <v>2190</v>
      </c>
      <c r="F207" s="427" t="s">
        <v>2191</v>
      </c>
      <c r="I207" s="425"/>
      <c r="J207" s="428">
        <f>BK207</f>
        <v>0</v>
      </c>
      <c r="L207" s="349"/>
      <c r="M207" s="354"/>
      <c r="N207" s="350"/>
      <c r="O207" s="350"/>
      <c r="P207" s="355">
        <f>SUM(P208:P225)</f>
        <v>0</v>
      </c>
      <c r="Q207" s="350"/>
      <c r="R207" s="355">
        <f>SUM(R208:R225)</f>
        <v>0.7581</v>
      </c>
      <c r="S207" s="350"/>
      <c r="T207" s="356">
        <f>SUM(T208:T225)</f>
        <v>0</v>
      </c>
      <c r="AR207" s="357" t="s">
        <v>48</v>
      </c>
      <c r="AT207" s="358" t="s">
        <v>1145</v>
      </c>
      <c r="AU207" s="358" t="s">
        <v>48</v>
      </c>
      <c r="AY207" s="357" t="s">
        <v>1147</v>
      </c>
      <c r="BK207" s="359">
        <f>SUM(BK208:BK225)</f>
        <v>0</v>
      </c>
    </row>
    <row r="208" spans="2:65" s="289" customFormat="1" ht="25.5" customHeight="1" x14ac:dyDescent="0.2">
      <c r="B208" s="290"/>
      <c r="C208" s="361" t="s">
        <v>1681</v>
      </c>
      <c r="D208" s="361" t="s">
        <v>1148</v>
      </c>
      <c r="E208" s="362" t="s">
        <v>1544</v>
      </c>
      <c r="F208" s="383" t="s">
        <v>2159</v>
      </c>
      <c r="G208" s="363" t="s">
        <v>219</v>
      </c>
      <c r="H208" s="364">
        <v>1</v>
      </c>
      <c r="I208" s="429"/>
      <c r="J208" s="384">
        <f>ROUND(I208*H208,2)</f>
        <v>0</v>
      </c>
      <c r="K208" s="383" t="s">
        <v>2140</v>
      </c>
      <c r="L208" s="290"/>
      <c r="M208" s="438" t="s">
        <v>637</v>
      </c>
      <c r="N208" s="366" t="s">
        <v>1106</v>
      </c>
      <c r="O208" s="389"/>
      <c r="P208" s="367">
        <f>O208*H208</f>
        <v>0</v>
      </c>
      <c r="Q208" s="367">
        <v>0</v>
      </c>
      <c r="R208" s="367">
        <f>Q208*H208</f>
        <v>0</v>
      </c>
      <c r="S208" s="367">
        <v>0</v>
      </c>
      <c r="T208" s="368">
        <f>S208*H208</f>
        <v>0</v>
      </c>
      <c r="AR208" s="280" t="s">
        <v>61</v>
      </c>
      <c r="AT208" s="280" t="s">
        <v>1148</v>
      </c>
      <c r="AU208" s="280" t="s">
        <v>57</v>
      </c>
      <c r="AY208" s="280" t="s">
        <v>1147</v>
      </c>
      <c r="BE208" s="369">
        <f>IF(N208="základní",J208,0)</f>
        <v>0</v>
      </c>
      <c r="BF208" s="369">
        <f>IF(N208="snížená",J208,0)</f>
        <v>0</v>
      </c>
      <c r="BG208" s="369">
        <f>IF(N208="zákl. přenesená",J208,0)</f>
        <v>0</v>
      </c>
      <c r="BH208" s="369">
        <f>IF(N208="sníž. přenesená",J208,0)</f>
        <v>0</v>
      </c>
      <c r="BI208" s="369">
        <f>IF(N208="nulová",J208,0)</f>
        <v>0</v>
      </c>
      <c r="BJ208" s="280" t="s">
        <v>48</v>
      </c>
      <c r="BK208" s="369">
        <f>ROUND(I208*H208,2)</f>
        <v>0</v>
      </c>
      <c r="BL208" s="280" t="s">
        <v>61</v>
      </c>
      <c r="BM208" s="280" t="s">
        <v>1682</v>
      </c>
    </row>
    <row r="209" spans="2:65" s="289" customFormat="1" ht="40.5" x14ac:dyDescent="0.2">
      <c r="B209" s="290"/>
      <c r="D209" s="430" t="s">
        <v>2141</v>
      </c>
      <c r="F209" s="431" t="s">
        <v>2142</v>
      </c>
      <c r="I209" s="418"/>
      <c r="L209" s="290"/>
      <c r="M209" s="374"/>
      <c r="N209" s="389"/>
      <c r="O209" s="389"/>
      <c r="P209" s="389"/>
      <c r="Q209" s="389"/>
      <c r="R209" s="389"/>
      <c r="S209" s="389"/>
      <c r="T209" s="375"/>
      <c r="AT209" s="280" t="s">
        <v>2141</v>
      </c>
      <c r="AU209" s="280" t="s">
        <v>57</v>
      </c>
    </row>
    <row r="210" spans="2:65" s="289" customFormat="1" ht="76.5" customHeight="1" x14ac:dyDescent="0.2">
      <c r="B210" s="290"/>
      <c r="C210" s="370" t="s">
        <v>1683</v>
      </c>
      <c r="D210" s="370" t="s">
        <v>1273</v>
      </c>
      <c r="E210" s="371" t="s">
        <v>1684</v>
      </c>
      <c r="F210" s="401" t="s">
        <v>2192</v>
      </c>
      <c r="G210" s="372" t="s">
        <v>219</v>
      </c>
      <c r="H210" s="373">
        <v>1</v>
      </c>
      <c r="I210" s="432"/>
      <c r="J210" s="402">
        <f>ROUND(I210*H210,2)</f>
        <v>0</v>
      </c>
      <c r="K210" s="401" t="s">
        <v>637</v>
      </c>
      <c r="L210" s="439"/>
      <c r="M210" s="440" t="s">
        <v>637</v>
      </c>
      <c r="N210" s="433" t="s">
        <v>1106</v>
      </c>
      <c r="O210" s="389"/>
      <c r="P210" s="367">
        <f>O210*H210</f>
        <v>0</v>
      </c>
      <c r="Q210" s="367">
        <v>0.30099999999999999</v>
      </c>
      <c r="R210" s="367">
        <f>Q210*H210</f>
        <v>0.30099999999999999</v>
      </c>
      <c r="S210" s="367">
        <v>0</v>
      </c>
      <c r="T210" s="368">
        <f>S210*H210</f>
        <v>0</v>
      </c>
      <c r="AR210" s="280" t="s">
        <v>1173</v>
      </c>
      <c r="AT210" s="280" t="s">
        <v>1273</v>
      </c>
      <c r="AU210" s="280" t="s">
        <v>57</v>
      </c>
      <c r="AY210" s="280" t="s">
        <v>1147</v>
      </c>
      <c r="BE210" s="369">
        <f>IF(N210="základní",J210,0)</f>
        <v>0</v>
      </c>
      <c r="BF210" s="369">
        <f>IF(N210="snížená",J210,0)</f>
        <v>0</v>
      </c>
      <c r="BG210" s="369">
        <f>IF(N210="zákl. přenesená",J210,0)</f>
        <v>0</v>
      </c>
      <c r="BH210" s="369">
        <f>IF(N210="sníž. přenesená",J210,0)</f>
        <v>0</v>
      </c>
      <c r="BI210" s="369">
        <f>IF(N210="nulová",J210,0)</f>
        <v>0</v>
      </c>
      <c r="BJ210" s="280" t="s">
        <v>48</v>
      </c>
      <c r="BK210" s="369">
        <f>ROUND(I210*H210,2)</f>
        <v>0</v>
      </c>
      <c r="BL210" s="280" t="s">
        <v>61</v>
      </c>
      <c r="BM210" s="280" t="s">
        <v>1685</v>
      </c>
    </row>
    <row r="211" spans="2:65" s="289" customFormat="1" ht="94.5" x14ac:dyDescent="0.2">
      <c r="B211" s="290"/>
      <c r="D211" s="430" t="s">
        <v>1240</v>
      </c>
      <c r="F211" s="431" t="s">
        <v>2193</v>
      </c>
      <c r="I211" s="418"/>
      <c r="L211" s="290"/>
      <c r="M211" s="374"/>
      <c r="N211" s="389"/>
      <c r="O211" s="389"/>
      <c r="P211" s="389"/>
      <c r="Q211" s="389"/>
      <c r="R211" s="389"/>
      <c r="S211" s="389"/>
      <c r="T211" s="375"/>
      <c r="AT211" s="280" t="s">
        <v>1240</v>
      </c>
      <c r="AU211" s="280" t="s">
        <v>57</v>
      </c>
    </row>
    <row r="212" spans="2:65" s="289" customFormat="1" ht="16.5" customHeight="1" x14ac:dyDescent="0.2">
      <c r="B212" s="290"/>
      <c r="C212" s="361" t="s">
        <v>1686</v>
      </c>
      <c r="D212" s="361" t="s">
        <v>1148</v>
      </c>
      <c r="E212" s="362" t="s">
        <v>1687</v>
      </c>
      <c r="F212" s="383" t="s">
        <v>1549</v>
      </c>
      <c r="G212" s="363" t="s">
        <v>1521</v>
      </c>
      <c r="H212" s="364">
        <v>8</v>
      </c>
      <c r="I212" s="429"/>
      <c r="J212" s="384">
        <f t="shared" ref="J212:J222" si="30">ROUND(I212*H212,2)</f>
        <v>0</v>
      </c>
      <c r="K212" s="383" t="s">
        <v>637</v>
      </c>
      <c r="L212" s="290"/>
      <c r="M212" s="438" t="s">
        <v>637</v>
      </c>
      <c r="N212" s="366" t="s">
        <v>1106</v>
      </c>
      <c r="O212" s="389"/>
      <c r="P212" s="367">
        <f t="shared" ref="P212:P222" si="31">O212*H212</f>
        <v>0</v>
      </c>
      <c r="Q212" s="367">
        <v>0</v>
      </c>
      <c r="R212" s="367">
        <f t="shared" ref="R212:R222" si="32">Q212*H212</f>
        <v>0</v>
      </c>
      <c r="S212" s="367">
        <v>0</v>
      </c>
      <c r="T212" s="368">
        <f t="shared" ref="T212:T222" si="33">S212*H212</f>
        <v>0</v>
      </c>
      <c r="AR212" s="280" t="s">
        <v>61</v>
      </c>
      <c r="AT212" s="280" t="s">
        <v>1148</v>
      </c>
      <c r="AU212" s="280" t="s">
        <v>57</v>
      </c>
      <c r="AY212" s="280" t="s">
        <v>1147</v>
      </c>
      <c r="BE212" s="369">
        <f t="shared" ref="BE212:BE222" si="34">IF(N212="základní",J212,0)</f>
        <v>0</v>
      </c>
      <c r="BF212" s="369">
        <f t="shared" ref="BF212:BF222" si="35">IF(N212="snížená",J212,0)</f>
        <v>0</v>
      </c>
      <c r="BG212" s="369">
        <f t="shared" ref="BG212:BG222" si="36">IF(N212="zákl. přenesená",J212,0)</f>
        <v>0</v>
      </c>
      <c r="BH212" s="369">
        <f t="shared" ref="BH212:BH222" si="37">IF(N212="sníž. přenesená",J212,0)</f>
        <v>0</v>
      </c>
      <c r="BI212" s="369">
        <f t="shared" ref="BI212:BI222" si="38">IF(N212="nulová",J212,0)</f>
        <v>0</v>
      </c>
      <c r="BJ212" s="280" t="s">
        <v>48</v>
      </c>
      <c r="BK212" s="369">
        <f t="shared" ref="BK212:BK222" si="39">ROUND(I212*H212,2)</f>
        <v>0</v>
      </c>
      <c r="BL212" s="280" t="s">
        <v>61</v>
      </c>
      <c r="BM212" s="280" t="s">
        <v>1688</v>
      </c>
    </row>
    <row r="213" spans="2:65" s="289" customFormat="1" ht="16.5" customHeight="1" x14ac:dyDescent="0.2">
      <c r="B213" s="290"/>
      <c r="C213" s="361" t="s">
        <v>1689</v>
      </c>
      <c r="D213" s="361" t="s">
        <v>1148</v>
      </c>
      <c r="E213" s="362" t="s">
        <v>1551</v>
      </c>
      <c r="F213" s="383" t="s">
        <v>1552</v>
      </c>
      <c r="G213" s="363" t="s">
        <v>219</v>
      </c>
      <c r="H213" s="364">
        <v>6</v>
      </c>
      <c r="I213" s="429"/>
      <c r="J213" s="384">
        <f t="shared" si="30"/>
        <v>0</v>
      </c>
      <c r="K213" s="383" t="s">
        <v>637</v>
      </c>
      <c r="L213" s="290"/>
      <c r="M213" s="438" t="s">
        <v>637</v>
      </c>
      <c r="N213" s="366" t="s">
        <v>1106</v>
      </c>
      <c r="O213" s="389"/>
      <c r="P213" s="367">
        <f t="shared" si="31"/>
        <v>0</v>
      </c>
      <c r="Q213" s="367">
        <v>0</v>
      </c>
      <c r="R213" s="367">
        <f t="shared" si="32"/>
        <v>0</v>
      </c>
      <c r="S213" s="367">
        <v>0</v>
      </c>
      <c r="T213" s="368">
        <f t="shared" si="33"/>
        <v>0</v>
      </c>
      <c r="AR213" s="280" t="s">
        <v>61</v>
      </c>
      <c r="AT213" s="280" t="s">
        <v>1148</v>
      </c>
      <c r="AU213" s="280" t="s">
        <v>57</v>
      </c>
      <c r="AY213" s="280" t="s">
        <v>1147</v>
      </c>
      <c r="BE213" s="369">
        <f t="shared" si="34"/>
        <v>0</v>
      </c>
      <c r="BF213" s="369">
        <f t="shared" si="35"/>
        <v>0</v>
      </c>
      <c r="BG213" s="369">
        <f t="shared" si="36"/>
        <v>0</v>
      </c>
      <c r="BH213" s="369">
        <f t="shared" si="37"/>
        <v>0</v>
      </c>
      <c r="BI213" s="369">
        <f t="shared" si="38"/>
        <v>0</v>
      </c>
      <c r="BJ213" s="280" t="s">
        <v>48</v>
      </c>
      <c r="BK213" s="369">
        <f t="shared" si="39"/>
        <v>0</v>
      </c>
      <c r="BL213" s="280" t="s">
        <v>61</v>
      </c>
      <c r="BM213" s="280" t="s">
        <v>1690</v>
      </c>
    </row>
    <row r="214" spans="2:65" s="289" customFormat="1" ht="16.5" customHeight="1" x14ac:dyDescent="0.2">
      <c r="B214" s="290"/>
      <c r="C214" s="361" t="s">
        <v>1691</v>
      </c>
      <c r="D214" s="361" t="s">
        <v>1148</v>
      </c>
      <c r="E214" s="362" t="s">
        <v>1600</v>
      </c>
      <c r="F214" s="383" t="s">
        <v>1601</v>
      </c>
      <c r="G214" s="363" t="s">
        <v>219</v>
      </c>
      <c r="H214" s="364">
        <v>2</v>
      </c>
      <c r="I214" s="429"/>
      <c r="J214" s="384">
        <f t="shared" si="30"/>
        <v>0</v>
      </c>
      <c r="K214" s="383" t="s">
        <v>637</v>
      </c>
      <c r="L214" s="290"/>
      <c r="M214" s="438" t="s">
        <v>637</v>
      </c>
      <c r="N214" s="366" t="s">
        <v>1106</v>
      </c>
      <c r="O214" s="389"/>
      <c r="P214" s="367">
        <f t="shared" si="31"/>
        <v>0</v>
      </c>
      <c r="Q214" s="367">
        <v>0</v>
      </c>
      <c r="R214" s="367">
        <f t="shared" si="32"/>
        <v>0</v>
      </c>
      <c r="S214" s="367">
        <v>0</v>
      </c>
      <c r="T214" s="368">
        <f t="shared" si="33"/>
        <v>0</v>
      </c>
      <c r="AR214" s="280" t="s">
        <v>61</v>
      </c>
      <c r="AT214" s="280" t="s">
        <v>1148</v>
      </c>
      <c r="AU214" s="280" t="s">
        <v>57</v>
      </c>
      <c r="AY214" s="280" t="s">
        <v>1147</v>
      </c>
      <c r="BE214" s="369">
        <f t="shared" si="34"/>
        <v>0</v>
      </c>
      <c r="BF214" s="369">
        <f t="shared" si="35"/>
        <v>0</v>
      </c>
      <c r="BG214" s="369">
        <f t="shared" si="36"/>
        <v>0</v>
      </c>
      <c r="BH214" s="369">
        <f t="shared" si="37"/>
        <v>0</v>
      </c>
      <c r="BI214" s="369">
        <f t="shared" si="38"/>
        <v>0</v>
      </c>
      <c r="BJ214" s="280" t="s">
        <v>48</v>
      </c>
      <c r="BK214" s="369">
        <f t="shared" si="39"/>
        <v>0</v>
      </c>
      <c r="BL214" s="280" t="s">
        <v>61</v>
      </c>
      <c r="BM214" s="280" t="s">
        <v>1692</v>
      </c>
    </row>
    <row r="215" spans="2:65" s="289" customFormat="1" ht="16.5" customHeight="1" x14ac:dyDescent="0.2">
      <c r="B215" s="290"/>
      <c r="C215" s="361" t="s">
        <v>1693</v>
      </c>
      <c r="D215" s="361" t="s">
        <v>1148</v>
      </c>
      <c r="E215" s="362" t="s">
        <v>1694</v>
      </c>
      <c r="F215" s="383" t="s">
        <v>1695</v>
      </c>
      <c r="G215" s="363" t="s">
        <v>219</v>
      </c>
      <c r="H215" s="364">
        <v>2</v>
      </c>
      <c r="I215" s="429"/>
      <c r="J215" s="384">
        <f t="shared" si="30"/>
        <v>0</v>
      </c>
      <c r="K215" s="383" t="s">
        <v>637</v>
      </c>
      <c r="L215" s="290"/>
      <c r="M215" s="438" t="s">
        <v>637</v>
      </c>
      <c r="N215" s="366" t="s">
        <v>1106</v>
      </c>
      <c r="O215" s="389"/>
      <c r="P215" s="367">
        <f t="shared" si="31"/>
        <v>0</v>
      </c>
      <c r="Q215" s="367">
        <v>0</v>
      </c>
      <c r="R215" s="367">
        <f t="shared" si="32"/>
        <v>0</v>
      </c>
      <c r="S215" s="367">
        <v>0</v>
      </c>
      <c r="T215" s="368">
        <f t="shared" si="33"/>
        <v>0</v>
      </c>
      <c r="AR215" s="280" t="s">
        <v>61</v>
      </c>
      <c r="AT215" s="280" t="s">
        <v>1148</v>
      </c>
      <c r="AU215" s="280" t="s">
        <v>57</v>
      </c>
      <c r="AY215" s="280" t="s">
        <v>1147</v>
      </c>
      <c r="BE215" s="369">
        <f t="shared" si="34"/>
        <v>0</v>
      </c>
      <c r="BF215" s="369">
        <f t="shared" si="35"/>
        <v>0</v>
      </c>
      <c r="BG215" s="369">
        <f t="shared" si="36"/>
        <v>0</v>
      </c>
      <c r="BH215" s="369">
        <f t="shared" si="37"/>
        <v>0</v>
      </c>
      <c r="BI215" s="369">
        <f t="shared" si="38"/>
        <v>0</v>
      </c>
      <c r="BJ215" s="280" t="s">
        <v>48</v>
      </c>
      <c r="BK215" s="369">
        <f t="shared" si="39"/>
        <v>0</v>
      </c>
      <c r="BL215" s="280" t="s">
        <v>61</v>
      </c>
      <c r="BM215" s="280" t="s">
        <v>1696</v>
      </c>
    </row>
    <row r="216" spans="2:65" s="289" customFormat="1" ht="16.5" customHeight="1" x14ac:dyDescent="0.2">
      <c r="B216" s="290"/>
      <c r="C216" s="361" t="s">
        <v>1697</v>
      </c>
      <c r="D216" s="361" t="s">
        <v>1148</v>
      </c>
      <c r="E216" s="362" t="s">
        <v>1574</v>
      </c>
      <c r="F216" s="383" t="s">
        <v>2163</v>
      </c>
      <c r="G216" s="363" t="s">
        <v>153</v>
      </c>
      <c r="H216" s="364">
        <v>20</v>
      </c>
      <c r="I216" s="429"/>
      <c r="J216" s="384">
        <f t="shared" si="30"/>
        <v>0</v>
      </c>
      <c r="K216" s="383" t="s">
        <v>637</v>
      </c>
      <c r="L216" s="290"/>
      <c r="M216" s="438" t="s">
        <v>637</v>
      </c>
      <c r="N216" s="366" t="s">
        <v>1106</v>
      </c>
      <c r="O216" s="389"/>
      <c r="P216" s="367">
        <f t="shared" si="31"/>
        <v>0</v>
      </c>
      <c r="Q216" s="367">
        <v>0</v>
      </c>
      <c r="R216" s="367">
        <f t="shared" si="32"/>
        <v>0</v>
      </c>
      <c r="S216" s="367">
        <v>0</v>
      </c>
      <c r="T216" s="368">
        <f t="shared" si="33"/>
        <v>0</v>
      </c>
      <c r="AR216" s="280" t="s">
        <v>61</v>
      </c>
      <c r="AT216" s="280" t="s">
        <v>1148</v>
      </c>
      <c r="AU216" s="280" t="s">
        <v>57</v>
      </c>
      <c r="AY216" s="280" t="s">
        <v>1147</v>
      </c>
      <c r="BE216" s="369">
        <f t="shared" si="34"/>
        <v>0</v>
      </c>
      <c r="BF216" s="369">
        <f t="shared" si="35"/>
        <v>0</v>
      </c>
      <c r="BG216" s="369">
        <f t="shared" si="36"/>
        <v>0</v>
      </c>
      <c r="BH216" s="369">
        <f t="shared" si="37"/>
        <v>0</v>
      </c>
      <c r="BI216" s="369">
        <f t="shared" si="38"/>
        <v>0</v>
      </c>
      <c r="BJ216" s="280" t="s">
        <v>48</v>
      </c>
      <c r="BK216" s="369">
        <f t="shared" si="39"/>
        <v>0</v>
      </c>
      <c r="BL216" s="280" t="s">
        <v>61</v>
      </c>
      <c r="BM216" s="280" t="s">
        <v>1698</v>
      </c>
    </row>
    <row r="217" spans="2:65" s="289" customFormat="1" ht="16.5" customHeight="1" x14ac:dyDescent="0.2">
      <c r="B217" s="290"/>
      <c r="C217" s="361" t="s">
        <v>1699</v>
      </c>
      <c r="D217" s="361" t="s">
        <v>1148</v>
      </c>
      <c r="E217" s="362" t="s">
        <v>1610</v>
      </c>
      <c r="F217" s="383" t="s">
        <v>2176</v>
      </c>
      <c r="G217" s="363" t="s">
        <v>219</v>
      </c>
      <c r="H217" s="364">
        <v>5</v>
      </c>
      <c r="I217" s="429"/>
      <c r="J217" s="384">
        <f t="shared" si="30"/>
        <v>0</v>
      </c>
      <c r="K217" s="383" t="s">
        <v>2165</v>
      </c>
      <c r="L217" s="290"/>
      <c r="M217" s="438" t="s">
        <v>637</v>
      </c>
      <c r="N217" s="366" t="s">
        <v>1106</v>
      </c>
      <c r="O217" s="389"/>
      <c r="P217" s="367">
        <f t="shared" si="31"/>
        <v>0</v>
      </c>
      <c r="Q217" s="367">
        <v>0</v>
      </c>
      <c r="R217" s="367">
        <f t="shared" si="32"/>
        <v>0</v>
      </c>
      <c r="S217" s="367">
        <v>0</v>
      </c>
      <c r="T217" s="368">
        <f t="shared" si="33"/>
        <v>0</v>
      </c>
      <c r="AR217" s="280" t="s">
        <v>61</v>
      </c>
      <c r="AT217" s="280" t="s">
        <v>1148</v>
      </c>
      <c r="AU217" s="280" t="s">
        <v>57</v>
      </c>
      <c r="AY217" s="280" t="s">
        <v>1147</v>
      </c>
      <c r="BE217" s="369">
        <f t="shared" si="34"/>
        <v>0</v>
      </c>
      <c r="BF217" s="369">
        <f t="shared" si="35"/>
        <v>0</v>
      </c>
      <c r="BG217" s="369">
        <f t="shared" si="36"/>
        <v>0</v>
      </c>
      <c r="BH217" s="369">
        <f t="shared" si="37"/>
        <v>0</v>
      </c>
      <c r="BI217" s="369">
        <f t="shared" si="38"/>
        <v>0</v>
      </c>
      <c r="BJ217" s="280" t="s">
        <v>48</v>
      </c>
      <c r="BK217" s="369">
        <f t="shared" si="39"/>
        <v>0</v>
      </c>
      <c r="BL217" s="280" t="s">
        <v>61</v>
      </c>
      <c r="BM217" s="280" t="s">
        <v>1700</v>
      </c>
    </row>
    <row r="218" spans="2:65" s="289" customFormat="1" ht="25.5" customHeight="1" x14ac:dyDescent="0.2">
      <c r="B218" s="290"/>
      <c r="C218" s="361" t="s">
        <v>1701</v>
      </c>
      <c r="D218" s="361" t="s">
        <v>1148</v>
      </c>
      <c r="E218" s="362" t="s">
        <v>1612</v>
      </c>
      <c r="F218" s="383" t="s">
        <v>2177</v>
      </c>
      <c r="G218" s="363" t="s">
        <v>219</v>
      </c>
      <c r="H218" s="364">
        <v>2</v>
      </c>
      <c r="I218" s="429"/>
      <c r="J218" s="384">
        <f t="shared" si="30"/>
        <v>0</v>
      </c>
      <c r="K218" s="383" t="s">
        <v>2165</v>
      </c>
      <c r="L218" s="290"/>
      <c r="M218" s="438" t="s">
        <v>637</v>
      </c>
      <c r="N218" s="366" t="s">
        <v>1106</v>
      </c>
      <c r="O218" s="389"/>
      <c r="P218" s="367">
        <f t="shared" si="31"/>
        <v>0</v>
      </c>
      <c r="Q218" s="367">
        <v>0</v>
      </c>
      <c r="R218" s="367">
        <f t="shared" si="32"/>
        <v>0</v>
      </c>
      <c r="S218" s="367">
        <v>0</v>
      </c>
      <c r="T218" s="368">
        <f t="shared" si="33"/>
        <v>0</v>
      </c>
      <c r="AR218" s="280" t="s">
        <v>61</v>
      </c>
      <c r="AT218" s="280" t="s">
        <v>1148</v>
      </c>
      <c r="AU218" s="280" t="s">
        <v>57</v>
      </c>
      <c r="AY218" s="280" t="s">
        <v>1147</v>
      </c>
      <c r="BE218" s="369">
        <f t="shared" si="34"/>
        <v>0</v>
      </c>
      <c r="BF218" s="369">
        <f t="shared" si="35"/>
        <v>0</v>
      </c>
      <c r="BG218" s="369">
        <f t="shared" si="36"/>
        <v>0</v>
      </c>
      <c r="BH218" s="369">
        <f t="shared" si="37"/>
        <v>0</v>
      </c>
      <c r="BI218" s="369">
        <f t="shared" si="38"/>
        <v>0</v>
      </c>
      <c r="BJ218" s="280" t="s">
        <v>48</v>
      </c>
      <c r="BK218" s="369">
        <f t="shared" si="39"/>
        <v>0</v>
      </c>
      <c r="BL218" s="280" t="s">
        <v>61</v>
      </c>
      <c r="BM218" s="280" t="s">
        <v>1702</v>
      </c>
    </row>
    <row r="219" spans="2:65" s="289" customFormat="1" ht="25.5" customHeight="1" x14ac:dyDescent="0.2">
      <c r="B219" s="290"/>
      <c r="C219" s="361" t="s">
        <v>1703</v>
      </c>
      <c r="D219" s="361" t="s">
        <v>1148</v>
      </c>
      <c r="E219" s="362" t="s">
        <v>1580</v>
      </c>
      <c r="F219" s="383" t="s">
        <v>2167</v>
      </c>
      <c r="G219" s="363" t="s">
        <v>172</v>
      </c>
      <c r="H219" s="364">
        <v>70</v>
      </c>
      <c r="I219" s="429"/>
      <c r="J219" s="384">
        <f t="shared" si="30"/>
        <v>0</v>
      </c>
      <c r="K219" s="383" t="s">
        <v>2165</v>
      </c>
      <c r="L219" s="290"/>
      <c r="M219" s="438" t="s">
        <v>637</v>
      </c>
      <c r="N219" s="366" t="s">
        <v>1106</v>
      </c>
      <c r="O219" s="389"/>
      <c r="P219" s="367">
        <f t="shared" si="31"/>
        <v>0</v>
      </c>
      <c r="Q219" s="367">
        <v>6.5300000000000002E-3</v>
      </c>
      <c r="R219" s="367">
        <f t="shared" si="32"/>
        <v>0.45710000000000001</v>
      </c>
      <c r="S219" s="367">
        <v>0</v>
      </c>
      <c r="T219" s="368">
        <f t="shared" si="33"/>
        <v>0</v>
      </c>
      <c r="AR219" s="280" t="s">
        <v>1151</v>
      </c>
      <c r="AT219" s="280" t="s">
        <v>1148</v>
      </c>
      <c r="AU219" s="280" t="s">
        <v>57</v>
      </c>
      <c r="AY219" s="280" t="s">
        <v>1147</v>
      </c>
      <c r="BE219" s="369">
        <f t="shared" si="34"/>
        <v>0</v>
      </c>
      <c r="BF219" s="369">
        <f t="shared" si="35"/>
        <v>0</v>
      </c>
      <c r="BG219" s="369">
        <f t="shared" si="36"/>
        <v>0</v>
      </c>
      <c r="BH219" s="369">
        <f t="shared" si="37"/>
        <v>0</v>
      </c>
      <c r="BI219" s="369">
        <f t="shared" si="38"/>
        <v>0</v>
      </c>
      <c r="BJ219" s="280" t="s">
        <v>48</v>
      </c>
      <c r="BK219" s="369">
        <f t="shared" si="39"/>
        <v>0</v>
      </c>
      <c r="BL219" s="280" t="s">
        <v>1151</v>
      </c>
      <c r="BM219" s="280" t="s">
        <v>1704</v>
      </c>
    </row>
    <row r="220" spans="2:65" s="289" customFormat="1" ht="25.5" customHeight="1" x14ac:dyDescent="0.2">
      <c r="B220" s="290"/>
      <c r="C220" s="361" t="s">
        <v>1705</v>
      </c>
      <c r="D220" s="361" t="s">
        <v>1148</v>
      </c>
      <c r="E220" s="362" t="s">
        <v>1584</v>
      </c>
      <c r="F220" s="383" t="s">
        <v>2169</v>
      </c>
      <c r="G220" s="363" t="s">
        <v>219</v>
      </c>
      <c r="H220" s="364">
        <v>2</v>
      </c>
      <c r="I220" s="429"/>
      <c r="J220" s="384">
        <f t="shared" si="30"/>
        <v>0</v>
      </c>
      <c r="K220" s="383" t="s">
        <v>2165</v>
      </c>
      <c r="L220" s="290"/>
      <c r="M220" s="438" t="s">
        <v>637</v>
      </c>
      <c r="N220" s="366" t="s">
        <v>1106</v>
      </c>
      <c r="O220" s="389"/>
      <c r="P220" s="367">
        <f t="shared" si="31"/>
        <v>0</v>
      </c>
      <c r="Q220" s="367">
        <v>0</v>
      </c>
      <c r="R220" s="367">
        <f t="shared" si="32"/>
        <v>0</v>
      </c>
      <c r="S220" s="367">
        <v>0</v>
      </c>
      <c r="T220" s="368">
        <f t="shared" si="33"/>
        <v>0</v>
      </c>
      <c r="AR220" s="280" t="s">
        <v>1151</v>
      </c>
      <c r="AT220" s="280" t="s">
        <v>1148</v>
      </c>
      <c r="AU220" s="280" t="s">
        <v>57</v>
      </c>
      <c r="AY220" s="280" t="s">
        <v>1147</v>
      </c>
      <c r="BE220" s="369">
        <f t="shared" si="34"/>
        <v>0</v>
      </c>
      <c r="BF220" s="369">
        <f t="shared" si="35"/>
        <v>0</v>
      </c>
      <c r="BG220" s="369">
        <f t="shared" si="36"/>
        <v>0</v>
      </c>
      <c r="BH220" s="369">
        <f t="shared" si="37"/>
        <v>0</v>
      </c>
      <c r="BI220" s="369">
        <f t="shared" si="38"/>
        <v>0</v>
      </c>
      <c r="BJ220" s="280" t="s">
        <v>48</v>
      </c>
      <c r="BK220" s="369">
        <f t="shared" si="39"/>
        <v>0</v>
      </c>
      <c r="BL220" s="280" t="s">
        <v>1151</v>
      </c>
      <c r="BM220" s="280" t="s">
        <v>1706</v>
      </c>
    </row>
    <row r="221" spans="2:65" s="289" customFormat="1" ht="16.5" customHeight="1" x14ac:dyDescent="0.2">
      <c r="B221" s="290"/>
      <c r="C221" s="370" t="s">
        <v>75</v>
      </c>
      <c r="D221" s="370" t="s">
        <v>1273</v>
      </c>
      <c r="E221" s="371" t="s">
        <v>1588</v>
      </c>
      <c r="F221" s="401" t="s">
        <v>1589</v>
      </c>
      <c r="G221" s="372" t="s">
        <v>219</v>
      </c>
      <c r="H221" s="373">
        <v>2</v>
      </c>
      <c r="I221" s="432"/>
      <c r="J221" s="402">
        <f t="shared" si="30"/>
        <v>0</v>
      </c>
      <c r="K221" s="401" t="s">
        <v>637</v>
      </c>
      <c r="L221" s="439"/>
      <c r="M221" s="440" t="s">
        <v>637</v>
      </c>
      <c r="N221" s="433" t="s">
        <v>1106</v>
      </c>
      <c r="O221" s="389"/>
      <c r="P221" s="367">
        <f t="shared" si="31"/>
        <v>0</v>
      </c>
      <c r="Q221" s="367">
        <v>0</v>
      </c>
      <c r="R221" s="367">
        <f t="shared" si="32"/>
        <v>0</v>
      </c>
      <c r="S221" s="367">
        <v>0</v>
      </c>
      <c r="T221" s="368">
        <f t="shared" si="33"/>
        <v>0</v>
      </c>
      <c r="AR221" s="280" t="s">
        <v>1173</v>
      </c>
      <c r="AT221" s="280" t="s">
        <v>1273</v>
      </c>
      <c r="AU221" s="280" t="s">
        <v>57</v>
      </c>
      <c r="AY221" s="280" t="s">
        <v>1147</v>
      </c>
      <c r="BE221" s="369">
        <f t="shared" si="34"/>
        <v>0</v>
      </c>
      <c r="BF221" s="369">
        <f t="shared" si="35"/>
        <v>0</v>
      </c>
      <c r="BG221" s="369">
        <f t="shared" si="36"/>
        <v>0</v>
      </c>
      <c r="BH221" s="369">
        <f t="shared" si="37"/>
        <v>0</v>
      </c>
      <c r="BI221" s="369">
        <f t="shared" si="38"/>
        <v>0</v>
      </c>
      <c r="BJ221" s="280" t="s">
        <v>48</v>
      </c>
      <c r="BK221" s="369">
        <f t="shared" si="39"/>
        <v>0</v>
      </c>
      <c r="BL221" s="280" t="s">
        <v>61</v>
      </c>
      <c r="BM221" s="280" t="s">
        <v>1707</v>
      </c>
    </row>
    <row r="222" spans="2:65" s="289" customFormat="1" ht="16.5" customHeight="1" x14ac:dyDescent="0.2">
      <c r="B222" s="290"/>
      <c r="C222" s="370" t="s">
        <v>77</v>
      </c>
      <c r="D222" s="370" t="s">
        <v>1273</v>
      </c>
      <c r="E222" s="371" t="s">
        <v>1593</v>
      </c>
      <c r="F222" s="401" t="s">
        <v>2170</v>
      </c>
      <c r="G222" s="372" t="s">
        <v>219</v>
      </c>
      <c r="H222" s="373">
        <v>1</v>
      </c>
      <c r="I222" s="432"/>
      <c r="J222" s="402">
        <f t="shared" si="30"/>
        <v>0</v>
      </c>
      <c r="K222" s="401" t="s">
        <v>637</v>
      </c>
      <c r="L222" s="439"/>
      <c r="M222" s="440" t="s">
        <v>637</v>
      </c>
      <c r="N222" s="433" t="s">
        <v>1106</v>
      </c>
      <c r="O222" s="389"/>
      <c r="P222" s="367">
        <f t="shared" si="31"/>
        <v>0</v>
      </c>
      <c r="Q222" s="367">
        <v>0</v>
      </c>
      <c r="R222" s="367">
        <f t="shared" si="32"/>
        <v>0</v>
      </c>
      <c r="S222" s="367">
        <v>0</v>
      </c>
      <c r="T222" s="368">
        <f t="shared" si="33"/>
        <v>0</v>
      </c>
      <c r="AR222" s="280" t="s">
        <v>1173</v>
      </c>
      <c r="AT222" s="280" t="s">
        <v>1273</v>
      </c>
      <c r="AU222" s="280" t="s">
        <v>57</v>
      </c>
      <c r="AY222" s="280" t="s">
        <v>1147</v>
      </c>
      <c r="BE222" s="369">
        <f t="shared" si="34"/>
        <v>0</v>
      </c>
      <c r="BF222" s="369">
        <f t="shared" si="35"/>
        <v>0</v>
      </c>
      <c r="BG222" s="369">
        <f t="shared" si="36"/>
        <v>0</v>
      </c>
      <c r="BH222" s="369">
        <f t="shared" si="37"/>
        <v>0</v>
      </c>
      <c r="BI222" s="369">
        <f t="shared" si="38"/>
        <v>0</v>
      </c>
      <c r="BJ222" s="280" t="s">
        <v>48</v>
      </c>
      <c r="BK222" s="369">
        <f t="shared" si="39"/>
        <v>0</v>
      </c>
      <c r="BL222" s="280" t="s">
        <v>61</v>
      </c>
      <c r="BM222" s="280" t="s">
        <v>1708</v>
      </c>
    </row>
    <row r="223" spans="2:65" s="289" customFormat="1" ht="27" x14ac:dyDescent="0.2">
      <c r="B223" s="290"/>
      <c r="D223" s="430" t="s">
        <v>1240</v>
      </c>
      <c r="F223" s="431" t="s">
        <v>2171</v>
      </c>
      <c r="I223" s="418"/>
      <c r="L223" s="290"/>
      <c r="M223" s="374"/>
      <c r="N223" s="389"/>
      <c r="O223" s="389"/>
      <c r="P223" s="389"/>
      <c r="Q223" s="389"/>
      <c r="R223" s="389"/>
      <c r="S223" s="389"/>
      <c r="T223" s="375"/>
      <c r="AT223" s="280" t="s">
        <v>1240</v>
      </c>
      <c r="AU223" s="280" t="s">
        <v>57</v>
      </c>
    </row>
    <row r="224" spans="2:65" s="289" customFormat="1" ht="16.5" customHeight="1" x14ac:dyDescent="0.2">
      <c r="B224" s="290"/>
      <c r="C224" s="370" t="s">
        <v>79</v>
      </c>
      <c r="D224" s="370" t="s">
        <v>1273</v>
      </c>
      <c r="E224" s="371" t="s">
        <v>1709</v>
      </c>
      <c r="F224" s="401" t="s">
        <v>1617</v>
      </c>
      <c r="G224" s="372" t="s">
        <v>219</v>
      </c>
      <c r="H224" s="373">
        <v>5</v>
      </c>
      <c r="I224" s="432"/>
      <c r="J224" s="402">
        <f>ROUND(I224*H224,2)</f>
        <v>0</v>
      </c>
      <c r="K224" s="401" t="s">
        <v>637</v>
      </c>
      <c r="L224" s="439"/>
      <c r="M224" s="440" t="s">
        <v>637</v>
      </c>
      <c r="N224" s="433" t="s">
        <v>1106</v>
      </c>
      <c r="O224" s="389"/>
      <c r="P224" s="367">
        <f>O224*H224</f>
        <v>0</v>
      </c>
      <c r="Q224" s="367">
        <v>0</v>
      </c>
      <c r="R224" s="367">
        <f>Q224*H224</f>
        <v>0</v>
      </c>
      <c r="S224" s="367">
        <v>0</v>
      </c>
      <c r="T224" s="368">
        <f>S224*H224</f>
        <v>0</v>
      </c>
      <c r="AR224" s="280" t="s">
        <v>1173</v>
      </c>
      <c r="AT224" s="280" t="s">
        <v>1273</v>
      </c>
      <c r="AU224" s="280" t="s">
        <v>57</v>
      </c>
      <c r="AY224" s="280" t="s">
        <v>1147</v>
      </c>
      <c r="BE224" s="369">
        <f>IF(N224="základní",J224,0)</f>
        <v>0</v>
      </c>
      <c r="BF224" s="369">
        <f>IF(N224="snížená",J224,0)</f>
        <v>0</v>
      </c>
      <c r="BG224" s="369">
        <f>IF(N224="zákl. přenesená",J224,0)</f>
        <v>0</v>
      </c>
      <c r="BH224" s="369">
        <f>IF(N224="sníž. přenesená",J224,0)</f>
        <v>0</v>
      </c>
      <c r="BI224" s="369">
        <f>IF(N224="nulová",J224,0)</f>
        <v>0</v>
      </c>
      <c r="BJ224" s="280" t="s">
        <v>48</v>
      </c>
      <c r="BK224" s="369">
        <f>ROUND(I224*H224,2)</f>
        <v>0</v>
      </c>
      <c r="BL224" s="280" t="s">
        <v>61</v>
      </c>
      <c r="BM224" s="280" t="s">
        <v>1710</v>
      </c>
    </row>
    <row r="225" spans="2:65" s="289" customFormat="1" ht="16.5" customHeight="1" x14ac:dyDescent="0.2">
      <c r="B225" s="290"/>
      <c r="C225" s="370" t="s">
        <v>81</v>
      </c>
      <c r="D225" s="370" t="s">
        <v>1273</v>
      </c>
      <c r="E225" s="371" t="s">
        <v>1711</v>
      </c>
      <c r="F225" s="401" t="s">
        <v>1712</v>
      </c>
      <c r="G225" s="372" t="s">
        <v>219</v>
      </c>
      <c r="H225" s="373">
        <v>2</v>
      </c>
      <c r="I225" s="432"/>
      <c r="J225" s="402">
        <f>ROUND(I225*H225,2)</f>
        <v>0</v>
      </c>
      <c r="K225" s="401" t="s">
        <v>637</v>
      </c>
      <c r="L225" s="439"/>
      <c r="M225" s="440" t="s">
        <v>637</v>
      </c>
      <c r="N225" s="433" t="s">
        <v>1106</v>
      </c>
      <c r="O225" s="389"/>
      <c r="P225" s="367">
        <f>O225*H225</f>
        <v>0</v>
      </c>
      <c r="Q225" s="367">
        <v>0</v>
      </c>
      <c r="R225" s="367">
        <f>Q225*H225</f>
        <v>0</v>
      </c>
      <c r="S225" s="367">
        <v>0</v>
      </c>
      <c r="T225" s="368">
        <f>S225*H225</f>
        <v>0</v>
      </c>
      <c r="AR225" s="280" t="s">
        <v>1173</v>
      </c>
      <c r="AT225" s="280" t="s">
        <v>1273</v>
      </c>
      <c r="AU225" s="280" t="s">
        <v>57</v>
      </c>
      <c r="AY225" s="280" t="s">
        <v>1147</v>
      </c>
      <c r="BE225" s="369">
        <f>IF(N225="základní",J225,0)</f>
        <v>0</v>
      </c>
      <c r="BF225" s="369">
        <f>IF(N225="snížená",J225,0)</f>
        <v>0</v>
      </c>
      <c r="BG225" s="369">
        <f>IF(N225="zákl. přenesená",J225,0)</f>
        <v>0</v>
      </c>
      <c r="BH225" s="369">
        <f>IF(N225="sníž. přenesená",J225,0)</f>
        <v>0</v>
      </c>
      <c r="BI225" s="369">
        <f>IF(N225="nulová",J225,0)</f>
        <v>0</v>
      </c>
      <c r="BJ225" s="280" t="s">
        <v>48</v>
      </c>
      <c r="BK225" s="369">
        <f>ROUND(I225*H225,2)</f>
        <v>0</v>
      </c>
      <c r="BL225" s="280" t="s">
        <v>61</v>
      </c>
      <c r="BM225" s="280" t="s">
        <v>1713</v>
      </c>
    </row>
    <row r="226" spans="2:65" s="353" customFormat="1" ht="37.35" customHeight="1" x14ac:dyDescent="0.35">
      <c r="B226" s="349"/>
      <c r="D226" s="357" t="s">
        <v>1145</v>
      </c>
      <c r="E226" s="424" t="s">
        <v>2194</v>
      </c>
      <c r="F226" s="424" t="s">
        <v>2195</v>
      </c>
      <c r="I226" s="425"/>
      <c r="J226" s="426">
        <f>BK226</f>
        <v>0</v>
      </c>
      <c r="L226" s="349"/>
      <c r="M226" s="354"/>
      <c r="N226" s="350"/>
      <c r="O226" s="350"/>
      <c r="P226" s="355">
        <f>SUM(P227:P241)</f>
        <v>0</v>
      </c>
      <c r="Q226" s="350"/>
      <c r="R226" s="355">
        <f>SUM(R227:R241)</f>
        <v>0.19764999999999999</v>
      </c>
      <c r="S226" s="350"/>
      <c r="T226" s="356">
        <f>SUM(T227:T241)</f>
        <v>0</v>
      </c>
      <c r="AR226" s="357" t="s">
        <v>48</v>
      </c>
      <c r="AT226" s="358" t="s">
        <v>1145</v>
      </c>
      <c r="AU226" s="358" t="s">
        <v>1146</v>
      </c>
      <c r="AY226" s="357" t="s">
        <v>1147</v>
      </c>
      <c r="BK226" s="359">
        <f>SUM(BK227:BK241)</f>
        <v>0</v>
      </c>
    </row>
    <row r="227" spans="2:65" s="289" customFormat="1" ht="25.5" customHeight="1" x14ac:dyDescent="0.2">
      <c r="B227" s="290"/>
      <c r="C227" s="361" t="s">
        <v>1714</v>
      </c>
      <c r="D227" s="361" t="s">
        <v>1148</v>
      </c>
      <c r="E227" s="362" t="s">
        <v>1622</v>
      </c>
      <c r="F227" s="383" t="s">
        <v>2180</v>
      </c>
      <c r="G227" s="363" t="s">
        <v>219</v>
      </c>
      <c r="H227" s="364">
        <v>1</v>
      </c>
      <c r="I227" s="429"/>
      <c r="J227" s="384">
        <f>ROUND(I227*H227,2)</f>
        <v>0</v>
      </c>
      <c r="K227" s="383" t="s">
        <v>2140</v>
      </c>
      <c r="L227" s="290"/>
      <c r="M227" s="438" t="s">
        <v>637</v>
      </c>
      <c r="N227" s="366" t="s">
        <v>1106</v>
      </c>
      <c r="O227" s="389"/>
      <c r="P227" s="367">
        <f>O227*H227</f>
        <v>0</v>
      </c>
      <c r="Q227" s="367">
        <v>0</v>
      </c>
      <c r="R227" s="367">
        <f>Q227*H227</f>
        <v>0</v>
      </c>
      <c r="S227" s="367">
        <v>0</v>
      </c>
      <c r="T227" s="368">
        <f>S227*H227</f>
        <v>0</v>
      </c>
      <c r="AR227" s="280" t="s">
        <v>61</v>
      </c>
      <c r="AT227" s="280" t="s">
        <v>1148</v>
      </c>
      <c r="AU227" s="280" t="s">
        <v>48</v>
      </c>
      <c r="AY227" s="280" t="s">
        <v>1147</v>
      </c>
      <c r="BE227" s="369">
        <f>IF(N227="základní",J227,0)</f>
        <v>0</v>
      </c>
      <c r="BF227" s="369">
        <f>IF(N227="snížená",J227,0)</f>
        <v>0</v>
      </c>
      <c r="BG227" s="369">
        <f>IF(N227="zákl. přenesená",J227,0)</f>
        <v>0</v>
      </c>
      <c r="BH227" s="369">
        <f>IF(N227="sníž. přenesená",J227,0)</f>
        <v>0</v>
      </c>
      <c r="BI227" s="369">
        <f>IF(N227="nulová",J227,0)</f>
        <v>0</v>
      </c>
      <c r="BJ227" s="280" t="s">
        <v>48</v>
      </c>
      <c r="BK227" s="369">
        <f>ROUND(I227*H227,2)</f>
        <v>0</v>
      </c>
      <c r="BL227" s="280" t="s">
        <v>61</v>
      </c>
      <c r="BM227" s="280" t="s">
        <v>1715</v>
      </c>
    </row>
    <row r="228" spans="2:65" s="289" customFormat="1" ht="40.5" x14ac:dyDescent="0.2">
      <c r="B228" s="290"/>
      <c r="D228" s="430" t="s">
        <v>2141</v>
      </c>
      <c r="F228" s="431" t="s">
        <v>2142</v>
      </c>
      <c r="I228" s="418"/>
      <c r="L228" s="290"/>
      <c r="M228" s="374"/>
      <c r="N228" s="389"/>
      <c r="O228" s="389"/>
      <c r="P228" s="389"/>
      <c r="Q228" s="389"/>
      <c r="R228" s="389"/>
      <c r="S228" s="389"/>
      <c r="T228" s="375"/>
      <c r="AT228" s="280" t="s">
        <v>2141</v>
      </c>
      <c r="AU228" s="280" t="s">
        <v>48</v>
      </c>
    </row>
    <row r="229" spans="2:65" s="289" customFormat="1" ht="38.25" customHeight="1" x14ac:dyDescent="0.2">
      <c r="B229" s="290"/>
      <c r="C229" s="370" t="s">
        <v>83</v>
      </c>
      <c r="D229" s="370" t="s">
        <v>1273</v>
      </c>
      <c r="E229" s="371" t="s">
        <v>1624</v>
      </c>
      <c r="F229" s="401" t="s">
        <v>2181</v>
      </c>
      <c r="G229" s="372" t="s">
        <v>219</v>
      </c>
      <c r="H229" s="373">
        <v>1</v>
      </c>
      <c r="I229" s="432"/>
      <c r="J229" s="402">
        <f>ROUND(I229*H229,2)</f>
        <v>0</v>
      </c>
      <c r="K229" s="401" t="s">
        <v>2165</v>
      </c>
      <c r="L229" s="439"/>
      <c r="M229" s="440" t="s">
        <v>637</v>
      </c>
      <c r="N229" s="433" t="s">
        <v>1106</v>
      </c>
      <c r="O229" s="389"/>
      <c r="P229" s="367">
        <f>O229*H229</f>
        <v>0</v>
      </c>
      <c r="Q229" s="367">
        <v>2.75E-2</v>
      </c>
      <c r="R229" s="367">
        <f>Q229*H229</f>
        <v>2.75E-2</v>
      </c>
      <c r="S229" s="367">
        <v>0</v>
      </c>
      <c r="T229" s="368">
        <f>S229*H229</f>
        <v>0</v>
      </c>
      <c r="AR229" s="280" t="s">
        <v>1173</v>
      </c>
      <c r="AT229" s="280" t="s">
        <v>1273</v>
      </c>
      <c r="AU229" s="280" t="s">
        <v>48</v>
      </c>
      <c r="AY229" s="280" t="s">
        <v>1147</v>
      </c>
      <c r="BE229" s="369">
        <f>IF(N229="základní",J229,0)</f>
        <v>0</v>
      </c>
      <c r="BF229" s="369">
        <f>IF(N229="snížená",J229,0)</f>
        <v>0</v>
      </c>
      <c r="BG229" s="369">
        <f>IF(N229="zákl. přenesená",J229,0)</f>
        <v>0</v>
      </c>
      <c r="BH229" s="369">
        <f>IF(N229="sníž. přenesená",J229,0)</f>
        <v>0</v>
      </c>
      <c r="BI229" s="369">
        <f>IF(N229="nulová",J229,0)</f>
        <v>0</v>
      </c>
      <c r="BJ229" s="280" t="s">
        <v>48</v>
      </c>
      <c r="BK229" s="369">
        <f>ROUND(I229*H229,2)</f>
        <v>0</v>
      </c>
      <c r="BL229" s="280" t="s">
        <v>61</v>
      </c>
      <c r="BM229" s="280" t="s">
        <v>1716</v>
      </c>
    </row>
    <row r="230" spans="2:65" s="289" customFormat="1" ht="54" x14ac:dyDescent="0.2">
      <c r="B230" s="290"/>
      <c r="D230" s="430" t="s">
        <v>1240</v>
      </c>
      <c r="F230" s="431" t="s">
        <v>2182</v>
      </c>
      <c r="I230" s="418"/>
      <c r="L230" s="290"/>
      <c r="M230" s="374"/>
      <c r="N230" s="389"/>
      <c r="O230" s="389"/>
      <c r="P230" s="389"/>
      <c r="Q230" s="389"/>
      <c r="R230" s="389"/>
      <c r="S230" s="389"/>
      <c r="T230" s="375"/>
      <c r="AT230" s="280" t="s">
        <v>1240</v>
      </c>
      <c r="AU230" s="280" t="s">
        <v>48</v>
      </c>
    </row>
    <row r="231" spans="2:65" s="289" customFormat="1" ht="16.5" customHeight="1" x14ac:dyDescent="0.2">
      <c r="B231" s="290"/>
      <c r="C231" s="370" t="s">
        <v>1717</v>
      </c>
      <c r="D231" s="370" t="s">
        <v>1273</v>
      </c>
      <c r="E231" s="371" t="s">
        <v>1626</v>
      </c>
      <c r="F231" s="401" t="s">
        <v>1627</v>
      </c>
      <c r="G231" s="372" t="s">
        <v>219</v>
      </c>
      <c r="H231" s="373">
        <v>1</v>
      </c>
      <c r="I231" s="432"/>
      <c r="J231" s="402">
        <f>ROUND(I231*H231,2)</f>
        <v>0</v>
      </c>
      <c r="K231" s="401" t="s">
        <v>637</v>
      </c>
      <c r="L231" s="439"/>
      <c r="M231" s="440" t="s">
        <v>637</v>
      </c>
      <c r="N231" s="433" t="s">
        <v>1106</v>
      </c>
      <c r="O231" s="389"/>
      <c r="P231" s="367">
        <f>O231*H231</f>
        <v>0</v>
      </c>
      <c r="Q231" s="367">
        <v>2.75E-2</v>
      </c>
      <c r="R231" s="367">
        <f>Q231*H231</f>
        <v>2.75E-2</v>
      </c>
      <c r="S231" s="367">
        <v>0</v>
      </c>
      <c r="T231" s="368">
        <f>S231*H231</f>
        <v>0</v>
      </c>
      <c r="AR231" s="280" t="s">
        <v>1173</v>
      </c>
      <c r="AT231" s="280" t="s">
        <v>1273</v>
      </c>
      <c r="AU231" s="280" t="s">
        <v>48</v>
      </c>
      <c r="AY231" s="280" t="s">
        <v>1147</v>
      </c>
      <c r="BE231" s="369">
        <f>IF(N231="základní",J231,0)</f>
        <v>0</v>
      </c>
      <c r="BF231" s="369">
        <f>IF(N231="snížená",J231,0)</f>
        <v>0</v>
      </c>
      <c r="BG231" s="369">
        <f>IF(N231="zákl. přenesená",J231,0)</f>
        <v>0</v>
      </c>
      <c r="BH231" s="369">
        <f>IF(N231="sníž. přenesená",J231,0)</f>
        <v>0</v>
      </c>
      <c r="BI231" s="369">
        <f>IF(N231="nulová",J231,0)</f>
        <v>0</v>
      </c>
      <c r="BJ231" s="280" t="s">
        <v>48</v>
      </c>
      <c r="BK231" s="369">
        <f>ROUND(I231*H231,2)</f>
        <v>0</v>
      </c>
      <c r="BL231" s="280" t="s">
        <v>61</v>
      </c>
      <c r="BM231" s="280" t="s">
        <v>1718</v>
      </c>
    </row>
    <row r="232" spans="2:65" s="289" customFormat="1" ht="40.5" x14ac:dyDescent="0.2">
      <c r="B232" s="290"/>
      <c r="D232" s="430" t="s">
        <v>1240</v>
      </c>
      <c r="F232" s="431" t="s">
        <v>2183</v>
      </c>
      <c r="I232" s="418"/>
      <c r="L232" s="290"/>
      <c r="M232" s="374"/>
      <c r="N232" s="389"/>
      <c r="O232" s="389"/>
      <c r="P232" s="389"/>
      <c r="Q232" s="389"/>
      <c r="R232" s="389"/>
      <c r="S232" s="389"/>
      <c r="T232" s="375"/>
      <c r="AT232" s="280" t="s">
        <v>1240</v>
      </c>
      <c r="AU232" s="280" t="s">
        <v>48</v>
      </c>
    </row>
    <row r="233" spans="2:65" s="289" customFormat="1" ht="16.5" customHeight="1" x14ac:dyDescent="0.2">
      <c r="B233" s="290"/>
      <c r="C233" s="370" t="s">
        <v>1719</v>
      </c>
      <c r="D233" s="370" t="s">
        <v>1273</v>
      </c>
      <c r="E233" s="371" t="s">
        <v>1629</v>
      </c>
      <c r="F233" s="401" t="s">
        <v>1630</v>
      </c>
      <c r="G233" s="372" t="s">
        <v>219</v>
      </c>
      <c r="H233" s="373">
        <v>1</v>
      </c>
      <c r="I233" s="432"/>
      <c r="J233" s="402">
        <f>ROUND(I233*H233,2)</f>
        <v>0</v>
      </c>
      <c r="K233" s="401" t="s">
        <v>637</v>
      </c>
      <c r="L233" s="439"/>
      <c r="M233" s="440" t="s">
        <v>637</v>
      </c>
      <c r="N233" s="433" t="s">
        <v>1106</v>
      </c>
      <c r="O233" s="389"/>
      <c r="P233" s="367">
        <f>O233*H233</f>
        <v>0</v>
      </c>
      <c r="Q233" s="367">
        <v>2.75E-2</v>
      </c>
      <c r="R233" s="367">
        <f>Q233*H233</f>
        <v>2.75E-2</v>
      </c>
      <c r="S233" s="367">
        <v>0</v>
      </c>
      <c r="T233" s="368">
        <f>S233*H233</f>
        <v>0</v>
      </c>
      <c r="AR233" s="280" t="s">
        <v>1173</v>
      </c>
      <c r="AT233" s="280" t="s">
        <v>1273</v>
      </c>
      <c r="AU233" s="280" t="s">
        <v>48</v>
      </c>
      <c r="AY233" s="280" t="s">
        <v>1147</v>
      </c>
      <c r="BE233" s="369">
        <f>IF(N233="základní",J233,0)</f>
        <v>0</v>
      </c>
      <c r="BF233" s="369">
        <f>IF(N233="snížená",J233,0)</f>
        <v>0</v>
      </c>
      <c r="BG233" s="369">
        <f>IF(N233="zákl. přenesená",J233,0)</f>
        <v>0</v>
      </c>
      <c r="BH233" s="369">
        <f>IF(N233="sníž. přenesená",J233,0)</f>
        <v>0</v>
      </c>
      <c r="BI233" s="369">
        <f>IF(N233="nulová",J233,0)</f>
        <v>0</v>
      </c>
      <c r="BJ233" s="280" t="s">
        <v>48</v>
      </c>
      <c r="BK233" s="369">
        <f>ROUND(I233*H233,2)</f>
        <v>0</v>
      </c>
      <c r="BL233" s="280" t="s">
        <v>61</v>
      </c>
      <c r="BM233" s="280" t="s">
        <v>1720</v>
      </c>
    </row>
    <row r="234" spans="2:65" s="289" customFormat="1" ht="40.5" x14ac:dyDescent="0.2">
      <c r="B234" s="290"/>
      <c r="D234" s="430" t="s">
        <v>1240</v>
      </c>
      <c r="F234" s="431" t="s">
        <v>2184</v>
      </c>
      <c r="I234" s="418"/>
      <c r="L234" s="290"/>
      <c r="M234" s="374"/>
      <c r="N234" s="389"/>
      <c r="O234" s="389"/>
      <c r="P234" s="389"/>
      <c r="Q234" s="389"/>
      <c r="R234" s="389"/>
      <c r="S234" s="389"/>
      <c r="T234" s="375"/>
      <c r="AT234" s="280" t="s">
        <v>1240</v>
      </c>
      <c r="AU234" s="280" t="s">
        <v>48</v>
      </c>
    </row>
    <row r="235" spans="2:65" s="289" customFormat="1" ht="25.5" customHeight="1" x14ac:dyDescent="0.2">
      <c r="B235" s="290"/>
      <c r="C235" s="370" t="s">
        <v>1721</v>
      </c>
      <c r="D235" s="370" t="s">
        <v>1273</v>
      </c>
      <c r="E235" s="371" t="s">
        <v>1632</v>
      </c>
      <c r="F235" s="401" t="s">
        <v>1633</v>
      </c>
      <c r="G235" s="372" t="s">
        <v>219</v>
      </c>
      <c r="H235" s="373">
        <v>1</v>
      </c>
      <c r="I235" s="432"/>
      <c r="J235" s="402">
        <f>ROUND(I235*H235,2)</f>
        <v>0</v>
      </c>
      <c r="K235" s="401" t="s">
        <v>637</v>
      </c>
      <c r="L235" s="439"/>
      <c r="M235" s="440" t="s">
        <v>637</v>
      </c>
      <c r="N235" s="433" t="s">
        <v>1106</v>
      </c>
      <c r="O235" s="389"/>
      <c r="P235" s="367">
        <f>O235*H235</f>
        <v>0</v>
      </c>
      <c r="Q235" s="367">
        <v>2.75E-2</v>
      </c>
      <c r="R235" s="367">
        <f>Q235*H235</f>
        <v>2.75E-2</v>
      </c>
      <c r="S235" s="367">
        <v>0</v>
      </c>
      <c r="T235" s="368">
        <f>S235*H235</f>
        <v>0</v>
      </c>
      <c r="AR235" s="280" t="s">
        <v>1173</v>
      </c>
      <c r="AT235" s="280" t="s">
        <v>1273</v>
      </c>
      <c r="AU235" s="280" t="s">
        <v>48</v>
      </c>
      <c r="AY235" s="280" t="s">
        <v>1147</v>
      </c>
      <c r="BE235" s="369">
        <f>IF(N235="základní",J235,0)</f>
        <v>0</v>
      </c>
      <c r="BF235" s="369">
        <f>IF(N235="snížená",J235,0)</f>
        <v>0</v>
      </c>
      <c r="BG235" s="369">
        <f>IF(N235="zákl. přenesená",J235,0)</f>
        <v>0</v>
      </c>
      <c r="BH235" s="369">
        <f>IF(N235="sníž. přenesená",J235,0)</f>
        <v>0</v>
      </c>
      <c r="BI235" s="369">
        <f>IF(N235="nulová",J235,0)</f>
        <v>0</v>
      </c>
      <c r="BJ235" s="280" t="s">
        <v>48</v>
      </c>
      <c r="BK235" s="369">
        <f>ROUND(I235*H235,2)</f>
        <v>0</v>
      </c>
      <c r="BL235" s="280" t="s">
        <v>61</v>
      </c>
      <c r="BM235" s="280" t="s">
        <v>1722</v>
      </c>
    </row>
    <row r="236" spans="2:65" s="289" customFormat="1" ht="40.5" x14ac:dyDescent="0.2">
      <c r="B236" s="290"/>
      <c r="D236" s="430" t="s">
        <v>1240</v>
      </c>
      <c r="F236" s="431" t="s">
        <v>2185</v>
      </c>
      <c r="I236" s="418"/>
      <c r="L236" s="290"/>
      <c r="M236" s="374"/>
      <c r="N236" s="389"/>
      <c r="O236" s="389"/>
      <c r="P236" s="389"/>
      <c r="Q236" s="389"/>
      <c r="R236" s="389"/>
      <c r="S236" s="389"/>
      <c r="T236" s="375"/>
      <c r="AT236" s="280" t="s">
        <v>1240</v>
      </c>
      <c r="AU236" s="280" t="s">
        <v>48</v>
      </c>
    </row>
    <row r="237" spans="2:65" s="289" customFormat="1" ht="16.5" customHeight="1" x14ac:dyDescent="0.2">
      <c r="B237" s="290"/>
      <c r="C237" s="370" t="s">
        <v>1723</v>
      </c>
      <c r="D237" s="370" t="s">
        <v>1273</v>
      </c>
      <c r="E237" s="371" t="s">
        <v>1635</v>
      </c>
      <c r="F237" s="401" t="s">
        <v>1636</v>
      </c>
      <c r="G237" s="372" t="s">
        <v>219</v>
      </c>
      <c r="H237" s="373">
        <v>1</v>
      </c>
      <c r="I237" s="432"/>
      <c r="J237" s="402">
        <f>ROUND(I237*H237,2)</f>
        <v>0</v>
      </c>
      <c r="K237" s="401" t="s">
        <v>637</v>
      </c>
      <c r="L237" s="439"/>
      <c r="M237" s="440" t="s">
        <v>637</v>
      </c>
      <c r="N237" s="433" t="s">
        <v>1106</v>
      </c>
      <c r="O237" s="389"/>
      <c r="P237" s="367">
        <f>O237*H237</f>
        <v>0</v>
      </c>
      <c r="Q237" s="367">
        <v>2.75E-2</v>
      </c>
      <c r="R237" s="367">
        <f>Q237*H237</f>
        <v>2.75E-2</v>
      </c>
      <c r="S237" s="367">
        <v>0</v>
      </c>
      <c r="T237" s="368">
        <f>S237*H237</f>
        <v>0</v>
      </c>
      <c r="AR237" s="280" t="s">
        <v>1173</v>
      </c>
      <c r="AT237" s="280" t="s">
        <v>1273</v>
      </c>
      <c r="AU237" s="280" t="s">
        <v>48</v>
      </c>
      <c r="AY237" s="280" t="s">
        <v>1147</v>
      </c>
      <c r="BE237" s="369">
        <f>IF(N237="základní",J237,0)</f>
        <v>0</v>
      </c>
      <c r="BF237" s="369">
        <f>IF(N237="snížená",J237,0)</f>
        <v>0</v>
      </c>
      <c r="BG237" s="369">
        <f>IF(N237="zákl. přenesená",J237,0)</f>
        <v>0</v>
      </c>
      <c r="BH237" s="369">
        <f>IF(N237="sníž. přenesená",J237,0)</f>
        <v>0</v>
      </c>
      <c r="BI237" s="369">
        <f>IF(N237="nulová",J237,0)</f>
        <v>0</v>
      </c>
      <c r="BJ237" s="280" t="s">
        <v>48</v>
      </c>
      <c r="BK237" s="369">
        <f>ROUND(I237*H237,2)</f>
        <v>0</v>
      </c>
      <c r="BL237" s="280" t="s">
        <v>61</v>
      </c>
      <c r="BM237" s="280" t="s">
        <v>1724</v>
      </c>
    </row>
    <row r="238" spans="2:65" s="289" customFormat="1" ht="40.5" x14ac:dyDescent="0.2">
      <c r="B238" s="290"/>
      <c r="D238" s="430" t="s">
        <v>1240</v>
      </c>
      <c r="F238" s="431" t="s">
        <v>2186</v>
      </c>
      <c r="I238" s="418"/>
      <c r="L238" s="290"/>
      <c r="M238" s="374"/>
      <c r="N238" s="389"/>
      <c r="O238" s="389"/>
      <c r="P238" s="389"/>
      <c r="Q238" s="389"/>
      <c r="R238" s="389"/>
      <c r="S238" s="389"/>
      <c r="T238" s="375"/>
      <c r="AT238" s="280" t="s">
        <v>1240</v>
      </c>
      <c r="AU238" s="280" t="s">
        <v>48</v>
      </c>
    </row>
    <row r="239" spans="2:65" s="289" customFormat="1" ht="25.5" customHeight="1" x14ac:dyDescent="0.2">
      <c r="B239" s="290"/>
      <c r="C239" s="370" t="s">
        <v>1725</v>
      </c>
      <c r="D239" s="370" t="s">
        <v>1273</v>
      </c>
      <c r="E239" s="371" t="s">
        <v>1638</v>
      </c>
      <c r="F239" s="401" t="s">
        <v>1639</v>
      </c>
      <c r="G239" s="372" t="s">
        <v>219</v>
      </c>
      <c r="H239" s="373">
        <v>1</v>
      </c>
      <c r="I239" s="432"/>
      <c r="J239" s="402">
        <f>ROUND(I239*H239,2)</f>
        <v>0</v>
      </c>
      <c r="K239" s="401" t="s">
        <v>637</v>
      </c>
      <c r="L239" s="439"/>
      <c r="M239" s="440" t="s">
        <v>637</v>
      </c>
      <c r="N239" s="433" t="s">
        <v>1106</v>
      </c>
      <c r="O239" s="389"/>
      <c r="P239" s="367">
        <f>O239*H239</f>
        <v>0</v>
      </c>
      <c r="Q239" s="367">
        <v>2.75E-2</v>
      </c>
      <c r="R239" s="367">
        <f>Q239*H239</f>
        <v>2.75E-2</v>
      </c>
      <c r="S239" s="367">
        <v>0</v>
      </c>
      <c r="T239" s="368">
        <f>S239*H239</f>
        <v>0</v>
      </c>
      <c r="AR239" s="280" t="s">
        <v>1173</v>
      </c>
      <c r="AT239" s="280" t="s">
        <v>1273</v>
      </c>
      <c r="AU239" s="280" t="s">
        <v>48</v>
      </c>
      <c r="AY239" s="280" t="s">
        <v>1147</v>
      </c>
      <c r="BE239" s="369">
        <f>IF(N239="základní",J239,0)</f>
        <v>0</v>
      </c>
      <c r="BF239" s="369">
        <f>IF(N239="snížená",J239,0)</f>
        <v>0</v>
      </c>
      <c r="BG239" s="369">
        <f>IF(N239="zákl. přenesená",J239,0)</f>
        <v>0</v>
      </c>
      <c r="BH239" s="369">
        <f>IF(N239="sníž. přenesená",J239,0)</f>
        <v>0</v>
      </c>
      <c r="BI239" s="369">
        <f>IF(N239="nulová",J239,0)</f>
        <v>0</v>
      </c>
      <c r="BJ239" s="280" t="s">
        <v>48</v>
      </c>
      <c r="BK239" s="369">
        <f>ROUND(I239*H239,2)</f>
        <v>0</v>
      </c>
      <c r="BL239" s="280" t="s">
        <v>61</v>
      </c>
      <c r="BM239" s="280" t="s">
        <v>1726</v>
      </c>
    </row>
    <row r="240" spans="2:65" s="289" customFormat="1" ht="40.5" x14ac:dyDescent="0.2">
      <c r="B240" s="290"/>
      <c r="D240" s="430" t="s">
        <v>1240</v>
      </c>
      <c r="F240" s="431" t="s">
        <v>2187</v>
      </c>
      <c r="I240" s="418"/>
      <c r="L240" s="290"/>
      <c r="M240" s="374"/>
      <c r="N240" s="389"/>
      <c r="O240" s="389"/>
      <c r="P240" s="389"/>
      <c r="Q240" s="389"/>
      <c r="R240" s="389"/>
      <c r="S240" s="389"/>
      <c r="T240" s="375"/>
      <c r="AT240" s="280" t="s">
        <v>1240</v>
      </c>
      <c r="AU240" s="280" t="s">
        <v>48</v>
      </c>
    </row>
    <row r="241" spans="2:65" s="289" customFormat="1" ht="25.5" customHeight="1" x14ac:dyDescent="0.2">
      <c r="B241" s="290"/>
      <c r="C241" s="361" t="s">
        <v>1727</v>
      </c>
      <c r="D241" s="361" t="s">
        <v>1148</v>
      </c>
      <c r="E241" s="362" t="s">
        <v>1580</v>
      </c>
      <c r="F241" s="383" t="s">
        <v>2167</v>
      </c>
      <c r="G241" s="363" t="s">
        <v>172</v>
      </c>
      <c r="H241" s="364">
        <v>5</v>
      </c>
      <c r="I241" s="429"/>
      <c r="J241" s="384">
        <f>ROUND(I241*H241,2)</f>
        <v>0</v>
      </c>
      <c r="K241" s="383" t="s">
        <v>2165</v>
      </c>
      <c r="L241" s="290"/>
      <c r="M241" s="438" t="s">
        <v>637</v>
      </c>
      <c r="N241" s="366" t="s">
        <v>1106</v>
      </c>
      <c r="O241" s="389"/>
      <c r="P241" s="367">
        <f>O241*H241</f>
        <v>0</v>
      </c>
      <c r="Q241" s="367">
        <v>6.5300000000000002E-3</v>
      </c>
      <c r="R241" s="367">
        <f>Q241*H241</f>
        <v>3.2649999999999998E-2</v>
      </c>
      <c r="S241" s="367">
        <v>0</v>
      </c>
      <c r="T241" s="368">
        <f>S241*H241</f>
        <v>0</v>
      </c>
      <c r="AR241" s="280" t="s">
        <v>61</v>
      </c>
      <c r="AT241" s="280" t="s">
        <v>1148</v>
      </c>
      <c r="AU241" s="280" t="s">
        <v>48</v>
      </c>
      <c r="AY241" s="280" t="s">
        <v>1147</v>
      </c>
      <c r="BE241" s="369">
        <f>IF(N241="základní",J241,0)</f>
        <v>0</v>
      </c>
      <c r="BF241" s="369">
        <f>IF(N241="snížená",J241,0)</f>
        <v>0</v>
      </c>
      <c r="BG241" s="369">
        <f>IF(N241="zákl. přenesená",J241,0)</f>
        <v>0</v>
      </c>
      <c r="BH241" s="369">
        <f>IF(N241="sníž. přenesená",J241,0)</f>
        <v>0</v>
      </c>
      <c r="BI241" s="369">
        <f>IF(N241="nulová",J241,0)</f>
        <v>0</v>
      </c>
      <c r="BJ241" s="280" t="s">
        <v>48</v>
      </c>
      <c r="BK241" s="369">
        <f>ROUND(I241*H241,2)</f>
        <v>0</v>
      </c>
      <c r="BL241" s="280" t="s">
        <v>61</v>
      </c>
      <c r="BM241" s="280" t="s">
        <v>1728</v>
      </c>
    </row>
    <row r="242" spans="2:65" s="353" customFormat="1" ht="37.35" customHeight="1" x14ac:dyDescent="0.35">
      <c r="B242" s="349"/>
      <c r="D242" s="357" t="s">
        <v>1145</v>
      </c>
      <c r="E242" s="424" t="s">
        <v>2196</v>
      </c>
      <c r="F242" s="424" t="s">
        <v>2197</v>
      </c>
      <c r="I242" s="425"/>
      <c r="J242" s="426">
        <f>BK242</f>
        <v>0</v>
      </c>
      <c r="L242" s="349"/>
      <c r="M242" s="354"/>
      <c r="N242" s="350"/>
      <c r="O242" s="350"/>
      <c r="P242" s="355">
        <f>SUM(P243:P257)</f>
        <v>0</v>
      </c>
      <c r="Q242" s="350"/>
      <c r="R242" s="355">
        <f>SUM(R243:R257)</f>
        <v>0.19764999999999999</v>
      </c>
      <c r="S242" s="350"/>
      <c r="T242" s="356">
        <f>SUM(T243:T257)</f>
        <v>0</v>
      </c>
      <c r="AR242" s="357" t="s">
        <v>48</v>
      </c>
      <c r="AT242" s="358" t="s">
        <v>1145</v>
      </c>
      <c r="AU242" s="358" t="s">
        <v>1146</v>
      </c>
      <c r="AY242" s="357" t="s">
        <v>1147</v>
      </c>
      <c r="BK242" s="359">
        <f>SUM(BK243:BK257)</f>
        <v>0</v>
      </c>
    </row>
    <row r="243" spans="2:65" s="289" customFormat="1" ht="25.5" customHeight="1" x14ac:dyDescent="0.2">
      <c r="B243" s="290"/>
      <c r="C243" s="361" t="s">
        <v>1729</v>
      </c>
      <c r="D243" s="361" t="s">
        <v>1148</v>
      </c>
      <c r="E243" s="362" t="s">
        <v>1622</v>
      </c>
      <c r="F243" s="383" t="s">
        <v>2180</v>
      </c>
      <c r="G243" s="363" t="s">
        <v>219</v>
      </c>
      <c r="H243" s="364">
        <v>1</v>
      </c>
      <c r="I243" s="429"/>
      <c r="J243" s="384">
        <f>ROUND(I243*H243,2)</f>
        <v>0</v>
      </c>
      <c r="K243" s="383" t="s">
        <v>2140</v>
      </c>
      <c r="L243" s="290"/>
      <c r="M243" s="438" t="s">
        <v>637</v>
      </c>
      <c r="N243" s="366" t="s">
        <v>1106</v>
      </c>
      <c r="O243" s="389"/>
      <c r="P243" s="367">
        <f>O243*H243</f>
        <v>0</v>
      </c>
      <c r="Q243" s="367">
        <v>0</v>
      </c>
      <c r="R243" s="367">
        <f>Q243*H243</f>
        <v>0</v>
      </c>
      <c r="S243" s="367">
        <v>0</v>
      </c>
      <c r="T243" s="368">
        <f>S243*H243</f>
        <v>0</v>
      </c>
      <c r="AR243" s="280" t="s">
        <v>61</v>
      </c>
      <c r="AT243" s="280" t="s">
        <v>1148</v>
      </c>
      <c r="AU243" s="280" t="s">
        <v>48</v>
      </c>
      <c r="AY243" s="280" t="s">
        <v>1147</v>
      </c>
      <c r="BE243" s="369">
        <f>IF(N243="základní",J243,0)</f>
        <v>0</v>
      </c>
      <c r="BF243" s="369">
        <f>IF(N243="snížená",J243,0)</f>
        <v>0</v>
      </c>
      <c r="BG243" s="369">
        <f>IF(N243="zákl. přenesená",J243,0)</f>
        <v>0</v>
      </c>
      <c r="BH243" s="369">
        <f>IF(N243="sníž. přenesená",J243,0)</f>
        <v>0</v>
      </c>
      <c r="BI243" s="369">
        <f>IF(N243="nulová",J243,0)</f>
        <v>0</v>
      </c>
      <c r="BJ243" s="280" t="s">
        <v>48</v>
      </c>
      <c r="BK243" s="369">
        <f>ROUND(I243*H243,2)</f>
        <v>0</v>
      </c>
      <c r="BL243" s="280" t="s">
        <v>61</v>
      </c>
      <c r="BM243" s="280" t="s">
        <v>1730</v>
      </c>
    </row>
    <row r="244" spans="2:65" s="289" customFormat="1" ht="40.5" x14ac:dyDescent="0.2">
      <c r="B244" s="290"/>
      <c r="D244" s="430" t="s">
        <v>2141</v>
      </c>
      <c r="F244" s="431" t="s">
        <v>2142</v>
      </c>
      <c r="I244" s="418"/>
      <c r="L244" s="290"/>
      <c r="M244" s="374"/>
      <c r="N244" s="389"/>
      <c r="O244" s="389"/>
      <c r="P244" s="389"/>
      <c r="Q244" s="389"/>
      <c r="R244" s="389"/>
      <c r="S244" s="389"/>
      <c r="T244" s="375"/>
      <c r="AT244" s="280" t="s">
        <v>2141</v>
      </c>
      <c r="AU244" s="280" t="s">
        <v>48</v>
      </c>
    </row>
    <row r="245" spans="2:65" s="289" customFormat="1" ht="38.25" customHeight="1" x14ac:dyDescent="0.2">
      <c r="B245" s="290"/>
      <c r="C245" s="370" t="s">
        <v>1731</v>
      </c>
      <c r="D245" s="370" t="s">
        <v>1273</v>
      </c>
      <c r="E245" s="371" t="s">
        <v>1624</v>
      </c>
      <c r="F245" s="401" t="s">
        <v>2181</v>
      </c>
      <c r="G245" s="372" t="s">
        <v>219</v>
      </c>
      <c r="H245" s="373">
        <v>1</v>
      </c>
      <c r="I245" s="432"/>
      <c r="J245" s="402">
        <f>ROUND(I245*H245,2)</f>
        <v>0</v>
      </c>
      <c r="K245" s="401" t="s">
        <v>2165</v>
      </c>
      <c r="L245" s="439"/>
      <c r="M245" s="440" t="s">
        <v>637</v>
      </c>
      <c r="N245" s="433" t="s">
        <v>1106</v>
      </c>
      <c r="O245" s="389"/>
      <c r="P245" s="367">
        <f>O245*H245</f>
        <v>0</v>
      </c>
      <c r="Q245" s="367">
        <v>2.75E-2</v>
      </c>
      <c r="R245" s="367">
        <f>Q245*H245</f>
        <v>2.75E-2</v>
      </c>
      <c r="S245" s="367">
        <v>0</v>
      </c>
      <c r="T245" s="368">
        <f>S245*H245</f>
        <v>0</v>
      </c>
      <c r="AR245" s="280" t="s">
        <v>1173</v>
      </c>
      <c r="AT245" s="280" t="s">
        <v>1273</v>
      </c>
      <c r="AU245" s="280" t="s">
        <v>48</v>
      </c>
      <c r="AY245" s="280" t="s">
        <v>1147</v>
      </c>
      <c r="BE245" s="369">
        <f>IF(N245="základní",J245,0)</f>
        <v>0</v>
      </c>
      <c r="BF245" s="369">
        <f>IF(N245="snížená",J245,0)</f>
        <v>0</v>
      </c>
      <c r="BG245" s="369">
        <f>IF(N245="zákl. přenesená",J245,0)</f>
        <v>0</v>
      </c>
      <c r="BH245" s="369">
        <f>IF(N245="sníž. přenesená",J245,0)</f>
        <v>0</v>
      </c>
      <c r="BI245" s="369">
        <f>IF(N245="nulová",J245,0)</f>
        <v>0</v>
      </c>
      <c r="BJ245" s="280" t="s">
        <v>48</v>
      </c>
      <c r="BK245" s="369">
        <f>ROUND(I245*H245,2)</f>
        <v>0</v>
      </c>
      <c r="BL245" s="280" t="s">
        <v>61</v>
      </c>
      <c r="BM245" s="280" t="s">
        <v>1732</v>
      </c>
    </row>
    <row r="246" spans="2:65" s="289" customFormat="1" ht="54" x14ac:dyDescent="0.2">
      <c r="B246" s="290"/>
      <c r="D246" s="430" t="s">
        <v>1240</v>
      </c>
      <c r="F246" s="431" t="s">
        <v>2182</v>
      </c>
      <c r="I246" s="418"/>
      <c r="L246" s="290"/>
      <c r="M246" s="374"/>
      <c r="N246" s="389"/>
      <c r="O246" s="389"/>
      <c r="P246" s="389"/>
      <c r="Q246" s="389"/>
      <c r="R246" s="389"/>
      <c r="S246" s="389"/>
      <c r="T246" s="375"/>
      <c r="AT246" s="280" t="s">
        <v>1240</v>
      </c>
      <c r="AU246" s="280" t="s">
        <v>48</v>
      </c>
    </row>
    <row r="247" spans="2:65" s="289" customFormat="1" ht="16.5" customHeight="1" x14ac:dyDescent="0.2">
      <c r="B247" s="290"/>
      <c r="C247" s="370" t="s">
        <v>1733</v>
      </c>
      <c r="D247" s="370" t="s">
        <v>1273</v>
      </c>
      <c r="E247" s="371" t="s">
        <v>1626</v>
      </c>
      <c r="F247" s="401" t="s">
        <v>1627</v>
      </c>
      <c r="G247" s="372" t="s">
        <v>219</v>
      </c>
      <c r="H247" s="373">
        <v>1</v>
      </c>
      <c r="I247" s="432"/>
      <c r="J247" s="402">
        <f>ROUND(I247*H247,2)</f>
        <v>0</v>
      </c>
      <c r="K247" s="401" t="s">
        <v>637</v>
      </c>
      <c r="L247" s="439"/>
      <c r="M247" s="440" t="s">
        <v>637</v>
      </c>
      <c r="N247" s="433" t="s">
        <v>1106</v>
      </c>
      <c r="O247" s="389"/>
      <c r="P247" s="367">
        <f>O247*H247</f>
        <v>0</v>
      </c>
      <c r="Q247" s="367">
        <v>2.75E-2</v>
      </c>
      <c r="R247" s="367">
        <f>Q247*H247</f>
        <v>2.75E-2</v>
      </c>
      <c r="S247" s="367">
        <v>0</v>
      </c>
      <c r="T247" s="368">
        <f>S247*H247</f>
        <v>0</v>
      </c>
      <c r="AR247" s="280" t="s">
        <v>1173</v>
      </c>
      <c r="AT247" s="280" t="s">
        <v>1273</v>
      </c>
      <c r="AU247" s="280" t="s">
        <v>48</v>
      </c>
      <c r="AY247" s="280" t="s">
        <v>1147</v>
      </c>
      <c r="BE247" s="369">
        <f>IF(N247="základní",J247,0)</f>
        <v>0</v>
      </c>
      <c r="BF247" s="369">
        <f>IF(N247="snížená",J247,0)</f>
        <v>0</v>
      </c>
      <c r="BG247" s="369">
        <f>IF(N247="zákl. přenesená",J247,0)</f>
        <v>0</v>
      </c>
      <c r="BH247" s="369">
        <f>IF(N247="sníž. přenesená",J247,0)</f>
        <v>0</v>
      </c>
      <c r="BI247" s="369">
        <f>IF(N247="nulová",J247,0)</f>
        <v>0</v>
      </c>
      <c r="BJ247" s="280" t="s">
        <v>48</v>
      </c>
      <c r="BK247" s="369">
        <f>ROUND(I247*H247,2)</f>
        <v>0</v>
      </c>
      <c r="BL247" s="280" t="s">
        <v>61</v>
      </c>
      <c r="BM247" s="280" t="s">
        <v>1734</v>
      </c>
    </row>
    <row r="248" spans="2:65" s="289" customFormat="1" ht="40.5" x14ac:dyDescent="0.2">
      <c r="B248" s="290"/>
      <c r="D248" s="430" t="s">
        <v>1240</v>
      </c>
      <c r="F248" s="431" t="s">
        <v>2183</v>
      </c>
      <c r="I248" s="418"/>
      <c r="L248" s="290"/>
      <c r="M248" s="374"/>
      <c r="N248" s="389"/>
      <c r="O248" s="389"/>
      <c r="P248" s="389"/>
      <c r="Q248" s="389"/>
      <c r="R248" s="389"/>
      <c r="S248" s="389"/>
      <c r="T248" s="375"/>
      <c r="AT248" s="280" t="s">
        <v>1240</v>
      </c>
      <c r="AU248" s="280" t="s">
        <v>48</v>
      </c>
    </row>
    <row r="249" spans="2:65" s="289" customFormat="1" ht="16.5" customHeight="1" x14ac:dyDescent="0.2">
      <c r="B249" s="290"/>
      <c r="C249" s="370" t="s">
        <v>1735</v>
      </c>
      <c r="D249" s="370" t="s">
        <v>1273</v>
      </c>
      <c r="E249" s="371" t="s">
        <v>1629</v>
      </c>
      <c r="F249" s="401" t="s">
        <v>1630</v>
      </c>
      <c r="G249" s="372" t="s">
        <v>219</v>
      </c>
      <c r="H249" s="373">
        <v>1</v>
      </c>
      <c r="I249" s="432"/>
      <c r="J249" s="402">
        <f>ROUND(I249*H249,2)</f>
        <v>0</v>
      </c>
      <c r="K249" s="401" t="s">
        <v>637</v>
      </c>
      <c r="L249" s="439"/>
      <c r="M249" s="440" t="s">
        <v>637</v>
      </c>
      <c r="N249" s="433" t="s">
        <v>1106</v>
      </c>
      <c r="O249" s="389"/>
      <c r="P249" s="367">
        <f>O249*H249</f>
        <v>0</v>
      </c>
      <c r="Q249" s="367">
        <v>2.75E-2</v>
      </c>
      <c r="R249" s="367">
        <f>Q249*H249</f>
        <v>2.75E-2</v>
      </c>
      <c r="S249" s="367">
        <v>0</v>
      </c>
      <c r="T249" s="368">
        <f>S249*H249</f>
        <v>0</v>
      </c>
      <c r="AR249" s="280" t="s">
        <v>1173</v>
      </c>
      <c r="AT249" s="280" t="s">
        <v>1273</v>
      </c>
      <c r="AU249" s="280" t="s">
        <v>48</v>
      </c>
      <c r="AY249" s="280" t="s">
        <v>1147</v>
      </c>
      <c r="BE249" s="369">
        <f>IF(N249="základní",J249,0)</f>
        <v>0</v>
      </c>
      <c r="BF249" s="369">
        <f>IF(N249="snížená",J249,0)</f>
        <v>0</v>
      </c>
      <c r="BG249" s="369">
        <f>IF(N249="zákl. přenesená",J249,0)</f>
        <v>0</v>
      </c>
      <c r="BH249" s="369">
        <f>IF(N249="sníž. přenesená",J249,0)</f>
        <v>0</v>
      </c>
      <c r="BI249" s="369">
        <f>IF(N249="nulová",J249,0)</f>
        <v>0</v>
      </c>
      <c r="BJ249" s="280" t="s">
        <v>48</v>
      </c>
      <c r="BK249" s="369">
        <f>ROUND(I249*H249,2)</f>
        <v>0</v>
      </c>
      <c r="BL249" s="280" t="s">
        <v>61</v>
      </c>
      <c r="BM249" s="280" t="s">
        <v>1736</v>
      </c>
    </row>
    <row r="250" spans="2:65" s="289" customFormat="1" ht="40.5" x14ac:dyDescent="0.2">
      <c r="B250" s="290"/>
      <c r="D250" s="430" t="s">
        <v>1240</v>
      </c>
      <c r="F250" s="431" t="s">
        <v>2184</v>
      </c>
      <c r="I250" s="418"/>
      <c r="L250" s="290"/>
      <c r="M250" s="374"/>
      <c r="N250" s="389"/>
      <c r="O250" s="389"/>
      <c r="P250" s="389"/>
      <c r="Q250" s="389"/>
      <c r="R250" s="389"/>
      <c r="S250" s="389"/>
      <c r="T250" s="375"/>
      <c r="AT250" s="280" t="s">
        <v>1240</v>
      </c>
      <c r="AU250" s="280" t="s">
        <v>48</v>
      </c>
    </row>
    <row r="251" spans="2:65" s="289" customFormat="1" ht="25.5" customHeight="1" x14ac:dyDescent="0.2">
      <c r="B251" s="290"/>
      <c r="C251" s="370" t="s">
        <v>1737</v>
      </c>
      <c r="D251" s="370" t="s">
        <v>1273</v>
      </c>
      <c r="E251" s="371" t="s">
        <v>1632</v>
      </c>
      <c r="F251" s="401" t="s">
        <v>1633</v>
      </c>
      <c r="G251" s="372" t="s">
        <v>219</v>
      </c>
      <c r="H251" s="373">
        <v>1</v>
      </c>
      <c r="I251" s="432"/>
      <c r="J251" s="402">
        <f>ROUND(I251*H251,2)</f>
        <v>0</v>
      </c>
      <c r="K251" s="401" t="s">
        <v>637</v>
      </c>
      <c r="L251" s="439"/>
      <c r="M251" s="440" t="s">
        <v>637</v>
      </c>
      <c r="N251" s="433" t="s">
        <v>1106</v>
      </c>
      <c r="O251" s="389"/>
      <c r="P251" s="367">
        <f>O251*H251</f>
        <v>0</v>
      </c>
      <c r="Q251" s="367">
        <v>2.75E-2</v>
      </c>
      <c r="R251" s="367">
        <f>Q251*H251</f>
        <v>2.75E-2</v>
      </c>
      <c r="S251" s="367">
        <v>0</v>
      </c>
      <c r="T251" s="368">
        <f>S251*H251</f>
        <v>0</v>
      </c>
      <c r="AR251" s="280" t="s">
        <v>1173</v>
      </c>
      <c r="AT251" s="280" t="s">
        <v>1273</v>
      </c>
      <c r="AU251" s="280" t="s">
        <v>48</v>
      </c>
      <c r="AY251" s="280" t="s">
        <v>1147</v>
      </c>
      <c r="BE251" s="369">
        <f>IF(N251="základní",J251,0)</f>
        <v>0</v>
      </c>
      <c r="BF251" s="369">
        <f>IF(N251="snížená",J251,0)</f>
        <v>0</v>
      </c>
      <c r="BG251" s="369">
        <f>IF(N251="zákl. přenesená",J251,0)</f>
        <v>0</v>
      </c>
      <c r="BH251" s="369">
        <f>IF(N251="sníž. přenesená",J251,0)</f>
        <v>0</v>
      </c>
      <c r="BI251" s="369">
        <f>IF(N251="nulová",J251,0)</f>
        <v>0</v>
      </c>
      <c r="BJ251" s="280" t="s">
        <v>48</v>
      </c>
      <c r="BK251" s="369">
        <f>ROUND(I251*H251,2)</f>
        <v>0</v>
      </c>
      <c r="BL251" s="280" t="s">
        <v>61</v>
      </c>
      <c r="BM251" s="280" t="s">
        <v>1738</v>
      </c>
    </row>
    <row r="252" spans="2:65" s="289" customFormat="1" ht="40.5" x14ac:dyDescent="0.2">
      <c r="B252" s="290"/>
      <c r="D252" s="430" t="s">
        <v>1240</v>
      </c>
      <c r="F252" s="431" t="s">
        <v>2185</v>
      </c>
      <c r="I252" s="418"/>
      <c r="L252" s="290"/>
      <c r="M252" s="374"/>
      <c r="N252" s="389"/>
      <c r="O252" s="389"/>
      <c r="P252" s="389"/>
      <c r="Q252" s="389"/>
      <c r="R252" s="389"/>
      <c r="S252" s="389"/>
      <c r="T252" s="375"/>
      <c r="AT252" s="280" t="s">
        <v>1240</v>
      </c>
      <c r="AU252" s="280" t="s">
        <v>48</v>
      </c>
    </row>
    <row r="253" spans="2:65" s="289" customFormat="1" ht="16.5" customHeight="1" x14ac:dyDescent="0.2">
      <c r="B253" s="290"/>
      <c r="C253" s="370" t="s">
        <v>1739</v>
      </c>
      <c r="D253" s="370" t="s">
        <v>1273</v>
      </c>
      <c r="E253" s="371" t="s">
        <v>1635</v>
      </c>
      <c r="F253" s="401" t="s">
        <v>1636</v>
      </c>
      <c r="G253" s="372" t="s">
        <v>219</v>
      </c>
      <c r="H253" s="373">
        <v>1</v>
      </c>
      <c r="I253" s="432"/>
      <c r="J253" s="402">
        <f>ROUND(I253*H253,2)</f>
        <v>0</v>
      </c>
      <c r="K253" s="401" t="s">
        <v>637</v>
      </c>
      <c r="L253" s="439"/>
      <c r="M253" s="440" t="s">
        <v>637</v>
      </c>
      <c r="N253" s="433" t="s">
        <v>1106</v>
      </c>
      <c r="O253" s="389"/>
      <c r="P253" s="367">
        <f>O253*H253</f>
        <v>0</v>
      </c>
      <c r="Q253" s="367">
        <v>2.75E-2</v>
      </c>
      <c r="R253" s="367">
        <f>Q253*H253</f>
        <v>2.75E-2</v>
      </c>
      <c r="S253" s="367">
        <v>0</v>
      </c>
      <c r="T253" s="368">
        <f>S253*H253</f>
        <v>0</v>
      </c>
      <c r="AR253" s="280" t="s">
        <v>1173</v>
      </c>
      <c r="AT253" s="280" t="s">
        <v>1273</v>
      </c>
      <c r="AU253" s="280" t="s">
        <v>48</v>
      </c>
      <c r="AY253" s="280" t="s">
        <v>1147</v>
      </c>
      <c r="BE253" s="369">
        <f>IF(N253="základní",J253,0)</f>
        <v>0</v>
      </c>
      <c r="BF253" s="369">
        <f>IF(N253="snížená",J253,0)</f>
        <v>0</v>
      </c>
      <c r="BG253" s="369">
        <f>IF(N253="zákl. přenesená",J253,0)</f>
        <v>0</v>
      </c>
      <c r="BH253" s="369">
        <f>IF(N253="sníž. přenesená",J253,0)</f>
        <v>0</v>
      </c>
      <c r="BI253" s="369">
        <f>IF(N253="nulová",J253,0)</f>
        <v>0</v>
      </c>
      <c r="BJ253" s="280" t="s">
        <v>48</v>
      </c>
      <c r="BK253" s="369">
        <f>ROUND(I253*H253,2)</f>
        <v>0</v>
      </c>
      <c r="BL253" s="280" t="s">
        <v>61</v>
      </c>
      <c r="BM253" s="280" t="s">
        <v>1740</v>
      </c>
    </row>
    <row r="254" spans="2:65" s="289" customFormat="1" ht="40.5" x14ac:dyDescent="0.2">
      <c r="B254" s="290"/>
      <c r="D254" s="430" t="s">
        <v>1240</v>
      </c>
      <c r="F254" s="431" t="s">
        <v>2186</v>
      </c>
      <c r="I254" s="418"/>
      <c r="L254" s="290"/>
      <c r="M254" s="374"/>
      <c r="N254" s="389"/>
      <c r="O254" s="389"/>
      <c r="P254" s="389"/>
      <c r="Q254" s="389"/>
      <c r="R254" s="389"/>
      <c r="S254" s="389"/>
      <c r="T254" s="375"/>
      <c r="AT254" s="280" t="s">
        <v>1240</v>
      </c>
      <c r="AU254" s="280" t="s">
        <v>48</v>
      </c>
    </row>
    <row r="255" spans="2:65" s="289" customFormat="1" ht="25.5" customHeight="1" x14ac:dyDescent="0.2">
      <c r="B255" s="290"/>
      <c r="C255" s="370" t="s">
        <v>1741</v>
      </c>
      <c r="D255" s="370" t="s">
        <v>1273</v>
      </c>
      <c r="E255" s="371" t="s">
        <v>1638</v>
      </c>
      <c r="F255" s="401" t="s">
        <v>1639</v>
      </c>
      <c r="G255" s="372" t="s">
        <v>219</v>
      </c>
      <c r="H255" s="373">
        <v>1</v>
      </c>
      <c r="I255" s="432"/>
      <c r="J255" s="402">
        <f>ROUND(I255*H255,2)</f>
        <v>0</v>
      </c>
      <c r="K255" s="401" t="s">
        <v>637</v>
      </c>
      <c r="L255" s="439"/>
      <c r="M255" s="440" t="s">
        <v>637</v>
      </c>
      <c r="N255" s="433" t="s">
        <v>1106</v>
      </c>
      <c r="O255" s="389"/>
      <c r="P255" s="367">
        <f>O255*H255</f>
        <v>0</v>
      </c>
      <c r="Q255" s="367">
        <v>2.75E-2</v>
      </c>
      <c r="R255" s="367">
        <f>Q255*H255</f>
        <v>2.75E-2</v>
      </c>
      <c r="S255" s="367">
        <v>0</v>
      </c>
      <c r="T255" s="368">
        <f>S255*H255</f>
        <v>0</v>
      </c>
      <c r="AR255" s="280" t="s">
        <v>1173</v>
      </c>
      <c r="AT255" s="280" t="s">
        <v>1273</v>
      </c>
      <c r="AU255" s="280" t="s">
        <v>48</v>
      </c>
      <c r="AY255" s="280" t="s">
        <v>1147</v>
      </c>
      <c r="BE255" s="369">
        <f>IF(N255="základní",J255,0)</f>
        <v>0</v>
      </c>
      <c r="BF255" s="369">
        <f>IF(N255="snížená",J255,0)</f>
        <v>0</v>
      </c>
      <c r="BG255" s="369">
        <f>IF(N255="zákl. přenesená",J255,0)</f>
        <v>0</v>
      </c>
      <c r="BH255" s="369">
        <f>IF(N255="sníž. přenesená",J255,0)</f>
        <v>0</v>
      </c>
      <c r="BI255" s="369">
        <f>IF(N255="nulová",J255,0)</f>
        <v>0</v>
      </c>
      <c r="BJ255" s="280" t="s">
        <v>48</v>
      </c>
      <c r="BK255" s="369">
        <f>ROUND(I255*H255,2)</f>
        <v>0</v>
      </c>
      <c r="BL255" s="280" t="s">
        <v>61</v>
      </c>
      <c r="BM255" s="280" t="s">
        <v>1742</v>
      </c>
    </row>
    <row r="256" spans="2:65" s="289" customFormat="1" ht="40.5" x14ac:dyDescent="0.2">
      <c r="B256" s="290"/>
      <c r="D256" s="430" t="s">
        <v>1240</v>
      </c>
      <c r="F256" s="431" t="s">
        <v>2187</v>
      </c>
      <c r="I256" s="418"/>
      <c r="L256" s="290"/>
      <c r="M256" s="374"/>
      <c r="N256" s="389"/>
      <c r="O256" s="389"/>
      <c r="P256" s="389"/>
      <c r="Q256" s="389"/>
      <c r="R256" s="389"/>
      <c r="S256" s="389"/>
      <c r="T256" s="375"/>
      <c r="AT256" s="280" t="s">
        <v>1240</v>
      </c>
      <c r="AU256" s="280" t="s">
        <v>48</v>
      </c>
    </row>
    <row r="257" spans="2:65" s="289" customFormat="1" ht="25.5" customHeight="1" x14ac:dyDescent="0.2">
      <c r="B257" s="290"/>
      <c r="C257" s="361" t="s">
        <v>1743</v>
      </c>
      <c r="D257" s="361" t="s">
        <v>1148</v>
      </c>
      <c r="E257" s="362" t="s">
        <v>1580</v>
      </c>
      <c r="F257" s="383" t="s">
        <v>2167</v>
      </c>
      <c r="G257" s="363" t="s">
        <v>172</v>
      </c>
      <c r="H257" s="364">
        <v>5</v>
      </c>
      <c r="I257" s="429"/>
      <c r="J257" s="384">
        <f>ROUND(I257*H257,2)</f>
        <v>0</v>
      </c>
      <c r="K257" s="383" t="s">
        <v>2165</v>
      </c>
      <c r="L257" s="290"/>
      <c r="M257" s="438" t="s">
        <v>637</v>
      </c>
      <c r="N257" s="366" t="s">
        <v>1106</v>
      </c>
      <c r="O257" s="389"/>
      <c r="P257" s="367">
        <f>O257*H257</f>
        <v>0</v>
      </c>
      <c r="Q257" s="367">
        <v>6.5300000000000002E-3</v>
      </c>
      <c r="R257" s="367">
        <f>Q257*H257</f>
        <v>3.2649999999999998E-2</v>
      </c>
      <c r="S257" s="367">
        <v>0</v>
      </c>
      <c r="T257" s="368">
        <f>S257*H257</f>
        <v>0</v>
      </c>
      <c r="AR257" s="280" t="s">
        <v>61</v>
      </c>
      <c r="AT257" s="280" t="s">
        <v>1148</v>
      </c>
      <c r="AU257" s="280" t="s">
        <v>48</v>
      </c>
      <c r="AY257" s="280" t="s">
        <v>1147</v>
      </c>
      <c r="BE257" s="369">
        <f>IF(N257="základní",J257,0)</f>
        <v>0</v>
      </c>
      <c r="BF257" s="369">
        <f>IF(N257="snížená",J257,0)</f>
        <v>0</v>
      </c>
      <c r="BG257" s="369">
        <f>IF(N257="zákl. přenesená",J257,0)</f>
        <v>0</v>
      </c>
      <c r="BH257" s="369">
        <f>IF(N257="sníž. přenesená",J257,0)</f>
        <v>0</v>
      </c>
      <c r="BI257" s="369">
        <f>IF(N257="nulová",J257,0)</f>
        <v>0</v>
      </c>
      <c r="BJ257" s="280" t="s">
        <v>48</v>
      </c>
      <c r="BK257" s="369">
        <f>ROUND(I257*H257,2)</f>
        <v>0</v>
      </c>
      <c r="BL257" s="280" t="s">
        <v>61</v>
      </c>
      <c r="BM257" s="280" t="s">
        <v>1744</v>
      </c>
    </row>
    <row r="258" spans="2:65" s="353" customFormat="1" ht="37.35" customHeight="1" x14ac:dyDescent="0.35">
      <c r="B258" s="349"/>
      <c r="D258" s="357" t="s">
        <v>1145</v>
      </c>
      <c r="E258" s="424" t="s">
        <v>2198</v>
      </c>
      <c r="F258" s="424" t="s">
        <v>2199</v>
      </c>
      <c r="I258" s="425"/>
      <c r="J258" s="426">
        <f>BK258</f>
        <v>0</v>
      </c>
      <c r="L258" s="349"/>
      <c r="M258" s="354"/>
      <c r="N258" s="350"/>
      <c r="O258" s="350"/>
      <c r="P258" s="355">
        <f>SUM(P259:P282)</f>
        <v>0</v>
      </c>
      <c r="Q258" s="350"/>
      <c r="R258" s="355">
        <f>SUM(R259:R282)</f>
        <v>1.1252</v>
      </c>
      <c r="S258" s="350"/>
      <c r="T258" s="356">
        <f>SUM(T259:T282)</f>
        <v>0</v>
      </c>
      <c r="AR258" s="357" t="s">
        <v>48</v>
      </c>
      <c r="AT258" s="358" t="s">
        <v>1145</v>
      </c>
      <c r="AU258" s="358" t="s">
        <v>1146</v>
      </c>
      <c r="AY258" s="357" t="s">
        <v>1147</v>
      </c>
      <c r="BK258" s="359">
        <f>SUM(BK259:BK282)</f>
        <v>0</v>
      </c>
    </row>
    <row r="259" spans="2:65" s="289" customFormat="1" ht="25.5" customHeight="1" x14ac:dyDescent="0.2">
      <c r="B259" s="290"/>
      <c r="C259" s="361" t="s">
        <v>1745</v>
      </c>
      <c r="D259" s="361" t="s">
        <v>1148</v>
      </c>
      <c r="E259" s="362" t="s">
        <v>1544</v>
      </c>
      <c r="F259" s="383" t="s">
        <v>2159</v>
      </c>
      <c r="G259" s="363" t="s">
        <v>219</v>
      </c>
      <c r="H259" s="364">
        <v>1</v>
      </c>
      <c r="I259" s="429"/>
      <c r="J259" s="384">
        <f>ROUND(I259*H259,2)</f>
        <v>0</v>
      </c>
      <c r="K259" s="383" t="s">
        <v>2140</v>
      </c>
      <c r="L259" s="290"/>
      <c r="M259" s="438" t="s">
        <v>637</v>
      </c>
      <c r="N259" s="366" t="s">
        <v>1106</v>
      </c>
      <c r="O259" s="389"/>
      <c r="P259" s="367">
        <f>O259*H259</f>
        <v>0</v>
      </c>
      <c r="Q259" s="367">
        <v>0</v>
      </c>
      <c r="R259" s="367">
        <f>Q259*H259</f>
        <v>0</v>
      </c>
      <c r="S259" s="367">
        <v>0</v>
      </c>
      <c r="T259" s="368">
        <f>S259*H259</f>
        <v>0</v>
      </c>
      <c r="AR259" s="280" t="s">
        <v>61</v>
      </c>
      <c r="AT259" s="280" t="s">
        <v>1148</v>
      </c>
      <c r="AU259" s="280" t="s">
        <v>48</v>
      </c>
      <c r="AY259" s="280" t="s">
        <v>1147</v>
      </c>
      <c r="BE259" s="369">
        <f>IF(N259="základní",J259,0)</f>
        <v>0</v>
      </c>
      <c r="BF259" s="369">
        <f>IF(N259="snížená",J259,0)</f>
        <v>0</v>
      </c>
      <c r="BG259" s="369">
        <f>IF(N259="zákl. přenesená",J259,0)</f>
        <v>0</v>
      </c>
      <c r="BH259" s="369">
        <f>IF(N259="sníž. přenesená",J259,0)</f>
        <v>0</v>
      </c>
      <c r="BI259" s="369">
        <f>IF(N259="nulová",J259,0)</f>
        <v>0</v>
      </c>
      <c r="BJ259" s="280" t="s">
        <v>48</v>
      </c>
      <c r="BK259" s="369">
        <f>ROUND(I259*H259,2)</f>
        <v>0</v>
      </c>
      <c r="BL259" s="280" t="s">
        <v>61</v>
      </c>
      <c r="BM259" s="280" t="s">
        <v>1746</v>
      </c>
    </row>
    <row r="260" spans="2:65" s="289" customFormat="1" ht="40.5" x14ac:dyDescent="0.2">
      <c r="B260" s="290"/>
      <c r="D260" s="430" t="s">
        <v>2141</v>
      </c>
      <c r="F260" s="431" t="s">
        <v>2142</v>
      </c>
      <c r="I260" s="418"/>
      <c r="L260" s="290"/>
      <c r="M260" s="374"/>
      <c r="N260" s="389"/>
      <c r="O260" s="389"/>
      <c r="P260" s="389"/>
      <c r="Q260" s="389"/>
      <c r="R260" s="389"/>
      <c r="S260" s="389"/>
      <c r="T260" s="375"/>
      <c r="AT260" s="280" t="s">
        <v>2141</v>
      </c>
      <c r="AU260" s="280" t="s">
        <v>48</v>
      </c>
    </row>
    <row r="261" spans="2:65" s="289" customFormat="1" ht="89.25" customHeight="1" x14ac:dyDescent="0.2">
      <c r="B261" s="290"/>
      <c r="C261" s="370" t="s">
        <v>1747</v>
      </c>
      <c r="D261" s="370" t="s">
        <v>1273</v>
      </c>
      <c r="E261" s="371" t="s">
        <v>1546</v>
      </c>
      <c r="F261" s="401" t="s">
        <v>2160</v>
      </c>
      <c r="G261" s="372" t="s">
        <v>219</v>
      </c>
      <c r="H261" s="373">
        <v>1</v>
      </c>
      <c r="I261" s="432"/>
      <c r="J261" s="402">
        <f>ROUND(I261*H261,2)</f>
        <v>0</v>
      </c>
      <c r="K261" s="401" t="s">
        <v>637</v>
      </c>
      <c r="L261" s="439"/>
      <c r="M261" s="440" t="s">
        <v>637</v>
      </c>
      <c r="N261" s="433" t="s">
        <v>1106</v>
      </c>
      <c r="O261" s="389"/>
      <c r="P261" s="367">
        <f>O261*H261</f>
        <v>0</v>
      </c>
      <c r="Q261" s="367">
        <v>0.30099999999999999</v>
      </c>
      <c r="R261" s="367">
        <f>Q261*H261</f>
        <v>0.30099999999999999</v>
      </c>
      <c r="S261" s="367">
        <v>0</v>
      </c>
      <c r="T261" s="368">
        <f>S261*H261</f>
        <v>0</v>
      </c>
      <c r="AR261" s="280" t="s">
        <v>1173</v>
      </c>
      <c r="AT261" s="280" t="s">
        <v>1273</v>
      </c>
      <c r="AU261" s="280" t="s">
        <v>48</v>
      </c>
      <c r="AY261" s="280" t="s">
        <v>1147</v>
      </c>
      <c r="BE261" s="369">
        <f>IF(N261="základní",J261,0)</f>
        <v>0</v>
      </c>
      <c r="BF261" s="369">
        <f>IF(N261="snížená",J261,0)</f>
        <v>0</v>
      </c>
      <c r="BG261" s="369">
        <f>IF(N261="zákl. přenesená",J261,0)</f>
        <v>0</v>
      </c>
      <c r="BH261" s="369">
        <f>IF(N261="sníž. přenesená",J261,0)</f>
        <v>0</v>
      </c>
      <c r="BI261" s="369">
        <f>IF(N261="nulová",J261,0)</f>
        <v>0</v>
      </c>
      <c r="BJ261" s="280" t="s">
        <v>48</v>
      </c>
      <c r="BK261" s="369">
        <f>ROUND(I261*H261,2)</f>
        <v>0</v>
      </c>
      <c r="BL261" s="280" t="s">
        <v>61</v>
      </c>
      <c r="BM261" s="280" t="s">
        <v>1748</v>
      </c>
    </row>
    <row r="262" spans="2:65" s="289" customFormat="1" ht="108" x14ac:dyDescent="0.2">
      <c r="B262" s="290"/>
      <c r="D262" s="430" t="s">
        <v>1240</v>
      </c>
      <c r="F262" s="431" t="s">
        <v>2200</v>
      </c>
      <c r="I262" s="418"/>
      <c r="L262" s="290"/>
      <c r="M262" s="374"/>
      <c r="N262" s="389"/>
      <c r="O262" s="389"/>
      <c r="P262" s="389"/>
      <c r="Q262" s="389"/>
      <c r="R262" s="389"/>
      <c r="S262" s="389"/>
      <c r="T262" s="375"/>
      <c r="AT262" s="280" t="s">
        <v>1240</v>
      </c>
      <c r="AU262" s="280" t="s">
        <v>48</v>
      </c>
    </row>
    <row r="263" spans="2:65" s="289" customFormat="1" ht="16.5" customHeight="1" x14ac:dyDescent="0.2">
      <c r="B263" s="290"/>
      <c r="C263" s="361" t="s">
        <v>1749</v>
      </c>
      <c r="D263" s="361" t="s">
        <v>1148</v>
      </c>
      <c r="E263" s="362" t="s">
        <v>1548</v>
      </c>
      <c r="F263" s="383" t="s">
        <v>1549</v>
      </c>
      <c r="G263" s="363" t="s">
        <v>1521</v>
      </c>
      <c r="H263" s="364">
        <v>16</v>
      </c>
      <c r="I263" s="429"/>
      <c r="J263" s="384">
        <f t="shared" ref="J263:J281" si="40">ROUND(I263*H263,2)</f>
        <v>0</v>
      </c>
      <c r="K263" s="383" t="s">
        <v>637</v>
      </c>
      <c r="L263" s="290"/>
      <c r="M263" s="438" t="s">
        <v>637</v>
      </c>
      <c r="N263" s="366" t="s">
        <v>1106</v>
      </c>
      <c r="O263" s="389"/>
      <c r="P263" s="367">
        <f t="shared" ref="P263:P281" si="41">O263*H263</f>
        <v>0</v>
      </c>
      <c r="Q263" s="367">
        <v>0</v>
      </c>
      <c r="R263" s="367">
        <f t="shared" ref="R263:R281" si="42">Q263*H263</f>
        <v>0</v>
      </c>
      <c r="S263" s="367">
        <v>0</v>
      </c>
      <c r="T263" s="368">
        <f t="shared" ref="T263:T281" si="43">S263*H263</f>
        <v>0</v>
      </c>
      <c r="AR263" s="280" t="s">
        <v>61</v>
      </c>
      <c r="AT263" s="280" t="s">
        <v>1148</v>
      </c>
      <c r="AU263" s="280" t="s">
        <v>48</v>
      </c>
      <c r="AY263" s="280" t="s">
        <v>1147</v>
      </c>
      <c r="BE263" s="369">
        <f t="shared" ref="BE263:BE281" si="44">IF(N263="základní",J263,0)</f>
        <v>0</v>
      </c>
      <c r="BF263" s="369">
        <f t="shared" ref="BF263:BF281" si="45">IF(N263="snížená",J263,0)</f>
        <v>0</v>
      </c>
      <c r="BG263" s="369">
        <f t="shared" ref="BG263:BG281" si="46">IF(N263="zákl. přenesená",J263,0)</f>
        <v>0</v>
      </c>
      <c r="BH263" s="369">
        <f t="shared" ref="BH263:BH281" si="47">IF(N263="sníž. přenesená",J263,0)</f>
        <v>0</v>
      </c>
      <c r="BI263" s="369">
        <f t="shared" ref="BI263:BI281" si="48">IF(N263="nulová",J263,0)</f>
        <v>0</v>
      </c>
      <c r="BJ263" s="280" t="s">
        <v>48</v>
      </c>
      <c r="BK263" s="369">
        <f t="shared" ref="BK263:BK281" si="49">ROUND(I263*H263,2)</f>
        <v>0</v>
      </c>
      <c r="BL263" s="280" t="s">
        <v>61</v>
      </c>
      <c r="BM263" s="280" t="s">
        <v>1750</v>
      </c>
    </row>
    <row r="264" spans="2:65" s="289" customFormat="1" ht="16.5" customHeight="1" x14ac:dyDescent="0.2">
      <c r="B264" s="290"/>
      <c r="C264" s="361" t="s">
        <v>1751</v>
      </c>
      <c r="D264" s="361" t="s">
        <v>1148</v>
      </c>
      <c r="E264" s="362" t="s">
        <v>1551</v>
      </c>
      <c r="F264" s="383" t="s">
        <v>1552</v>
      </c>
      <c r="G264" s="363" t="s">
        <v>219</v>
      </c>
      <c r="H264" s="364">
        <v>8</v>
      </c>
      <c r="I264" s="429"/>
      <c r="J264" s="384">
        <f t="shared" si="40"/>
        <v>0</v>
      </c>
      <c r="K264" s="383" t="s">
        <v>637</v>
      </c>
      <c r="L264" s="290"/>
      <c r="M264" s="438" t="s">
        <v>637</v>
      </c>
      <c r="N264" s="366" t="s">
        <v>1106</v>
      </c>
      <c r="O264" s="389"/>
      <c r="P264" s="367">
        <f t="shared" si="41"/>
        <v>0</v>
      </c>
      <c r="Q264" s="367">
        <v>0</v>
      </c>
      <c r="R264" s="367">
        <f t="shared" si="42"/>
        <v>0</v>
      </c>
      <c r="S264" s="367">
        <v>0</v>
      </c>
      <c r="T264" s="368">
        <f t="shared" si="43"/>
        <v>0</v>
      </c>
      <c r="AR264" s="280" t="s">
        <v>61</v>
      </c>
      <c r="AT264" s="280" t="s">
        <v>1148</v>
      </c>
      <c r="AU264" s="280" t="s">
        <v>48</v>
      </c>
      <c r="AY264" s="280" t="s">
        <v>1147</v>
      </c>
      <c r="BE264" s="369">
        <f t="shared" si="44"/>
        <v>0</v>
      </c>
      <c r="BF264" s="369">
        <f t="shared" si="45"/>
        <v>0</v>
      </c>
      <c r="BG264" s="369">
        <f t="shared" si="46"/>
        <v>0</v>
      </c>
      <c r="BH264" s="369">
        <f t="shared" si="47"/>
        <v>0</v>
      </c>
      <c r="BI264" s="369">
        <f t="shared" si="48"/>
        <v>0</v>
      </c>
      <c r="BJ264" s="280" t="s">
        <v>48</v>
      </c>
      <c r="BK264" s="369">
        <f t="shared" si="49"/>
        <v>0</v>
      </c>
      <c r="BL264" s="280" t="s">
        <v>61</v>
      </c>
      <c r="BM264" s="280" t="s">
        <v>1752</v>
      </c>
    </row>
    <row r="265" spans="2:65" s="289" customFormat="1" ht="16.5" customHeight="1" x14ac:dyDescent="0.2">
      <c r="B265" s="290"/>
      <c r="C265" s="361" t="s">
        <v>1753</v>
      </c>
      <c r="D265" s="361" t="s">
        <v>1148</v>
      </c>
      <c r="E265" s="362" t="s">
        <v>1554</v>
      </c>
      <c r="F265" s="383" t="s">
        <v>1555</v>
      </c>
      <c r="G265" s="363" t="s">
        <v>219</v>
      </c>
      <c r="H265" s="364">
        <v>2</v>
      </c>
      <c r="I265" s="429"/>
      <c r="J265" s="384">
        <f t="shared" si="40"/>
        <v>0</v>
      </c>
      <c r="K265" s="383" t="s">
        <v>637</v>
      </c>
      <c r="L265" s="290"/>
      <c r="M265" s="438" t="s">
        <v>637</v>
      </c>
      <c r="N265" s="366" t="s">
        <v>1106</v>
      </c>
      <c r="O265" s="389"/>
      <c r="P265" s="367">
        <f t="shared" si="41"/>
        <v>0</v>
      </c>
      <c r="Q265" s="367">
        <v>0</v>
      </c>
      <c r="R265" s="367">
        <f t="shared" si="42"/>
        <v>0</v>
      </c>
      <c r="S265" s="367">
        <v>0</v>
      </c>
      <c r="T265" s="368">
        <f t="shared" si="43"/>
        <v>0</v>
      </c>
      <c r="AR265" s="280" t="s">
        <v>61</v>
      </c>
      <c r="AT265" s="280" t="s">
        <v>1148</v>
      </c>
      <c r="AU265" s="280" t="s">
        <v>48</v>
      </c>
      <c r="AY265" s="280" t="s">
        <v>1147</v>
      </c>
      <c r="BE265" s="369">
        <f t="shared" si="44"/>
        <v>0</v>
      </c>
      <c r="BF265" s="369">
        <f t="shared" si="45"/>
        <v>0</v>
      </c>
      <c r="BG265" s="369">
        <f t="shared" si="46"/>
        <v>0</v>
      </c>
      <c r="BH265" s="369">
        <f t="shared" si="47"/>
        <v>0</v>
      </c>
      <c r="BI265" s="369">
        <f t="shared" si="48"/>
        <v>0</v>
      </c>
      <c r="BJ265" s="280" t="s">
        <v>48</v>
      </c>
      <c r="BK265" s="369">
        <f t="shared" si="49"/>
        <v>0</v>
      </c>
      <c r="BL265" s="280" t="s">
        <v>61</v>
      </c>
      <c r="BM265" s="280" t="s">
        <v>1754</v>
      </c>
    </row>
    <row r="266" spans="2:65" s="289" customFormat="1" ht="16.5" customHeight="1" x14ac:dyDescent="0.2">
      <c r="B266" s="290"/>
      <c r="C266" s="361" t="s">
        <v>1755</v>
      </c>
      <c r="D266" s="361" t="s">
        <v>1148</v>
      </c>
      <c r="E266" s="362" t="s">
        <v>1557</v>
      </c>
      <c r="F266" s="383" t="s">
        <v>1558</v>
      </c>
      <c r="G266" s="363" t="s">
        <v>219</v>
      </c>
      <c r="H266" s="364">
        <v>2</v>
      </c>
      <c r="I266" s="429"/>
      <c r="J266" s="384">
        <f t="shared" si="40"/>
        <v>0</v>
      </c>
      <c r="K266" s="383" t="s">
        <v>637</v>
      </c>
      <c r="L266" s="290"/>
      <c r="M266" s="438" t="s">
        <v>637</v>
      </c>
      <c r="N266" s="366" t="s">
        <v>1106</v>
      </c>
      <c r="O266" s="389"/>
      <c r="P266" s="367">
        <f t="shared" si="41"/>
        <v>0</v>
      </c>
      <c r="Q266" s="367">
        <v>0</v>
      </c>
      <c r="R266" s="367">
        <f t="shared" si="42"/>
        <v>0</v>
      </c>
      <c r="S266" s="367">
        <v>0</v>
      </c>
      <c r="T266" s="368">
        <f t="shared" si="43"/>
        <v>0</v>
      </c>
      <c r="AR266" s="280" t="s">
        <v>61</v>
      </c>
      <c r="AT266" s="280" t="s">
        <v>1148</v>
      </c>
      <c r="AU266" s="280" t="s">
        <v>48</v>
      </c>
      <c r="AY266" s="280" t="s">
        <v>1147</v>
      </c>
      <c r="BE266" s="369">
        <f t="shared" si="44"/>
        <v>0</v>
      </c>
      <c r="BF266" s="369">
        <f t="shared" si="45"/>
        <v>0</v>
      </c>
      <c r="BG266" s="369">
        <f t="shared" si="46"/>
        <v>0</v>
      </c>
      <c r="BH266" s="369">
        <f t="shared" si="47"/>
        <v>0</v>
      </c>
      <c r="BI266" s="369">
        <f t="shared" si="48"/>
        <v>0</v>
      </c>
      <c r="BJ266" s="280" t="s">
        <v>48</v>
      </c>
      <c r="BK266" s="369">
        <f t="shared" si="49"/>
        <v>0</v>
      </c>
      <c r="BL266" s="280" t="s">
        <v>61</v>
      </c>
      <c r="BM266" s="280" t="s">
        <v>1756</v>
      </c>
    </row>
    <row r="267" spans="2:65" s="289" customFormat="1" ht="16.5" customHeight="1" x14ac:dyDescent="0.2">
      <c r="B267" s="290"/>
      <c r="C267" s="361" t="s">
        <v>1757</v>
      </c>
      <c r="D267" s="361" t="s">
        <v>1148</v>
      </c>
      <c r="E267" s="362" t="s">
        <v>1560</v>
      </c>
      <c r="F267" s="383" t="s">
        <v>1561</v>
      </c>
      <c r="G267" s="363" t="s">
        <v>219</v>
      </c>
      <c r="H267" s="364">
        <v>2</v>
      </c>
      <c r="I267" s="429"/>
      <c r="J267" s="384">
        <f t="shared" si="40"/>
        <v>0</v>
      </c>
      <c r="K267" s="383" t="s">
        <v>637</v>
      </c>
      <c r="L267" s="290"/>
      <c r="M267" s="438" t="s">
        <v>637</v>
      </c>
      <c r="N267" s="366" t="s">
        <v>1106</v>
      </c>
      <c r="O267" s="389"/>
      <c r="P267" s="367">
        <f t="shared" si="41"/>
        <v>0</v>
      </c>
      <c r="Q267" s="367">
        <v>0</v>
      </c>
      <c r="R267" s="367">
        <f t="shared" si="42"/>
        <v>0</v>
      </c>
      <c r="S267" s="367">
        <v>0</v>
      </c>
      <c r="T267" s="368">
        <f t="shared" si="43"/>
        <v>0</v>
      </c>
      <c r="AR267" s="280" t="s">
        <v>61</v>
      </c>
      <c r="AT267" s="280" t="s">
        <v>1148</v>
      </c>
      <c r="AU267" s="280" t="s">
        <v>48</v>
      </c>
      <c r="AY267" s="280" t="s">
        <v>1147</v>
      </c>
      <c r="BE267" s="369">
        <f t="shared" si="44"/>
        <v>0</v>
      </c>
      <c r="BF267" s="369">
        <f t="shared" si="45"/>
        <v>0</v>
      </c>
      <c r="BG267" s="369">
        <f t="shared" si="46"/>
        <v>0</v>
      </c>
      <c r="BH267" s="369">
        <f t="shared" si="47"/>
        <v>0</v>
      </c>
      <c r="BI267" s="369">
        <f t="shared" si="48"/>
        <v>0</v>
      </c>
      <c r="BJ267" s="280" t="s">
        <v>48</v>
      </c>
      <c r="BK267" s="369">
        <f t="shared" si="49"/>
        <v>0</v>
      </c>
      <c r="BL267" s="280" t="s">
        <v>61</v>
      </c>
      <c r="BM267" s="280" t="s">
        <v>1758</v>
      </c>
    </row>
    <row r="268" spans="2:65" s="289" customFormat="1" ht="16.5" customHeight="1" x14ac:dyDescent="0.2">
      <c r="B268" s="290"/>
      <c r="C268" s="370" t="s">
        <v>1759</v>
      </c>
      <c r="D268" s="370" t="s">
        <v>1273</v>
      </c>
      <c r="E268" s="371" t="s">
        <v>1563</v>
      </c>
      <c r="F268" s="401" t="s">
        <v>1564</v>
      </c>
      <c r="G268" s="372" t="s">
        <v>219</v>
      </c>
      <c r="H268" s="373">
        <v>2</v>
      </c>
      <c r="I268" s="432"/>
      <c r="J268" s="402">
        <f t="shared" si="40"/>
        <v>0</v>
      </c>
      <c r="K268" s="401" t="s">
        <v>637</v>
      </c>
      <c r="L268" s="439"/>
      <c r="M268" s="440" t="s">
        <v>637</v>
      </c>
      <c r="N268" s="433" t="s">
        <v>1106</v>
      </c>
      <c r="O268" s="389"/>
      <c r="P268" s="367">
        <f t="shared" si="41"/>
        <v>0</v>
      </c>
      <c r="Q268" s="367">
        <v>0</v>
      </c>
      <c r="R268" s="367">
        <f t="shared" si="42"/>
        <v>0</v>
      </c>
      <c r="S268" s="367">
        <v>0</v>
      </c>
      <c r="T268" s="368">
        <f t="shared" si="43"/>
        <v>0</v>
      </c>
      <c r="AR268" s="280" t="s">
        <v>1173</v>
      </c>
      <c r="AT268" s="280" t="s">
        <v>1273</v>
      </c>
      <c r="AU268" s="280" t="s">
        <v>48</v>
      </c>
      <c r="AY268" s="280" t="s">
        <v>1147</v>
      </c>
      <c r="BE268" s="369">
        <f t="shared" si="44"/>
        <v>0</v>
      </c>
      <c r="BF268" s="369">
        <f t="shared" si="45"/>
        <v>0</v>
      </c>
      <c r="BG268" s="369">
        <f t="shared" si="46"/>
        <v>0</v>
      </c>
      <c r="BH268" s="369">
        <f t="shared" si="47"/>
        <v>0</v>
      </c>
      <c r="BI268" s="369">
        <f t="shared" si="48"/>
        <v>0</v>
      </c>
      <c r="BJ268" s="280" t="s">
        <v>48</v>
      </c>
      <c r="BK268" s="369">
        <f t="shared" si="49"/>
        <v>0</v>
      </c>
      <c r="BL268" s="280" t="s">
        <v>61</v>
      </c>
      <c r="BM268" s="280" t="s">
        <v>1760</v>
      </c>
    </row>
    <row r="269" spans="2:65" s="289" customFormat="1" ht="16.5" customHeight="1" x14ac:dyDescent="0.2">
      <c r="B269" s="290"/>
      <c r="C269" s="361" t="s">
        <v>1761</v>
      </c>
      <c r="D269" s="361" t="s">
        <v>1148</v>
      </c>
      <c r="E269" s="362" t="s">
        <v>1566</v>
      </c>
      <c r="F269" s="383" t="s">
        <v>2162</v>
      </c>
      <c r="G269" s="363" t="s">
        <v>219</v>
      </c>
      <c r="H269" s="364">
        <v>2</v>
      </c>
      <c r="I269" s="429"/>
      <c r="J269" s="384">
        <f t="shared" si="40"/>
        <v>0</v>
      </c>
      <c r="K269" s="383" t="s">
        <v>637</v>
      </c>
      <c r="L269" s="290"/>
      <c r="M269" s="438" t="s">
        <v>637</v>
      </c>
      <c r="N269" s="366" t="s">
        <v>1106</v>
      </c>
      <c r="O269" s="389"/>
      <c r="P269" s="367">
        <f t="shared" si="41"/>
        <v>0</v>
      </c>
      <c r="Q269" s="367">
        <v>0</v>
      </c>
      <c r="R269" s="367">
        <f t="shared" si="42"/>
        <v>0</v>
      </c>
      <c r="S269" s="367">
        <v>0</v>
      </c>
      <c r="T269" s="368">
        <f t="shared" si="43"/>
        <v>0</v>
      </c>
      <c r="AR269" s="280" t="s">
        <v>61</v>
      </c>
      <c r="AT269" s="280" t="s">
        <v>1148</v>
      </c>
      <c r="AU269" s="280" t="s">
        <v>48</v>
      </c>
      <c r="AY269" s="280" t="s">
        <v>1147</v>
      </c>
      <c r="BE269" s="369">
        <f t="shared" si="44"/>
        <v>0</v>
      </c>
      <c r="BF269" s="369">
        <f t="shared" si="45"/>
        <v>0</v>
      </c>
      <c r="BG269" s="369">
        <f t="shared" si="46"/>
        <v>0</v>
      </c>
      <c r="BH269" s="369">
        <f t="shared" si="47"/>
        <v>0</v>
      </c>
      <c r="BI269" s="369">
        <f t="shared" si="48"/>
        <v>0</v>
      </c>
      <c r="BJ269" s="280" t="s">
        <v>48</v>
      </c>
      <c r="BK269" s="369">
        <f t="shared" si="49"/>
        <v>0</v>
      </c>
      <c r="BL269" s="280" t="s">
        <v>61</v>
      </c>
      <c r="BM269" s="280" t="s">
        <v>1762</v>
      </c>
    </row>
    <row r="270" spans="2:65" s="289" customFormat="1" ht="16.5" customHeight="1" x14ac:dyDescent="0.2">
      <c r="B270" s="290"/>
      <c r="C270" s="361" t="s">
        <v>1763</v>
      </c>
      <c r="D270" s="361" t="s">
        <v>1148</v>
      </c>
      <c r="E270" s="362" t="s">
        <v>1568</v>
      </c>
      <c r="F270" s="383" t="s">
        <v>1569</v>
      </c>
      <c r="G270" s="363" t="s">
        <v>219</v>
      </c>
      <c r="H270" s="364">
        <v>2</v>
      </c>
      <c r="I270" s="429"/>
      <c r="J270" s="384">
        <f t="shared" si="40"/>
        <v>0</v>
      </c>
      <c r="K270" s="383" t="s">
        <v>637</v>
      </c>
      <c r="L270" s="290"/>
      <c r="M270" s="438" t="s">
        <v>637</v>
      </c>
      <c r="N270" s="366" t="s">
        <v>1106</v>
      </c>
      <c r="O270" s="389"/>
      <c r="P270" s="367">
        <f t="shared" si="41"/>
        <v>0</v>
      </c>
      <c r="Q270" s="367">
        <v>0</v>
      </c>
      <c r="R270" s="367">
        <f t="shared" si="42"/>
        <v>0</v>
      </c>
      <c r="S270" s="367">
        <v>0</v>
      </c>
      <c r="T270" s="368">
        <f t="shared" si="43"/>
        <v>0</v>
      </c>
      <c r="AR270" s="280" t="s">
        <v>61</v>
      </c>
      <c r="AT270" s="280" t="s">
        <v>1148</v>
      </c>
      <c r="AU270" s="280" t="s">
        <v>48</v>
      </c>
      <c r="AY270" s="280" t="s">
        <v>1147</v>
      </c>
      <c r="BE270" s="369">
        <f t="shared" si="44"/>
        <v>0</v>
      </c>
      <c r="BF270" s="369">
        <f t="shared" si="45"/>
        <v>0</v>
      </c>
      <c r="BG270" s="369">
        <f t="shared" si="46"/>
        <v>0</v>
      </c>
      <c r="BH270" s="369">
        <f t="shared" si="47"/>
        <v>0</v>
      </c>
      <c r="BI270" s="369">
        <f t="shared" si="48"/>
        <v>0</v>
      </c>
      <c r="BJ270" s="280" t="s">
        <v>48</v>
      </c>
      <c r="BK270" s="369">
        <f t="shared" si="49"/>
        <v>0</v>
      </c>
      <c r="BL270" s="280" t="s">
        <v>61</v>
      </c>
      <c r="BM270" s="280" t="s">
        <v>1764</v>
      </c>
    </row>
    <row r="271" spans="2:65" s="289" customFormat="1" ht="16.5" customHeight="1" x14ac:dyDescent="0.2">
      <c r="B271" s="290"/>
      <c r="C271" s="361" t="s">
        <v>1765</v>
      </c>
      <c r="D271" s="361" t="s">
        <v>1148</v>
      </c>
      <c r="E271" s="362" t="s">
        <v>1571</v>
      </c>
      <c r="F271" s="383" t="s">
        <v>1572</v>
      </c>
      <c r="G271" s="363" t="s">
        <v>219</v>
      </c>
      <c r="H271" s="364">
        <v>2</v>
      </c>
      <c r="I271" s="429"/>
      <c r="J271" s="384">
        <f t="shared" si="40"/>
        <v>0</v>
      </c>
      <c r="K271" s="383" t="s">
        <v>637</v>
      </c>
      <c r="L271" s="290"/>
      <c r="M271" s="438" t="s">
        <v>637</v>
      </c>
      <c r="N271" s="366" t="s">
        <v>1106</v>
      </c>
      <c r="O271" s="389"/>
      <c r="P271" s="367">
        <f t="shared" si="41"/>
        <v>0</v>
      </c>
      <c r="Q271" s="367">
        <v>0</v>
      </c>
      <c r="R271" s="367">
        <f t="shared" si="42"/>
        <v>0</v>
      </c>
      <c r="S271" s="367">
        <v>0</v>
      </c>
      <c r="T271" s="368">
        <f t="shared" si="43"/>
        <v>0</v>
      </c>
      <c r="AR271" s="280" t="s">
        <v>61</v>
      </c>
      <c r="AT271" s="280" t="s">
        <v>1148</v>
      </c>
      <c r="AU271" s="280" t="s">
        <v>48</v>
      </c>
      <c r="AY271" s="280" t="s">
        <v>1147</v>
      </c>
      <c r="BE271" s="369">
        <f t="shared" si="44"/>
        <v>0</v>
      </c>
      <c r="BF271" s="369">
        <f t="shared" si="45"/>
        <v>0</v>
      </c>
      <c r="BG271" s="369">
        <f t="shared" si="46"/>
        <v>0</v>
      </c>
      <c r="BH271" s="369">
        <f t="shared" si="47"/>
        <v>0</v>
      </c>
      <c r="BI271" s="369">
        <f t="shared" si="48"/>
        <v>0</v>
      </c>
      <c r="BJ271" s="280" t="s">
        <v>48</v>
      </c>
      <c r="BK271" s="369">
        <f t="shared" si="49"/>
        <v>0</v>
      </c>
      <c r="BL271" s="280" t="s">
        <v>61</v>
      </c>
      <c r="BM271" s="280" t="s">
        <v>1766</v>
      </c>
    </row>
    <row r="272" spans="2:65" s="289" customFormat="1" ht="16.5" customHeight="1" x14ac:dyDescent="0.2">
      <c r="B272" s="290"/>
      <c r="C272" s="361" t="s">
        <v>1767</v>
      </c>
      <c r="D272" s="361" t="s">
        <v>1148</v>
      </c>
      <c r="E272" s="362" t="s">
        <v>1574</v>
      </c>
      <c r="F272" s="383" t="s">
        <v>2163</v>
      </c>
      <c r="G272" s="363" t="s">
        <v>153</v>
      </c>
      <c r="H272" s="364">
        <v>15</v>
      </c>
      <c r="I272" s="429"/>
      <c r="J272" s="384">
        <f t="shared" si="40"/>
        <v>0</v>
      </c>
      <c r="K272" s="383" t="s">
        <v>637</v>
      </c>
      <c r="L272" s="290"/>
      <c r="M272" s="438" t="s">
        <v>637</v>
      </c>
      <c r="N272" s="366" t="s">
        <v>1106</v>
      </c>
      <c r="O272" s="389"/>
      <c r="P272" s="367">
        <f t="shared" si="41"/>
        <v>0</v>
      </c>
      <c r="Q272" s="367">
        <v>0</v>
      </c>
      <c r="R272" s="367">
        <f t="shared" si="42"/>
        <v>0</v>
      </c>
      <c r="S272" s="367">
        <v>0</v>
      </c>
      <c r="T272" s="368">
        <f t="shared" si="43"/>
        <v>0</v>
      </c>
      <c r="AR272" s="280" t="s">
        <v>61</v>
      </c>
      <c r="AT272" s="280" t="s">
        <v>1148</v>
      </c>
      <c r="AU272" s="280" t="s">
        <v>48</v>
      </c>
      <c r="AY272" s="280" t="s">
        <v>1147</v>
      </c>
      <c r="BE272" s="369">
        <f t="shared" si="44"/>
        <v>0</v>
      </c>
      <c r="BF272" s="369">
        <f t="shared" si="45"/>
        <v>0</v>
      </c>
      <c r="BG272" s="369">
        <f t="shared" si="46"/>
        <v>0</v>
      </c>
      <c r="BH272" s="369">
        <f t="shared" si="47"/>
        <v>0</v>
      </c>
      <c r="BI272" s="369">
        <f t="shared" si="48"/>
        <v>0</v>
      </c>
      <c r="BJ272" s="280" t="s">
        <v>48</v>
      </c>
      <c r="BK272" s="369">
        <f t="shared" si="49"/>
        <v>0</v>
      </c>
      <c r="BL272" s="280" t="s">
        <v>61</v>
      </c>
      <c r="BM272" s="280" t="s">
        <v>1768</v>
      </c>
    </row>
    <row r="273" spans="2:65" s="289" customFormat="1" ht="16.5" customHeight="1" x14ac:dyDescent="0.2">
      <c r="B273" s="290"/>
      <c r="C273" s="361" t="s">
        <v>1769</v>
      </c>
      <c r="D273" s="361" t="s">
        <v>1148</v>
      </c>
      <c r="E273" s="362" t="s">
        <v>1576</v>
      </c>
      <c r="F273" s="383" t="s">
        <v>2164</v>
      </c>
      <c r="G273" s="363" t="s">
        <v>219</v>
      </c>
      <c r="H273" s="364">
        <v>5</v>
      </c>
      <c r="I273" s="429"/>
      <c r="J273" s="384">
        <f t="shared" si="40"/>
        <v>0</v>
      </c>
      <c r="K273" s="383" t="s">
        <v>2165</v>
      </c>
      <c r="L273" s="290"/>
      <c r="M273" s="438" t="s">
        <v>637</v>
      </c>
      <c r="N273" s="366" t="s">
        <v>1106</v>
      </c>
      <c r="O273" s="389"/>
      <c r="P273" s="367">
        <f t="shared" si="41"/>
        <v>0</v>
      </c>
      <c r="Q273" s="367">
        <v>0</v>
      </c>
      <c r="R273" s="367">
        <f t="shared" si="42"/>
        <v>0</v>
      </c>
      <c r="S273" s="367">
        <v>0</v>
      </c>
      <c r="T273" s="368">
        <f t="shared" si="43"/>
        <v>0</v>
      </c>
      <c r="AR273" s="280" t="s">
        <v>61</v>
      </c>
      <c r="AT273" s="280" t="s">
        <v>1148</v>
      </c>
      <c r="AU273" s="280" t="s">
        <v>48</v>
      </c>
      <c r="AY273" s="280" t="s">
        <v>1147</v>
      </c>
      <c r="BE273" s="369">
        <f t="shared" si="44"/>
        <v>0</v>
      </c>
      <c r="BF273" s="369">
        <f t="shared" si="45"/>
        <v>0</v>
      </c>
      <c r="BG273" s="369">
        <f t="shared" si="46"/>
        <v>0</v>
      </c>
      <c r="BH273" s="369">
        <f t="shared" si="47"/>
        <v>0</v>
      </c>
      <c r="BI273" s="369">
        <f t="shared" si="48"/>
        <v>0</v>
      </c>
      <c r="BJ273" s="280" t="s">
        <v>48</v>
      </c>
      <c r="BK273" s="369">
        <f t="shared" si="49"/>
        <v>0</v>
      </c>
      <c r="BL273" s="280" t="s">
        <v>61</v>
      </c>
      <c r="BM273" s="280" t="s">
        <v>1770</v>
      </c>
    </row>
    <row r="274" spans="2:65" s="289" customFormat="1" ht="25.5" customHeight="1" x14ac:dyDescent="0.2">
      <c r="B274" s="290"/>
      <c r="C274" s="361" t="s">
        <v>1771</v>
      </c>
      <c r="D274" s="361" t="s">
        <v>1148</v>
      </c>
      <c r="E274" s="362" t="s">
        <v>1578</v>
      </c>
      <c r="F274" s="383" t="s">
        <v>2166</v>
      </c>
      <c r="G274" s="363" t="s">
        <v>219</v>
      </c>
      <c r="H274" s="364">
        <v>2</v>
      </c>
      <c r="I274" s="429"/>
      <c r="J274" s="384">
        <f t="shared" si="40"/>
        <v>0</v>
      </c>
      <c r="K274" s="383" t="s">
        <v>2165</v>
      </c>
      <c r="L274" s="290"/>
      <c r="M274" s="438" t="s">
        <v>637</v>
      </c>
      <c r="N274" s="366" t="s">
        <v>1106</v>
      </c>
      <c r="O274" s="389"/>
      <c r="P274" s="367">
        <f t="shared" si="41"/>
        <v>0</v>
      </c>
      <c r="Q274" s="367">
        <v>0</v>
      </c>
      <c r="R274" s="367">
        <f t="shared" si="42"/>
        <v>0</v>
      </c>
      <c r="S274" s="367">
        <v>0</v>
      </c>
      <c r="T274" s="368">
        <f t="shared" si="43"/>
        <v>0</v>
      </c>
      <c r="AR274" s="280" t="s">
        <v>61</v>
      </c>
      <c r="AT274" s="280" t="s">
        <v>1148</v>
      </c>
      <c r="AU274" s="280" t="s">
        <v>48</v>
      </c>
      <c r="AY274" s="280" t="s">
        <v>1147</v>
      </c>
      <c r="BE274" s="369">
        <f t="shared" si="44"/>
        <v>0</v>
      </c>
      <c r="BF274" s="369">
        <f t="shared" si="45"/>
        <v>0</v>
      </c>
      <c r="BG274" s="369">
        <f t="shared" si="46"/>
        <v>0</v>
      </c>
      <c r="BH274" s="369">
        <f t="shared" si="47"/>
        <v>0</v>
      </c>
      <c r="BI274" s="369">
        <f t="shared" si="48"/>
        <v>0</v>
      </c>
      <c r="BJ274" s="280" t="s">
        <v>48</v>
      </c>
      <c r="BK274" s="369">
        <f t="shared" si="49"/>
        <v>0</v>
      </c>
      <c r="BL274" s="280" t="s">
        <v>61</v>
      </c>
      <c r="BM274" s="280" t="s">
        <v>1772</v>
      </c>
    </row>
    <row r="275" spans="2:65" s="289" customFormat="1" ht="25.5" customHeight="1" x14ac:dyDescent="0.2">
      <c r="B275" s="290"/>
      <c r="C275" s="361" t="s">
        <v>1773</v>
      </c>
      <c r="D275" s="361" t="s">
        <v>1148</v>
      </c>
      <c r="E275" s="362" t="s">
        <v>1580</v>
      </c>
      <c r="F275" s="383" t="s">
        <v>2167</v>
      </c>
      <c r="G275" s="363" t="s">
        <v>172</v>
      </c>
      <c r="H275" s="364">
        <v>60</v>
      </c>
      <c r="I275" s="429"/>
      <c r="J275" s="384">
        <f t="shared" si="40"/>
        <v>0</v>
      </c>
      <c r="K275" s="383" t="s">
        <v>2165</v>
      </c>
      <c r="L275" s="290"/>
      <c r="M275" s="438" t="s">
        <v>637</v>
      </c>
      <c r="N275" s="366" t="s">
        <v>1106</v>
      </c>
      <c r="O275" s="389"/>
      <c r="P275" s="367">
        <f t="shared" si="41"/>
        <v>0</v>
      </c>
      <c r="Q275" s="367">
        <v>6.5300000000000002E-3</v>
      </c>
      <c r="R275" s="367">
        <f t="shared" si="42"/>
        <v>0.39180000000000004</v>
      </c>
      <c r="S275" s="367">
        <v>0</v>
      </c>
      <c r="T275" s="368">
        <f t="shared" si="43"/>
        <v>0</v>
      </c>
      <c r="AR275" s="280" t="s">
        <v>61</v>
      </c>
      <c r="AT275" s="280" t="s">
        <v>1148</v>
      </c>
      <c r="AU275" s="280" t="s">
        <v>48</v>
      </c>
      <c r="AY275" s="280" t="s">
        <v>1147</v>
      </c>
      <c r="BE275" s="369">
        <f t="shared" si="44"/>
        <v>0</v>
      </c>
      <c r="BF275" s="369">
        <f t="shared" si="45"/>
        <v>0</v>
      </c>
      <c r="BG275" s="369">
        <f t="shared" si="46"/>
        <v>0</v>
      </c>
      <c r="BH275" s="369">
        <f t="shared" si="47"/>
        <v>0</v>
      </c>
      <c r="BI275" s="369">
        <f t="shared" si="48"/>
        <v>0</v>
      </c>
      <c r="BJ275" s="280" t="s">
        <v>48</v>
      </c>
      <c r="BK275" s="369">
        <f t="shared" si="49"/>
        <v>0</v>
      </c>
      <c r="BL275" s="280" t="s">
        <v>61</v>
      </c>
      <c r="BM275" s="280" t="s">
        <v>1774</v>
      </c>
    </row>
    <row r="276" spans="2:65" s="289" customFormat="1" ht="25.5" customHeight="1" x14ac:dyDescent="0.2">
      <c r="B276" s="290"/>
      <c r="C276" s="361" t="s">
        <v>1775</v>
      </c>
      <c r="D276" s="361" t="s">
        <v>1148</v>
      </c>
      <c r="E276" s="362" t="s">
        <v>1582</v>
      </c>
      <c r="F276" s="383" t="s">
        <v>2168</v>
      </c>
      <c r="G276" s="363" t="s">
        <v>172</v>
      </c>
      <c r="H276" s="364">
        <v>40</v>
      </c>
      <c r="I276" s="429"/>
      <c r="J276" s="384">
        <f t="shared" si="40"/>
        <v>0</v>
      </c>
      <c r="K276" s="383" t="s">
        <v>2165</v>
      </c>
      <c r="L276" s="290"/>
      <c r="M276" s="438" t="s">
        <v>637</v>
      </c>
      <c r="N276" s="366" t="s">
        <v>1106</v>
      </c>
      <c r="O276" s="389"/>
      <c r="P276" s="367">
        <f t="shared" si="41"/>
        <v>0</v>
      </c>
      <c r="Q276" s="367">
        <v>1.081E-2</v>
      </c>
      <c r="R276" s="367">
        <f t="shared" si="42"/>
        <v>0.43240000000000001</v>
      </c>
      <c r="S276" s="367">
        <v>0</v>
      </c>
      <c r="T276" s="368">
        <f t="shared" si="43"/>
        <v>0</v>
      </c>
      <c r="AR276" s="280" t="s">
        <v>61</v>
      </c>
      <c r="AT276" s="280" t="s">
        <v>1148</v>
      </c>
      <c r="AU276" s="280" t="s">
        <v>48</v>
      </c>
      <c r="AY276" s="280" t="s">
        <v>1147</v>
      </c>
      <c r="BE276" s="369">
        <f t="shared" si="44"/>
        <v>0</v>
      </c>
      <c r="BF276" s="369">
        <f t="shared" si="45"/>
        <v>0</v>
      </c>
      <c r="BG276" s="369">
        <f t="shared" si="46"/>
        <v>0</v>
      </c>
      <c r="BH276" s="369">
        <f t="shared" si="47"/>
        <v>0</v>
      </c>
      <c r="BI276" s="369">
        <f t="shared" si="48"/>
        <v>0</v>
      </c>
      <c r="BJ276" s="280" t="s">
        <v>48</v>
      </c>
      <c r="BK276" s="369">
        <f t="shared" si="49"/>
        <v>0</v>
      </c>
      <c r="BL276" s="280" t="s">
        <v>61</v>
      </c>
      <c r="BM276" s="280" t="s">
        <v>1776</v>
      </c>
    </row>
    <row r="277" spans="2:65" s="289" customFormat="1" ht="25.5" customHeight="1" x14ac:dyDescent="0.2">
      <c r="B277" s="290"/>
      <c r="C277" s="361" t="s">
        <v>1777</v>
      </c>
      <c r="D277" s="361" t="s">
        <v>1148</v>
      </c>
      <c r="E277" s="362" t="s">
        <v>1584</v>
      </c>
      <c r="F277" s="383" t="s">
        <v>2169</v>
      </c>
      <c r="G277" s="363" t="s">
        <v>219</v>
      </c>
      <c r="H277" s="364">
        <v>6</v>
      </c>
      <c r="I277" s="429"/>
      <c r="J277" s="384">
        <f t="shared" si="40"/>
        <v>0</v>
      </c>
      <c r="K277" s="383" t="s">
        <v>2165</v>
      </c>
      <c r="L277" s="290"/>
      <c r="M277" s="438" t="s">
        <v>637</v>
      </c>
      <c r="N277" s="366" t="s">
        <v>1106</v>
      </c>
      <c r="O277" s="389"/>
      <c r="P277" s="367">
        <f t="shared" si="41"/>
        <v>0</v>
      </c>
      <c r="Q277" s="367">
        <v>0</v>
      </c>
      <c r="R277" s="367">
        <f t="shared" si="42"/>
        <v>0</v>
      </c>
      <c r="S277" s="367">
        <v>0</v>
      </c>
      <c r="T277" s="368">
        <f t="shared" si="43"/>
        <v>0</v>
      </c>
      <c r="AR277" s="280" t="s">
        <v>61</v>
      </c>
      <c r="AT277" s="280" t="s">
        <v>1148</v>
      </c>
      <c r="AU277" s="280" t="s">
        <v>48</v>
      </c>
      <c r="AY277" s="280" t="s">
        <v>1147</v>
      </c>
      <c r="BE277" s="369">
        <f t="shared" si="44"/>
        <v>0</v>
      </c>
      <c r="BF277" s="369">
        <f t="shared" si="45"/>
        <v>0</v>
      </c>
      <c r="BG277" s="369">
        <f t="shared" si="46"/>
        <v>0</v>
      </c>
      <c r="BH277" s="369">
        <f t="shared" si="47"/>
        <v>0</v>
      </c>
      <c r="BI277" s="369">
        <f t="shared" si="48"/>
        <v>0</v>
      </c>
      <c r="BJ277" s="280" t="s">
        <v>48</v>
      </c>
      <c r="BK277" s="369">
        <f t="shared" si="49"/>
        <v>0</v>
      </c>
      <c r="BL277" s="280" t="s">
        <v>61</v>
      </c>
      <c r="BM277" s="280" t="s">
        <v>1778</v>
      </c>
    </row>
    <row r="278" spans="2:65" s="289" customFormat="1" ht="16.5" customHeight="1" x14ac:dyDescent="0.2">
      <c r="B278" s="290"/>
      <c r="C278" s="370" t="s">
        <v>1779</v>
      </c>
      <c r="D278" s="370" t="s">
        <v>1273</v>
      </c>
      <c r="E278" s="371" t="s">
        <v>1560</v>
      </c>
      <c r="F278" s="401" t="s">
        <v>1586</v>
      </c>
      <c r="G278" s="372" t="s">
        <v>219</v>
      </c>
      <c r="H278" s="373">
        <v>5</v>
      </c>
      <c r="I278" s="432"/>
      <c r="J278" s="402">
        <f t="shared" si="40"/>
        <v>0</v>
      </c>
      <c r="K278" s="401" t="s">
        <v>637</v>
      </c>
      <c r="L278" s="439"/>
      <c r="M278" s="440" t="s">
        <v>637</v>
      </c>
      <c r="N278" s="433" t="s">
        <v>1106</v>
      </c>
      <c r="O278" s="389"/>
      <c r="P278" s="367">
        <f t="shared" si="41"/>
        <v>0</v>
      </c>
      <c r="Q278" s="367">
        <v>0</v>
      </c>
      <c r="R278" s="367">
        <f t="shared" si="42"/>
        <v>0</v>
      </c>
      <c r="S278" s="367">
        <v>0</v>
      </c>
      <c r="T278" s="368">
        <f t="shared" si="43"/>
        <v>0</v>
      </c>
      <c r="AR278" s="280" t="s">
        <v>1173</v>
      </c>
      <c r="AT278" s="280" t="s">
        <v>1273</v>
      </c>
      <c r="AU278" s="280" t="s">
        <v>48</v>
      </c>
      <c r="AY278" s="280" t="s">
        <v>1147</v>
      </c>
      <c r="BE278" s="369">
        <f t="shared" si="44"/>
        <v>0</v>
      </c>
      <c r="BF278" s="369">
        <f t="shared" si="45"/>
        <v>0</v>
      </c>
      <c r="BG278" s="369">
        <f t="shared" si="46"/>
        <v>0</v>
      </c>
      <c r="BH278" s="369">
        <f t="shared" si="47"/>
        <v>0</v>
      </c>
      <c r="BI278" s="369">
        <f t="shared" si="48"/>
        <v>0</v>
      </c>
      <c r="BJ278" s="280" t="s">
        <v>48</v>
      </c>
      <c r="BK278" s="369">
        <f t="shared" si="49"/>
        <v>0</v>
      </c>
      <c r="BL278" s="280" t="s">
        <v>61</v>
      </c>
      <c r="BM278" s="280" t="s">
        <v>1780</v>
      </c>
    </row>
    <row r="279" spans="2:65" s="289" customFormat="1" ht="16.5" customHeight="1" x14ac:dyDescent="0.2">
      <c r="B279" s="290"/>
      <c r="C279" s="370" t="s">
        <v>1781</v>
      </c>
      <c r="D279" s="370" t="s">
        <v>1273</v>
      </c>
      <c r="E279" s="371" t="s">
        <v>1588</v>
      </c>
      <c r="F279" s="401" t="s">
        <v>1589</v>
      </c>
      <c r="G279" s="372" t="s">
        <v>219</v>
      </c>
      <c r="H279" s="373">
        <v>4</v>
      </c>
      <c r="I279" s="432"/>
      <c r="J279" s="402">
        <f t="shared" si="40"/>
        <v>0</v>
      </c>
      <c r="K279" s="401" t="s">
        <v>637</v>
      </c>
      <c r="L279" s="439"/>
      <c r="M279" s="440" t="s">
        <v>637</v>
      </c>
      <c r="N279" s="433" t="s">
        <v>1106</v>
      </c>
      <c r="O279" s="389"/>
      <c r="P279" s="367">
        <f t="shared" si="41"/>
        <v>0</v>
      </c>
      <c r="Q279" s="367">
        <v>0</v>
      </c>
      <c r="R279" s="367">
        <f t="shared" si="42"/>
        <v>0</v>
      </c>
      <c r="S279" s="367">
        <v>0</v>
      </c>
      <c r="T279" s="368">
        <f t="shared" si="43"/>
        <v>0</v>
      </c>
      <c r="AR279" s="280" t="s">
        <v>1173</v>
      </c>
      <c r="AT279" s="280" t="s">
        <v>1273</v>
      </c>
      <c r="AU279" s="280" t="s">
        <v>48</v>
      </c>
      <c r="AY279" s="280" t="s">
        <v>1147</v>
      </c>
      <c r="BE279" s="369">
        <f t="shared" si="44"/>
        <v>0</v>
      </c>
      <c r="BF279" s="369">
        <f t="shared" si="45"/>
        <v>0</v>
      </c>
      <c r="BG279" s="369">
        <f t="shared" si="46"/>
        <v>0</v>
      </c>
      <c r="BH279" s="369">
        <f t="shared" si="47"/>
        <v>0</v>
      </c>
      <c r="BI279" s="369">
        <f t="shared" si="48"/>
        <v>0</v>
      </c>
      <c r="BJ279" s="280" t="s">
        <v>48</v>
      </c>
      <c r="BK279" s="369">
        <f t="shared" si="49"/>
        <v>0</v>
      </c>
      <c r="BL279" s="280" t="s">
        <v>61</v>
      </c>
      <c r="BM279" s="280" t="s">
        <v>1782</v>
      </c>
    </row>
    <row r="280" spans="2:65" s="289" customFormat="1" ht="16.5" customHeight="1" x14ac:dyDescent="0.2">
      <c r="B280" s="290"/>
      <c r="C280" s="370" t="s">
        <v>1783</v>
      </c>
      <c r="D280" s="370" t="s">
        <v>1273</v>
      </c>
      <c r="E280" s="371" t="s">
        <v>1548</v>
      </c>
      <c r="F280" s="401" t="s">
        <v>1591</v>
      </c>
      <c r="G280" s="372" t="s">
        <v>219</v>
      </c>
      <c r="H280" s="373">
        <v>2</v>
      </c>
      <c r="I280" s="432"/>
      <c r="J280" s="402">
        <f t="shared" si="40"/>
        <v>0</v>
      </c>
      <c r="K280" s="401" t="s">
        <v>637</v>
      </c>
      <c r="L280" s="439"/>
      <c r="M280" s="440" t="s">
        <v>637</v>
      </c>
      <c r="N280" s="433" t="s">
        <v>1106</v>
      </c>
      <c r="O280" s="389"/>
      <c r="P280" s="367">
        <f t="shared" si="41"/>
        <v>0</v>
      </c>
      <c r="Q280" s="367">
        <v>0</v>
      </c>
      <c r="R280" s="367">
        <f t="shared" si="42"/>
        <v>0</v>
      </c>
      <c r="S280" s="367">
        <v>0</v>
      </c>
      <c r="T280" s="368">
        <f t="shared" si="43"/>
        <v>0</v>
      </c>
      <c r="AR280" s="280" t="s">
        <v>1173</v>
      </c>
      <c r="AT280" s="280" t="s">
        <v>1273</v>
      </c>
      <c r="AU280" s="280" t="s">
        <v>48</v>
      </c>
      <c r="AY280" s="280" t="s">
        <v>1147</v>
      </c>
      <c r="BE280" s="369">
        <f t="shared" si="44"/>
        <v>0</v>
      </c>
      <c r="BF280" s="369">
        <f t="shared" si="45"/>
        <v>0</v>
      </c>
      <c r="BG280" s="369">
        <f t="shared" si="46"/>
        <v>0</v>
      </c>
      <c r="BH280" s="369">
        <f t="shared" si="47"/>
        <v>0</v>
      </c>
      <c r="BI280" s="369">
        <f t="shared" si="48"/>
        <v>0</v>
      </c>
      <c r="BJ280" s="280" t="s">
        <v>48</v>
      </c>
      <c r="BK280" s="369">
        <f t="shared" si="49"/>
        <v>0</v>
      </c>
      <c r="BL280" s="280" t="s">
        <v>61</v>
      </c>
      <c r="BM280" s="280" t="s">
        <v>1784</v>
      </c>
    </row>
    <row r="281" spans="2:65" s="289" customFormat="1" ht="16.5" customHeight="1" x14ac:dyDescent="0.2">
      <c r="B281" s="290"/>
      <c r="C281" s="370" t="s">
        <v>1785</v>
      </c>
      <c r="D281" s="370" t="s">
        <v>1273</v>
      </c>
      <c r="E281" s="371" t="s">
        <v>1593</v>
      </c>
      <c r="F281" s="401" t="s">
        <v>2170</v>
      </c>
      <c r="G281" s="372" t="s">
        <v>219</v>
      </c>
      <c r="H281" s="373">
        <v>2</v>
      </c>
      <c r="I281" s="432"/>
      <c r="J281" s="402">
        <f t="shared" si="40"/>
        <v>0</v>
      </c>
      <c r="K281" s="401" t="s">
        <v>637</v>
      </c>
      <c r="L281" s="439"/>
      <c r="M281" s="440" t="s">
        <v>637</v>
      </c>
      <c r="N281" s="433" t="s">
        <v>1106</v>
      </c>
      <c r="O281" s="389"/>
      <c r="P281" s="367">
        <f t="shared" si="41"/>
        <v>0</v>
      </c>
      <c r="Q281" s="367">
        <v>0</v>
      </c>
      <c r="R281" s="367">
        <f t="shared" si="42"/>
        <v>0</v>
      </c>
      <c r="S281" s="367">
        <v>0</v>
      </c>
      <c r="T281" s="368">
        <f t="shared" si="43"/>
        <v>0</v>
      </c>
      <c r="AR281" s="280" t="s">
        <v>1173</v>
      </c>
      <c r="AT281" s="280" t="s">
        <v>1273</v>
      </c>
      <c r="AU281" s="280" t="s">
        <v>48</v>
      </c>
      <c r="AY281" s="280" t="s">
        <v>1147</v>
      </c>
      <c r="BE281" s="369">
        <f t="shared" si="44"/>
        <v>0</v>
      </c>
      <c r="BF281" s="369">
        <f t="shared" si="45"/>
        <v>0</v>
      </c>
      <c r="BG281" s="369">
        <f t="shared" si="46"/>
        <v>0</v>
      </c>
      <c r="BH281" s="369">
        <f t="shared" si="47"/>
        <v>0</v>
      </c>
      <c r="BI281" s="369">
        <f t="shared" si="48"/>
        <v>0</v>
      </c>
      <c r="BJ281" s="280" t="s">
        <v>48</v>
      </c>
      <c r="BK281" s="369">
        <f t="shared" si="49"/>
        <v>0</v>
      </c>
      <c r="BL281" s="280" t="s">
        <v>61</v>
      </c>
      <c r="BM281" s="280" t="s">
        <v>1786</v>
      </c>
    </row>
    <row r="282" spans="2:65" s="289" customFormat="1" ht="27" x14ac:dyDescent="0.2">
      <c r="B282" s="290"/>
      <c r="D282" s="430" t="s">
        <v>1240</v>
      </c>
      <c r="F282" s="431" t="s">
        <v>2171</v>
      </c>
      <c r="I282" s="418"/>
      <c r="L282" s="290"/>
      <c r="M282" s="374"/>
      <c r="N282" s="389"/>
      <c r="O282" s="389"/>
      <c r="P282" s="389"/>
      <c r="Q282" s="389"/>
      <c r="R282" s="389"/>
      <c r="S282" s="389"/>
      <c r="T282" s="375"/>
      <c r="AT282" s="280" t="s">
        <v>1240</v>
      </c>
      <c r="AU282" s="280" t="s">
        <v>48</v>
      </c>
    </row>
    <row r="283" spans="2:65" s="353" customFormat="1" ht="37.35" customHeight="1" x14ac:dyDescent="0.35">
      <c r="B283" s="349"/>
      <c r="D283" s="357" t="s">
        <v>1145</v>
      </c>
      <c r="E283" s="424" t="s">
        <v>2201</v>
      </c>
      <c r="F283" s="424" t="s">
        <v>2202</v>
      </c>
      <c r="I283" s="425"/>
      <c r="J283" s="426">
        <f>BK283</f>
        <v>0</v>
      </c>
      <c r="L283" s="349"/>
      <c r="M283" s="354"/>
      <c r="N283" s="350"/>
      <c r="O283" s="350"/>
      <c r="P283" s="355">
        <f>SUM(P284:P306)</f>
        <v>0</v>
      </c>
      <c r="Q283" s="350"/>
      <c r="R283" s="355">
        <f>SUM(R284:R306)</f>
        <v>0.7581</v>
      </c>
      <c r="S283" s="350"/>
      <c r="T283" s="356">
        <f>SUM(T284:T306)</f>
        <v>0</v>
      </c>
      <c r="AR283" s="357" t="s">
        <v>48</v>
      </c>
      <c r="AT283" s="358" t="s">
        <v>1145</v>
      </c>
      <c r="AU283" s="358" t="s">
        <v>1146</v>
      </c>
      <c r="AY283" s="357" t="s">
        <v>1147</v>
      </c>
      <c r="BK283" s="359">
        <f>SUM(BK284:BK306)</f>
        <v>0</v>
      </c>
    </row>
    <row r="284" spans="2:65" s="289" customFormat="1" ht="25.5" customHeight="1" x14ac:dyDescent="0.2">
      <c r="B284" s="290"/>
      <c r="C284" s="361" t="s">
        <v>1787</v>
      </c>
      <c r="D284" s="361" t="s">
        <v>1148</v>
      </c>
      <c r="E284" s="362" t="s">
        <v>1544</v>
      </c>
      <c r="F284" s="383" t="s">
        <v>2159</v>
      </c>
      <c r="G284" s="363" t="s">
        <v>219</v>
      </c>
      <c r="H284" s="364">
        <v>1</v>
      </c>
      <c r="I284" s="429"/>
      <c r="J284" s="384">
        <f>ROUND(I284*H284,2)</f>
        <v>0</v>
      </c>
      <c r="K284" s="383" t="s">
        <v>2140</v>
      </c>
      <c r="L284" s="290"/>
      <c r="M284" s="438" t="s">
        <v>637</v>
      </c>
      <c r="N284" s="366" t="s">
        <v>1106</v>
      </c>
      <c r="O284" s="389"/>
      <c r="P284" s="367">
        <f>O284*H284</f>
        <v>0</v>
      </c>
      <c r="Q284" s="367">
        <v>0</v>
      </c>
      <c r="R284" s="367">
        <f>Q284*H284</f>
        <v>0</v>
      </c>
      <c r="S284" s="367">
        <v>0</v>
      </c>
      <c r="T284" s="368">
        <f>S284*H284</f>
        <v>0</v>
      </c>
      <c r="AR284" s="280" t="s">
        <v>61</v>
      </c>
      <c r="AT284" s="280" t="s">
        <v>1148</v>
      </c>
      <c r="AU284" s="280" t="s">
        <v>48</v>
      </c>
      <c r="AY284" s="280" t="s">
        <v>1147</v>
      </c>
      <c r="BE284" s="369">
        <f>IF(N284="základní",J284,0)</f>
        <v>0</v>
      </c>
      <c r="BF284" s="369">
        <f>IF(N284="snížená",J284,0)</f>
        <v>0</v>
      </c>
      <c r="BG284" s="369">
        <f>IF(N284="zákl. přenesená",J284,0)</f>
        <v>0</v>
      </c>
      <c r="BH284" s="369">
        <f>IF(N284="sníž. přenesená",J284,0)</f>
        <v>0</v>
      </c>
      <c r="BI284" s="369">
        <f>IF(N284="nulová",J284,0)</f>
        <v>0</v>
      </c>
      <c r="BJ284" s="280" t="s">
        <v>48</v>
      </c>
      <c r="BK284" s="369">
        <f>ROUND(I284*H284,2)</f>
        <v>0</v>
      </c>
      <c r="BL284" s="280" t="s">
        <v>61</v>
      </c>
      <c r="BM284" s="280" t="s">
        <v>1788</v>
      </c>
    </row>
    <row r="285" spans="2:65" s="289" customFormat="1" ht="40.5" x14ac:dyDescent="0.2">
      <c r="B285" s="290"/>
      <c r="D285" s="430" t="s">
        <v>2141</v>
      </c>
      <c r="F285" s="431" t="s">
        <v>2142</v>
      </c>
      <c r="I285" s="418"/>
      <c r="L285" s="290"/>
      <c r="M285" s="374"/>
      <c r="N285" s="389"/>
      <c r="O285" s="389"/>
      <c r="P285" s="389"/>
      <c r="Q285" s="389"/>
      <c r="R285" s="389"/>
      <c r="S285" s="389"/>
      <c r="T285" s="375"/>
      <c r="AT285" s="280" t="s">
        <v>2141</v>
      </c>
      <c r="AU285" s="280" t="s">
        <v>48</v>
      </c>
    </row>
    <row r="286" spans="2:65" s="289" customFormat="1" ht="102" customHeight="1" x14ac:dyDescent="0.2">
      <c r="B286" s="290"/>
      <c r="C286" s="370" t="s">
        <v>1789</v>
      </c>
      <c r="D286" s="370" t="s">
        <v>1273</v>
      </c>
      <c r="E286" s="371" t="s">
        <v>1596</v>
      </c>
      <c r="F286" s="401" t="s">
        <v>2174</v>
      </c>
      <c r="G286" s="372" t="s">
        <v>219</v>
      </c>
      <c r="H286" s="373">
        <v>1</v>
      </c>
      <c r="I286" s="432"/>
      <c r="J286" s="402">
        <f>ROUND(I286*H286,2)</f>
        <v>0</v>
      </c>
      <c r="K286" s="401" t="s">
        <v>637</v>
      </c>
      <c r="L286" s="439"/>
      <c r="M286" s="440" t="s">
        <v>637</v>
      </c>
      <c r="N286" s="433" t="s">
        <v>1106</v>
      </c>
      <c r="O286" s="389"/>
      <c r="P286" s="367">
        <f>O286*H286</f>
        <v>0</v>
      </c>
      <c r="Q286" s="367">
        <v>0.30099999999999999</v>
      </c>
      <c r="R286" s="367">
        <f>Q286*H286</f>
        <v>0.30099999999999999</v>
      </c>
      <c r="S286" s="367">
        <v>0</v>
      </c>
      <c r="T286" s="368">
        <f>S286*H286</f>
        <v>0</v>
      </c>
      <c r="AR286" s="280" t="s">
        <v>1173</v>
      </c>
      <c r="AT286" s="280" t="s">
        <v>1273</v>
      </c>
      <c r="AU286" s="280" t="s">
        <v>48</v>
      </c>
      <c r="AY286" s="280" t="s">
        <v>1147</v>
      </c>
      <c r="BE286" s="369">
        <f>IF(N286="základní",J286,0)</f>
        <v>0</v>
      </c>
      <c r="BF286" s="369">
        <f>IF(N286="snížená",J286,0)</f>
        <v>0</v>
      </c>
      <c r="BG286" s="369">
        <f>IF(N286="zákl. přenesená",J286,0)</f>
        <v>0</v>
      </c>
      <c r="BH286" s="369">
        <f>IF(N286="sníž. přenesená",J286,0)</f>
        <v>0</v>
      </c>
      <c r="BI286" s="369">
        <f>IF(N286="nulová",J286,0)</f>
        <v>0</v>
      </c>
      <c r="BJ286" s="280" t="s">
        <v>48</v>
      </c>
      <c r="BK286" s="369">
        <f>ROUND(I286*H286,2)</f>
        <v>0</v>
      </c>
      <c r="BL286" s="280" t="s">
        <v>61</v>
      </c>
      <c r="BM286" s="280" t="s">
        <v>1790</v>
      </c>
    </row>
    <row r="287" spans="2:65" s="289" customFormat="1" ht="108" x14ac:dyDescent="0.2">
      <c r="B287" s="290"/>
      <c r="D287" s="430" t="s">
        <v>1240</v>
      </c>
      <c r="F287" s="431" t="s">
        <v>2175</v>
      </c>
      <c r="I287" s="418"/>
      <c r="L287" s="290"/>
      <c r="M287" s="374"/>
      <c r="N287" s="389"/>
      <c r="O287" s="389"/>
      <c r="P287" s="389"/>
      <c r="Q287" s="389"/>
      <c r="R287" s="389"/>
      <c r="S287" s="389"/>
      <c r="T287" s="375"/>
      <c r="AT287" s="280" t="s">
        <v>1240</v>
      </c>
      <c r="AU287" s="280" t="s">
        <v>48</v>
      </c>
    </row>
    <row r="288" spans="2:65" s="289" customFormat="1" ht="16.5" customHeight="1" x14ac:dyDescent="0.2">
      <c r="B288" s="290"/>
      <c r="C288" s="361" t="s">
        <v>1791</v>
      </c>
      <c r="D288" s="361" t="s">
        <v>1148</v>
      </c>
      <c r="E288" s="362" t="s">
        <v>1548</v>
      </c>
      <c r="F288" s="383" t="s">
        <v>1549</v>
      </c>
      <c r="G288" s="363" t="s">
        <v>1521</v>
      </c>
      <c r="H288" s="364">
        <v>12</v>
      </c>
      <c r="I288" s="429"/>
      <c r="J288" s="384">
        <f t="shared" ref="J288:J305" si="50">ROUND(I288*H288,2)</f>
        <v>0</v>
      </c>
      <c r="K288" s="383" t="s">
        <v>637</v>
      </c>
      <c r="L288" s="290"/>
      <c r="M288" s="438" t="s">
        <v>637</v>
      </c>
      <c r="N288" s="366" t="s">
        <v>1106</v>
      </c>
      <c r="O288" s="389"/>
      <c r="P288" s="367">
        <f t="shared" ref="P288:P305" si="51">O288*H288</f>
        <v>0</v>
      </c>
      <c r="Q288" s="367">
        <v>0</v>
      </c>
      <c r="R288" s="367">
        <f t="shared" ref="R288:R305" si="52">Q288*H288</f>
        <v>0</v>
      </c>
      <c r="S288" s="367">
        <v>0</v>
      </c>
      <c r="T288" s="368">
        <f t="shared" ref="T288:T305" si="53">S288*H288</f>
        <v>0</v>
      </c>
      <c r="AR288" s="280" t="s">
        <v>61</v>
      </c>
      <c r="AT288" s="280" t="s">
        <v>1148</v>
      </c>
      <c r="AU288" s="280" t="s">
        <v>48</v>
      </c>
      <c r="AY288" s="280" t="s">
        <v>1147</v>
      </c>
      <c r="BE288" s="369">
        <f t="shared" ref="BE288:BE305" si="54">IF(N288="základní",J288,0)</f>
        <v>0</v>
      </c>
      <c r="BF288" s="369">
        <f t="shared" ref="BF288:BF305" si="55">IF(N288="snížená",J288,0)</f>
        <v>0</v>
      </c>
      <c r="BG288" s="369">
        <f t="shared" ref="BG288:BG305" si="56">IF(N288="zákl. přenesená",J288,0)</f>
        <v>0</v>
      </c>
      <c r="BH288" s="369">
        <f t="shared" ref="BH288:BH305" si="57">IF(N288="sníž. přenesená",J288,0)</f>
        <v>0</v>
      </c>
      <c r="BI288" s="369">
        <f t="shared" ref="BI288:BI305" si="58">IF(N288="nulová",J288,0)</f>
        <v>0</v>
      </c>
      <c r="BJ288" s="280" t="s">
        <v>48</v>
      </c>
      <c r="BK288" s="369">
        <f t="shared" ref="BK288:BK305" si="59">ROUND(I288*H288,2)</f>
        <v>0</v>
      </c>
      <c r="BL288" s="280" t="s">
        <v>61</v>
      </c>
      <c r="BM288" s="280" t="s">
        <v>1792</v>
      </c>
    </row>
    <row r="289" spans="2:65" s="289" customFormat="1" ht="16.5" customHeight="1" x14ac:dyDescent="0.2">
      <c r="B289" s="290"/>
      <c r="C289" s="361" t="s">
        <v>1793</v>
      </c>
      <c r="D289" s="361" t="s">
        <v>1148</v>
      </c>
      <c r="E289" s="362" t="s">
        <v>1551</v>
      </c>
      <c r="F289" s="383" t="s">
        <v>1552</v>
      </c>
      <c r="G289" s="363" t="s">
        <v>219</v>
      </c>
      <c r="H289" s="364">
        <v>6</v>
      </c>
      <c r="I289" s="429"/>
      <c r="J289" s="384">
        <f t="shared" si="50"/>
        <v>0</v>
      </c>
      <c r="K289" s="383" t="s">
        <v>637</v>
      </c>
      <c r="L289" s="290"/>
      <c r="M289" s="438" t="s">
        <v>637</v>
      </c>
      <c r="N289" s="366" t="s">
        <v>1106</v>
      </c>
      <c r="O289" s="389"/>
      <c r="P289" s="367">
        <f t="shared" si="51"/>
        <v>0</v>
      </c>
      <c r="Q289" s="367">
        <v>0</v>
      </c>
      <c r="R289" s="367">
        <f t="shared" si="52"/>
        <v>0</v>
      </c>
      <c r="S289" s="367">
        <v>0</v>
      </c>
      <c r="T289" s="368">
        <f t="shared" si="53"/>
        <v>0</v>
      </c>
      <c r="AR289" s="280" t="s">
        <v>61</v>
      </c>
      <c r="AT289" s="280" t="s">
        <v>1148</v>
      </c>
      <c r="AU289" s="280" t="s">
        <v>48</v>
      </c>
      <c r="AY289" s="280" t="s">
        <v>1147</v>
      </c>
      <c r="BE289" s="369">
        <f t="shared" si="54"/>
        <v>0</v>
      </c>
      <c r="BF289" s="369">
        <f t="shared" si="55"/>
        <v>0</v>
      </c>
      <c r="BG289" s="369">
        <f t="shared" si="56"/>
        <v>0</v>
      </c>
      <c r="BH289" s="369">
        <f t="shared" si="57"/>
        <v>0</v>
      </c>
      <c r="BI289" s="369">
        <f t="shared" si="58"/>
        <v>0</v>
      </c>
      <c r="BJ289" s="280" t="s">
        <v>48</v>
      </c>
      <c r="BK289" s="369">
        <f t="shared" si="59"/>
        <v>0</v>
      </c>
      <c r="BL289" s="280" t="s">
        <v>61</v>
      </c>
      <c r="BM289" s="280" t="s">
        <v>1794</v>
      </c>
    </row>
    <row r="290" spans="2:65" s="289" customFormat="1" ht="16.5" customHeight="1" x14ac:dyDescent="0.2">
      <c r="B290" s="290"/>
      <c r="C290" s="361" t="s">
        <v>1795</v>
      </c>
      <c r="D290" s="361" t="s">
        <v>1148</v>
      </c>
      <c r="E290" s="362" t="s">
        <v>1554</v>
      </c>
      <c r="F290" s="383" t="s">
        <v>1555</v>
      </c>
      <c r="G290" s="363" t="s">
        <v>219</v>
      </c>
      <c r="H290" s="364">
        <v>2</v>
      </c>
      <c r="I290" s="429"/>
      <c r="J290" s="384">
        <f t="shared" si="50"/>
        <v>0</v>
      </c>
      <c r="K290" s="383" t="s">
        <v>637</v>
      </c>
      <c r="L290" s="290"/>
      <c r="M290" s="438" t="s">
        <v>637</v>
      </c>
      <c r="N290" s="366" t="s">
        <v>1106</v>
      </c>
      <c r="O290" s="389"/>
      <c r="P290" s="367">
        <f t="shared" si="51"/>
        <v>0</v>
      </c>
      <c r="Q290" s="367">
        <v>0</v>
      </c>
      <c r="R290" s="367">
        <f t="shared" si="52"/>
        <v>0</v>
      </c>
      <c r="S290" s="367">
        <v>0</v>
      </c>
      <c r="T290" s="368">
        <f t="shared" si="53"/>
        <v>0</v>
      </c>
      <c r="AR290" s="280" t="s">
        <v>61</v>
      </c>
      <c r="AT290" s="280" t="s">
        <v>1148</v>
      </c>
      <c r="AU290" s="280" t="s">
        <v>48</v>
      </c>
      <c r="AY290" s="280" t="s">
        <v>1147</v>
      </c>
      <c r="BE290" s="369">
        <f t="shared" si="54"/>
        <v>0</v>
      </c>
      <c r="BF290" s="369">
        <f t="shared" si="55"/>
        <v>0</v>
      </c>
      <c r="BG290" s="369">
        <f t="shared" si="56"/>
        <v>0</v>
      </c>
      <c r="BH290" s="369">
        <f t="shared" si="57"/>
        <v>0</v>
      </c>
      <c r="BI290" s="369">
        <f t="shared" si="58"/>
        <v>0</v>
      </c>
      <c r="BJ290" s="280" t="s">
        <v>48</v>
      </c>
      <c r="BK290" s="369">
        <f t="shared" si="59"/>
        <v>0</v>
      </c>
      <c r="BL290" s="280" t="s">
        <v>61</v>
      </c>
      <c r="BM290" s="280" t="s">
        <v>1796</v>
      </c>
    </row>
    <row r="291" spans="2:65" s="289" customFormat="1" ht="16.5" customHeight="1" x14ac:dyDescent="0.2">
      <c r="B291" s="290"/>
      <c r="C291" s="361" t="s">
        <v>1797</v>
      </c>
      <c r="D291" s="361" t="s">
        <v>1148</v>
      </c>
      <c r="E291" s="362" t="s">
        <v>1557</v>
      </c>
      <c r="F291" s="383" t="s">
        <v>1558</v>
      </c>
      <c r="G291" s="363" t="s">
        <v>219</v>
      </c>
      <c r="H291" s="364">
        <v>2</v>
      </c>
      <c r="I291" s="429"/>
      <c r="J291" s="384">
        <f t="shared" si="50"/>
        <v>0</v>
      </c>
      <c r="K291" s="383" t="s">
        <v>637</v>
      </c>
      <c r="L291" s="290"/>
      <c r="M291" s="438" t="s">
        <v>637</v>
      </c>
      <c r="N291" s="366" t="s">
        <v>1106</v>
      </c>
      <c r="O291" s="389"/>
      <c r="P291" s="367">
        <f t="shared" si="51"/>
        <v>0</v>
      </c>
      <c r="Q291" s="367">
        <v>0</v>
      </c>
      <c r="R291" s="367">
        <f t="shared" si="52"/>
        <v>0</v>
      </c>
      <c r="S291" s="367">
        <v>0</v>
      </c>
      <c r="T291" s="368">
        <f t="shared" si="53"/>
        <v>0</v>
      </c>
      <c r="AR291" s="280" t="s">
        <v>61</v>
      </c>
      <c r="AT291" s="280" t="s">
        <v>1148</v>
      </c>
      <c r="AU291" s="280" t="s">
        <v>48</v>
      </c>
      <c r="AY291" s="280" t="s">
        <v>1147</v>
      </c>
      <c r="BE291" s="369">
        <f t="shared" si="54"/>
        <v>0</v>
      </c>
      <c r="BF291" s="369">
        <f t="shared" si="55"/>
        <v>0</v>
      </c>
      <c r="BG291" s="369">
        <f t="shared" si="56"/>
        <v>0</v>
      </c>
      <c r="BH291" s="369">
        <f t="shared" si="57"/>
        <v>0</v>
      </c>
      <c r="BI291" s="369">
        <f t="shared" si="58"/>
        <v>0</v>
      </c>
      <c r="BJ291" s="280" t="s">
        <v>48</v>
      </c>
      <c r="BK291" s="369">
        <f t="shared" si="59"/>
        <v>0</v>
      </c>
      <c r="BL291" s="280" t="s">
        <v>61</v>
      </c>
      <c r="BM291" s="280" t="s">
        <v>1798</v>
      </c>
    </row>
    <row r="292" spans="2:65" s="289" customFormat="1" ht="16.5" customHeight="1" x14ac:dyDescent="0.2">
      <c r="B292" s="290"/>
      <c r="C292" s="361" t="s">
        <v>1799</v>
      </c>
      <c r="D292" s="361" t="s">
        <v>1148</v>
      </c>
      <c r="E292" s="362" t="s">
        <v>1560</v>
      </c>
      <c r="F292" s="383" t="s">
        <v>1561</v>
      </c>
      <c r="G292" s="363" t="s">
        <v>219</v>
      </c>
      <c r="H292" s="364">
        <v>2</v>
      </c>
      <c r="I292" s="429"/>
      <c r="J292" s="384">
        <f t="shared" si="50"/>
        <v>0</v>
      </c>
      <c r="K292" s="383" t="s">
        <v>637</v>
      </c>
      <c r="L292" s="290"/>
      <c r="M292" s="438" t="s">
        <v>637</v>
      </c>
      <c r="N292" s="366" t="s">
        <v>1106</v>
      </c>
      <c r="O292" s="389"/>
      <c r="P292" s="367">
        <f t="shared" si="51"/>
        <v>0</v>
      </c>
      <c r="Q292" s="367">
        <v>0</v>
      </c>
      <c r="R292" s="367">
        <f t="shared" si="52"/>
        <v>0</v>
      </c>
      <c r="S292" s="367">
        <v>0</v>
      </c>
      <c r="T292" s="368">
        <f t="shared" si="53"/>
        <v>0</v>
      </c>
      <c r="AR292" s="280" t="s">
        <v>61</v>
      </c>
      <c r="AT292" s="280" t="s">
        <v>1148</v>
      </c>
      <c r="AU292" s="280" t="s">
        <v>48</v>
      </c>
      <c r="AY292" s="280" t="s">
        <v>1147</v>
      </c>
      <c r="BE292" s="369">
        <f t="shared" si="54"/>
        <v>0</v>
      </c>
      <c r="BF292" s="369">
        <f t="shared" si="55"/>
        <v>0</v>
      </c>
      <c r="BG292" s="369">
        <f t="shared" si="56"/>
        <v>0</v>
      </c>
      <c r="BH292" s="369">
        <f t="shared" si="57"/>
        <v>0</v>
      </c>
      <c r="BI292" s="369">
        <f t="shared" si="58"/>
        <v>0</v>
      </c>
      <c r="BJ292" s="280" t="s">
        <v>48</v>
      </c>
      <c r="BK292" s="369">
        <f t="shared" si="59"/>
        <v>0</v>
      </c>
      <c r="BL292" s="280" t="s">
        <v>61</v>
      </c>
      <c r="BM292" s="280" t="s">
        <v>1800</v>
      </c>
    </row>
    <row r="293" spans="2:65" s="289" customFormat="1" ht="16.5" customHeight="1" x14ac:dyDescent="0.2">
      <c r="B293" s="290"/>
      <c r="C293" s="370" t="s">
        <v>1801</v>
      </c>
      <c r="D293" s="370" t="s">
        <v>1273</v>
      </c>
      <c r="E293" s="371" t="s">
        <v>1563</v>
      </c>
      <c r="F293" s="401" t="s">
        <v>1564</v>
      </c>
      <c r="G293" s="372" t="s">
        <v>219</v>
      </c>
      <c r="H293" s="373">
        <v>2</v>
      </c>
      <c r="I293" s="432"/>
      <c r="J293" s="402">
        <f t="shared" si="50"/>
        <v>0</v>
      </c>
      <c r="K293" s="401" t="s">
        <v>637</v>
      </c>
      <c r="L293" s="439"/>
      <c r="M293" s="440" t="s">
        <v>637</v>
      </c>
      <c r="N293" s="433" t="s">
        <v>1106</v>
      </c>
      <c r="O293" s="389"/>
      <c r="P293" s="367">
        <f t="shared" si="51"/>
        <v>0</v>
      </c>
      <c r="Q293" s="367">
        <v>0</v>
      </c>
      <c r="R293" s="367">
        <f t="shared" si="52"/>
        <v>0</v>
      </c>
      <c r="S293" s="367">
        <v>0</v>
      </c>
      <c r="T293" s="368">
        <f t="shared" si="53"/>
        <v>0</v>
      </c>
      <c r="AR293" s="280" t="s">
        <v>1173</v>
      </c>
      <c r="AT293" s="280" t="s">
        <v>1273</v>
      </c>
      <c r="AU293" s="280" t="s">
        <v>48</v>
      </c>
      <c r="AY293" s="280" t="s">
        <v>1147</v>
      </c>
      <c r="BE293" s="369">
        <f t="shared" si="54"/>
        <v>0</v>
      </c>
      <c r="BF293" s="369">
        <f t="shared" si="55"/>
        <v>0</v>
      </c>
      <c r="BG293" s="369">
        <f t="shared" si="56"/>
        <v>0</v>
      </c>
      <c r="BH293" s="369">
        <f t="shared" si="57"/>
        <v>0</v>
      </c>
      <c r="BI293" s="369">
        <f t="shared" si="58"/>
        <v>0</v>
      </c>
      <c r="BJ293" s="280" t="s">
        <v>48</v>
      </c>
      <c r="BK293" s="369">
        <f t="shared" si="59"/>
        <v>0</v>
      </c>
      <c r="BL293" s="280" t="s">
        <v>61</v>
      </c>
      <c r="BM293" s="280" t="s">
        <v>1802</v>
      </c>
    </row>
    <row r="294" spans="2:65" s="289" customFormat="1" ht="16.5" customHeight="1" x14ac:dyDescent="0.2">
      <c r="B294" s="290"/>
      <c r="C294" s="361" t="s">
        <v>1803</v>
      </c>
      <c r="D294" s="361" t="s">
        <v>1148</v>
      </c>
      <c r="E294" s="362" t="s">
        <v>1566</v>
      </c>
      <c r="F294" s="383" t="s">
        <v>2162</v>
      </c>
      <c r="G294" s="363" t="s">
        <v>219</v>
      </c>
      <c r="H294" s="364">
        <v>2</v>
      </c>
      <c r="I294" s="429"/>
      <c r="J294" s="384">
        <f t="shared" si="50"/>
        <v>0</v>
      </c>
      <c r="K294" s="383" t="s">
        <v>637</v>
      </c>
      <c r="L294" s="290"/>
      <c r="M294" s="438" t="s">
        <v>637</v>
      </c>
      <c r="N294" s="366" t="s">
        <v>1106</v>
      </c>
      <c r="O294" s="389"/>
      <c r="P294" s="367">
        <f t="shared" si="51"/>
        <v>0</v>
      </c>
      <c r="Q294" s="367">
        <v>0</v>
      </c>
      <c r="R294" s="367">
        <f t="shared" si="52"/>
        <v>0</v>
      </c>
      <c r="S294" s="367">
        <v>0</v>
      </c>
      <c r="T294" s="368">
        <f t="shared" si="53"/>
        <v>0</v>
      </c>
      <c r="AR294" s="280" t="s">
        <v>61</v>
      </c>
      <c r="AT294" s="280" t="s">
        <v>1148</v>
      </c>
      <c r="AU294" s="280" t="s">
        <v>48</v>
      </c>
      <c r="AY294" s="280" t="s">
        <v>1147</v>
      </c>
      <c r="BE294" s="369">
        <f t="shared" si="54"/>
        <v>0</v>
      </c>
      <c r="BF294" s="369">
        <f t="shared" si="55"/>
        <v>0</v>
      </c>
      <c r="BG294" s="369">
        <f t="shared" si="56"/>
        <v>0</v>
      </c>
      <c r="BH294" s="369">
        <f t="shared" si="57"/>
        <v>0</v>
      </c>
      <c r="BI294" s="369">
        <f t="shared" si="58"/>
        <v>0</v>
      </c>
      <c r="BJ294" s="280" t="s">
        <v>48</v>
      </c>
      <c r="BK294" s="369">
        <f t="shared" si="59"/>
        <v>0</v>
      </c>
      <c r="BL294" s="280" t="s">
        <v>61</v>
      </c>
      <c r="BM294" s="280" t="s">
        <v>1804</v>
      </c>
    </row>
    <row r="295" spans="2:65" s="289" customFormat="1" ht="16.5" customHeight="1" x14ac:dyDescent="0.2">
      <c r="B295" s="290"/>
      <c r="C295" s="361" t="s">
        <v>1805</v>
      </c>
      <c r="D295" s="361" t="s">
        <v>1148</v>
      </c>
      <c r="E295" s="362" t="s">
        <v>1568</v>
      </c>
      <c r="F295" s="383" t="s">
        <v>1569</v>
      </c>
      <c r="G295" s="363" t="s">
        <v>219</v>
      </c>
      <c r="H295" s="364">
        <v>2</v>
      </c>
      <c r="I295" s="429"/>
      <c r="J295" s="384">
        <f t="shared" si="50"/>
        <v>0</v>
      </c>
      <c r="K295" s="383" t="s">
        <v>637</v>
      </c>
      <c r="L295" s="290"/>
      <c r="M295" s="438" t="s">
        <v>637</v>
      </c>
      <c r="N295" s="366" t="s">
        <v>1106</v>
      </c>
      <c r="O295" s="389"/>
      <c r="P295" s="367">
        <f t="shared" si="51"/>
        <v>0</v>
      </c>
      <c r="Q295" s="367">
        <v>0</v>
      </c>
      <c r="R295" s="367">
        <f t="shared" si="52"/>
        <v>0</v>
      </c>
      <c r="S295" s="367">
        <v>0</v>
      </c>
      <c r="T295" s="368">
        <f t="shared" si="53"/>
        <v>0</v>
      </c>
      <c r="AR295" s="280" t="s">
        <v>61</v>
      </c>
      <c r="AT295" s="280" t="s">
        <v>1148</v>
      </c>
      <c r="AU295" s="280" t="s">
        <v>48</v>
      </c>
      <c r="AY295" s="280" t="s">
        <v>1147</v>
      </c>
      <c r="BE295" s="369">
        <f t="shared" si="54"/>
        <v>0</v>
      </c>
      <c r="BF295" s="369">
        <f t="shared" si="55"/>
        <v>0</v>
      </c>
      <c r="BG295" s="369">
        <f t="shared" si="56"/>
        <v>0</v>
      </c>
      <c r="BH295" s="369">
        <f t="shared" si="57"/>
        <v>0</v>
      </c>
      <c r="BI295" s="369">
        <f t="shared" si="58"/>
        <v>0</v>
      </c>
      <c r="BJ295" s="280" t="s">
        <v>48</v>
      </c>
      <c r="BK295" s="369">
        <f t="shared" si="59"/>
        <v>0</v>
      </c>
      <c r="BL295" s="280" t="s">
        <v>61</v>
      </c>
      <c r="BM295" s="280" t="s">
        <v>1806</v>
      </c>
    </row>
    <row r="296" spans="2:65" s="289" customFormat="1" ht="16.5" customHeight="1" x14ac:dyDescent="0.2">
      <c r="B296" s="290"/>
      <c r="C296" s="361" t="s">
        <v>1807</v>
      </c>
      <c r="D296" s="361" t="s">
        <v>1148</v>
      </c>
      <c r="E296" s="362" t="s">
        <v>1571</v>
      </c>
      <c r="F296" s="383" t="s">
        <v>1572</v>
      </c>
      <c r="G296" s="363" t="s">
        <v>219</v>
      </c>
      <c r="H296" s="364">
        <v>2</v>
      </c>
      <c r="I296" s="429"/>
      <c r="J296" s="384">
        <f t="shared" si="50"/>
        <v>0</v>
      </c>
      <c r="K296" s="383" t="s">
        <v>637</v>
      </c>
      <c r="L296" s="290"/>
      <c r="M296" s="438" t="s">
        <v>637</v>
      </c>
      <c r="N296" s="366" t="s">
        <v>1106</v>
      </c>
      <c r="O296" s="389"/>
      <c r="P296" s="367">
        <f t="shared" si="51"/>
        <v>0</v>
      </c>
      <c r="Q296" s="367">
        <v>0</v>
      </c>
      <c r="R296" s="367">
        <f t="shared" si="52"/>
        <v>0</v>
      </c>
      <c r="S296" s="367">
        <v>0</v>
      </c>
      <c r="T296" s="368">
        <f t="shared" si="53"/>
        <v>0</v>
      </c>
      <c r="AR296" s="280" t="s">
        <v>61</v>
      </c>
      <c r="AT296" s="280" t="s">
        <v>1148</v>
      </c>
      <c r="AU296" s="280" t="s">
        <v>48</v>
      </c>
      <c r="AY296" s="280" t="s">
        <v>1147</v>
      </c>
      <c r="BE296" s="369">
        <f t="shared" si="54"/>
        <v>0</v>
      </c>
      <c r="BF296" s="369">
        <f t="shared" si="55"/>
        <v>0</v>
      </c>
      <c r="BG296" s="369">
        <f t="shared" si="56"/>
        <v>0</v>
      </c>
      <c r="BH296" s="369">
        <f t="shared" si="57"/>
        <v>0</v>
      </c>
      <c r="BI296" s="369">
        <f t="shared" si="58"/>
        <v>0</v>
      </c>
      <c r="BJ296" s="280" t="s">
        <v>48</v>
      </c>
      <c r="BK296" s="369">
        <f t="shared" si="59"/>
        <v>0</v>
      </c>
      <c r="BL296" s="280" t="s">
        <v>61</v>
      </c>
      <c r="BM296" s="280" t="s">
        <v>1808</v>
      </c>
    </row>
    <row r="297" spans="2:65" s="289" customFormat="1" ht="16.5" customHeight="1" x14ac:dyDescent="0.2">
      <c r="B297" s="290"/>
      <c r="C297" s="361" t="s">
        <v>1809</v>
      </c>
      <c r="D297" s="361" t="s">
        <v>1148</v>
      </c>
      <c r="E297" s="362" t="s">
        <v>1574</v>
      </c>
      <c r="F297" s="383" t="s">
        <v>2163</v>
      </c>
      <c r="G297" s="363" t="s">
        <v>153</v>
      </c>
      <c r="H297" s="364">
        <v>20</v>
      </c>
      <c r="I297" s="429"/>
      <c r="J297" s="384">
        <f t="shared" si="50"/>
        <v>0</v>
      </c>
      <c r="K297" s="383" t="s">
        <v>637</v>
      </c>
      <c r="L297" s="290"/>
      <c r="M297" s="438" t="s">
        <v>637</v>
      </c>
      <c r="N297" s="366" t="s">
        <v>1106</v>
      </c>
      <c r="O297" s="389"/>
      <c r="P297" s="367">
        <f t="shared" si="51"/>
        <v>0</v>
      </c>
      <c r="Q297" s="367">
        <v>0</v>
      </c>
      <c r="R297" s="367">
        <f t="shared" si="52"/>
        <v>0</v>
      </c>
      <c r="S297" s="367">
        <v>0</v>
      </c>
      <c r="T297" s="368">
        <f t="shared" si="53"/>
        <v>0</v>
      </c>
      <c r="AR297" s="280" t="s">
        <v>61</v>
      </c>
      <c r="AT297" s="280" t="s">
        <v>1148</v>
      </c>
      <c r="AU297" s="280" t="s">
        <v>48</v>
      </c>
      <c r="AY297" s="280" t="s">
        <v>1147</v>
      </c>
      <c r="BE297" s="369">
        <f t="shared" si="54"/>
        <v>0</v>
      </c>
      <c r="BF297" s="369">
        <f t="shared" si="55"/>
        <v>0</v>
      </c>
      <c r="BG297" s="369">
        <f t="shared" si="56"/>
        <v>0</v>
      </c>
      <c r="BH297" s="369">
        <f t="shared" si="57"/>
        <v>0</v>
      </c>
      <c r="BI297" s="369">
        <f t="shared" si="58"/>
        <v>0</v>
      </c>
      <c r="BJ297" s="280" t="s">
        <v>48</v>
      </c>
      <c r="BK297" s="369">
        <f t="shared" si="59"/>
        <v>0</v>
      </c>
      <c r="BL297" s="280" t="s">
        <v>61</v>
      </c>
      <c r="BM297" s="280" t="s">
        <v>1810</v>
      </c>
    </row>
    <row r="298" spans="2:65" s="289" customFormat="1" ht="16.5" customHeight="1" x14ac:dyDescent="0.2">
      <c r="B298" s="290"/>
      <c r="C298" s="361" t="s">
        <v>1811</v>
      </c>
      <c r="D298" s="361" t="s">
        <v>1148</v>
      </c>
      <c r="E298" s="362" t="s">
        <v>1610</v>
      </c>
      <c r="F298" s="383" t="s">
        <v>2176</v>
      </c>
      <c r="G298" s="363" t="s">
        <v>219</v>
      </c>
      <c r="H298" s="364">
        <v>5</v>
      </c>
      <c r="I298" s="429"/>
      <c r="J298" s="384">
        <f t="shared" si="50"/>
        <v>0</v>
      </c>
      <c r="K298" s="383" t="s">
        <v>2165</v>
      </c>
      <c r="L298" s="290"/>
      <c r="M298" s="438" t="s">
        <v>637</v>
      </c>
      <c r="N298" s="366" t="s">
        <v>1106</v>
      </c>
      <c r="O298" s="389"/>
      <c r="P298" s="367">
        <f t="shared" si="51"/>
        <v>0</v>
      </c>
      <c r="Q298" s="367">
        <v>0</v>
      </c>
      <c r="R298" s="367">
        <f t="shared" si="52"/>
        <v>0</v>
      </c>
      <c r="S298" s="367">
        <v>0</v>
      </c>
      <c r="T298" s="368">
        <f t="shared" si="53"/>
        <v>0</v>
      </c>
      <c r="AR298" s="280" t="s">
        <v>61</v>
      </c>
      <c r="AT298" s="280" t="s">
        <v>1148</v>
      </c>
      <c r="AU298" s="280" t="s">
        <v>48</v>
      </c>
      <c r="AY298" s="280" t="s">
        <v>1147</v>
      </c>
      <c r="BE298" s="369">
        <f t="shared" si="54"/>
        <v>0</v>
      </c>
      <c r="BF298" s="369">
        <f t="shared" si="55"/>
        <v>0</v>
      </c>
      <c r="BG298" s="369">
        <f t="shared" si="56"/>
        <v>0</v>
      </c>
      <c r="BH298" s="369">
        <f t="shared" si="57"/>
        <v>0</v>
      </c>
      <c r="BI298" s="369">
        <f t="shared" si="58"/>
        <v>0</v>
      </c>
      <c r="BJ298" s="280" t="s">
        <v>48</v>
      </c>
      <c r="BK298" s="369">
        <f t="shared" si="59"/>
        <v>0</v>
      </c>
      <c r="BL298" s="280" t="s">
        <v>61</v>
      </c>
      <c r="BM298" s="280" t="s">
        <v>1812</v>
      </c>
    </row>
    <row r="299" spans="2:65" s="289" customFormat="1" ht="25.5" customHeight="1" x14ac:dyDescent="0.2">
      <c r="B299" s="290"/>
      <c r="C299" s="361" t="s">
        <v>1813</v>
      </c>
      <c r="D299" s="361" t="s">
        <v>1148</v>
      </c>
      <c r="E299" s="362" t="s">
        <v>1612</v>
      </c>
      <c r="F299" s="383" t="s">
        <v>2177</v>
      </c>
      <c r="G299" s="363" t="s">
        <v>219</v>
      </c>
      <c r="H299" s="364">
        <v>2</v>
      </c>
      <c r="I299" s="429"/>
      <c r="J299" s="384">
        <f t="shared" si="50"/>
        <v>0</v>
      </c>
      <c r="K299" s="383" t="s">
        <v>2165</v>
      </c>
      <c r="L299" s="290"/>
      <c r="M299" s="438" t="s">
        <v>637</v>
      </c>
      <c r="N299" s="366" t="s">
        <v>1106</v>
      </c>
      <c r="O299" s="389"/>
      <c r="P299" s="367">
        <f t="shared" si="51"/>
        <v>0</v>
      </c>
      <c r="Q299" s="367">
        <v>0</v>
      </c>
      <c r="R299" s="367">
        <f t="shared" si="52"/>
        <v>0</v>
      </c>
      <c r="S299" s="367">
        <v>0</v>
      </c>
      <c r="T299" s="368">
        <f t="shared" si="53"/>
        <v>0</v>
      </c>
      <c r="AR299" s="280" t="s">
        <v>61</v>
      </c>
      <c r="AT299" s="280" t="s">
        <v>1148</v>
      </c>
      <c r="AU299" s="280" t="s">
        <v>48</v>
      </c>
      <c r="AY299" s="280" t="s">
        <v>1147</v>
      </c>
      <c r="BE299" s="369">
        <f t="shared" si="54"/>
        <v>0</v>
      </c>
      <c r="BF299" s="369">
        <f t="shared" si="55"/>
        <v>0</v>
      </c>
      <c r="BG299" s="369">
        <f t="shared" si="56"/>
        <v>0</v>
      </c>
      <c r="BH299" s="369">
        <f t="shared" si="57"/>
        <v>0</v>
      </c>
      <c r="BI299" s="369">
        <f t="shared" si="58"/>
        <v>0</v>
      </c>
      <c r="BJ299" s="280" t="s">
        <v>48</v>
      </c>
      <c r="BK299" s="369">
        <f t="shared" si="59"/>
        <v>0</v>
      </c>
      <c r="BL299" s="280" t="s">
        <v>61</v>
      </c>
      <c r="BM299" s="280" t="s">
        <v>1814</v>
      </c>
    </row>
    <row r="300" spans="2:65" s="289" customFormat="1" ht="25.5" customHeight="1" x14ac:dyDescent="0.2">
      <c r="B300" s="290"/>
      <c r="C300" s="361" t="s">
        <v>1815</v>
      </c>
      <c r="D300" s="361" t="s">
        <v>1148</v>
      </c>
      <c r="E300" s="362" t="s">
        <v>1580</v>
      </c>
      <c r="F300" s="383" t="s">
        <v>2167</v>
      </c>
      <c r="G300" s="363" t="s">
        <v>172</v>
      </c>
      <c r="H300" s="364">
        <v>70</v>
      </c>
      <c r="I300" s="429"/>
      <c r="J300" s="384">
        <f t="shared" si="50"/>
        <v>0</v>
      </c>
      <c r="K300" s="383" t="s">
        <v>2165</v>
      </c>
      <c r="L300" s="290"/>
      <c r="M300" s="438" t="s">
        <v>637</v>
      </c>
      <c r="N300" s="366" t="s">
        <v>1106</v>
      </c>
      <c r="O300" s="389"/>
      <c r="P300" s="367">
        <f t="shared" si="51"/>
        <v>0</v>
      </c>
      <c r="Q300" s="367">
        <v>6.5300000000000002E-3</v>
      </c>
      <c r="R300" s="367">
        <f t="shared" si="52"/>
        <v>0.45710000000000001</v>
      </c>
      <c r="S300" s="367">
        <v>0</v>
      </c>
      <c r="T300" s="368">
        <f t="shared" si="53"/>
        <v>0</v>
      </c>
      <c r="AR300" s="280" t="s">
        <v>61</v>
      </c>
      <c r="AT300" s="280" t="s">
        <v>1148</v>
      </c>
      <c r="AU300" s="280" t="s">
        <v>48</v>
      </c>
      <c r="AY300" s="280" t="s">
        <v>1147</v>
      </c>
      <c r="BE300" s="369">
        <f t="shared" si="54"/>
        <v>0</v>
      </c>
      <c r="BF300" s="369">
        <f t="shared" si="55"/>
        <v>0</v>
      </c>
      <c r="BG300" s="369">
        <f t="shared" si="56"/>
        <v>0</v>
      </c>
      <c r="BH300" s="369">
        <f t="shared" si="57"/>
        <v>0</v>
      </c>
      <c r="BI300" s="369">
        <f t="shared" si="58"/>
        <v>0</v>
      </c>
      <c r="BJ300" s="280" t="s">
        <v>48</v>
      </c>
      <c r="BK300" s="369">
        <f t="shared" si="59"/>
        <v>0</v>
      </c>
      <c r="BL300" s="280" t="s">
        <v>61</v>
      </c>
      <c r="BM300" s="280" t="s">
        <v>1816</v>
      </c>
    </row>
    <row r="301" spans="2:65" s="289" customFormat="1" ht="25.5" customHeight="1" x14ac:dyDescent="0.2">
      <c r="B301" s="290"/>
      <c r="C301" s="361" t="s">
        <v>1817</v>
      </c>
      <c r="D301" s="361" t="s">
        <v>1148</v>
      </c>
      <c r="E301" s="362" t="s">
        <v>1584</v>
      </c>
      <c r="F301" s="383" t="s">
        <v>2169</v>
      </c>
      <c r="G301" s="363" t="s">
        <v>219</v>
      </c>
      <c r="H301" s="364">
        <v>6</v>
      </c>
      <c r="I301" s="429"/>
      <c r="J301" s="384">
        <f t="shared" si="50"/>
        <v>0</v>
      </c>
      <c r="K301" s="383" t="s">
        <v>2165</v>
      </c>
      <c r="L301" s="290"/>
      <c r="M301" s="438" t="s">
        <v>637</v>
      </c>
      <c r="N301" s="366" t="s">
        <v>1106</v>
      </c>
      <c r="O301" s="389"/>
      <c r="P301" s="367">
        <f t="shared" si="51"/>
        <v>0</v>
      </c>
      <c r="Q301" s="367">
        <v>0</v>
      </c>
      <c r="R301" s="367">
        <f t="shared" si="52"/>
        <v>0</v>
      </c>
      <c r="S301" s="367">
        <v>0</v>
      </c>
      <c r="T301" s="368">
        <f t="shared" si="53"/>
        <v>0</v>
      </c>
      <c r="AR301" s="280" t="s">
        <v>61</v>
      </c>
      <c r="AT301" s="280" t="s">
        <v>1148</v>
      </c>
      <c r="AU301" s="280" t="s">
        <v>48</v>
      </c>
      <c r="AY301" s="280" t="s">
        <v>1147</v>
      </c>
      <c r="BE301" s="369">
        <f t="shared" si="54"/>
        <v>0</v>
      </c>
      <c r="BF301" s="369">
        <f t="shared" si="55"/>
        <v>0</v>
      </c>
      <c r="BG301" s="369">
        <f t="shared" si="56"/>
        <v>0</v>
      </c>
      <c r="BH301" s="369">
        <f t="shared" si="57"/>
        <v>0</v>
      </c>
      <c r="BI301" s="369">
        <f t="shared" si="58"/>
        <v>0</v>
      </c>
      <c r="BJ301" s="280" t="s">
        <v>48</v>
      </c>
      <c r="BK301" s="369">
        <f t="shared" si="59"/>
        <v>0</v>
      </c>
      <c r="BL301" s="280" t="s">
        <v>61</v>
      </c>
      <c r="BM301" s="280" t="s">
        <v>1818</v>
      </c>
    </row>
    <row r="302" spans="2:65" s="289" customFormat="1" ht="16.5" customHeight="1" x14ac:dyDescent="0.2">
      <c r="B302" s="290"/>
      <c r="C302" s="370" t="s">
        <v>1819</v>
      </c>
      <c r="D302" s="370" t="s">
        <v>1273</v>
      </c>
      <c r="E302" s="371" t="s">
        <v>1616</v>
      </c>
      <c r="F302" s="401" t="s">
        <v>1586</v>
      </c>
      <c r="G302" s="372" t="s">
        <v>219</v>
      </c>
      <c r="H302" s="373">
        <v>5</v>
      </c>
      <c r="I302" s="432"/>
      <c r="J302" s="402">
        <f t="shared" si="50"/>
        <v>0</v>
      </c>
      <c r="K302" s="401" t="s">
        <v>637</v>
      </c>
      <c r="L302" s="439"/>
      <c r="M302" s="440" t="s">
        <v>637</v>
      </c>
      <c r="N302" s="433" t="s">
        <v>1106</v>
      </c>
      <c r="O302" s="389"/>
      <c r="P302" s="367">
        <f t="shared" si="51"/>
        <v>0</v>
      </c>
      <c r="Q302" s="367">
        <v>0</v>
      </c>
      <c r="R302" s="367">
        <f t="shared" si="52"/>
        <v>0</v>
      </c>
      <c r="S302" s="367">
        <v>0</v>
      </c>
      <c r="T302" s="368">
        <f t="shared" si="53"/>
        <v>0</v>
      </c>
      <c r="AR302" s="280" t="s">
        <v>1173</v>
      </c>
      <c r="AT302" s="280" t="s">
        <v>1273</v>
      </c>
      <c r="AU302" s="280" t="s">
        <v>48</v>
      </c>
      <c r="AY302" s="280" t="s">
        <v>1147</v>
      </c>
      <c r="BE302" s="369">
        <f t="shared" si="54"/>
        <v>0</v>
      </c>
      <c r="BF302" s="369">
        <f t="shared" si="55"/>
        <v>0</v>
      </c>
      <c r="BG302" s="369">
        <f t="shared" si="56"/>
        <v>0</v>
      </c>
      <c r="BH302" s="369">
        <f t="shared" si="57"/>
        <v>0</v>
      </c>
      <c r="BI302" s="369">
        <f t="shared" si="58"/>
        <v>0</v>
      </c>
      <c r="BJ302" s="280" t="s">
        <v>48</v>
      </c>
      <c r="BK302" s="369">
        <f t="shared" si="59"/>
        <v>0</v>
      </c>
      <c r="BL302" s="280" t="s">
        <v>61</v>
      </c>
      <c r="BM302" s="280" t="s">
        <v>1820</v>
      </c>
    </row>
    <row r="303" spans="2:65" s="289" customFormat="1" ht="16.5" customHeight="1" x14ac:dyDescent="0.2">
      <c r="B303" s="290"/>
      <c r="C303" s="370" t="s">
        <v>1821</v>
      </c>
      <c r="D303" s="370" t="s">
        <v>1273</v>
      </c>
      <c r="E303" s="371" t="s">
        <v>1588</v>
      </c>
      <c r="F303" s="401" t="s">
        <v>1589</v>
      </c>
      <c r="G303" s="372" t="s">
        <v>219</v>
      </c>
      <c r="H303" s="373">
        <v>4</v>
      </c>
      <c r="I303" s="432"/>
      <c r="J303" s="402">
        <f t="shared" si="50"/>
        <v>0</v>
      </c>
      <c r="K303" s="401" t="s">
        <v>637</v>
      </c>
      <c r="L303" s="439"/>
      <c r="M303" s="440" t="s">
        <v>637</v>
      </c>
      <c r="N303" s="433" t="s">
        <v>1106</v>
      </c>
      <c r="O303" s="389"/>
      <c r="P303" s="367">
        <f t="shared" si="51"/>
        <v>0</v>
      </c>
      <c r="Q303" s="367">
        <v>0</v>
      </c>
      <c r="R303" s="367">
        <f t="shared" si="52"/>
        <v>0</v>
      </c>
      <c r="S303" s="367">
        <v>0</v>
      </c>
      <c r="T303" s="368">
        <f t="shared" si="53"/>
        <v>0</v>
      </c>
      <c r="AR303" s="280" t="s">
        <v>1173</v>
      </c>
      <c r="AT303" s="280" t="s">
        <v>1273</v>
      </c>
      <c r="AU303" s="280" t="s">
        <v>48</v>
      </c>
      <c r="AY303" s="280" t="s">
        <v>1147</v>
      </c>
      <c r="BE303" s="369">
        <f t="shared" si="54"/>
        <v>0</v>
      </c>
      <c r="BF303" s="369">
        <f t="shared" si="55"/>
        <v>0</v>
      </c>
      <c r="BG303" s="369">
        <f t="shared" si="56"/>
        <v>0</v>
      </c>
      <c r="BH303" s="369">
        <f t="shared" si="57"/>
        <v>0</v>
      </c>
      <c r="BI303" s="369">
        <f t="shared" si="58"/>
        <v>0</v>
      </c>
      <c r="BJ303" s="280" t="s">
        <v>48</v>
      </c>
      <c r="BK303" s="369">
        <f t="shared" si="59"/>
        <v>0</v>
      </c>
      <c r="BL303" s="280" t="s">
        <v>61</v>
      </c>
      <c r="BM303" s="280" t="s">
        <v>1822</v>
      </c>
    </row>
    <row r="304" spans="2:65" s="289" customFormat="1" ht="16.5" customHeight="1" x14ac:dyDescent="0.2">
      <c r="B304" s="290"/>
      <c r="C304" s="370" t="s">
        <v>1823</v>
      </c>
      <c r="D304" s="370" t="s">
        <v>1273</v>
      </c>
      <c r="E304" s="371" t="s">
        <v>1548</v>
      </c>
      <c r="F304" s="401" t="s">
        <v>1591</v>
      </c>
      <c r="G304" s="372" t="s">
        <v>219</v>
      </c>
      <c r="H304" s="373">
        <v>2</v>
      </c>
      <c r="I304" s="432"/>
      <c r="J304" s="402">
        <f t="shared" si="50"/>
        <v>0</v>
      </c>
      <c r="K304" s="401" t="s">
        <v>637</v>
      </c>
      <c r="L304" s="439"/>
      <c r="M304" s="440" t="s">
        <v>637</v>
      </c>
      <c r="N304" s="433" t="s">
        <v>1106</v>
      </c>
      <c r="O304" s="389"/>
      <c r="P304" s="367">
        <f t="shared" si="51"/>
        <v>0</v>
      </c>
      <c r="Q304" s="367">
        <v>0</v>
      </c>
      <c r="R304" s="367">
        <f t="shared" si="52"/>
        <v>0</v>
      </c>
      <c r="S304" s="367">
        <v>0</v>
      </c>
      <c r="T304" s="368">
        <f t="shared" si="53"/>
        <v>0</v>
      </c>
      <c r="AR304" s="280" t="s">
        <v>1173</v>
      </c>
      <c r="AT304" s="280" t="s">
        <v>1273</v>
      </c>
      <c r="AU304" s="280" t="s">
        <v>48</v>
      </c>
      <c r="AY304" s="280" t="s">
        <v>1147</v>
      </c>
      <c r="BE304" s="369">
        <f t="shared" si="54"/>
        <v>0</v>
      </c>
      <c r="BF304" s="369">
        <f t="shared" si="55"/>
        <v>0</v>
      </c>
      <c r="BG304" s="369">
        <f t="shared" si="56"/>
        <v>0</v>
      </c>
      <c r="BH304" s="369">
        <f t="shared" si="57"/>
        <v>0</v>
      </c>
      <c r="BI304" s="369">
        <f t="shared" si="58"/>
        <v>0</v>
      </c>
      <c r="BJ304" s="280" t="s">
        <v>48</v>
      </c>
      <c r="BK304" s="369">
        <f t="shared" si="59"/>
        <v>0</v>
      </c>
      <c r="BL304" s="280" t="s">
        <v>61</v>
      </c>
      <c r="BM304" s="280" t="s">
        <v>1824</v>
      </c>
    </row>
    <row r="305" spans="2:65" s="289" customFormat="1" ht="16.5" customHeight="1" x14ac:dyDescent="0.2">
      <c r="B305" s="290"/>
      <c r="C305" s="370" t="s">
        <v>1825</v>
      </c>
      <c r="D305" s="370" t="s">
        <v>1273</v>
      </c>
      <c r="E305" s="371" t="s">
        <v>1593</v>
      </c>
      <c r="F305" s="401" t="s">
        <v>2170</v>
      </c>
      <c r="G305" s="372" t="s">
        <v>219</v>
      </c>
      <c r="H305" s="373">
        <v>2</v>
      </c>
      <c r="I305" s="432"/>
      <c r="J305" s="402">
        <f t="shared" si="50"/>
        <v>0</v>
      </c>
      <c r="K305" s="401" t="s">
        <v>637</v>
      </c>
      <c r="L305" s="439"/>
      <c r="M305" s="440" t="s">
        <v>637</v>
      </c>
      <c r="N305" s="433" t="s">
        <v>1106</v>
      </c>
      <c r="O305" s="389"/>
      <c r="P305" s="367">
        <f t="shared" si="51"/>
        <v>0</v>
      </c>
      <c r="Q305" s="367">
        <v>0</v>
      </c>
      <c r="R305" s="367">
        <f t="shared" si="52"/>
        <v>0</v>
      </c>
      <c r="S305" s="367">
        <v>0</v>
      </c>
      <c r="T305" s="368">
        <f t="shared" si="53"/>
        <v>0</v>
      </c>
      <c r="AR305" s="280" t="s">
        <v>1173</v>
      </c>
      <c r="AT305" s="280" t="s">
        <v>1273</v>
      </c>
      <c r="AU305" s="280" t="s">
        <v>48</v>
      </c>
      <c r="AY305" s="280" t="s">
        <v>1147</v>
      </c>
      <c r="BE305" s="369">
        <f t="shared" si="54"/>
        <v>0</v>
      </c>
      <c r="BF305" s="369">
        <f t="shared" si="55"/>
        <v>0</v>
      </c>
      <c r="BG305" s="369">
        <f t="shared" si="56"/>
        <v>0</v>
      </c>
      <c r="BH305" s="369">
        <f t="shared" si="57"/>
        <v>0</v>
      </c>
      <c r="BI305" s="369">
        <f t="shared" si="58"/>
        <v>0</v>
      </c>
      <c r="BJ305" s="280" t="s">
        <v>48</v>
      </c>
      <c r="BK305" s="369">
        <f t="shared" si="59"/>
        <v>0</v>
      </c>
      <c r="BL305" s="280" t="s">
        <v>61</v>
      </c>
      <c r="BM305" s="280" t="s">
        <v>1826</v>
      </c>
    </row>
    <row r="306" spans="2:65" s="289" customFormat="1" ht="27" x14ac:dyDescent="0.2">
      <c r="B306" s="290"/>
      <c r="D306" s="430" t="s">
        <v>1240</v>
      </c>
      <c r="F306" s="431" t="s">
        <v>2171</v>
      </c>
      <c r="I306" s="418"/>
      <c r="L306" s="290"/>
      <c r="M306" s="374"/>
      <c r="N306" s="389"/>
      <c r="O306" s="389"/>
      <c r="P306" s="389"/>
      <c r="Q306" s="389"/>
      <c r="R306" s="389"/>
      <c r="S306" s="389"/>
      <c r="T306" s="375"/>
      <c r="AT306" s="280" t="s">
        <v>1240</v>
      </c>
      <c r="AU306" s="280" t="s">
        <v>48</v>
      </c>
    </row>
    <row r="307" spans="2:65" s="353" customFormat="1" ht="37.35" customHeight="1" x14ac:dyDescent="0.35">
      <c r="B307" s="349"/>
      <c r="D307" s="357" t="s">
        <v>1145</v>
      </c>
      <c r="E307" s="424" t="s">
        <v>2203</v>
      </c>
      <c r="F307" s="424" t="s">
        <v>2204</v>
      </c>
      <c r="I307" s="425"/>
      <c r="J307" s="426">
        <f>BK307</f>
        <v>0</v>
      </c>
      <c r="L307" s="349"/>
      <c r="M307" s="354"/>
      <c r="N307" s="350"/>
      <c r="O307" s="350"/>
      <c r="P307" s="355">
        <f>SUM(P308:P334)</f>
        <v>0</v>
      </c>
      <c r="Q307" s="350"/>
      <c r="R307" s="355">
        <f>SUM(R308:R334)</f>
        <v>1.3638999999999999</v>
      </c>
      <c r="S307" s="350"/>
      <c r="T307" s="356">
        <f>SUM(T308:T334)</f>
        <v>0</v>
      </c>
      <c r="AR307" s="357" t="s">
        <v>48</v>
      </c>
      <c r="AT307" s="358" t="s">
        <v>1145</v>
      </c>
      <c r="AU307" s="358" t="s">
        <v>1146</v>
      </c>
      <c r="AY307" s="357" t="s">
        <v>1147</v>
      </c>
      <c r="BK307" s="359">
        <f>SUM(BK308:BK334)</f>
        <v>0</v>
      </c>
    </row>
    <row r="308" spans="2:65" s="289" customFormat="1" ht="25.5" customHeight="1" x14ac:dyDescent="0.2">
      <c r="B308" s="290"/>
      <c r="C308" s="361" t="s">
        <v>1827</v>
      </c>
      <c r="D308" s="361" t="s">
        <v>1148</v>
      </c>
      <c r="E308" s="362" t="s">
        <v>1544</v>
      </c>
      <c r="F308" s="383" t="s">
        <v>2159</v>
      </c>
      <c r="G308" s="363" t="s">
        <v>219</v>
      </c>
      <c r="H308" s="364">
        <v>1</v>
      </c>
      <c r="I308" s="429"/>
      <c r="J308" s="384">
        <f>ROUND(I308*H308,2)</f>
        <v>0</v>
      </c>
      <c r="K308" s="383" t="s">
        <v>2140</v>
      </c>
      <c r="L308" s="290"/>
      <c r="M308" s="438" t="s">
        <v>637</v>
      </c>
      <c r="N308" s="366" t="s">
        <v>1106</v>
      </c>
      <c r="O308" s="389"/>
      <c r="P308" s="367">
        <f>O308*H308</f>
        <v>0</v>
      </c>
      <c r="Q308" s="367">
        <v>0</v>
      </c>
      <c r="R308" s="367">
        <f>Q308*H308</f>
        <v>0</v>
      </c>
      <c r="S308" s="367">
        <v>0</v>
      </c>
      <c r="T308" s="368">
        <f>S308*H308</f>
        <v>0</v>
      </c>
      <c r="AR308" s="280" t="s">
        <v>61</v>
      </c>
      <c r="AT308" s="280" t="s">
        <v>1148</v>
      </c>
      <c r="AU308" s="280" t="s">
        <v>48</v>
      </c>
      <c r="AY308" s="280" t="s">
        <v>1147</v>
      </c>
      <c r="BE308" s="369">
        <f>IF(N308="základní",J308,0)</f>
        <v>0</v>
      </c>
      <c r="BF308" s="369">
        <f>IF(N308="snížená",J308,0)</f>
        <v>0</v>
      </c>
      <c r="BG308" s="369">
        <f>IF(N308="zákl. přenesená",J308,0)</f>
        <v>0</v>
      </c>
      <c r="BH308" s="369">
        <f>IF(N308="sníž. přenesená",J308,0)</f>
        <v>0</v>
      </c>
      <c r="BI308" s="369">
        <f>IF(N308="nulová",J308,0)</f>
        <v>0</v>
      </c>
      <c r="BJ308" s="280" t="s">
        <v>48</v>
      </c>
      <c r="BK308" s="369">
        <f>ROUND(I308*H308,2)</f>
        <v>0</v>
      </c>
      <c r="BL308" s="280" t="s">
        <v>61</v>
      </c>
      <c r="BM308" s="280" t="s">
        <v>1828</v>
      </c>
    </row>
    <row r="309" spans="2:65" s="289" customFormat="1" ht="40.5" x14ac:dyDescent="0.2">
      <c r="B309" s="290"/>
      <c r="D309" s="430" t="s">
        <v>2141</v>
      </c>
      <c r="F309" s="431" t="s">
        <v>2142</v>
      </c>
      <c r="I309" s="418"/>
      <c r="L309" s="290"/>
      <c r="M309" s="374"/>
      <c r="N309" s="389"/>
      <c r="O309" s="389"/>
      <c r="P309" s="389"/>
      <c r="Q309" s="389"/>
      <c r="R309" s="389"/>
      <c r="S309" s="389"/>
      <c r="T309" s="375"/>
      <c r="AT309" s="280" t="s">
        <v>2141</v>
      </c>
      <c r="AU309" s="280" t="s">
        <v>48</v>
      </c>
    </row>
    <row r="310" spans="2:65" s="289" customFormat="1" ht="89.25" customHeight="1" x14ac:dyDescent="0.2">
      <c r="B310" s="290"/>
      <c r="C310" s="370" t="s">
        <v>1829</v>
      </c>
      <c r="D310" s="370" t="s">
        <v>1273</v>
      </c>
      <c r="E310" s="371" t="s">
        <v>1830</v>
      </c>
      <c r="F310" s="401" t="s">
        <v>2160</v>
      </c>
      <c r="G310" s="372" t="s">
        <v>219</v>
      </c>
      <c r="H310" s="373">
        <v>1</v>
      </c>
      <c r="I310" s="432"/>
      <c r="J310" s="402">
        <f>ROUND(I310*H310,2)</f>
        <v>0</v>
      </c>
      <c r="K310" s="401" t="s">
        <v>637</v>
      </c>
      <c r="L310" s="439"/>
      <c r="M310" s="440" t="s">
        <v>637</v>
      </c>
      <c r="N310" s="433" t="s">
        <v>1106</v>
      </c>
      <c r="O310" s="389"/>
      <c r="P310" s="367">
        <f>O310*H310</f>
        <v>0</v>
      </c>
      <c r="Q310" s="367">
        <v>0.30099999999999999</v>
      </c>
      <c r="R310" s="367">
        <f>Q310*H310</f>
        <v>0.30099999999999999</v>
      </c>
      <c r="S310" s="367">
        <v>0</v>
      </c>
      <c r="T310" s="368">
        <f>S310*H310</f>
        <v>0</v>
      </c>
      <c r="AR310" s="280" t="s">
        <v>1173</v>
      </c>
      <c r="AT310" s="280" t="s">
        <v>1273</v>
      </c>
      <c r="AU310" s="280" t="s">
        <v>48</v>
      </c>
      <c r="AY310" s="280" t="s">
        <v>1147</v>
      </c>
      <c r="BE310" s="369">
        <f>IF(N310="základní",J310,0)</f>
        <v>0</v>
      </c>
      <c r="BF310" s="369">
        <f>IF(N310="snížená",J310,0)</f>
        <v>0</v>
      </c>
      <c r="BG310" s="369">
        <f>IF(N310="zákl. přenesená",J310,0)</f>
        <v>0</v>
      </c>
      <c r="BH310" s="369">
        <f>IF(N310="sníž. přenesená",J310,0)</f>
        <v>0</v>
      </c>
      <c r="BI310" s="369">
        <f>IF(N310="nulová",J310,0)</f>
        <v>0</v>
      </c>
      <c r="BJ310" s="280" t="s">
        <v>48</v>
      </c>
      <c r="BK310" s="369">
        <f>ROUND(I310*H310,2)</f>
        <v>0</v>
      </c>
      <c r="BL310" s="280" t="s">
        <v>61</v>
      </c>
      <c r="BM310" s="280" t="s">
        <v>1831</v>
      </c>
    </row>
    <row r="311" spans="2:65" s="289" customFormat="1" ht="108" x14ac:dyDescent="0.2">
      <c r="B311" s="290"/>
      <c r="D311" s="430" t="s">
        <v>1240</v>
      </c>
      <c r="F311" s="431" t="s">
        <v>2161</v>
      </c>
      <c r="I311" s="418"/>
      <c r="L311" s="290"/>
      <c r="M311" s="374"/>
      <c r="N311" s="389"/>
      <c r="O311" s="389"/>
      <c r="P311" s="389"/>
      <c r="Q311" s="389"/>
      <c r="R311" s="389"/>
      <c r="S311" s="389"/>
      <c r="T311" s="375"/>
      <c r="AT311" s="280" t="s">
        <v>1240</v>
      </c>
      <c r="AU311" s="280" t="s">
        <v>48</v>
      </c>
    </row>
    <row r="312" spans="2:65" s="289" customFormat="1" ht="16.5" customHeight="1" x14ac:dyDescent="0.2">
      <c r="B312" s="290"/>
      <c r="C312" s="361" t="s">
        <v>1832</v>
      </c>
      <c r="D312" s="361" t="s">
        <v>1148</v>
      </c>
      <c r="E312" s="362" t="s">
        <v>1548</v>
      </c>
      <c r="F312" s="383" t="s">
        <v>1549</v>
      </c>
      <c r="G312" s="363" t="s">
        <v>1521</v>
      </c>
      <c r="H312" s="364">
        <v>16</v>
      </c>
      <c r="I312" s="429"/>
      <c r="J312" s="384">
        <f t="shared" ref="J312:J333" si="60">ROUND(I312*H312,2)</f>
        <v>0</v>
      </c>
      <c r="K312" s="383" t="s">
        <v>637</v>
      </c>
      <c r="L312" s="290"/>
      <c r="M312" s="438" t="s">
        <v>637</v>
      </c>
      <c r="N312" s="366" t="s">
        <v>1106</v>
      </c>
      <c r="O312" s="389"/>
      <c r="P312" s="367">
        <f t="shared" ref="P312:P333" si="61">O312*H312</f>
        <v>0</v>
      </c>
      <c r="Q312" s="367">
        <v>0</v>
      </c>
      <c r="R312" s="367">
        <f t="shared" ref="R312:R333" si="62">Q312*H312</f>
        <v>0</v>
      </c>
      <c r="S312" s="367">
        <v>0</v>
      </c>
      <c r="T312" s="368">
        <f t="shared" ref="T312:T333" si="63">S312*H312</f>
        <v>0</v>
      </c>
      <c r="AR312" s="280" t="s">
        <v>61</v>
      </c>
      <c r="AT312" s="280" t="s">
        <v>1148</v>
      </c>
      <c r="AU312" s="280" t="s">
        <v>48</v>
      </c>
      <c r="AY312" s="280" t="s">
        <v>1147</v>
      </c>
      <c r="BE312" s="369">
        <f t="shared" ref="BE312:BE333" si="64">IF(N312="základní",J312,0)</f>
        <v>0</v>
      </c>
      <c r="BF312" s="369">
        <f t="shared" ref="BF312:BF333" si="65">IF(N312="snížená",J312,0)</f>
        <v>0</v>
      </c>
      <c r="BG312" s="369">
        <f t="shared" ref="BG312:BG333" si="66">IF(N312="zákl. přenesená",J312,0)</f>
        <v>0</v>
      </c>
      <c r="BH312" s="369">
        <f t="shared" ref="BH312:BH333" si="67">IF(N312="sníž. přenesená",J312,0)</f>
        <v>0</v>
      </c>
      <c r="BI312" s="369">
        <f t="shared" ref="BI312:BI333" si="68">IF(N312="nulová",J312,0)</f>
        <v>0</v>
      </c>
      <c r="BJ312" s="280" t="s">
        <v>48</v>
      </c>
      <c r="BK312" s="369">
        <f t="shared" ref="BK312:BK333" si="69">ROUND(I312*H312,2)</f>
        <v>0</v>
      </c>
      <c r="BL312" s="280" t="s">
        <v>61</v>
      </c>
      <c r="BM312" s="280" t="s">
        <v>1833</v>
      </c>
    </row>
    <row r="313" spans="2:65" s="289" customFormat="1" ht="16.5" customHeight="1" x14ac:dyDescent="0.2">
      <c r="B313" s="290"/>
      <c r="C313" s="361" t="s">
        <v>1834</v>
      </c>
      <c r="D313" s="361" t="s">
        <v>1148</v>
      </c>
      <c r="E313" s="362" t="s">
        <v>1551</v>
      </c>
      <c r="F313" s="383" t="s">
        <v>1552</v>
      </c>
      <c r="G313" s="363" t="s">
        <v>219</v>
      </c>
      <c r="H313" s="364">
        <v>14</v>
      </c>
      <c r="I313" s="429"/>
      <c r="J313" s="384">
        <f t="shared" si="60"/>
        <v>0</v>
      </c>
      <c r="K313" s="383" t="s">
        <v>637</v>
      </c>
      <c r="L313" s="290"/>
      <c r="M313" s="438" t="s">
        <v>637</v>
      </c>
      <c r="N313" s="366" t="s">
        <v>1106</v>
      </c>
      <c r="O313" s="389"/>
      <c r="P313" s="367">
        <f t="shared" si="61"/>
        <v>0</v>
      </c>
      <c r="Q313" s="367">
        <v>0</v>
      </c>
      <c r="R313" s="367">
        <f t="shared" si="62"/>
        <v>0</v>
      </c>
      <c r="S313" s="367">
        <v>0</v>
      </c>
      <c r="T313" s="368">
        <f t="shared" si="63"/>
        <v>0</v>
      </c>
      <c r="AR313" s="280" t="s">
        <v>61</v>
      </c>
      <c r="AT313" s="280" t="s">
        <v>1148</v>
      </c>
      <c r="AU313" s="280" t="s">
        <v>48</v>
      </c>
      <c r="AY313" s="280" t="s">
        <v>1147</v>
      </c>
      <c r="BE313" s="369">
        <f t="shared" si="64"/>
        <v>0</v>
      </c>
      <c r="BF313" s="369">
        <f t="shared" si="65"/>
        <v>0</v>
      </c>
      <c r="BG313" s="369">
        <f t="shared" si="66"/>
        <v>0</v>
      </c>
      <c r="BH313" s="369">
        <f t="shared" si="67"/>
        <v>0</v>
      </c>
      <c r="BI313" s="369">
        <f t="shared" si="68"/>
        <v>0</v>
      </c>
      <c r="BJ313" s="280" t="s">
        <v>48</v>
      </c>
      <c r="BK313" s="369">
        <f t="shared" si="69"/>
        <v>0</v>
      </c>
      <c r="BL313" s="280" t="s">
        <v>61</v>
      </c>
      <c r="BM313" s="280" t="s">
        <v>1835</v>
      </c>
    </row>
    <row r="314" spans="2:65" s="289" customFormat="1" ht="16.5" customHeight="1" x14ac:dyDescent="0.2">
      <c r="B314" s="290"/>
      <c r="C314" s="361" t="s">
        <v>1836</v>
      </c>
      <c r="D314" s="361" t="s">
        <v>1148</v>
      </c>
      <c r="E314" s="362" t="s">
        <v>1554</v>
      </c>
      <c r="F314" s="383" t="s">
        <v>1555</v>
      </c>
      <c r="G314" s="363" t="s">
        <v>219</v>
      </c>
      <c r="H314" s="364">
        <v>3</v>
      </c>
      <c r="I314" s="429"/>
      <c r="J314" s="384">
        <f t="shared" si="60"/>
        <v>0</v>
      </c>
      <c r="K314" s="383" t="s">
        <v>637</v>
      </c>
      <c r="L314" s="290"/>
      <c r="M314" s="438" t="s">
        <v>637</v>
      </c>
      <c r="N314" s="366" t="s">
        <v>1106</v>
      </c>
      <c r="O314" s="389"/>
      <c r="P314" s="367">
        <f t="shared" si="61"/>
        <v>0</v>
      </c>
      <c r="Q314" s="367">
        <v>0</v>
      </c>
      <c r="R314" s="367">
        <f t="shared" si="62"/>
        <v>0</v>
      </c>
      <c r="S314" s="367">
        <v>0</v>
      </c>
      <c r="T314" s="368">
        <f t="shared" si="63"/>
        <v>0</v>
      </c>
      <c r="AR314" s="280" t="s">
        <v>61</v>
      </c>
      <c r="AT314" s="280" t="s">
        <v>1148</v>
      </c>
      <c r="AU314" s="280" t="s">
        <v>48</v>
      </c>
      <c r="AY314" s="280" t="s">
        <v>1147</v>
      </c>
      <c r="BE314" s="369">
        <f t="shared" si="64"/>
        <v>0</v>
      </c>
      <c r="BF314" s="369">
        <f t="shared" si="65"/>
        <v>0</v>
      </c>
      <c r="BG314" s="369">
        <f t="shared" si="66"/>
        <v>0</v>
      </c>
      <c r="BH314" s="369">
        <f t="shared" si="67"/>
        <v>0</v>
      </c>
      <c r="BI314" s="369">
        <f t="shared" si="68"/>
        <v>0</v>
      </c>
      <c r="BJ314" s="280" t="s">
        <v>48</v>
      </c>
      <c r="BK314" s="369">
        <f t="shared" si="69"/>
        <v>0</v>
      </c>
      <c r="BL314" s="280" t="s">
        <v>61</v>
      </c>
      <c r="BM314" s="280" t="s">
        <v>1837</v>
      </c>
    </row>
    <row r="315" spans="2:65" s="289" customFormat="1" ht="16.5" customHeight="1" x14ac:dyDescent="0.2">
      <c r="B315" s="290"/>
      <c r="C315" s="361" t="s">
        <v>1838</v>
      </c>
      <c r="D315" s="361" t="s">
        <v>1148</v>
      </c>
      <c r="E315" s="362" t="s">
        <v>1557</v>
      </c>
      <c r="F315" s="383" t="s">
        <v>1558</v>
      </c>
      <c r="G315" s="363" t="s">
        <v>219</v>
      </c>
      <c r="H315" s="364">
        <v>2</v>
      </c>
      <c r="I315" s="429"/>
      <c r="J315" s="384">
        <f t="shared" si="60"/>
        <v>0</v>
      </c>
      <c r="K315" s="383" t="s">
        <v>637</v>
      </c>
      <c r="L315" s="290"/>
      <c r="M315" s="438" t="s">
        <v>637</v>
      </c>
      <c r="N315" s="366" t="s">
        <v>1106</v>
      </c>
      <c r="O315" s="389"/>
      <c r="P315" s="367">
        <f t="shared" si="61"/>
        <v>0</v>
      </c>
      <c r="Q315" s="367">
        <v>0</v>
      </c>
      <c r="R315" s="367">
        <f t="shared" si="62"/>
        <v>0</v>
      </c>
      <c r="S315" s="367">
        <v>0</v>
      </c>
      <c r="T315" s="368">
        <f t="shared" si="63"/>
        <v>0</v>
      </c>
      <c r="AR315" s="280" t="s">
        <v>61</v>
      </c>
      <c r="AT315" s="280" t="s">
        <v>1148</v>
      </c>
      <c r="AU315" s="280" t="s">
        <v>48</v>
      </c>
      <c r="AY315" s="280" t="s">
        <v>1147</v>
      </c>
      <c r="BE315" s="369">
        <f t="shared" si="64"/>
        <v>0</v>
      </c>
      <c r="BF315" s="369">
        <f t="shared" si="65"/>
        <v>0</v>
      </c>
      <c r="BG315" s="369">
        <f t="shared" si="66"/>
        <v>0</v>
      </c>
      <c r="BH315" s="369">
        <f t="shared" si="67"/>
        <v>0</v>
      </c>
      <c r="BI315" s="369">
        <f t="shared" si="68"/>
        <v>0</v>
      </c>
      <c r="BJ315" s="280" t="s">
        <v>48</v>
      </c>
      <c r="BK315" s="369">
        <f t="shared" si="69"/>
        <v>0</v>
      </c>
      <c r="BL315" s="280" t="s">
        <v>61</v>
      </c>
      <c r="BM315" s="280" t="s">
        <v>1839</v>
      </c>
    </row>
    <row r="316" spans="2:65" s="289" customFormat="1" ht="16.5" customHeight="1" x14ac:dyDescent="0.2">
      <c r="B316" s="290"/>
      <c r="C316" s="361" t="s">
        <v>1840</v>
      </c>
      <c r="D316" s="361" t="s">
        <v>1148</v>
      </c>
      <c r="E316" s="362" t="s">
        <v>1841</v>
      </c>
      <c r="F316" s="383" t="s">
        <v>1842</v>
      </c>
      <c r="G316" s="363" t="s">
        <v>219</v>
      </c>
      <c r="H316" s="364">
        <v>1</v>
      </c>
      <c r="I316" s="429"/>
      <c r="J316" s="384">
        <f t="shared" si="60"/>
        <v>0</v>
      </c>
      <c r="K316" s="383" t="s">
        <v>637</v>
      </c>
      <c r="L316" s="290"/>
      <c r="M316" s="438" t="s">
        <v>637</v>
      </c>
      <c r="N316" s="366" t="s">
        <v>1106</v>
      </c>
      <c r="O316" s="389"/>
      <c r="P316" s="367">
        <f t="shared" si="61"/>
        <v>0</v>
      </c>
      <c r="Q316" s="367">
        <v>0</v>
      </c>
      <c r="R316" s="367">
        <f t="shared" si="62"/>
        <v>0</v>
      </c>
      <c r="S316" s="367">
        <v>0</v>
      </c>
      <c r="T316" s="368">
        <f t="shared" si="63"/>
        <v>0</v>
      </c>
      <c r="AR316" s="280" t="s">
        <v>61</v>
      </c>
      <c r="AT316" s="280" t="s">
        <v>1148</v>
      </c>
      <c r="AU316" s="280" t="s">
        <v>48</v>
      </c>
      <c r="AY316" s="280" t="s">
        <v>1147</v>
      </c>
      <c r="BE316" s="369">
        <f t="shared" si="64"/>
        <v>0</v>
      </c>
      <c r="BF316" s="369">
        <f t="shared" si="65"/>
        <v>0</v>
      </c>
      <c r="BG316" s="369">
        <f t="shared" si="66"/>
        <v>0</v>
      </c>
      <c r="BH316" s="369">
        <f t="shared" si="67"/>
        <v>0</v>
      </c>
      <c r="BI316" s="369">
        <f t="shared" si="68"/>
        <v>0</v>
      </c>
      <c r="BJ316" s="280" t="s">
        <v>48</v>
      </c>
      <c r="BK316" s="369">
        <f t="shared" si="69"/>
        <v>0</v>
      </c>
      <c r="BL316" s="280" t="s">
        <v>61</v>
      </c>
      <c r="BM316" s="280" t="s">
        <v>1843</v>
      </c>
    </row>
    <row r="317" spans="2:65" s="289" customFormat="1" ht="16.5" customHeight="1" x14ac:dyDescent="0.2">
      <c r="B317" s="290"/>
      <c r="C317" s="361" t="s">
        <v>1844</v>
      </c>
      <c r="D317" s="361" t="s">
        <v>1148</v>
      </c>
      <c r="E317" s="362" t="s">
        <v>1845</v>
      </c>
      <c r="F317" s="383" t="s">
        <v>1846</v>
      </c>
      <c r="G317" s="363" t="s">
        <v>219</v>
      </c>
      <c r="H317" s="364">
        <v>1</v>
      </c>
      <c r="I317" s="429"/>
      <c r="J317" s="384">
        <f t="shared" si="60"/>
        <v>0</v>
      </c>
      <c r="K317" s="383" t="s">
        <v>637</v>
      </c>
      <c r="L317" s="290"/>
      <c r="M317" s="438" t="s">
        <v>637</v>
      </c>
      <c r="N317" s="366" t="s">
        <v>1106</v>
      </c>
      <c r="O317" s="389"/>
      <c r="P317" s="367">
        <f t="shared" si="61"/>
        <v>0</v>
      </c>
      <c r="Q317" s="367">
        <v>0</v>
      </c>
      <c r="R317" s="367">
        <f t="shared" si="62"/>
        <v>0</v>
      </c>
      <c r="S317" s="367">
        <v>0</v>
      </c>
      <c r="T317" s="368">
        <f t="shared" si="63"/>
        <v>0</v>
      </c>
      <c r="AR317" s="280" t="s">
        <v>61</v>
      </c>
      <c r="AT317" s="280" t="s">
        <v>1148</v>
      </c>
      <c r="AU317" s="280" t="s">
        <v>48</v>
      </c>
      <c r="AY317" s="280" t="s">
        <v>1147</v>
      </c>
      <c r="BE317" s="369">
        <f t="shared" si="64"/>
        <v>0</v>
      </c>
      <c r="BF317" s="369">
        <f t="shared" si="65"/>
        <v>0</v>
      </c>
      <c r="BG317" s="369">
        <f t="shared" si="66"/>
        <v>0</v>
      </c>
      <c r="BH317" s="369">
        <f t="shared" si="67"/>
        <v>0</v>
      </c>
      <c r="BI317" s="369">
        <f t="shared" si="68"/>
        <v>0</v>
      </c>
      <c r="BJ317" s="280" t="s">
        <v>48</v>
      </c>
      <c r="BK317" s="369">
        <f t="shared" si="69"/>
        <v>0</v>
      </c>
      <c r="BL317" s="280" t="s">
        <v>61</v>
      </c>
      <c r="BM317" s="280" t="s">
        <v>1847</v>
      </c>
    </row>
    <row r="318" spans="2:65" s="289" customFormat="1" ht="16.5" customHeight="1" x14ac:dyDescent="0.2">
      <c r="B318" s="290"/>
      <c r="C318" s="361" t="s">
        <v>1848</v>
      </c>
      <c r="D318" s="361" t="s">
        <v>1148</v>
      </c>
      <c r="E318" s="362" t="s">
        <v>1560</v>
      </c>
      <c r="F318" s="383" t="s">
        <v>1561</v>
      </c>
      <c r="G318" s="363" t="s">
        <v>219</v>
      </c>
      <c r="H318" s="364">
        <v>1</v>
      </c>
      <c r="I318" s="429"/>
      <c r="J318" s="384">
        <f t="shared" si="60"/>
        <v>0</v>
      </c>
      <c r="K318" s="383" t="s">
        <v>637</v>
      </c>
      <c r="L318" s="290"/>
      <c r="M318" s="438" t="s">
        <v>637</v>
      </c>
      <c r="N318" s="366" t="s">
        <v>1106</v>
      </c>
      <c r="O318" s="389"/>
      <c r="P318" s="367">
        <f t="shared" si="61"/>
        <v>0</v>
      </c>
      <c r="Q318" s="367">
        <v>0</v>
      </c>
      <c r="R318" s="367">
        <f t="shared" si="62"/>
        <v>0</v>
      </c>
      <c r="S318" s="367">
        <v>0</v>
      </c>
      <c r="T318" s="368">
        <f t="shared" si="63"/>
        <v>0</v>
      </c>
      <c r="AR318" s="280" t="s">
        <v>61</v>
      </c>
      <c r="AT318" s="280" t="s">
        <v>1148</v>
      </c>
      <c r="AU318" s="280" t="s">
        <v>48</v>
      </c>
      <c r="AY318" s="280" t="s">
        <v>1147</v>
      </c>
      <c r="BE318" s="369">
        <f t="shared" si="64"/>
        <v>0</v>
      </c>
      <c r="BF318" s="369">
        <f t="shared" si="65"/>
        <v>0</v>
      </c>
      <c r="BG318" s="369">
        <f t="shared" si="66"/>
        <v>0</v>
      </c>
      <c r="BH318" s="369">
        <f t="shared" si="67"/>
        <v>0</v>
      </c>
      <c r="BI318" s="369">
        <f t="shared" si="68"/>
        <v>0</v>
      </c>
      <c r="BJ318" s="280" t="s">
        <v>48</v>
      </c>
      <c r="BK318" s="369">
        <f t="shared" si="69"/>
        <v>0</v>
      </c>
      <c r="BL318" s="280" t="s">
        <v>61</v>
      </c>
      <c r="BM318" s="280" t="s">
        <v>1849</v>
      </c>
    </row>
    <row r="319" spans="2:65" s="289" customFormat="1" ht="16.5" customHeight="1" x14ac:dyDescent="0.2">
      <c r="B319" s="290"/>
      <c r="C319" s="361" t="s">
        <v>1850</v>
      </c>
      <c r="D319" s="361" t="s">
        <v>1148</v>
      </c>
      <c r="E319" s="362" t="s">
        <v>1851</v>
      </c>
      <c r="F319" s="383" t="s">
        <v>1852</v>
      </c>
      <c r="G319" s="363" t="s">
        <v>219</v>
      </c>
      <c r="H319" s="364">
        <v>1</v>
      </c>
      <c r="I319" s="429"/>
      <c r="J319" s="384">
        <f t="shared" si="60"/>
        <v>0</v>
      </c>
      <c r="K319" s="383" t="s">
        <v>637</v>
      </c>
      <c r="L319" s="290"/>
      <c r="M319" s="438" t="s">
        <v>637</v>
      </c>
      <c r="N319" s="366" t="s">
        <v>1106</v>
      </c>
      <c r="O319" s="389"/>
      <c r="P319" s="367">
        <f t="shared" si="61"/>
        <v>0</v>
      </c>
      <c r="Q319" s="367">
        <v>0</v>
      </c>
      <c r="R319" s="367">
        <f t="shared" si="62"/>
        <v>0</v>
      </c>
      <c r="S319" s="367">
        <v>0</v>
      </c>
      <c r="T319" s="368">
        <f t="shared" si="63"/>
        <v>0</v>
      </c>
      <c r="AR319" s="280" t="s">
        <v>61</v>
      </c>
      <c r="AT319" s="280" t="s">
        <v>1148</v>
      </c>
      <c r="AU319" s="280" t="s">
        <v>48</v>
      </c>
      <c r="AY319" s="280" t="s">
        <v>1147</v>
      </c>
      <c r="BE319" s="369">
        <f t="shared" si="64"/>
        <v>0</v>
      </c>
      <c r="BF319" s="369">
        <f t="shared" si="65"/>
        <v>0</v>
      </c>
      <c r="BG319" s="369">
        <f t="shared" si="66"/>
        <v>0</v>
      </c>
      <c r="BH319" s="369">
        <f t="shared" si="67"/>
        <v>0</v>
      </c>
      <c r="BI319" s="369">
        <f t="shared" si="68"/>
        <v>0</v>
      </c>
      <c r="BJ319" s="280" t="s">
        <v>48</v>
      </c>
      <c r="BK319" s="369">
        <f t="shared" si="69"/>
        <v>0</v>
      </c>
      <c r="BL319" s="280" t="s">
        <v>61</v>
      </c>
      <c r="BM319" s="280" t="s">
        <v>1853</v>
      </c>
    </row>
    <row r="320" spans="2:65" s="289" customFormat="1" ht="16.5" customHeight="1" x14ac:dyDescent="0.2">
      <c r="B320" s="290"/>
      <c r="C320" s="370" t="s">
        <v>1854</v>
      </c>
      <c r="D320" s="370" t="s">
        <v>1273</v>
      </c>
      <c r="E320" s="371" t="s">
        <v>1563</v>
      </c>
      <c r="F320" s="401" t="s">
        <v>1564</v>
      </c>
      <c r="G320" s="372" t="s">
        <v>219</v>
      </c>
      <c r="H320" s="373">
        <v>2</v>
      </c>
      <c r="I320" s="432"/>
      <c r="J320" s="402">
        <f t="shared" si="60"/>
        <v>0</v>
      </c>
      <c r="K320" s="401" t="s">
        <v>637</v>
      </c>
      <c r="L320" s="439"/>
      <c r="M320" s="440" t="s">
        <v>637</v>
      </c>
      <c r="N320" s="433" t="s">
        <v>1106</v>
      </c>
      <c r="O320" s="389"/>
      <c r="P320" s="367">
        <f t="shared" si="61"/>
        <v>0</v>
      </c>
      <c r="Q320" s="367">
        <v>0</v>
      </c>
      <c r="R320" s="367">
        <f t="shared" si="62"/>
        <v>0</v>
      </c>
      <c r="S320" s="367">
        <v>0</v>
      </c>
      <c r="T320" s="368">
        <f t="shared" si="63"/>
        <v>0</v>
      </c>
      <c r="AR320" s="280" t="s">
        <v>1173</v>
      </c>
      <c r="AT320" s="280" t="s">
        <v>1273</v>
      </c>
      <c r="AU320" s="280" t="s">
        <v>48</v>
      </c>
      <c r="AY320" s="280" t="s">
        <v>1147</v>
      </c>
      <c r="BE320" s="369">
        <f t="shared" si="64"/>
        <v>0</v>
      </c>
      <c r="BF320" s="369">
        <f t="shared" si="65"/>
        <v>0</v>
      </c>
      <c r="BG320" s="369">
        <f t="shared" si="66"/>
        <v>0</v>
      </c>
      <c r="BH320" s="369">
        <f t="shared" si="67"/>
        <v>0</v>
      </c>
      <c r="BI320" s="369">
        <f t="shared" si="68"/>
        <v>0</v>
      </c>
      <c r="BJ320" s="280" t="s">
        <v>48</v>
      </c>
      <c r="BK320" s="369">
        <f t="shared" si="69"/>
        <v>0</v>
      </c>
      <c r="BL320" s="280" t="s">
        <v>61</v>
      </c>
      <c r="BM320" s="280" t="s">
        <v>1855</v>
      </c>
    </row>
    <row r="321" spans="2:65" s="289" customFormat="1" ht="16.5" customHeight="1" x14ac:dyDescent="0.2">
      <c r="B321" s="290"/>
      <c r="C321" s="361" t="s">
        <v>1856</v>
      </c>
      <c r="D321" s="361" t="s">
        <v>1148</v>
      </c>
      <c r="E321" s="362" t="s">
        <v>1566</v>
      </c>
      <c r="F321" s="383" t="s">
        <v>2162</v>
      </c>
      <c r="G321" s="363" t="s">
        <v>219</v>
      </c>
      <c r="H321" s="364">
        <v>2</v>
      </c>
      <c r="I321" s="429"/>
      <c r="J321" s="384">
        <f t="shared" si="60"/>
        <v>0</v>
      </c>
      <c r="K321" s="383" t="s">
        <v>637</v>
      </c>
      <c r="L321" s="290"/>
      <c r="M321" s="438" t="s">
        <v>637</v>
      </c>
      <c r="N321" s="366" t="s">
        <v>1106</v>
      </c>
      <c r="O321" s="389"/>
      <c r="P321" s="367">
        <f t="shared" si="61"/>
        <v>0</v>
      </c>
      <c r="Q321" s="367">
        <v>0</v>
      </c>
      <c r="R321" s="367">
        <f t="shared" si="62"/>
        <v>0</v>
      </c>
      <c r="S321" s="367">
        <v>0</v>
      </c>
      <c r="T321" s="368">
        <f t="shared" si="63"/>
        <v>0</v>
      </c>
      <c r="AR321" s="280" t="s">
        <v>61</v>
      </c>
      <c r="AT321" s="280" t="s">
        <v>1148</v>
      </c>
      <c r="AU321" s="280" t="s">
        <v>48</v>
      </c>
      <c r="AY321" s="280" t="s">
        <v>1147</v>
      </c>
      <c r="BE321" s="369">
        <f t="shared" si="64"/>
        <v>0</v>
      </c>
      <c r="BF321" s="369">
        <f t="shared" si="65"/>
        <v>0</v>
      </c>
      <c r="BG321" s="369">
        <f t="shared" si="66"/>
        <v>0</v>
      </c>
      <c r="BH321" s="369">
        <f t="shared" si="67"/>
        <v>0</v>
      </c>
      <c r="BI321" s="369">
        <f t="shared" si="68"/>
        <v>0</v>
      </c>
      <c r="BJ321" s="280" t="s">
        <v>48</v>
      </c>
      <c r="BK321" s="369">
        <f t="shared" si="69"/>
        <v>0</v>
      </c>
      <c r="BL321" s="280" t="s">
        <v>61</v>
      </c>
      <c r="BM321" s="280" t="s">
        <v>1857</v>
      </c>
    </row>
    <row r="322" spans="2:65" s="289" customFormat="1" ht="16.5" customHeight="1" x14ac:dyDescent="0.2">
      <c r="B322" s="290"/>
      <c r="C322" s="361" t="s">
        <v>1858</v>
      </c>
      <c r="D322" s="361" t="s">
        <v>1148</v>
      </c>
      <c r="E322" s="362" t="s">
        <v>1568</v>
      </c>
      <c r="F322" s="383" t="s">
        <v>1569</v>
      </c>
      <c r="G322" s="363" t="s">
        <v>219</v>
      </c>
      <c r="H322" s="364">
        <v>2</v>
      </c>
      <c r="I322" s="429"/>
      <c r="J322" s="384">
        <f t="shared" si="60"/>
        <v>0</v>
      </c>
      <c r="K322" s="383" t="s">
        <v>637</v>
      </c>
      <c r="L322" s="290"/>
      <c r="M322" s="438" t="s">
        <v>637</v>
      </c>
      <c r="N322" s="366" t="s">
        <v>1106</v>
      </c>
      <c r="O322" s="389"/>
      <c r="P322" s="367">
        <f t="shared" si="61"/>
        <v>0</v>
      </c>
      <c r="Q322" s="367">
        <v>0</v>
      </c>
      <c r="R322" s="367">
        <f t="shared" si="62"/>
        <v>0</v>
      </c>
      <c r="S322" s="367">
        <v>0</v>
      </c>
      <c r="T322" s="368">
        <f t="shared" si="63"/>
        <v>0</v>
      </c>
      <c r="AR322" s="280" t="s">
        <v>61</v>
      </c>
      <c r="AT322" s="280" t="s">
        <v>1148</v>
      </c>
      <c r="AU322" s="280" t="s">
        <v>48</v>
      </c>
      <c r="AY322" s="280" t="s">
        <v>1147</v>
      </c>
      <c r="BE322" s="369">
        <f t="shared" si="64"/>
        <v>0</v>
      </c>
      <c r="BF322" s="369">
        <f t="shared" si="65"/>
        <v>0</v>
      </c>
      <c r="BG322" s="369">
        <f t="shared" si="66"/>
        <v>0</v>
      </c>
      <c r="BH322" s="369">
        <f t="shared" si="67"/>
        <v>0</v>
      </c>
      <c r="BI322" s="369">
        <f t="shared" si="68"/>
        <v>0</v>
      </c>
      <c r="BJ322" s="280" t="s">
        <v>48</v>
      </c>
      <c r="BK322" s="369">
        <f t="shared" si="69"/>
        <v>0</v>
      </c>
      <c r="BL322" s="280" t="s">
        <v>61</v>
      </c>
      <c r="BM322" s="280" t="s">
        <v>1859</v>
      </c>
    </row>
    <row r="323" spans="2:65" s="289" customFormat="1" ht="16.5" customHeight="1" x14ac:dyDescent="0.2">
      <c r="B323" s="290"/>
      <c r="C323" s="361" t="s">
        <v>1860</v>
      </c>
      <c r="D323" s="361" t="s">
        <v>1148</v>
      </c>
      <c r="E323" s="362" t="s">
        <v>1571</v>
      </c>
      <c r="F323" s="383" t="s">
        <v>1572</v>
      </c>
      <c r="G323" s="363" t="s">
        <v>219</v>
      </c>
      <c r="H323" s="364">
        <v>1</v>
      </c>
      <c r="I323" s="429"/>
      <c r="J323" s="384">
        <f t="shared" si="60"/>
        <v>0</v>
      </c>
      <c r="K323" s="383" t="s">
        <v>637</v>
      </c>
      <c r="L323" s="290"/>
      <c r="M323" s="438" t="s">
        <v>637</v>
      </c>
      <c r="N323" s="366" t="s">
        <v>1106</v>
      </c>
      <c r="O323" s="389"/>
      <c r="P323" s="367">
        <f t="shared" si="61"/>
        <v>0</v>
      </c>
      <c r="Q323" s="367">
        <v>0</v>
      </c>
      <c r="R323" s="367">
        <f t="shared" si="62"/>
        <v>0</v>
      </c>
      <c r="S323" s="367">
        <v>0</v>
      </c>
      <c r="T323" s="368">
        <f t="shared" si="63"/>
        <v>0</v>
      </c>
      <c r="AR323" s="280" t="s">
        <v>61</v>
      </c>
      <c r="AT323" s="280" t="s">
        <v>1148</v>
      </c>
      <c r="AU323" s="280" t="s">
        <v>48</v>
      </c>
      <c r="AY323" s="280" t="s">
        <v>1147</v>
      </c>
      <c r="BE323" s="369">
        <f t="shared" si="64"/>
        <v>0</v>
      </c>
      <c r="BF323" s="369">
        <f t="shared" si="65"/>
        <v>0</v>
      </c>
      <c r="BG323" s="369">
        <f t="shared" si="66"/>
        <v>0</v>
      </c>
      <c r="BH323" s="369">
        <f t="shared" si="67"/>
        <v>0</v>
      </c>
      <c r="BI323" s="369">
        <f t="shared" si="68"/>
        <v>0</v>
      </c>
      <c r="BJ323" s="280" t="s">
        <v>48</v>
      </c>
      <c r="BK323" s="369">
        <f t="shared" si="69"/>
        <v>0</v>
      </c>
      <c r="BL323" s="280" t="s">
        <v>61</v>
      </c>
      <c r="BM323" s="280" t="s">
        <v>1861</v>
      </c>
    </row>
    <row r="324" spans="2:65" s="289" customFormat="1" ht="16.5" customHeight="1" x14ac:dyDescent="0.2">
      <c r="B324" s="290"/>
      <c r="C324" s="361" t="s">
        <v>1862</v>
      </c>
      <c r="D324" s="361" t="s">
        <v>1148</v>
      </c>
      <c r="E324" s="362" t="s">
        <v>1574</v>
      </c>
      <c r="F324" s="383" t="s">
        <v>2163</v>
      </c>
      <c r="G324" s="363" t="s">
        <v>153</v>
      </c>
      <c r="H324" s="364">
        <v>15</v>
      </c>
      <c r="I324" s="429"/>
      <c r="J324" s="384">
        <f t="shared" si="60"/>
        <v>0</v>
      </c>
      <c r="K324" s="383" t="s">
        <v>637</v>
      </c>
      <c r="L324" s="290"/>
      <c r="M324" s="438" t="s">
        <v>637</v>
      </c>
      <c r="N324" s="366" t="s">
        <v>1106</v>
      </c>
      <c r="O324" s="389"/>
      <c r="P324" s="367">
        <f t="shared" si="61"/>
        <v>0</v>
      </c>
      <c r="Q324" s="367">
        <v>0</v>
      </c>
      <c r="R324" s="367">
        <f t="shared" si="62"/>
        <v>0</v>
      </c>
      <c r="S324" s="367">
        <v>0</v>
      </c>
      <c r="T324" s="368">
        <f t="shared" si="63"/>
        <v>0</v>
      </c>
      <c r="AR324" s="280" t="s">
        <v>61</v>
      </c>
      <c r="AT324" s="280" t="s">
        <v>1148</v>
      </c>
      <c r="AU324" s="280" t="s">
        <v>48</v>
      </c>
      <c r="AY324" s="280" t="s">
        <v>1147</v>
      </c>
      <c r="BE324" s="369">
        <f t="shared" si="64"/>
        <v>0</v>
      </c>
      <c r="BF324" s="369">
        <f t="shared" si="65"/>
        <v>0</v>
      </c>
      <c r="BG324" s="369">
        <f t="shared" si="66"/>
        <v>0</v>
      </c>
      <c r="BH324" s="369">
        <f t="shared" si="67"/>
        <v>0</v>
      </c>
      <c r="BI324" s="369">
        <f t="shared" si="68"/>
        <v>0</v>
      </c>
      <c r="BJ324" s="280" t="s">
        <v>48</v>
      </c>
      <c r="BK324" s="369">
        <f t="shared" si="69"/>
        <v>0</v>
      </c>
      <c r="BL324" s="280" t="s">
        <v>61</v>
      </c>
      <c r="BM324" s="280" t="s">
        <v>1863</v>
      </c>
    </row>
    <row r="325" spans="2:65" s="289" customFormat="1" ht="16.5" customHeight="1" x14ac:dyDescent="0.2">
      <c r="B325" s="290"/>
      <c r="C325" s="361" t="s">
        <v>1864</v>
      </c>
      <c r="D325" s="361" t="s">
        <v>1148</v>
      </c>
      <c r="E325" s="362" t="s">
        <v>1576</v>
      </c>
      <c r="F325" s="383" t="s">
        <v>2164</v>
      </c>
      <c r="G325" s="363" t="s">
        <v>219</v>
      </c>
      <c r="H325" s="364">
        <v>5</v>
      </c>
      <c r="I325" s="429"/>
      <c r="J325" s="384">
        <f t="shared" si="60"/>
        <v>0</v>
      </c>
      <c r="K325" s="383" t="s">
        <v>2165</v>
      </c>
      <c r="L325" s="290"/>
      <c r="M325" s="438" t="s">
        <v>637</v>
      </c>
      <c r="N325" s="366" t="s">
        <v>1106</v>
      </c>
      <c r="O325" s="389"/>
      <c r="P325" s="367">
        <f t="shared" si="61"/>
        <v>0</v>
      </c>
      <c r="Q325" s="367">
        <v>0</v>
      </c>
      <c r="R325" s="367">
        <f t="shared" si="62"/>
        <v>0</v>
      </c>
      <c r="S325" s="367">
        <v>0</v>
      </c>
      <c r="T325" s="368">
        <f t="shared" si="63"/>
        <v>0</v>
      </c>
      <c r="AR325" s="280" t="s">
        <v>61</v>
      </c>
      <c r="AT325" s="280" t="s">
        <v>1148</v>
      </c>
      <c r="AU325" s="280" t="s">
        <v>48</v>
      </c>
      <c r="AY325" s="280" t="s">
        <v>1147</v>
      </c>
      <c r="BE325" s="369">
        <f t="shared" si="64"/>
        <v>0</v>
      </c>
      <c r="BF325" s="369">
        <f t="shared" si="65"/>
        <v>0</v>
      </c>
      <c r="BG325" s="369">
        <f t="shared" si="66"/>
        <v>0</v>
      </c>
      <c r="BH325" s="369">
        <f t="shared" si="67"/>
        <v>0</v>
      </c>
      <c r="BI325" s="369">
        <f t="shared" si="68"/>
        <v>0</v>
      </c>
      <c r="BJ325" s="280" t="s">
        <v>48</v>
      </c>
      <c r="BK325" s="369">
        <f t="shared" si="69"/>
        <v>0</v>
      </c>
      <c r="BL325" s="280" t="s">
        <v>61</v>
      </c>
      <c r="BM325" s="280" t="s">
        <v>1865</v>
      </c>
    </row>
    <row r="326" spans="2:65" s="289" customFormat="1" ht="25.5" customHeight="1" x14ac:dyDescent="0.2">
      <c r="B326" s="290"/>
      <c r="C326" s="361" t="s">
        <v>1866</v>
      </c>
      <c r="D326" s="361" t="s">
        <v>1148</v>
      </c>
      <c r="E326" s="362" t="s">
        <v>1578</v>
      </c>
      <c r="F326" s="383" t="s">
        <v>2166</v>
      </c>
      <c r="G326" s="363" t="s">
        <v>219</v>
      </c>
      <c r="H326" s="364">
        <v>2</v>
      </c>
      <c r="I326" s="429"/>
      <c r="J326" s="384">
        <f t="shared" si="60"/>
        <v>0</v>
      </c>
      <c r="K326" s="383" t="s">
        <v>2165</v>
      </c>
      <c r="L326" s="290"/>
      <c r="M326" s="438" t="s">
        <v>637</v>
      </c>
      <c r="N326" s="366" t="s">
        <v>1106</v>
      </c>
      <c r="O326" s="389"/>
      <c r="P326" s="367">
        <f t="shared" si="61"/>
        <v>0</v>
      </c>
      <c r="Q326" s="367">
        <v>0</v>
      </c>
      <c r="R326" s="367">
        <f t="shared" si="62"/>
        <v>0</v>
      </c>
      <c r="S326" s="367">
        <v>0</v>
      </c>
      <c r="T326" s="368">
        <f t="shared" si="63"/>
        <v>0</v>
      </c>
      <c r="AR326" s="280" t="s">
        <v>61</v>
      </c>
      <c r="AT326" s="280" t="s">
        <v>1148</v>
      </c>
      <c r="AU326" s="280" t="s">
        <v>48</v>
      </c>
      <c r="AY326" s="280" t="s">
        <v>1147</v>
      </c>
      <c r="BE326" s="369">
        <f t="shared" si="64"/>
        <v>0</v>
      </c>
      <c r="BF326" s="369">
        <f t="shared" si="65"/>
        <v>0</v>
      </c>
      <c r="BG326" s="369">
        <f t="shared" si="66"/>
        <v>0</v>
      </c>
      <c r="BH326" s="369">
        <f t="shared" si="67"/>
        <v>0</v>
      </c>
      <c r="BI326" s="369">
        <f t="shared" si="68"/>
        <v>0</v>
      </c>
      <c r="BJ326" s="280" t="s">
        <v>48</v>
      </c>
      <c r="BK326" s="369">
        <f t="shared" si="69"/>
        <v>0</v>
      </c>
      <c r="BL326" s="280" t="s">
        <v>61</v>
      </c>
      <c r="BM326" s="280" t="s">
        <v>1867</v>
      </c>
    </row>
    <row r="327" spans="2:65" s="289" customFormat="1" ht="25.5" customHeight="1" x14ac:dyDescent="0.2">
      <c r="B327" s="290"/>
      <c r="C327" s="361" t="s">
        <v>1868</v>
      </c>
      <c r="D327" s="361" t="s">
        <v>1148</v>
      </c>
      <c r="E327" s="362" t="s">
        <v>1580</v>
      </c>
      <c r="F327" s="383" t="s">
        <v>2167</v>
      </c>
      <c r="G327" s="363" t="s">
        <v>172</v>
      </c>
      <c r="H327" s="364">
        <v>80</v>
      </c>
      <c r="I327" s="429"/>
      <c r="J327" s="384">
        <f t="shared" si="60"/>
        <v>0</v>
      </c>
      <c r="K327" s="383" t="s">
        <v>2165</v>
      </c>
      <c r="L327" s="290"/>
      <c r="M327" s="438" t="s">
        <v>637</v>
      </c>
      <c r="N327" s="366" t="s">
        <v>1106</v>
      </c>
      <c r="O327" s="389"/>
      <c r="P327" s="367">
        <f t="shared" si="61"/>
        <v>0</v>
      </c>
      <c r="Q327" s="367">
        <v>6.5300000000000002E-3</v>
      </c>
      <c r="R327" s="367">
        <f t="shared" si="62"/>
        <v>0.52239999999999998</v>
      </c>
      <c r="S327" s="367">
        <v>0</v>
      </c>
      <c r="T327" s="368">
        <f t="shared" si="63"/>
        <v>0</v>
      </c>
      <c r="AR327" s="280" t="s">
        <v>61</v>
      </c>
      <c r="AT327" s="280" t="s">
        <v>1148</v>
      </c>
      <c r="AU327" s="280" t="s">
        <v>48</v>
      </c>
      <c r="AY327" s="280" t="s">
        <v>1147</v>
      </c>
      <c r="BE327" s="369">
        <f t="shared" si="64"/>
        <v>0</v>
      </c>
      <c r="BF327" s="369">
        <f t="shared" si="65"/>
        <v>0</v>
      </c>
      <c r="BG327" s="369">
        <f t="shared" si="66"/>
        <v>0</v>
      </c>
      <c r="BH327" s="369">
        <f t="shared" si="67"/>
        <v>0</v>
      </c>
      <c r="BI327" s="369">
        <f t="shared" si="68"/>
        <v>0</v>
      </c>
      <c r="BJ327" s="280" t="s">
        <v>48</v>
      </c>
      <c r="BK327" s="369">
        <f t="shared" si="69"/>
        <v>0</v>
      </c>
      <c r="BL327" s="280" t="s">
        <v>61</v>
      </c>
      <c r="BM327" s="280" t="s">
        <v>1869</v>
      </c>
    </row>
    <row r="328" spans="2:65" s="289" customFormat="1" ht="25.5" customHeight="1" x14ac:dyDescent="0.2">
      <c r="B328" s="290"/>
      <c r="C328" s="361" t="s">
        <v>1870</v>
      </c>
      <c r="D328" s="361" t="s">
        <v>1148</v>
      </c>
      <c r="E328" s="362" t="s">
        <v>1582</v>
      </c>
      <c r="F328" s="383" t="s">
        <v>2168</v>
      </c>
      <c r="G328" s="363" t="s">
        <v>172</v>
      </c>
      <c r="H328" s="364">
        <v>50</v>
      </c>
      <c r="I328" s="429"/>
      <c r="J328" s="384">
        <f t="shared" si="60"/>
        <v>0</v>
      </c>
      <c r="K328" s="383" t="s">
        <v>2165</v>
      </c>
      <c r="L328" s="290"/>
      <c r="M328" s="438" t="s">
        <v>637</v>
      </c>
      <c r="N328" s="366" t="s">
        <v>1106</v>
      </c>
      <c r="O328" s="389"/>
      <c r="P328" s="367">
        <f t="shared" si="61"/>
        <v>0</v>
      </c>
      <c r="Q328" s="367">
        <v>1.081E-2</v>
      </c>
      <c r="R328" s="367">
        <f t="shared" si="62"/>
        <v>0.54049999999999998</v>
      </c>
      <c r="S328" s="367">
        <v>0</v>
      </c>
      <c r="T328" s="368">
        <f t="shared" si="63"/>
        <v>0</v>
      </c>
      <c r="AR328" s="280" t="s">
        <v>61</v>
      </c>
      <c r="AT328" s="280" t="s">
        <v>1148</v>
      </c>
      <c r="AU328" s="280" t="s">
        <v>48</v>
      </c>
      <c r="AY328" s="280" t="s">
        <v>1147</v>
      </c>
      <c r="BE328" s="369">
        <f t="shared" si="64"/>
        <v>0</v>
      </c>
      <c r="BF328" s="369">
        <f t="shared" si="65"/>
        <v>0</v>
      </c>
      <c r="BG328" s="369">
        <f t="shared" si="66"/>
        <v>0</v>
      </c>
      <c r="BH328" s="369">
        <f t="shared" si="67"/>
        <v>0</v>
      </c>
      <c r="BI328" s="369">
        <f t="shared" si="68"/>
        <v>0</v>
      </c>
      <c r="BJ328" s="280" t="s">
        <v>48</v>
      </c>
      <c r="BK328" s="369">
        <f t="shared" si="69"/>
        <v>0</v>
      </c>
      <c r="BL328" s="280" t="s">
        <v>61</v>
      </c>
      <c r="BM328" s="280" t="s">
        <v>1871</v>
      </c>
    </row>
    <row r="329" spans="2:65" s="289" customFormat="1" ht="25.5" customHeight="1" x14ac:dyDescent="0.2">
      <c r="B329" s="290"/>
      <c r="C329" s="361" t="s">
        <v>1872</v>
      </c>
      <c r="D329" s="361" t="s">
        <v>1148</v>
      </c>
      <c r="E329" s="362" t="s">
        <v>1584</v>
      </c>
      <c r="F329" s="383" t="s">
        <v>2169</v>
      </c>
      <c r="G329" s="363" t="s">
        <v>219</v>
      </c>
      <c r="H329" s="364">
        <v>8</v>
      </c>
      <c r="I329" s="429"/>
      <c r="J329" s="384">
        <f t="shared" si="60"/>
        <v>0</v>
      </c>
      <c r="K329" s="383" t="s">
        <v>2165</v>
      </c>
      <c r="L329" s="290"/>
      <c r="M329" s="438" t="s">
        <v>637</v>
      </c>
      <c r="N329" s="366" t="s">
        <v>1106</v>
      </c>
      <c r="O329" s="389"/>
      <c r="P329" s="367">
        <f t="shared" si="61"/>
        <v>0</v>
      </c>
      <c r="Q329" s="367">
        <v>0</v>
      </c>
      <c r="R329" s="367">
        <f t="shared" si="62"/>
        <v>0</v>
      </c>
      <c r="S329" s="367">
        <v>0</v>
      </c>
      <c r="T329" s="368">
        <f t="shared" si="63"/>
        <v>0</v>
      </c>
      <c r="AR329" s="280" t="s">
        <v>61</v>
      </c>
      <c r="AT329" s="280" t="s">
        <v>1148</v>
      </c>
      <c r="AU329" s="280" t="s">
        <v>48</v>
      </c>
      <c r="AY329" s="280" t="s">
        <v>1147</v>
      </c>
      <c r="BE329" s="369">
        <f t="shared" si="64"/>
        <v>0</v>
      </c>
      <c r="BF329" s="369">
        <f t="shared" si="65"/>
        <v>0</v>
      </c>
      <c r="BG329" s="369">
        <f t="shared" si="66"/>
        <v>0</v>
      </c>
      <c r="BH329" s="369">
        <f t="shared" si="67"/>
        <v>0</v>
      </c>
      <c r="BI329" s="369">
        <f t="shared" si="68"/>
        <v>0</v>
      </c>
      <c r="BJ329" s="280" t="s">
        <v>48</v>
      </c>
      <c r="BK329" s="369">
        <f t="shared" si="69"/>
        <v>0</v>
      </c>
      <c r="BL329" s="280" t="s">
        <v>61</v>
      </c>
      <c r="BM329" s="280" t="s">
        <v>1873</v>
      </c>
    </row>
    <row r="330" spans="2:65" s="289" customFormat="1" ht="16.5" customHeight="1" x14ac:dyDescent="0.2">
      <c r="B330" s="290"/>
      <c r="C330" s="370" t="s">
        <v>1874</v>
      </c>
      <c r="D330" s="370" t="s">
        <v>1273</v>
      </c>
      <c r="E330" s="371" t="s">
        <v>1560</v>
      </c>
      <c r="F330" s="401" t="s">
        <v>1586</v>
      </c>
      <c r="G330" s="372" t="s">
        <v>219</v>
      </c>
      <c r="H330" s="373">
        <v>5</v>
      </c>
      <c r="I330" s="432"/>
      <c r="J330" s="402">
        <f t="shared" si="60"/>
        <v>0</v>
      </c>
      <c r="K330" s="401" t="s">
        <v>637</v>
      </c>
      <c r="L330" s="439"/>
      <c r="M330" s="440" t="s">
        <v>637</v>
      </c>
      <c r="N330" s="433" t="s">
        <v>1106</v>
      </c>
      <c r="O330" s="389"/>
      <c r="P330" s="367">
        <f t="shared" si="61"/>
        <v>0</v>
      </c>
      <c r="Q330" s="367">
        <v>0</v>
      </c>
      <c r="R330" s="367">
        <f t="shared" si="62"/>
        <v>0</v>
      </c>
      <c r="S330" s="367">
        <v>0</v>
      </c>
      <c r="T330" s="368">
        <f t="shared" si="63"/>
        <v>0</v>
      </c>
      <c r="AR330" s="280" t="s">
        <v>1173</v>
      </c>
      <c r="AT330" s="280" t="s">
        <v>1273</v>
      </c>
      <c r="AU330" s="280" t="s">
        <v>48</v>
      </c>
      <c r="AY330" s="280" t="s">
        <v>1147</v>
      </c>
      <c r="BE330" s="369">
        <f t="shared" si="64"/>
        <v>0</v>
      </c>
      <c r="BF330" s="369">
        <f t="shared" si="65"/>
        <v>0</v>
      </c>
      <c r="BG330" s="369">
        <f t="shared" si="66"/>
        <v>0</v>
      </c>
      <c r="BH330" s="369">
        <f t="shared" si="67"/>
        <v>0</v>
      </c>
      <c r="BI330" s="369">
        <f t="shared" si="68"/>
        <v>0</v>
      </c>
      <c r="BJ330" s="280" t="s">
        <v>48</v>
      </c>
      <c r="BK330" s="369">
        <f t="shared" si="69"/>
        <v>0</v>
      </c>
      <c r="BL330" s="280" t="s">
        <v>61</v>
      </c>
      <c r="BM330" s="280" t="s">
        <v>1875</v>
      </c>
    </row>
    <row r="331" spans="2:65" s="289" customFormat="1" ht="16.5" customHeight="1" x14ac:dyDescent="0.2">
      <c r="B331" s="290"/>
      <c r="C331" s="370" t="s">
        <v>1876</v>
      </c>
      <c r="D331" s="370" t="s">
        <v>1273</v>
      </c>
      <c r="E331" s="371" t="s">
        <v>1588</v>
      </c>
      <c r="F331" s="401" t="s">
        <v>1589</v>
      </c>
      <c r="G331" s="372" t="s">
        <v>219</v>
      </c>
      <c r="H331" s="373">
        <v>6</v>
      </c>
      <c r="I331" s="432"/>
      <c r="J331" s="402">
        <f t="shared" si="60"/>
        <v>0</v>
      </c>
      <c r="K331" s="401" t="s">
        <v>637</v>
      </c>
      <c r="L331" s="439"/>
      <c r="M331" s="440" t="s">
        <v>637</v>
      </c>
      <c r="N331" s="433" t="s">
        <v>1106</v>
      </c>
      <c r="O331" s="389"/>
      <c r="P331" s="367">
        <f t="shared" si="61"/>
        <v>0</v>
      </c>
      <c r="Q331" s="367">
        <v>0</v>
      </c>
      <c r="R331" s="367">
        <f t="shared" si="62"/>
        <v>0</v>
      </c>
      <c r="S331" s="367">
        <v>0</v>
      </c>
      <c r="T331" s="368">
        <f t="shared" si="63"/>
        <v>0</v>
      </c>
      <c r="AR331" s="280" t="s">
        <v>1173</v>
      </c>
      <c r="AT331" s="280" t="s">
        <v>1273</v>
      </c>
      <c r="AU331" s="280" t="s">
        <v>48</v>
      </c>
      <c r="AY331" s="280" t="s">
        <v>1147</v>
      </c>
      <c r="BE331" s="369">
        <f t="shared" si="64"/>
        <v>0</v>
      </c>
      <c r="BF331" s="369">
        <f t="shared" si="65"/>
        <v>0</v>
      </c>
      <c r="BG331" s="369">
        <f t="shared" si="66"/>
        <v>0</v>
      </c>
      <c r="BH331" s="369">
        <f t="shared" si="67"/>
        <v>0</v>
      </c>
      <c r="BI331" s="369">
        <f t="shared" si="68"/>
        <v>0</v>
      </c>
      <c r="BJ331" s="280" t="s">
        <v>48</v>
      </c>
      <c r="BK331" s="369">
        <f t="shared" si="69"/>
        <v>0</v>
      </c>
      <c r="BL331" s="280" t="s">
        <v>61</v>
      </c>
      <c r="BM331" s="280" t="s">
        <v>1877</v>
      </c>
    </row>
    <row r="332" spans="2:65" s="289" customFormat="1" ht="16.5" customHeight="1" x14ac:dyDescent="0.2">
      <c r="B332" s="290"/>
      <c r="C332" s="370" t="s">
        <v>1878</v>
      </c>
      <c r="D332" s="370" t="s">
        <v>1273</v>
      </c>
      <c r="E332" s="371" t="s">
        <v>1548</v>
      </c>
      <c r="F332" s="401" t="s">
        <v>1591</v>
      </c>
      <c r="G332" s="372" t="s">
        <v>219</v>
      </c>
      <c r="H332" s="373">
        <v>2</v>
      </c>
      <c r="I332" s="432"/>
      <c r="J332" s="402">
        <f t="shared" si="60"/>
        <v>0</v>
      </c>
      <c r="K332" s="401" t="s">
        <v>637</v>
      </c>
      <c r="L332" s="439"/>
      <c r="M332" s="440" t="s">
        <v>637</v>
      </c>
      <c r="N332" s="433" t="s">
        <v>1106</v>
      </c>
      <c r="O332" s="389"/>
      <c r="P332" s="367">
        <f t="shared" si="61"/>
        <v>0</v>
      </c>
      <c r="Q332" s="367">
        <v>0</v>
      </c>
      <c r="R332" s="367">
        <f t="shared" si="62"/>
        <v>0</v>
      </c>
      <c r="S332" s="367">
        <v>0</v>
      </c>
      <c r="T332" s="368">
        <f t="shared" si="63"/>
        <v>0</v>
      </c>
      <c r="AR332" s="280" t="s">
        <v>1173</v>
      </c>
      <c r="AT332" s="280" t="s">
        <v>1273</v>
      </c>
      <c r="AU332" s="280" t="s">
        <v>48</v>
      </c>
      <c r="AY332" s="280" t="s">
        <v>1147</v>
      </c>
      <c r="BE332" s="369">
        <f t="shared" si="64"/>
        <v>0</v>
      </c>
      <c r="BF332" s="369">
        <f t="shared" si="65"/>
        <v>0</v>
      </c>
      <c r="BG332" s="369">
        <f t="shared" si="66"/>
        <v>0</v>
      </c>
      <c r="BH332" s="369">
        <f t="shared" si="67"/>
        <v>0</v>
      </c>
      <c r="BI332" s="369">
        <f t="shared" si="68"/>
        <v>0</v>
      </c>
      <c r="BJ332" s="280" t="s">
        <v>48</v>
      </c>
      <c r="BK332" s="369">
        <f t="shared" si="69"/>
        <v>0</v>
      </c>
      <c r="BL332" s="280" t="s">
        <v>61</v>
      </c>
      <c r="BM332" s="280" t="s">
        <v>1879</v>
      </c>
    </row>
    <row r="333" spans="2:65" s="289" customFormat="1" ht="16.5" customHeight="1" x14ac:dyDescent="0.2">
      <c r="B333" s="290"/>
      <c r="C333" s="370" t="s">
        <v>1880</v>
      </c>
      <c r="D333" s="370" t="s">
        <v>1273</v>
      </c>
      <c r="E333" s="371" t="s">
        <v>1593</v>
      </c>
      <c r="F333" s="401" t="s">
        <v>2170</v>
      </c>
      <c r="G333" s="372" t="s">
        <v>219</v>
      </c>
      <c r="H333" s="373">
        <v>3</v>
      </c>
      <c r="I333" s="432"/>
      <c r="J333" s="402">
        <f t="shared" si="60"/>
        <v>0</v>
      </c>
      <c r="K333" s="401" t="s">
        <v>637</v>
      </c>
      <c r="L333" s="439"/>
      <c r="M333" s="440" t="s">
        <v>637</v>
      </c>
      <c r="N333" s="433" t="s">
        <v>1106</v>
      </c>
      <c r="O333" s="389"/>
      <c r="P333" s="367">
        <f t="shared" si="61"/>
        <v>0</v>
      </c>
      <c r="Q333" s="367">
        <v>0</v>
      </c>
      <c r="R333" s="367">
        <f t="shared" si="62"/>
        <v>0</v>
      </c>
      <c r="S333" s="367">
        <v>0</v>
      </c>
      <c r="T333" s="368">
        <f t="shared" si="63"/>
        <v>0</v>
      </c>
      <c r="AR333" s="280" t="s">
        <v>1173</v>
      </c>
      <c r="AT333" s="280" t="s">
        <v>1273</v>
      </c>
      <c r="AU333" s="280" t="s">
        <v>48</v>
      </c>
      <c r="AY333" s="280" t="s">
        <v>1147</v>
      </c>
      <c r="BE333" s="369">
        <f t="shared" si="64"/>
        <v>0</v>
      </c>
      <c r="BF333" s="369">
        <f t="shared" si="65"/>
        <v>0</v>
      </c>
      <c r="BG333" s="369">
        <f t="shared" si="66"/>
        <v>0</v>
      </c>
      <c r="BH333" s="369">
        <f t="shared" si="67"/>
        <v>0</v>
      </c>
      <c r="BI333" s="369">
        <f t="shared" si="68"/>
        <v>0</v>
      </c>
      <c r="BJ333" s="280" t="s">
        <v>48</v>
      </c>
      <c r="BK333" s="369">
        <f t="shared" si="69"/>
        <v>0</v>
      </c>
      <c r="BL333" s="280" t="s">
        <v>61</v>
      </c>
      <c r="BM333" s="280" t="s">
        <v>1881</v>
      </c>
    </row>
    <row r="334" spans="2:65" s="289" customFormat="1" ht="27" x14ac:dyDescent="0.2">
      <c r="B334" s="290"/>
      <c r="D334" s="430" t="s">
        <v>1240</v>
      </c>
      <c r="F334" s="431" t="s">
        <v>2171</v>
      </c>
      <c r="I334" s="418"/>
      <c r="L334" s="290"/>
      <c r="M334" s="374"/>
      <c r="N334" s="389"/>
      <c r="O334" s="389"/>
      <c r="P334" s="389"/>
      <c r="Q334" s="389"/>
      <c r="R334" s="389"/>
      <c r="S334" s="389"/>
      <c r="T334" s="375"/>
      <c r="AT334" s="280" t="s">
        <v>1240</v>
      </c>
      <c r="AU334" s="280" t="s">
        <v>48</v>
      </c>
    </row>
    <row r="335" spans="2:65" s="353" customFormat="1" ht="37.35" customHeight="1" x14ac:dyDescent="0.35">
      <c r="B335" s="349"/>
      <c r="D335" s="357" t="s">
        <v>1145</v>
      </c>
      <c r="E335" s="424" t="s">
        <v>2205</v>
      </c>
      <c r="F335" s="424" t="s">
        <v>2206</v>
      </c>
      <c r="I335" s="425"/>
      <c r="J335" s="426">
        <f>BK335</f>
        <v>0</v>
      </c>
      <c r="L335" s="349"/>
      <c r="M335" s="354"/>
      <c r="N335" s="350"/>
      <c r="O335" s="350"/>
      <c r="P335" s="355">
        <f>SUM(P336:P350)</f>
        <v>0</v>
      </c>
      <c r="Q335" s="350"/>
      <c r="R335" s="355">
        <f>SUM(R336:R350)</f>
        <v>0.19764999999999999</v>
      </c>
      <c r="S335" s="350"/>
      <c r="T335" s="356">
        <f>SUM(T336:T350)</f>
        <v>0</v>
      </c>
      <c r="AR335" s="357" t="s">
        <v>48</v>
      </c>
      <c r="AT335" s="358" t="s">
        <v>1145</v>
      </c>
      <c r="AU335" s="358" t="s">
        <v>1146</v>
      </c>
      <c r="AY335" s="357" t="s">
        <v>1147</v>
      </c>
      <c r="BK335" s="359">
        <f>SUM(BK336:BK350)</f>
        <v>0</v>
      </c>
    </row>
    <row r="336" spans="2:65" s="289" customFormat="1" ht="25.5" customHeight="1" x14ac:dyDescent="0.2">
      <c r="B336" s="290"/>
      <c r="C336" s="361" t="s">
        <v>1882</v>
      </c>
      <c r="D336" s="361" t="s">
        <v>1148</v>
      </c>
      <c r="E336" s="362" t="s">
        <v>1622</v>
      </c>
      <c r="F336" s="383" t="s">
        <v>2180</v>
      </c>
      <c r="G336" s="363" t="s">
        <v>219</v>
      </c>
      <c r="H336" s="364">
        <v>1</v>
      </c>
      <c r="I336" s="429"/>
      <c r="J336" s="384">
        <f>ROUND(I336*H336,2)</f>
        <v>0</v>
      </c>
      <c r="K336" s="383" t="s">
        <v>2140</v>
      </c>
      <c r="L336" s="290"/>
      <c r="M336" s="438" t="s">
        <v>637</v>
      </c>
      <c r="N336" s="366" t="s">
        <v>1106</v>
      </c>
      <c r="O336" s="389"/>
      <c r="P336" s="367">
        <f>O336*H336</f>
        <v>0</v>
      </c>
      <c r="Q336" s="367">
        <v>0</v>
      </c>
      <c r="R336" s="367">
        <f>Q336*H336</f>
        <v>0</v>
      </c>
      <c r="S336" s="367">
        <v>0</v>
      </c>
      <c r="T336" s="368">
        <f>S336*H336</f>
        <v>0</v>
      </c>
      <c r="AR336" s="280" t="s">
        <v>61</v>
      </c>
      <c r="AT336" s="280" t="s">
        <v>1148</v>
      </c>
      <c r="AU336" s="280" t="s">
        <v>48</v>
      </c>
      <c r="AY336" s="280" t="s">
        <v>1147</v>
      </c>
      <c r="BE336" s="369">
        <f>IF(N336="základní",J336,0)</f>
        <v>0</v>
      </c>
      <c r="BF336" s="369">
        <f>IF(N336="snížená",J336,0)</f>
        <v>0</v>
      </c>
      <c r="BG336" s="369">
        <f>IF(N336="zákl. přenesená",J336,0)</f>
        <v>0</v>
      </c>
      <c r="BH336" s="369">
        <f>IF(N336="sníž. přenesená",J336,0)</f>
        <v>0</v>
      </c>
      <c r="BI336" s="369">
        <f>IF(N336="nulová",J336,0)</f>
        <v>0</v>
      </c>
      <c r="BJ336" s="280" t="s">
        <v>48</v>
      </c>
      <c r="BK336" s="369">
        <f>ROUND(I336*H336,2)</f>
        <v>0</v>
      </c>
      <c r="BL336" s="280" t="s">
        <v>61</v>
      </c>
      <c r="BM336" s="280" t="s">
        <v>1883</v>
      </c>
    </row>
    <row r="337" spans="2:65" s="289" customFormat="1" ht="40.5" x14ac:dyDescent="0.2">
      <c r="B337" s="290"/>
      <c r="D337" s="430" t="s">
        <v>2141</v>
      </c>
      <c r="F337" s="431" t="s">
        <v>2142</v>
      </c>
      <c r="I337" s="418"/>
      <c r="L337" s="290"/>
      <c r="M337" s="374"/>
      <c r="N337" s="389"/>
      <c r="O337" s="389"/>
      <c r="P337" s="389"/>
      <c r="Q337" s="389"/>
      <c r="R337" s="389"/>
      <c r="S337" s="389"/>
      <c r="T337" s="375"/>
      <c r="AT337" s="280" t="s">
        <v>2141</v>
      </c>
      <c r="AU337" s="280" t="s">
        <v>48</v>
      </c>
    </row>
    <row r="338" spans="2:65" s="289" customFormat="1" ht="38.25" customHeight="1" x14ac:dyDescent="0.2">
      <c r="B338" s="290"/>
      <c r="C338" s="370" t="s">
        <v>1884</v>
      </c>
      <c r="D338" s="370" t="s">
        <v>1273</v>
      </c>
      <c r="E338" s="371" t="s">
        <v>1624</v>
      </c>
      <c r="F338" s="401" t="s">
        <v>2181</v>
      </c>
      <c r="G338" s="372" t="s">
        <v>219</v>
      </c>
      <c r="H338" s="373">
        <v>1</v>
      </c>
      <c r="I338" s="432"/>
      <c r="J338" s="402">
        <f>ROUND(I338*H338,2)</f>
        <v>0</v>
      </c>
      <c r="K338" s="401" t="s">
        <v>2165</v>
      </c>
      <c r="L338" s="439"/>
      <c r="M338" s="440" t="s">
        <v>637</v>
      </c>
      <c r="N338" s="433" t="s">
        <v>1106</v>
      </c>
      <c r="O338" s="389"/>
      <c r="P338" s="367">
        <f>O338*H338</f>
        <v>0</v>
      </c>
      <c r="Q338" s="367">
        <v>2.75E-2</v>
      </c>
      <c r="R338" s="367">
        <f>Q338*H338</f>
        <v>2.75E-2</v>
      </c>
      <c r="S338" s="367">
        <v>0</v>
      </c>
      <c r="T338" s="368">
        <f>S338*H338</f>
        <v>0</v>
      </c>
      <c r="AR338" s="280" t="s">
        <v>1173</v>
      </c>
      <c r="AT338" s="280" t="s">
        <v>1273</v>
      </c>
      <c r="AU338" s="280" t="s">
        <v>48</v>
      </c>
      <c r="AY338" s="280" t="s">
        <v>1147</v>
      </c>
      <c r="BE338" s="369">
        <f>IF(N338="základní",J338,0)</f>
        <v>0</v>
      </c>
      <c r="BF338" s="369">
        <f>IF(N338="snížená",J338,0)</f>
        <v>0</v>
      </c>
      <c r="BG338" s="369">
        <f>IF(N338="zákl. přenesená",J338,0)</f>
        <v>0</v>
      </c>
      <c r="BH338" s="369">
        <f>IF(N338="sníž. přenesená",J338,0)</f>
        <v>0</v>
      </c>
      <c r="BI338" s="369">
        <f>IF(N338="nulová",J338,0)</f>
        <v>0</v>
      </c>
      <c r="BJ338" s="280" t="s">
        <v>48</v>
      </c>
      <c r="BK338" s="369">
        <f>ROUND(I338*H338,2)</f>
        <v>0</v>
      </c>
      <c r="BL338" s="280" t="s">
        <v>61</v>
      </c>
      <c r="BM338" s="280" t="s">
        <v>1885</v>
      </c>
    </row>
    <row r="339" spans="2:65" s="289" customFormat="1" ht="54" x14ac:dyDescent="0.2">
      <c r="B339" s="290"/>
      <c r="D339" s="430" t="s">
        <v>1240</v>
      </c>
      <c r="F339" s="431" t="s">
        <v>2182</v>
      </c>
      <c r="I339" s="418"/>
      <c r="L339" s="290"/>
      <c r="M339" s="374"/>
      <c r="N339" s="389"/>
      <c r="O339" s="389"/>
      <c r="P339" s="389"/>
      <c r="Q339" s="389"/>
      <c r="R339" s="389"/>
      <c r="S339" s="389"/>
      <c r="T339" s="375"/>
      <c r="AT339" s="280" t="s">
        <v>1240</v>
      </c>
      <c r="AU339" s="280" t="s">
        <v>48</v>
      </c>
    </row>
    <row r="340" spans="2:65" s="289" customFormat="1" ht="16.5" customHeight="1" x14ac:dyDescent="0.2">
      <c r="B340" s="290"/>
      <c r="C340" s="370" t="s">
        <v>1886</v>
      </c>
      <c r="D340" s="370" t="s">
        <v>1273</v>
      </c>
      <c r="E340" s="371" t="s">
        <v>1626</v>
      </c>
      <c r="F340" s="401" t="s">
        <v>1627</v>
      </c>
      <c r="G340" s="372" t="s">
        <v>219</v>
      </c>
      <c r="H340" s="373">
        <v>1</v>
      </c>
      <c r="I340" s="432"/>
      <c r="J340" s="402">
        <f>ROUND(I340*H340,2)</f>
        <v>0</v>
      </c>
      <c r="K340" s="401" t="s">
        <v>637</v>
      </c>
      <c r="L340" s="439"/>
      <c r="M340" s="440" t="s">
        <v>637</v>
      </c>
      <c r="N340" s="433" t="s">
        <v>1106</v>
      </c>
      <c r="O340" s="389"/>
      <c r="P340" s="367">
        <f>O340*H340</f>
        <v>0</v>
      </c>
      <c r="Q340" s="367">
        <v>2.75E-2</v>
      </c>
      <c r="R340" s="367">
        <f>Q340*H340</f>
        <v>2.75E-2</v>
      </c>
      <c r="S340" s="367">
        <v>0</v>
      </c>
      <c r="T340" s="368">
        <f>S340*H340</f>
        <v>0</v>
      </c>
      <c r="AR340" s="280" t="s">
        <v>1173</v>
      </c>
      <c r="AT340" s="280" t="s">
        <v>1273</v>
      </c>
      <c r="AU340" s="280" t="s">
        <v>48</v>
      </c>
      <c r="AY340" s="280" t="s">
        <v>1147</v>
      </c>
      <c r="BE340" s="369">
        <f>IF(N340="základní",J340,0)</f>
        <v>0</v>
      </c>
      <c r="BF340" s="369">
        <f>IF(N340="snížená",J340,0)</f>
        <v>0</v>
      </c>
      <c r="BG340" s="369">
        <f>IF(N340="zákl. přenesená",J340,0)</f>
        <v>0</v>
      </c>
      <c r="BH340" s="369">
        <f>IF(N340="sníž. přenesená",J340,0)</f>
        <v>0</v>
      </c>
      <c r="BI340" s="369">
        <f>IF(N340="nulová",J340,0)</f>
        <v>0</v>
      </c>
      <c r="BJ340" s="280" t="s">
        <v>48</v>
      </c>
      <c r="BK340" s="369">
        <f>ROUND(I340*H340,2)</f>
        <v>0</v>
      </c>
      <c r="BL340" s="280" t="s">
        <v>61</v>
      </c>
      <c r="BM340" s="280" t="s">
        <v>1887</v>
      </c>
    </row>
    <row r="341" spans="2:65" s="289" customFormat="1" ht="40.5" x14ac:dyDescent="0.2">
      <c r="B341" s="290"/>
      <c r="D341" s="430" t="s">
        <v>1240</v>
      </c>
      <c r="F341" s="431" t="s">
        <v>2183</v>
      </c>
      <c r="I341" s="418"/>
      <c r="L341" s="290"/>
      <c r="M341" s="374"/>
      <c r="N341" s="389"/>
      <c r="O341" s="389"/>
      <c r="P341" s="389"/>
      <c r="Q341" s="389"/>
      <c r="R341" s="389"/>
      <c r="S341" s="389"/>
      <c r="T341" s="375"/>
      <c r="AT341" s="280" t="s">
        <v>1240</v>
      </c>
      <c r="AU341" s="280" t="s">
        <v>48</v>
      </c>
    </row>
    <row r="342" spans="2:65" s="289" customFormat="1" ht="16.5" customHeight="1" x14ac:dyDescent="0.2">
      <c r="B342" s="290"/>
      <c r="C342" s="370" t="s">
        <v>1888</v>
      </c>
      <c r="D342" s="370" t="s">
        <v>1273</v>
      </c>
      <c r="E342" s="371" t="s">
        <v>1629</v>
      </c>
      <c r="F342" s="401" t="s">
        <v>1630</v>
      </c>
      <c r="G342" s="372" t="s">
        <v>219</v>
      </c>
      <c r="H342" s="373">
        <v>1</v>
      </c>
      <c r="I342" s="432"/>
      <c r="J342" s="402">
        <f>ROUND(I342*H342,2)</f>
        <v>0</v>
      </c>
      <c r="K342" s="401" t="s">
        <v>637</v>
      </c>
      <c r="L342" s="439"/>
      <c r="M342" s="440" t="s">
        <v>637</v>
      </c>
      <c r="N342" s="433" t="s">
        <v>1106</v>
      </c>
      <c r="O342" s="389"/>
      <c r="P342" s="367">
        <f>O342*H342</f>
        <v>0</v>
      </c>
      <c r="Q342" s="367">
        <v>2.75E-2</v>
      </c>
      <c r="R342" s="367">
        <f>Q342*H342</f>
        <v>2.75E-2</v>
      </c>
      <c r="S342" s="367">
        <v>0</v>
      </c>
      <c r="T342" s="368">
        <f>S342*H342</f>
        <v>0</v>
      </c>
      <c r="AR342" s="280" t="s">
        <v>1173</v>
      </c>
      <c r="AT342" s="280" t="s">
        <v>1273</v>
      </c>
      <c r="AU342" s="280" t="s">
        <v>48</v>
      </c>
      <c r="AY342" s="280" t="s">
        <v>1147</v>
      </c>
      <c r="BE342" s="369">
        <f>IF(N342="základní",J342,0)</f>
        <v>0</v>
      </c>
      <c r="BF342" s="369">
        <f>IF(N342="snížená",J342,0)</f>
        <v>0</v>
      </c>
      <c r="BG342" s="369">
        <f>IF(N342="zákl. přenesená",J342,0)</f>
        <v>0</v>
      </c>
      <c r="BH342" s="369">
        <f>IF(N342="sníž. přenesená",J342,0)</f>
        <v>0</v>
      </c>
      <c r="BI342" s="369">
        <f>IF(N342="nulová",J342,0)</f>
        <v>0</v>
      </c>
      <c r="BJ342" s="280" t="s">
        <v>48</v>
      </c>
      <c r="BK342" s="369">
        <f>ROUND(I342*H342,2)</f>
        <v>0</v>
      </c>
      <c r="BL342" s="280" t="s">
        <v>61</v>
      </c>
      <c r="BM342" s="280" t="s">
        <v>1889</v>
      </c>
    </row>
    <row r="343" spans="2:65" s="289" customFormat="1" ht="40.5" x14ac:dyDescent="0.2">
      <c r="B343" s="290"/>
      <c r="D343" s="430" t="s">
        <v>1240</v>
      </c>
      <c r="F343" s="431" t="s">
        <v>2184</v>
      </c>
      <c r="I343" s="418"/>
      <c r="L343" s="290"/>
      <c r="M343" s="374"/>
      <c r="N343" s="389"/>
      <c r="O343" s="389"/>
      <c r="P343" s="389"/>
      <c r="Q343" s="389"/>
      <c r="R343" s="389"/>
      <c r="S343" s="389"/>
      <c r="T343" s="375"/>
      <c r="AT343" s="280" t="s">
        <v>1240</v>
      </c>
      <c r="AU343" s="280" t="s">
        <v>48</v>
      </c>
    </row>
    <row r="344" spans="2:65" s="289" customFormat="1" ht="25.5" customHeight="1" x14ac:dyDescent="0.2">
      <c r="B344" s="290"/>
      <c r="C344" s="370" t="s">
        <v>1890</v>
      </c>
      <c r="D344" s="370" t="s">
        <v>1273</v>
      </c>
      <c r="E344" s="371" t="s">
        <v>1632</v>
      </c>
      <c r="F344" s="401" t="s">
        <v>1633</v>
      </c>
      <c r="G344" s="372" t="s">
        <v>219</v>
      </c>
      <c r="H344" s="373">
        <v>1</v>
      </c>
      <c r="I344" s="432"/>
      <c r="J344" s="402">
        <f>ROUND(I344*H344,2)</f>
        <v>0</v>
      </c>
      <c r="K344" s="401" t="s">
        <v>637</v>
      </c>
      <c r="L344" s="439"/>
      <c r="M344" s="440" t="s">
        <v>637</v>
      </c>
      <c r="N344" s="433" t="s">
        <v>1106</v>
      </c>
      <c r="O344" s="389"/>
      <c r="P344" s="367">
        <f>O344*H344</f>
        <v>0</v>
      </c>
      <c r="Q344" s="367">
        <v>2.75E-2</v>
      </c>
      <c r="R344" s="367">
        <f>Q344*H344</f>
        <v>2.75E-2</v>
      </c>
      <c r="S344" s="367">
        <v>0</v>
      </c>
      <c r="T344" s="368">
        <f>S344*H344</f>
        <v>0</v>
      </c>
      <c r="AR344" s="280" t="s">
        <v>1173</v>
      </c>
      <c r="AT344" s="280" t="s">
        <v>1273</v>
      </c>
      <c r="AU344" s="280" t="s">
        <v>48</v>
      </c>
      <c r="AY344" s="280" t="s">
        <v>1147</v>
      </c>
      <c r="BE344" s="369">
        <f>IF(N344="základní",J344,0)</f>
        <v>0</v>
      </c>
      <c r="BF344" s="369">
        <f>IF(N344="snížená",J344,0)</f>
        <v>0</v>
      </c>
      <c r="BG344" s="369">
        <f>IF(N344="zákl. přenesená",J344,0)</f>
        <v>0</v>
      </c>
      <c r="BH344" s="369">
        <f>IF(N344="sníž. přenesená",J344,0)</f>
        <v>0</v>
      </c>
      <c r="BI344" s="369">
        <f>IF(N344="nulová",J344,0)</f>
        <v>0</v>
      </c>
      <c r="BJ344" s="280" t="s">
        <v>48</v>
      </c>
      <c r="BK344" s="369">
        <f>ROUND(I344*H344,2)</f>
        <v>0</v>
      </c>
      <c r="BL344" s="280" t="s">
        <v>61</v>
      </c>
      <c r="BM344" s="280" t="s">
        <v>1891</v>
      </c>
    </row>
    <row r="345" spans="2:65" s="289" customFormat="1" ht="40.5" x14ac:dyDescent="0.2">
      <c r="B345" s="290"/>
      <c r="D345" s="430" t="s">
        <v>1240</v>
      </c>
      <c r="F345" s="431" t="s">
        <v>2185</v>
      </c>
      <c r="I345" s="418"/>
      <c r="L345" s="290"/>
      <c r="M345" s="374"/>
      <c r="N345" s="389"/>
      <c r="O345" s="389"/>
      <c r="P345" s="389"/>
      <c r="Q345" s="389"/>
      <c r="R345" s="389"/>
      <c r="S345" s="389"/>
      <c r="T345" s="375"/>
      <c r="AT345" s="280" t="s">
        <v>1240</v>
      </c>
      <c r="AU345" s="280" t="s">
        <v>48</v>
      </c>
    </row>
    <row r="346" spans="2:65" s="289" customFormat="1" ht="16.5" customHeight="1" x14ac:dyDescent="0.2">
      <c r="B346" s="290"/>
      <c r="C346" s="370" t="s">
        <v>1892</v>
      </c>
      <c r="D346" s="370" t="s">
        <v>1273</v>
      </c>
      <c r="E346" s="371" t="s">
        <v>1635</v>
      </c>
      <c r="F346" s="401" t="s">
        <v>1636</v>
      </c>
      <c r="G346" s="372" t="s">
        <v>219</v>
      </c>
      <c r="H346" s="373">
        <v>1</v>
      </c>
      <c r="I346" s="432"/>
      <c r="J346" s="402">
        <f>ROUND(I346*H346,2)</f>
        <v>0</v>
      </c>
      <c r="K346" s="401" t="s">
        <v>637</v>
      </c>
      <c r="L346" s="439"/>
      <c r="M346" s="440" t="s">
        <v>637</v>
      </c>
      <c r="N346" s="433" t="s">
        <v>1106</v>
      </c>
      <c r="O346" s="389"/>
      <c r="P346" s="367">
        <f>O346*H346</f>
        <v>0</v>
      </c>
      <c r="Q346" s="367">
        <v>2.75E-2</v>
      </c>
      <c r="R346" s="367">
        <f>Q346*H346</f>
        <v>2.75E-2</v>
      </c>
      <c r="S346" s="367">
        <v>0</v>
      </c>
      <c r="T346" s="368">
        <f>S346*H346</f>
        <v>0</v>
      </c>
      <c r="AR346" s="280" t="s">
        <v>1173</v>
      </c>
      <c r="AT346" s="280" t="s">
        <v>1273</v>
      </c>
      <c r="AU346" s="280" t="s">
        <v>48</v>
      </c>
      <c r="AY346" s="280" t="s">
        <v>1147</v>
      </c>
      <c r="BE346" s="369">
        <f>IF(N346="základní",J346,0)</f>
        <v>0</v>
      </c>
      <c r="BF346" s="369">
        <f>IF(N346="snížená",J346,0)</f>
        <v>0</v>
      </c>
      <c r="BG346" s="369">
        <f>IF(N346="zákl. přenesená",J346,0)</f>
        <v>0</v>
      </c>
      <c r="BH346" s="369">
        <f>IF(N346="sníž. přenesená",J346,0)</f>
        <v>0</v>
      </c>
      <c r="BI346" s="369">
        <f>IF(N346="nulová",J346,0)</f>
        <v>0</v>
      </c>
      <c r="BJ346" s="280" t="s">
        <v>48</v>
      </c>
      <c r="BK346" s="369">
        <f>ROUND(I346*H346,2)</f>
        <v>0</v>
      </c>
      <c r="BL346" s="280" t="s">
        <v>61</v>
      </c>
      <c r="BM346" s="280" t="s">
        <v>1893</v>
      </c>
    </row>
    <row r="347" spans="2:65" s="289" customFormat="1" ht="40.5" x14ac:dyDescent="0.2">
      <c r="B347" s="290"/>
      <c r="D347" s="430" t="s">
        <v>1240</v>
      </c>
      <c r="F347" s="431" t="s">
        <v>2186</v>
      </c>
      <c r="I347" s="418"/>
      <c r="L347" s="290"/>
      <c r="M347" s="374"/>
      <c r="N347" s="389"/>
      <c r="O347" s="389"/>
      <c r="P347" s="389"/>
      <c r="Q347" s="389"/>
      <c r="R347" s="389"/>
      <c r="S347" s="389"/>
      <c r="T347" s="375"/>
      <c r="AT347" s="280" t="s">
        <v>1240</v>
      </c>
      <c r="AU347" s="280" t="s">
        <v>48</v>
      </c>
    </row>
    <row r="348" spans="2:65" s="289" customFormat="1" ht="25.5" customHeight="1" x14ac:dyDescent="0.2">
      <c r="B348" s="290"/>
      <c r="C348" s="370" t="s">
        <v>1894</v>
      </c>
      <c r="D348" s="370" t="s">
        <v>1273</v>
      </c>
      <c r="E348" s="371" t="s">
        <v>1638</v>
      </c>
      <c r="F348" s="401" t="s">
        <v>1639</v>
      </c>
      <c r="G348" s="372" t="s">
        <v>219</v>
      </c>
      <c r="H348" s="373">
        <v>1</v>
      </c>
      <c r="I348" s="432"/>
      <c r="J348" s="402">
        <f>ROUND(I348*H348,2)</f>
        <v>0</v>
      </c>
      <c r="K348" s="401" t="s">
        <v>637</v>
      </c>
      <c r="L348" s="439"/>
      <c r="M348" s="440" t="s">
        <v>637</v>
      </c>
      <c r="N348" s="433" t="s">
        <v>1106</v>
      </c>
      <c r="O348" s="389"/>
      <c r="P348" s="367">
        <f>O348*H348</f>
        <v>0</v>
      </c>
      <c r="Q348" s="367">
        <v>2.75E-2</v>
      </c>
      <c r="R348" s="367">
        <f>Q348*H348</f>
        <v>2.75E-2</v>
      </c>
      <c r="S348" s="367">
        <v>0</v>
      </c>
      <c r="T348" s="368">
        <f>S348*H348</f>
        <v>0</v>
      </c>
      <c r="AR348" s="280" t="s">
        <v>1173</v>
      </c>
      <c r="AT348" s="280" t="s">
        <v>1273</v>
      </c>
      <c r="AU348" s="280" t="s">
        <v>48</v>
      </c>
      <c r="AY348" s="280" t="s">
        <v>1147</v>
      </c>
      <c r="BE348" s="369">
        <f>IF(N348="základní",J348,0)</f>
        <v>0</v>
      </c>
      <c r="BF348" s="369">
        <f>IF(N348="snížená",J348,0)</f>
        <v>0</v>
      </c>
      <c r="BG348" s="369">
        <f>IF(N348="zákl. přenesená",J348,0)</f>
        <v>0</v>
      </c>
      <c r="BH348" s="369">
        <f>IF(N348="sníž. přenesená",J348,0)</f>
        <v>0</v>
      </c>
      <c r="BI348" s="369">
        <f>IF(N348="nulová",J348,0)</f>
        <v>0</v>
      </c>
      <c r="BJ348" s="280" t="s">
        <v>48</v>
      </c>
      <c r="BK348" s="369">
        <f>ROUND(I348*H348,2)</f>
        <v>0</v>
      </c>
      <c r="BL348" s="280" t="s">
        <v>61</v>
      </c>
      <c r="BM348" s="280" t="s">
        <v>1895</v>
      </c>
    </row>
    <row r="349" spans="2:65" s="289" customFormat="1" ht="40.5" x14ac:dyDescent="0.2">
      <c r="B349" s="290"/>
      <c r="D349" s="430" t="s">
        <v>1240</v>
      </c>
      <c r="F349" s="431" t="s">
        <v>2187</v>
      </c>
      <c r="I349" s="418"/>
      <c r="L349" s="290"/>
      <c r="M349" s="374"/>
      <c r="N349" s="389"/>
      <c r="O349" s="389"/>
      <c r="P349" s="389"/>
      <c r="Q349" s="389"/>
      <c r="R349" s="389"/>
      <c r="S349" s="389"/>
      <c r="T349" s="375"/>
      <c r="AT349" s="280" t="s">
        <v>1240</v>
      </c>
      <c r="AU349" s="280" t="s">
        <v>48</v>
      </c>
    </row>
    <row r="350" spans="2:65" s="289" customFormat="1" ht="25.5" customHeight="1" x14ac:dyDescent="0.2">
      <c r="B350" s="290"/>
      <c r="C350" s="361" t="s">
        <v>1896</v>
      </c>
      <c r="D350" s="361" t="s">
        <v>1148</v>
      </c>
      <c r="E350" s="362" t="s">
        <v>1580</v>
      </c>
      <c r="F350" s="383" t="s">
        <v>2167</v>
      </c>
      <c r="G350" s="363" t="s">
        <v>172</v>
      </c>
      <c r="H350" s="364">
        <v>5</v>
      </c>
      <c r="I350" s="429"/>
      <c r="J350" s="384">
        <f>ROUND(I350*H350,2)</f>
        <v>0</v>
      </c>
      <c r="K350" s="383" t="s">
        <v>2165</v>
      </c>
      <c r="L350" s="290"/>
      <c r="M350" s="438" t="s">
        <v>637</v>
      </c>
      <c r="N350" s="366" t="s">
        <v>1106</v>
      </c>
      <c r="O350" s="389"/>
      <c r="P350" s="367">
        <f>O350*H350</f>
        <v>0</v>
      </c>
      <c r="Q350" s="367">
        <v>6.5300000000000002E-3</v>
      </c>
      <c r="R350" s="367">
        <f>Q350*H350</f>
        <v>3.2649999999999998E-2</v>
      </c>
      <c r="S350" s="367">
        <v>0</v>
      </c>
      <c r="T350" s="368">
        <f>S350*H350</f>
        <v>0</v>
      </c>
      <c r="AR350" s="280" t="s">
        <v>61</v>
      </c>
      <c r="AT350" s="280" t="s">
        <v>1148</v>
      </c>
      <c r="AU350" s="280" t="s">
        <v>48</v>
      </c>
      <c r="AY350" s="280" t="s">
        <v>1147</v>
      </c>
      <c r="BE350" s="369">
        <f>IF(N350="základní",J350,0)</f>
        <v>0</v>
      </c>
      <c r="BF350" s="369">
        <f>IF(N350="snížená",J350,0)</f>
        <v>0</v>
      </c>
      <c r="BG350" s="369">
        <f>IF(N350="zákl. přenesená",J350,0)</f>
        <v>0</v>
      </c>
      <c r="BH350" s="369">
        <f>IF(N350="sníž. přenesená",J350,0)</f>
        <v>0</v>
      </c>
      <c r="BI350" s="369">
        <f>IF(N350="nulová",J350,0)</f>
        <v>0</v>
      </c>
      <c r="BJ350" s="280" t="s">
        <v>48</v>
      </c>
      <c r="BK350" s="369">
        <f>ROUND(I350*H350,2)</f>
        <v>0</v>
      </c>
      <c r="BL350" s="280" t="s">
        <v>61</v>
      </c>
      <c r="BM350" s="280" t="s">
        <v>1897</v>
      </c>
    </row>
    <row r="351" spans="2:65" s="353" customFormat="1" ht="37.35" customHeight="1" x14ac:dyDescent="0.35">
      <c r="B351" s="349"/>
      <c r="D351" s="357" t="s">
        <v>1145</v>
      </c>
      <c r="E351" s="424" t="s">
        <v>2207</v>
      </c>
      <c r="F351" s="424" t="s">
        <v>2208</v>
      </c>
      <c r="I351" s="425"/>
      <c r="J351" s="426">
        <f>BK351</f>
        <v>0</v>
      </c>
      <c r="L351" s="349"/>
      <c r="M351" s="354"/>
      <c r="N351" s="350"/>
      <c r="O351" s="350"/>
      <c r="P351" s="355">
        <f>P352+SUM(P353:P392)</f>
        <v>0</v>
      </c>
      <c r="Q351" s="350"/>
      <c r="R351" s="355">
        <f>R352+SUM(R353:R392)</f>
        <v>1.8675999999999999</v>
      </c>
      <c r="S351" s="350"/>
      <c r="T351" s="356">
        <f>T352+SUM(T353:T392)</f>
        <v>0</v>
      </c>
      <c r="AR351" s="357" t="s">
        <v>48</v>
      </c>
      <c r="AT351" s="358" t="s">
        <v>1145</v>
      </c>
      <c r="AU351" s="358" t="s">
        <v>1146</v>
      </c>
      <c r="AY351" s="357" t="s">
        <v>1147</v>
      </c>
      <c r="BK351" s="359">
        <f>BK352+SUM(BK353:BK392)</f>
        <v>0</v>
      </c>
    </row>
    <row r="352" spans="2:65" s="289" customFormat="1" ht="25.5" customHeight="1" x14ac:dyDescent="0.2">
      <c r="B352" s="290"/>
      <c r="C352" s="361" t="s">
        <v>1898</v>
      </c>
      <c r="D352" s="361" t="s">
        <v>1148</v>
      </c>
      <c r="E352" s="362" t="s">
        <v>1899</v>
      </c>
      <c r="F352" s="383" t="s">
        <v>2209</v>
      </c>
      <c r="G352" s="363" t="s">
        <v>219</v>
      </c>
      <c r="H352" s="364">
        <v>1</v>
      </c>
      <c r="I352" s="429"/>
      <c r="J352" s="384">
        <f>ROUND(I352*H352,2)</f>
        <v>0</v>
      </c>
      <c r="K352" s="383" t="s">
        <v>2140</v>
      </c>
      <c r="L352" s="290"/>
      <c r="M352" s="438" t="s">
        <v>637</v>
      </c>
      <c r="N352" s="366" t="s">
        <v>1106</v>
      </c>
      <c r="O352" s="389"/>
      <c r="P352" s="367">
        <f>O352*H352</f>
        <v>0</v>
      </c>
      <c r="Q352" s="367">
        <v>0</v>
      </c>
      <c r="R352" s="367">
        <f>Q352*H352</f>
        <v>0</v>
      </c>
      <c r="S352" s="367">
        <v>0</v>
      </c>
      <c r="T352" s="368">
        <f>S352*H352</f>
        <v>0</v>
      </c>
      <c r="AR352" s="280" t="s">
        <v>61</v>
      </c>
      <c r="AT352" s="280" t="s">
        <v>1148</v>
      </c>
      <c r="AU352" s="280" t="s">
        <v>48</v>
      </c>
      <c r="AY352" s="280" t="s">
        <v>1147</v>
      </c>
      <c r="BE352" s="369">
        <f>IF(N352="základní",J352,0)</f>
        <v>0</v>
      </c>
      <c r="BF352" s="369">
        <f>IF(N352="snížená",J352,0)</f>
        <v>0</v>
      </c>
      <c r="BG352" s="369">
        <f>IF(N352="zákl. přenesená",J352,0)</f>
        <v>0</v>
      </c>
      <c r="BH352" s="369">
        <f>IF(N352="sníž. přenesená",J352,0)</f>
        <v>0</v>
      </c>
      <c r="BI352" s="369">
        <f>IF(N352="nulová",J352,0)</f>
        <v>0</v>
      </c>
      <c r="BJ352" s="280" t="s">
        <v>48</v>
      </c>
      <c r="BK352" s="369">
        <f>ROUND(I352*H352,2)</f>
        <v>0</v>
      </c>
      <c r="BL352" s="280" t="s">
        <v>61</v>
      </c>
      <c r="BM352" s="280" t="s">
        <v>1900</v>
      </c>
    </row>
    <row r="353" spans="2:65" s="289" customFormat="1" ht="40.5" x14ac:dyDescent="0.2">
      <c r="B353" s="290"/>
      <c r="D353" s="430" t="s">
        <v>2141</v>
      </c>
      <c r="F353" s="431" t="s">
        <v>2142</v>
      </c>
      <c r="I353" s="418"/>
      <c r="L353" s="290"/>
      <c r="M353" s="374"/>
      <c r="N353" s="389"/>
      <c r="O353" s="389"/>
      <c r="P353" s="389"/>
      <c r="Q353" s="389"/>
      <c r="R353" s="389"/>
      <c r="S353" s="389"/>
      <c r="T353" s="375"/>
      <c r="AT353" s="280" t="s">
        <v>2141</v>
      </c>
      <c r="AU353" s="280" t="s">
        <v>48</v>
      </c>
    </row>
    <row r="354" spans="2:65" s="289" customFormat="1" ht="89.25" customHeight="1" x14ac:dyDescent="0.2">
      <c r="B354" s="290"/>
      <c r="C354" s="370" t="s">
        <v>1901</v>
      </c>
      <c r="D354" s="370" t="s">
        <v>1273</v>
      </c>
      <c r="E354" s="371" t="s">
        <v>1902</v>
      </c>
      <c r="F354" s="401" t="s">
        <v>2210</v>
      </c>
      <c r="G354" s="372" t="s">
        <v>219</v>
      </c>
      <c r="H354" s="373">
        <v>1</v>
      </c>
      <c r="I354" s="432"/>
      <c r="J354" s="402">
        <f>ROUND(I354*H354,2)</f>
        <v>0</v>
      </c>
      <c r="K354" s="401" t="s">
        <v>637</v>
      </c>
      <c r="L354" s="439"/>
      <c r="M354" s="440" t="s">
        <v>637</v>
      </c>
      <c r="N354" s="433" t="s">
        <v>1106</v>
      </c>
      <c r="O354" s="389"/>
      <c r="P354" s="367">
        <f>O354*H354</f>
        <v>0</v>
      </c>
      <c r="Q354" s="367">
        <v>0.45</v>
      </c>
      <c r="R354" s="367">
        <f>Q354*H354</f>
        <v>0.45</v>
      </c>
      <c r="S354" s="367">
        <v>0</v>
      </c>
      <c r="T354" s="368">
        <f>S354*H354</f>
        <v>0</v>
      </c>
      <c r="AR354" s="280" t="s">
        <v>1173</v>
      </c>
      <c r="AT354" s="280" t="s">
        <v>1273</v>
      </c>
      <c r="AU354" s="280" t="s">
        <v>48</v>
      </c>
      <c r="AY354" s="280" t="s">
        <v>1147</v>
      </c>
      <c r="BE354" s="369">
        <f>IF(N354="základní",J354,0)</f>
        <v>0</v>
      </c>
      <c r="BF354" s="369">
        <f>IF(N354="snížená",J354,0)</f>
        <v>0</v>
      </c>
      <c r="BG354" s="369">
        <f>IF(N354="zákl. přenesená",J354,0)</f>
        <v>0</v>
      </c>
      <c r="BH354" s="369">
        <f>IF(N354="sníž. přenesená",J354,0)</f>
        <v>0</v>
      </c>
      <c r="BI354" s="369">
        <f>IF(N354="nulová",J354,0)</f>
        <v>0</v>
      </c>
      <c r="BJ354" s="280" t="s">
        <v>48</v>
      </c>
      <c r="BK354" s="369">
        <f>ROUND(I354*H354,2)</f>
        <v>0</v>
      </c>
      <c r="BL354" s="280" t="s">
        <v>61</v>
      </c>
      <c r="BM354" s="280" t="s">
        <v>1903</v>
      </c>
    </row>
    <row r="355" spans="2:65" s="289" customFormat="1" ht="108" x14ac:dyDescent="0.2">
      <c r="B355" s="290"/>
      <c r="D355" s="430" t="s">
        <v>1240</v>
      </c>
      <c r="F355" s="431" t="s">
        <v>2211</v>
      </c>
      <c r="I355" s="418"/>
      <c r="L355" s="290"/>
      <c r="M355" s="374"/>
      <c r="N355" s="389"/>
      <c r="O355" s="389"/>
      <c r="P355" s="389"/>
      <c r="Q355" s="389"/>
      <c r="R355" s="389"/>
      <c r="S355" s="389"/>
      <c r="T355" s="375"/>
      <c r="AT355" s="280" t="s">
        <v>1240</v>
      </c>
      <c r="AU355" s="280" t="s">
        <v>48</v>
      </c>
    </row>
    <row r="356" spans="2:65" s="289" customFormat="1" ht="16.5" customHeight="1" x14ac:dyDescent="0.2">
      <c r="B356" s="290"/>
      <c r="C356" s="361" t="s">
        <v>1904</v>
      </c>
      <c r="D356" s="361" t="s">
        <v>1148</v>
      </c>
      <c r="E356" s="362" t="s">
        <v>1711</v>
      </c>
      <c r="F356" s="383" t="s">
        <v>2212</v>
      </c>
      <c r="G356" s="363" t="s">
        <v>1521</v>
      </c>
      <c r="H356" s="364">
        <v>24</v>
      </c>
      <c r="I356" s="429"/>
      <c r="J356" s="384">
        <f t="shared" ref="J356:J384" si="70">ROUND(I356*H356,2)</f>
        <v>0</v>
      </c>
      <c r="K356" s="383" t="s">
        <v>637</v>
      </c>
      <c r="L356" s="290"/>
      <c r="M356" s="438" t="s">
        <v>637</v>
      </c>
      <c r="N356" s="366" t="s">
        <v>1106</v>
      </c>
      <c r="O356" s="389"/>
      <c r="P356" s="367">
        <f t="shared" ref="P356:P384" si="71">O356*H356</f>
        <v>0</v>
      </c>
      <c r="Q356" s="367">
        <v>0</v>
      </c>
      <c r="R356" s="367">
        <f t="shared" ref="R356:R384" si="72">Q356*H356</f>
        <v>0</v>
      </c>
      <c r="S356" s="367">
        <v>0</v>
      </c>
      <c r="T356" s="368">
        <f t="shared" ref="T356:T384" si="73">S356*H356</f>
        <v>0</v>
      </c>
      <c r="AR356" s="280" t="s">
        <v>61</v>
      </c>
      <c r="AT356" s="280" t="s">
        <v>1148</v>
      </c>
      <c r="AU356" s="280" t="s">
        <v>48</v>
      </c>
      <c r="AY356" s="280" t="s">
        <v>1147</v>
      </c>
      <c r="BE356" s="369">
        <f t="shared" ref="BE356:BE384" si="74">IF(N356="základní",J356,0)</f>
        <v>0</v>
      </c>
      <c r="BF356" s="369">
        <f t="shared" ref="BF356:BF384" si="75">IF(N356="snížená",J356,0)</f>
        <v>0</v>
      </c>
      <c r="BG356" s="369">
        <f t="shared" ref="BG356:BG384" si="76">IF(N356="zákl. přenesená",J356,0)</f>
        <v>0</v>
      </c>
      <c r="BH356" s="369">
        <f t="shared" ref="BH356:BH384" si="77">IF(N356="sníž. přenesená",J356,0)</f>
        <v>0</v>
      </c>
      <c r="BI356" s="369">
        <f t="shared" ref="BI356:BI384" si="78">IF(N356="nulová",J356,0)</f>
        <v>0</v>
      </c>
      <c r="BJ356" s="280" t="s">
        <v>48</v>
      </c>
      <c r="BK356" s="369">
        <f t="shared" ref="BK356:BK384" si="79">ROUND(I356*H356,2)</f>
        <v>0</v>
      </c>
      <c r="BL356" s="280" t="s">
        <v>61</v>
      </c>
      <c r="BM356" s="280" t="s">
        <v>1905</v>
      </c>
    </row>
    <row r="357" spans="2:65" s="289" customFormat="1" ht="16.5" customHeight="1" x14ac:dyDescent="0.2">
      <c r="B357" s="290"/>
      <c r="C357" s="361" t="s">
        <v>1906</v>
      </c>
      <c r="D357" s="361" t="s">
        <v>1148</v>
      </c>
      <c r="E357" s="362" t="s">
        <v>1548</v>
      </c>
      <c r="F357" s="383" t="s">
        <v>1549</v>
      </c>
      <c r="G357" s="363" t="s">
        <v>1521</v>
      </c>
      <c r="H357" s="364">
        <v>12</v>
      </c>
      <c r="I357" s="429"/>
      <c r="J357" s="384">
        <f t="shared" si="70"/>
        <v>0</v>
      </c>
      <c r="K357" s="383" t="s">
        <v>637</v>
      </c>
      <c r="L357" s="290"/>
      <c r="M357" s="438" t="s">
        <v>637</v>
      </c>
      <c r="N357" s="366" t="s">
        <v>1106</v>
      </c>
      <c r="O357" s="389"/>
      <c r="P357" s="367">
        <f t="shared" si="71"/>
        <v>0</v>
      </c>
      <c r="Q357" s="367">
        <v>0</v>
      </c>
      <c r="R357" s="367">
        <f t="shared" si="72"/>
        <v>0</v>
      </c>
      <c r="S357" s="367">
        <v>0</v>
      </c>
      <c r="T357" s="368">
        <f t="shared" si="73"/>
        <v>0</v>
      </c>
      <c r="AR357" s="280" t="s">
        <v>61</v>
      </c>
      <c r="AT357" s="280" t="s">
        <v>1148</v>
      </c>
      <c r="AU357" s="280" t="s">
        <v>48</v>
      </c>
      <c r="AY357" s="280" t="s">
        <v>1147</v>
      </c>
      <c r="BE357" s="369">
        <f t="shared" si="74"/>
        <v>0</v>
      </c>
      <c r="BF357" s="369">
        <f t="shared" si="75"/>
        <v>0</v>
      </c>
      <c r="BG357" s="369">
        <f t="shared" si="76"/>
        <v>0</v>
      </c>
      <c r="BH357" s="369">
        <f t="shared" si="77"/>
        <v>0</v>
      </c>
      <c r="BI357" s="369">
        <f t="shared" si="78"/>
        <v>0</v>
      </c>
      <c r="BJ357" s="280" t="s">
        <v>48</v>
      </c>
      <c r="BK357" s="369">
        <f t="shared" si="79"/>
        <v>0</v>
      </c>
      <c r="BL357" s="280" t="s">
        <v>61</v>
      </c>
      <c r="BM357" s="280" t="s">
        <v>1907</v>
      </c>
    </row>
    <row r="358" spans="2:65" s="289" customFormat="1" ht="16.5" customHeight="1" x14ac:dyDescent="0.2">
      <c r="B358" s="290"/>
      <c r="C358" s="361" t="s">
        <v>1908</v>
      </c>
      <c r="D358" s="361" t="s">
        <v>1148</v>
      </c>
      <c r="E358" s="362" t="s">
        <v>1909</v>
      </c>
      <c r="F358" s="383" t="s">
        <v>1910</v>
      </c>
      <c r="G358" s="363" t="s">
        <v>219</v>
      </c>
      <c r="H358" s="364">
        <v>2</v>
      </c>
      <c r="I358" s="429"/>
      <c r="J358" s="384">
        <f t="shared" si="70"/>
        <v>0</v>
      </c>
      <c r="K358" s="383" t="s">
        <v>637</v>
      </c>
      <c r="L358" s="290"/>
      <c r="M358" s="438" t="s">
        <v>637</v>
      </c>
      <c r="N358" s="366" t="s">
        <v>1106</v>
      </c>
      <c r="O358" s="389"/>
      <c r="P358" s="367">
        <f t="shared" si="71"/>
        <v>0</v>
      </c>
      <c r="Q358" s="367">
        <v>0</v>
      </c>
      <c r="R358" s="367">
        <f t="shared" si="72"/>
        <v>0</v>
      </c>
      <c r="S358" s="367">
        <v>0</v>
      </c>
      <c r="T358" s="368">
        <f t="shared" si="73"/>
        <v>0</v>
      </c>
      <c r="AR358" s="280" t="s">
        <v>61</v>
      </c>
      <c r="AT358" s="280" t="s">
        <v>1148</v>
      </c>
      <c r="AU358" s="280" t="s">
        <v>48</v>
      </c>
      <c r="AY358" s="280" t="s">
        <v>1147</v>
      </c>
      <c r="BE358" s="369">
        <f t="shared" si="74"/>
        <v>0</v>
      </c>
      <c r="BF358" s="369">
        <f t="shared" si="75"/>
        <v>0</v>
      </c>
      <c r="BG358" s="369">
        <f t="shared" si="76"/>
        <v>0</v>
      </c>
      <c r="BH358" s="369">
        <f t="shared" si="77"/>
        <v>0</v>
      </c>
      <c r="BI358" s="369">
        <f t="shared" si="78"/>
        <v>0</v>
      </c>
      <c r="BJ358" s="280" t="s">
        <v>48</v>
      </c>
      <c r="BK358" s="369">
        <f t="shared" si="79"/>
        <v>0</v>
      </c>
      <c r="BL358" s="280" t="s">
        <v>61</v>
      </c>
      <c r="BM358" s="280" t="s">
        <v>1911</v>
      </c>
    </row>
    <row r="359" spans="2:65" s="289" customFormat="1" ht="16.5" customHeight="1" x14ac:dyDescent="0.2">
      <c r="B359" s="290"/>
      <c r="C359" s="361" t="s">
        <v>1912</v>
      </c>
      <c r="D359" s="361" t="s">
        <v>1148</v>
      </c>
      <c r="E359" s="362" t="s">
        <v>1913</v>
      </c>
      <c r="F359" s="383" t="s">
        <v>1555</v>
      </c>
      <c r="G359" s="363" t="s">
        <v>219</v>
      </c>
      <c r="H359" s="364">
        <v>3</v>
      </c>
      <c r="I359" s="429"/>
      <c r="J359" s="384">
        <f t="shared" si="70"/>
        <v>0</v>
      </c>
      <c r="K359" s="383" t="s">
        <v>637</v>
      </c>
      <c r="L359" s="290"/>
      <c r="M359" s="438" t="s">
        <v>637</v>
      </c>
      <c r="N359" s="366" t="s">
        <v>1106</v>
      </c>
      <c r="O359" s="389"/>
      <c r="P359" s="367">
        <f t="shared" si="71"/>
        <v>0</v>
      </c>
      <c r="Q359" s="367">
        <v>0</v>
      </c>
      <c r="R359" s="367">
        <f t="shared" si="72"/>
        <v>0</v>
      </c>
      <c r="S359" s="367">
        <v>0</v>
      </c>
      <c r="T359" s="368">
        <f t="shared" si="73"/>
        <v>0</v>
      </c>
      <c r="AR359" s="280" t="s">
        <v>61</v>
      </c>
      <c r="AT359" s="280" t="s">
        <v>1148</v>
      </c>
      <c r="AU359" s="280" t="s">
        <v>48</v>
      </c>
      <c r="AY359" s="280" t="s">
        <v>1147</v>
      </c>
      <c r="BE359" s="369">
        <f t="shared" si="74"/>
        <v>0</v>
      </c>
      <c r="BF359" s="369">
        <f t="shared" si="75"/>
        <v>0</v>
      </c>
      <c r="BG359" s="369">
        <f t="shared" si="76"/>
        <v>0</v>
      </c>
      <c r="BH359" s="369">
        <f t="shared" si="77"/>
        <v>0</v>
      </c>
      <c r="BI359" s="369">
        <f t="shared" si="78"/>
        <v>0</v>
      </c>
      <c r="BJ359" s="280" t="s">
        <v>48</v>
      </c>
      <c r="BK359" s="369">
        <f t="shared" si="79"/>
        <v>0</v>
      </c>
      <c r="BL359" s="280" t="s">
        <v>61</v>
      </c>
      <c r="BM359" s="280" t="s">
        <v>1914</v>
      </c>
    </row>
    <row r="360" spans="2:65" s="289" customFormat="1" ht="16.5" customHeight="1" x14ac:dyDescent="0.2">
      <c r="B360" s="290"/>
      <c r="C360" s="361" t="s">
        <v>1915</v>
      </c>
      <c r="D360" s="361" t="s">
        <v>1148</v>
      </c>
      <c r="E360" s="362" t="s">
        <v>1916</v>
      </c>
      <c r="F360" s="383" t="s">
        <v>1917</v>
      </c>
      <c r="G360" s="363" t="s">
        <v>219</v>
      </c>
      <c r="H360" s="364">
        <v>3</v>
      </c>
      <c r="I360" s="429"/>
      <c r="J360" s="384">
        <f t="shared" si="70"/>
        <v>0</v>
      </c>
      <c r="K360" s="383" t="s">
        <v>637</v>
      </c>
      <c r="L360" s="290"/>
      <c r="M360" s="438" t="s">
        <v>637</v>
      </c>
      <c r="N360" s="366" t="s">
        <v>1106</v>
      </c>
      <c r="O360" s="389"/>
      <c r="P360" s="367">
        <f t="shared" si="71"/>
        <v>0</v>
      </c>
      <c r="Q360" s="367">
        <v>0</v>
      </c>
      <c r="R360" s="367">
        <f t="shared" si="72"/>
        <v>0</v>
      </c>
      <c r="S360" s="367">
        <v>0</v>
      </c>
      <c r="T360" s="368">
        <f t="shared" si="73"/>
        <v>0</v>
      </c>
      <c r="AR360" s="280" t="s">
        <v>61</v>
      </c>
      <c r="AT360" s="280" t="s">
        <v>1148</v>
      </c>
      <c r="AU360" s="280" t="s">
        <v>48</v>
      </c>
      <c r="AY360" s="280" t="s">
        <v>1147</v>
      </c>
      <c r="BE360" s="369">
        <f t="shared" si="74"/>
        <v>0</v>
      </c>
      <c r="BF360" s="369">
        <f t="shared" si="75"/>
        <v>0</v>
      </c>
      <c r="BG360" s="369">
        <f t="shared" si="76"/>
        <v>0</v>
      </c>
      <c r="BH360" s="369">
        <f t="shared" si="77"/>
        <v>0</v>
      </c>
      <c r="BI360" s="369">
        <f t="shared" si="78"/>
        <v>0</v>
      </c>
      <c r="BJ360" s="280" t="s">
        <v>48</v>
      </c>
      <c r="BK360" s="369">
        <f t="shared" si="79"/>
        <v>0</v>
      </c>
      <c r="BL360" s="280" t="s">
        <v>61</v>
      </c>
      <c r="BM360" s="280" t="s">
        <v>1918</v>
      </c>
    </row>
    <row r="361" spans="2:65" s="289" customFormat="1" ht="16.5" customHeight="1" x14ac:dyDescent="0.2">
      <c r="B361" s="290"/>
      <c r="C361" s="361" t="s">
        <v>1919</v>
      </c>
      <c r="D361" s="361" t="s">
        <v>1148</v>
      </c>
      <c r="E361" s="362" t="s">
        <v>1920</v>
      </c>
      <c r="F361" s="383" t="s">
        <v>1921</v>
      </c>
      <c r="G361" s="363" t="s">
        <v>219</v>
      </c>
      <c r="H361" s="364">
        <v>3</v>
      </c>
      <c r="I361" s="429"/>
      <c r="J361" s="384">
        <f t="shared" si="70"/>
        <v>0</v>
      </c>
      <c r="K361" s="383" t="s">
        <v>637</v>
      </c>
      <c r="L361" s="290"/>
      <c r="M361" s="438" t="s">
        <v>637</v>
      </c>
      <c r="N361" s="366" t="s">
        <v>1106</v>
      </c>
      <c r="O361" s="389"/>
      <c r="P361" s="367">
        <f t="shared" si="71"/>
        <v>0</v>
      </c>
      <c r="Q361" s="367">
        <v>0</v>
      </c>
      <c r="R361" s="367">
        <f t="shared" si="72"/>
        <v>0</v>
      </c>
      <c r="S361" s="367">
        <v>0</v>
      </c>
      <c r="T361" s="368">
        <f t="shared" si="73"/>
        <v>0</v>
      </c>
      <c r="AR361" s="280" t="s">
        <v>61</v>
      </c>
      <c r="AT361" s="280" t="s">
        <v>1148</v>
      </c>
      <c r="AU361" s="280" t="s">
        <v>48</v>
      </c>
      <c r="AY361" s="280" t="s">
        <v>1147</v>
      </c>
      <c r="BE361" s="369">
        <f t="shared" si="74"/>
        <v>0</v>
      </c>
      <c r="BF361" s="369">
        <f t="shared" si="75"/>
        <v>0</v>
      </c>
      <c r="BG361" s="369">
        <f t="shared" si="76"/>
        <v>0</v>
      </c>
      <c r="BH361" s="369">
        <f t="shared" si="77"/>
        <v>0</v>
      </c>
      <c r="BI361" s="369">
        <f t="shared" si="78"/>
        <v>0</v>
      </c>
      <c r="BJ361" s="280" t="s">
        <v>48</v>
      </c>
      <c r="BK361" s="369">
        <f t="shared" si="79"/>
        <v>0</v>
      </c>
      <c r="BL361" s="280" t="s">
        <v>61</v>
      </c>
      <c r="BM361" s="280" t="s">
        <v>1922</v>
      </c>
    </row>
    <row r="362" spans="2:65" s="289" customFormat="1" ht="16.5" customHeight="1" x14ac:dyDescent="0.2">
      <c r="B362" s="290"/>
      <c r="C362" s="361" t="s">
        <v>1923</v>
      </c>
      <c r="D362" s="361" t="s">
        <v>1148</v>
      </c>
      <c r="E362" s="362" t="s">
        <v>1924</v>
      </c>
      <c r="F362" s="383" t="s">
        <v>1925</v>
      </c>
      <c r="G362" s="363" t="s">
        <v>219</v>
      </c>
      <c r="H362" s="364">
        <v>1</v>
      </c>
      <c r="I362" s="429"/>
      <c r="J362" s="384">
        <f t="shared" si="70"/>
        <v>0</v>
      </c>
      <c r="K362" s="383" t="s">
        <v>637</v>
      </c>
      <c r="L362" s="290"/>
      <c r="M362" s="438" t="s">
        <v>637</v>
      </c>
      <c r="N362" s="366" t="s">
        <v>1106</v>
      </c>
      <c r="O362" s="389"/>
      <c r="P362" s="367">
        <f t="shared" si="71"/>
        <v>0</v>
      </c>
      <c r="Q362" s="367">
        <v>0</v>
      </c>
      <c r="R362" s="367">
        <f t="shared" si="72"/>
        <v>0</v>
      </c>
      <c r="S362" s="367">
        <v>0</v>
      </c>
      <c r="T362" s="368">
        <f t="shared" si="73"/>
        <v>0</v>
      </c>
      <c r="AR362" s="280" t="s">
        <v>61</v>
      </c>
      <c r="AT362" s="280" t="s">
        <v>1148</v>
      </c>
      <c r="AU362" s="280" t="s">
        <v>48</v>
      </c>
      <c r="AY362" s="280" t="s">
        <v>1147</v>
      </c>
      <c r="BE362" s="369">
        <f t="shared" si="74"/>
        <v>0</v>
      </c>
      <c r="BF362" s="369">
        <f t="shared" si="75"/>
        <v>0</v>
      </c>
      <c r="BG362" s="369">
        <f t="shared" si="76"/>
        <v>0</v>
      </c>
      <c r="BH362" s="369">
        <f t="shared" si="77"/>
        <v>0</v>
      </c>
      <c r="BI362" s="369">
        <f t="shared" si="78"/>
        <v>0</v>
      </c>
      <c r="BJ362" s="280" t="s">
        <v>48</v>
      </c>
      <c r="BK362" s="369">
        <f t="shared" si="79"/>
        <v>0</v>
      </c>
      <c r="BL362" s="280" t="s">
        <v>61</v>
      </c>
      <c r="BM362" s="280" t="s">
        <v>1926</v>
      </c>
    </row>
    <row r="363" spans="2:65" s="289" customFormat="1" ht="16.5" customHeight="1" x14ac:dyDescent="0.2">
      <c r="B363" s="290"/>
      <c r="C363" s="361" t="s">
        <v>1927</v>
      </c>
      <c r="D363" s="361" t="s">
        <v>1148</v>
      </c>
      <c r="E363" s="362" t="s">
        <v>1928</v>
      </c>
      <c r="F363" s="383" t="s">
        <v>1929</v>
      </c>
      <c r="G363" s="363" t="s">
        <v>219</v>
      </c>
      <c r="H363" s="364">
        <v>1</v>
      </c>
      <c r="I363" s="429"/>
      <c r="J363" s="384">
        <f t="shared" si="70"/>
        <v>0</v>
      </c>
      <c r="K363" s="383" t="s">
        <v>637</v>
      </c>
      <c r="L363" s="290"/>
      <c r="M363" s="438" t="s">
        <v>637</v>
      </c>
      <c r="N363" s="366" t="s">
        <v>1106</v>
      </c>
      <c r="O363" s="389"/>
      <c r="P363" s="367">
        <f t="shared" si="71"/>
        <v>0</v>
      </c>
      <c r="Q363" s="367">
        <v>0</v>
      </c>
      <c r="R363" s="367">
        <f t="shared" si="72"/>
        <v>0</v>
      </c>
      <c r="S363" s="367">
        <v>0</v>
      </c>
      <c r="T363" s="368">
        <f t="shared" si="73"/>
        <v>0</v>
      </c>
      <c r="AR363" s="280" t="s">
        <v>61</v>
      </c>
      <c r="AT363" s="280" t="s">
        <v>1148</v>
      </c>
      <c r="AU363" s="280" t="s">
        <v>48</v>
      </c>
      <c r="AY363" s="280" t="s">
        <v>1147</v>
      </c>
      <c r="BE363" s="369">
        <f t="shared" si="74"/>
        <v>0</v>
      </c>
      <c r="BF363" s="369">
        <f t="shared" si="75"/>
        <v>0</v>
      </c>
      <c r="BG363" s="369">
        <f t="shared" si="76"/>
        <v>0</v>
      </c>
      <c r="BH363" s="369">
        <f t="shared" si="77"/>
        <v>0</v>
      </c>
      <c r="BI363" s="369">
        <f t="shared" si="78"/>
        <v>0</v>
      </c>
      <c r="BJ363" s="280" t="s">
        <v>48</v>
      </c>
      <c r="BK363" s="369">
        <f t="shared" si="79"/>
        <v>0</v>
      </c>
      <c r="BL363" s="280" t="s">
        <v>61</v>
      </c>
      <c r="BM363" s="280" t="s">
        <v>1930</v>
      </c>
    </row>
    <row r="364" spans="2:65" s="289" customFormat="1" ht="16.5" customHeight="1" x14ac:dyDescent="0.2">
      <c r="B364" s="290"/>
      <c r="C364" s="361" t="s">
        <v>1931</v>
      </c>
      <c r="D364" s="361" t="s">
        <v>1148</v>
      </c>
      <c r="E364" s="362" t="s">
        <v>1932</v>
      </c>
      <c r="F364" s="383" t="s">
        <v>1933</v>
      </c>
      <c r="G364" s="363" t="s">
        <v>219</v>
      </c>
      <c r="H364" s="364">
        <v>2</v>
      </c>
      <c r="I364" s="429"/>
      <c r="J364" s="384">
        <f t="shared" si="70"/>
        <v>0</v>
      </c>
      <c r="K364" s="383" t="s">
        <v>637</v>
      </c>
      <c r="L364" s="290"/>
      <c r="M364" s="438" t="s">
        <v>637</v>
      </c>
      <c r="N364" s="366" t="s">
        <v>1106</v>
      </c>
      <c r="O364" s="389"/>
      <c r="P364" s="367">
        <f t="shared" si="71"/>
        <v>0</v>
      </c>
      <c r="Q364" s="367">
        <v>0</v>
      </c>
      <c r="R364" s="367">
        <f t="shared" si="72"/>
        <v>0</v>
      </c>
      <c r="S364" s="367">
        <v>0</v>
      </c>
      <c r="T364" s="368">
        <f t="shared" si="73"/>
        <v>0</v>
      </c>
      <c r="AR364" s="280" t="s">
        <v>61</v>
      </c>
      <c r="AT364" s="280" t="s">
        <v>1148</v>
      </c>
      <c r="AU364" s="280" t="s">
        <v>48</v>
      </c>
      <c r="AY364" s="280" t="s">
        <v>1147</v>
      </c>
      <c r="BE364" s="369">
        <f t="shared" si="74"/>
        <v>0</v>
      </c>
      <c r="BF364" s="369">
        <f t="shared" si="75"/>
        <v>0</v>
      </c>
      <c r="BG364" s="369">
        <f t="shared" si="76"/>
        <v>0</v>
      </c>
      <c r="BH364" s="369">
        <f t="shared" si="77"/>
        <v>0</v>
      </c>
      <c r="BI364" s="369">
        <f t="shared" si="78"/>
        <v>0</v>
      </c>
      <c r="BJ364" s="280" t="s">
        <v>48</v>
      </c>
      <c r="BK364" s="369">
        <f t="shared" si="79"/>
        <v>0</v>
      </c>
      <c r="BL364" s="280" t="s">
        <v>61</v>
      </c>
      <c r="BM364" s="280" t="s">
        <v>1934</v>
      </c>
    </row>
    <row r="365" spans="2:65" s="289" customFormat="1" ht="16.5" customHeight="1" x14ac:dyDescent="0.2">
      <c r="B365" s="290"/>
      <c r="C365" s="361" t="s">
        <v>1935</v>
      </c>
      <c r="D365" s="361" t="s">
        <v>1148</v>
      </c>
      <c r="E365" s="362" t="s">
        <v>1571</v>
      </c>
      <c r="F365" s="383" t="s">
        <v>1572</v>
      </c>
      <c r="G365" s="363" t="s">
        <v>219</v>
      </c>
      <c r="H365" s="364">
        <v>2</v>
      </c>
      <c r="I365" s="429"/>
      <c r="J365" s="384">
        <f t="shared" si="70"/>
        <v>0</v>
      </c>
      <c r="K365" s="383" t="s">
        <v>637</v>
      </c>
      <c r="L365" s="290"/>
      <c r="M365" s="438" t="s">
        <v>637</v>
      </c>
      <c r="N365" s="366" t="s">
        <v>1106</v>
      </c>
      <c r="O365" s="389"/>
      <c r="P365" s="367">
        <f t="shared" si="71"/>
        <v>0</v>
      </c>
      <c r="Q365" s="367">
        <v>0</v>
      </c>
      <c r="R365" s="367">
        <f t="shared" si="72"/>
        <v>0</v>
      </c>
      <c r="S365" s="367">
        <v>0</v>
      </c>
      <c r="T365" s="368">
        <f t="shared" si="73"/>
        <v>0</v>
      </c>
      <c r="AR365" s="280" t="s">
        <v>61</v>
      </c>
      <c r="AT365" s="280" t="s">
        <v>1148</v>
      </c>
      <c r="AU365" s="280" t="s">
        <v>48</v>
      </c>
      <c r="AY365" s="280" t="s">
        <v>1147</v>
      </c>
      <c r="BE365" s="369">
        <f t="shared" si="74"/>
        <v>0</v>
      </c>
      <c r="BF365" s="369">
        <f t="shared" si="75"/>
        <v>0</v>
      </c>
      <c r="BG365" s="369">
        <f t="shared" si="76"/>
        <v>0</v>
      </c>
      <c r="BH365" s="369">
        <f t="shared" si="77"/>
        <v>0</v>
      </c>
      <c r="BI365" s="369">
        <f t="shared" si="78"/>
        <v>0</v>
      </c>
      <c r="BJ365" s="280" t="s">
        <v>48</v>
      </c>
      <c r="BK365" s="369">
        <f t="shared" si="79"/>
        <v>0</v>
      </c>
      <c r="BL365" s="280" t="s">
        <v>61</v>
      </c>
      <c r="BM365" s="280" t="s">
        <v>1936</v>
      </c>
    </row>
    <row r="366" spans="2:65" s="289" customFormat="1" ht="16.5" customHeight="1" x14ac:dyDescent="0.2">
      <c r="B366" s="290"/>
      <c r="C366" s="361" t="s">
        <v>1937</v>
      </c>
      <c r="D366" s="361" t="s">
        <v>1148</v>
      </c>
      <c r="E366" s="362" t="s">
        <v>1938</v>
      </c>
      <c r="F366" s="383" t="s">
        <v>1939</v>
      </c>
      <c r="G366" s="363" t="s">
        <v>219</v>
      </c>
      <c r="H366" s="364">
        <v>1</v>
      </c>
      <c r="I366" s="429"/>
      <c r="J366" s="384">
        <f t="shared" si="70"/>
        <v>0</v>
      </c>
      <c r="K366" s="383" t="s">
        <v>637</v>
      </c>
      <c r="L366" s="290"/>
      <c r="M366" s="438" t="s">
        <v>637</v>
      </c>
      <c r="N366" s="366" t="s">
        <v>1106</v>
      </c>
      <c r="O366" s="389"/>
      <c r="P366" s="367">
        <f t="shared" si="71"/>
        <v>0</v>
      </c>
      <c r="Q366" s="367">
        <v>0</v>
      </c>
      <c r="R366" s="367">
        <f t="shared" si="72"/>
        <v>0</v>
      </c>
      <c r="S366" s="367">
        <v>0</v>
      </c>
      <c r="T366" s="368">
        <f t="shared" si="73"/>
        <v>0</v>
      </c>
      <c r="AR366" s="280" t="s">
        <v>61</v>
      </c>
      <c r="AT366" s="280" t="s">
        <v>1148</v>
      </c>
      <c r="AU366" s="280" t="s">
        <v>48</v>
      </c>
      <c r="AY366" s="280" t="s">
        <v>1147</v>
      </c>
      <c r="BE366" s="369">
        <f t="shared" si="74"/>
        <v>0</v>
      </c>
      <c r="BF366" s="369">
        <f t="shared" si="75"/>
        <v>0</v>
      </c>
      <c r="BG366" s="369">
        <f t="shared" si="76"/>
        <v>0</v>
      </c>
      <c r="BH366" s="369">
        <f t="shared" si="77"/>
        <v>0</v>
      </c>
      <c r="BI366" s="369">
        <f t="shared" si="78"/>
        <v>0</v>
      </c>
      <c r="BJ366" s="280" t="s">
        <v>48</v>
      </c>
      <c r="BK366" s="369">
        <f t="shared" si="79"/>
        <v>0</v>
      </c>
      <c r="BL366" s="280" t="s">
        <v>61</v>
      </c>
      <c r="BM366" s="280" t="s">
        <v>1940</v>
      </c>
    </row>
    <row r="367" spans="2:65" s="289" customFormat="1" ht="16.5" customHeight="1" x14ac:dyDescent="0.2">
      <c r="B367" s="290"/>
      <c r="C367" s="361" t="s">
        <v>1941</v>
      </c>
      <c r="D367" s="361" t="s">
        <v>1148</v>
      </c>
      <c r="E367" s="362" t="s">
        <v>1942</v>
      </c>
      <c r="F367" s="383" t="s">
        <v>2213</v>
      </c>
      <c r="G367" s="363" t="s">
        <v>219</v>
      </c>
      <c r="H367" s="364">
        <v>2</v>
      </c>
      <c r="I367" s="429"/>
      <c r="J367" s="384">
        <f t="shared" si="70"/>
        <v>0</v>
      </c>
      <c r="K367" s="383" t="s">
        <v>637</v>
      </c>
      <c r="L367" s="290"/>
      <c r="M367" s="438" t="s">
        <v>637</v>
      </c>
      <c r="N367" s="366" t="s">
        <v>1106</v>
      </c>
      <c r="O367" s="389"/>
      <c r="P367" s="367">
        <f t="shared" si="71"/>
        <v>0</v>
      </c>
      <c r="Q367" s="367">
        <v>0</v>
      </c>
      <c r="R367" s="367">
        <f t="shared" si="72"/>
        <v>0</v>
      </c>
      <c r="S367" s="367">
        <v>0</v>
      </c>
      <c r="T367" s="368">
        <f t="shared" si="73"/>
        <v>0</v>
      </c>
      <c r="AR367" s="280" t="s">
        <v>61</v>
      </c>
      <c r="AT367" s="280" t="s">
        <v>1148</v>
      </c>
      <c r="AU367" s="280" t="s">
        <v>48</v>
      </c>
      <c r="AY367" s="280" t="s">
        <v>1147</v>
      </c>
      <c r="BE367" s="369">
        <f t="shared" si="74"/>
        <v>0</v>
      </c>
      <c r="BF367" s="369">
        <f t="shared" si="75"/>
        <v>0</v>
      </c>
      <c r="BG367" s="369">
        <f t="shared" si="76"/>
        <v>0</v>
      </c>
      <c r="BH367" s="369">
        <f t="shared" si="77"/>
        <v>0</v>
      </c>
      <c r="BI367" s="369">
        <f t="shared" si="78"/>
        <v>0</v>
      </c>
      <c r="BJ367" s="280" t="s">
        <v>48</v>
      </c>
      <c r="BK367" s="369">
        <f t="shared" si="79"/>
        <v>0</v>
      </c>
      <c r="BL367" s="280" t="s">
        <v>61</v>
      </c>
      <c r="BM367" s="280" t="s">
        <v>1943</v>
      </c>
    </row>
    <row r="368" spans="2:65" s="289" customFormat="1" ht="16.5" customHeight="1" x14ac:dyDescent="0.2">
      <c r="B368" s="290"/>
      <c r="C368" s="361" t="s">
        <v>1944</v>
      </c>
      <c r="D368" s="361" t="s">
        <v>1148</v>
      </c>
      <c r="E368" s="362" t="s">
        <v>1574</v>
      </c>
      <c r="F368" s="383" t="s">
        <v>2163</v>
      </c>
      <c r="G368" s="363" t="s">
        <v>153</v>
      </c>
      <c r="H368" s="364">
        <v>20</v>
      </c>
      <c r="I368" s="429"/>
      <c r="J368" s="384">
        <f t="shared" si="70"/>
        <v>0</v>
      </c>
      <c r="K368" s="383" t="s">
        <v>637</v>
      </c>
      <c r="L368" s="290"/>
      <c r="M368" s="438" t="s">
        <v>637</v>
      </c>
      <c r="N368" s="366" t="s">
        <v>1106</v>
      </c>
      <c r="O368" s="389"/>
      <c r="P368" s="367">
        <f t="shared" si="71"/>
        <v>0</v>
      </c>
      <c r="Q368" s="367">
        <v>0</v>
      </c>
      <c r="R368" s="367">
        <f t="shared" si="72"/>
        <v>0</v>
      </c>
      <c r="S368" s="367">
        <v>0</v>
      </c>
      <c r="T368" s="368">
        <f t="shared" si="73"/>
        <v>0</v>
      </c>
      <c r="AR368" s="280" t="s">
        <v>61</v>
      </c>
      <c r="AT368" s="280" t="s">
        <v>1148</v>
      </c>
      <c r="AU368" s="280" t="s">
        <v>48</v>
      </c>
      <c r="AY368" s="280" t="s">
        <v>1147</v>
      </c>
      <c r="BE368" s="369">
        <f t="shared" si="74"/>
        <v>0</v>
      </c>
      <c r="BF368" s="369">
        <f t="shared" si="75"/>
        <v>0</v>
      </c>
      <c r="BG368" s="369">
        <f t="shared" si="76"/>
        <v>0</v>
      </c>
      <c r="BH368" s="369">
        <f t="shared" si="77"/>
        <v>0</v>
      </c>
      <c r="BI368" s="369">
        <f t="shared" si="78"/>
        <v>0</v>
      </c>
      <c r="BJ368" s="280" t="s">
        <v>48</v>
      </c>
      <c r="BK368" s="369">
        <f t="shared" si="79"/>
        <v>0</v>
      </c>
      <c r="BL368" s="280" t="s">
        <v>61</v>
      </c>
      <c r="BM368" s="280" t="s">
        <v>1945</v>
      </c>
    </row>
    <row r="369" spans="2:65" s="289" customFormat="1" ht="16.5" customHeight="1" x14ac:dyDescent="0.2">
      <c r="B369" s="290"/>
      <c r="C369" s="361" t="s">
        <v>1946</v>
      </c>
      <c r="D369" s="361" t="s">
        <v>1148</v>
      </c>
      <c r="E369" s="362" t="s">
        <v>1947</v>
      </c>
      <c r="F369" s="383" t="s">
        <v>1948</v>
      </c>
      <c r="G369" s="363" t="s">
        <v>219</v>
      </c>
      <c r="H369" s="364">
        <v>1</v>
      </c>
      <c r="I369" s="429"/>
      <c r="J369" s="384">
        <f t="shared" si="70"/>
        <v>0</v>
      </c>
      <c r="K369" s="383" t="s">
        <v>637</v>
      </c>
      <c r="L369" s="290"/>
      <c r="M369" s="438" t="s">
        <v>637</v>
      </c>
      <c r="N369" s="366" t="s">
        <v>1106</v>
      </c>
      <c r="O369" s="389"/>
      <c r="P369" s="367">
        <f t="shared" si="71"/>
        <v>0</v>
      </c>
      <c r="Q369" s="367">
        <v>0</v>
      </c>
      <c r="R369" s="367">
        <f t="shared" si="72"/>
        <v>0</v>
      </c>
      <c r="S369" s="367">
        <v>0</v>
      </c>
      <c r="T369" s="368">
        <f t="shared" si="73"/>
        <v>0</v>
      </c>
      <c r="AR369" s="280" t="s">
        <v>61</v>
      </c>
      <c r="AT369" s="280" t="s">
        <v>1148</v>
      </c>
      <c r="AU369" s="280" t="s">
        <v>48</v>
      </c>
      <c r="AY369" s="280" t="s">
        <v>1147</v>
      </c>
      <c r="BE369" s="369">
        <f t="shared" si="74"/>
        <v>0</v>
      </c>
      <c r="BF369" s="369">
        <f t="shared" si="75"/>
        <v>0</v>
      </c>
      <c r="BG369" s="369">
        <f t="shared" si="76"/>
        <v>0</v>
      </c>
      <c r="BH369" s="369">
        <f t="shared" si="77"/>
        <v>0</v>
      </c>
      <c r="BI369" s="369">
        <f t="shared" si="78"/>
        <v>0</v>
      </c>
      <c r="BJ369" s="280" t="s">
        <v>48</v>
      </c>
      <c r="BK369" s="369">
        <f t="shared" si="79"/>
        <v>0</v>
      </c>
      <c r="BL369" s="280" t="s">
        <v>61</v>
      </c>
      <c r="BM369" s="280" t="s">
        <v>1949</v>
      </c>
    </row>
    <row r="370" spans="2:65" s="289" customFormat="1" ht="16.5" customHeight="1" x14ac:dyDescent="0.2">
      <c r="B370" s="290"/>
      <c r="C370" s="361" t="s">
        <v>1950</v>
      </c>
      <c r="D370" s="361" t="s">
        <v>1148</v>
      </c>
      <c r="E370" s="362" t="s">
        <v>1951</v>
      </c>
      <c r="F370" s="383" t="s">
        <v>2214</v>
      </c>
      <c r="G370" s="363" t="s">
        <v>219</v>
      </c>
      <c r="H370" s="364">
        <v>3</v>
      </c>
      <c r="I370" s="429"/>
      <c r="J370" s="384">
        <f t="shared" si="70"/>
        <v>0</v>
      </c>
      <c r="K370" s="383" t="s">
        <v>2165</v>
      </c>
      <c r="L370" s="290"/>
      <c r="M370" s="438" t="s">
        <v>637</v>
      </c>
      <c r="N370" s="366" t="s">
        <v>1106</v>
      </c>
      <c r="O370" s="389"/>
      <c r="P370" s="367">
        <f t="shared" si="71"/>
        <v>0</v>
      </c>
      <c r="Q370" s="367">
        <v>0</v>
      </c>
      <c r="R370" s="367">
        <f t="shared" si="72"/>
        <v>0</v>
      </c>
      <c r="S370" s="367">
        <v>0</v>
      </c>
      <c r="T370" s="368">
        <f t="shared" si="73"/>
        <v>0</v>
      </c>
      <c r="AR370" s="280" t="s">
        <v>1151</v>
      </c>
      <c r="AT370" s="280" t="s">
        <v>1148</v>
      </c>
      <c r="AU370" s="280" t="s">
        <v>48</v>
      </c>
      <c r="AY370" s="280" t="s">
        <v>1147</v>
      </c>
      <c r="BE370" s="369">
        <f t="shared" si="74"/>
        <v>0</v>
      </c>
      <c r="BF370" s="369">
        <f t="shared" si="75"/>
        <v>0</v>
      </c>
      <c r="BG370" s="369">
        <f t="shared" si="76"/>
        <v>0</v>
      </c>
      <c r="BH370" s="369">
        <f t="shared" si="77"/>
        <v>0</v>
      </c>
      <c r="BI370" s="369">
        <f t="shared" si="78"/>
        <v>0</v>
      </c>
      <c r="BJ370" s="280" t="s">
        <v>48</v>
      </c>
      <c r="BK370" s="369">
        <f t="shared" si="79"/>
        <v>0</v>
      </c>
      <c r="BL370" s="280" t="s">
        <v>1151</v>
      </c>
      <c r="BM370" s="280" t="s">
        <v>1952</v>
      </c>
    </row>
    <row r="371" spans="2:65" s="289" customFormat="1" ht="16.5" customHeight="1" x14ac:dyDescent="0.2">
      <c r="B371" s="290"/>
      <c r="C371" s="361" t="s">
        <v>1953</v>
      </c>
      <c r="D371" s="361" t="s">
        <v>1148</v>
      </c>
      <c r="E371" s="362" t="s">
        <v>1576</v>
      </c>
      <c r="F371" s="383" t="s">
        <v>2164</v>
      </c>
      <c r="G371" s="363" t="s">
        <v>219</v>
      </c>
      <c r="H371" s="364">
        <v>2</v>
      </c>
      <c r="I371" s="429"/>
      <c r="J371" s="384">
        <f t="shared" si="70"/>
        <v>0</v>
      </c>
      <c r="K371" s="383" t="s">
        <v>2165</v>
      </c>
      <c r="L371" s="290"/>
      <c r="M371" s="438" t="s">
        <v>637</v>
      </c>
      <c r="N371" s="366" t="s">
        <v>1106</v>
      </c>
      <c r="O371" s="389"/>
      <c r="P371" s="367">
        <f t="shared" si="71"/>
        <v>0</v>
      </c>
      <c r="Q371" s="367">
        <v>0</v>
      </c>
      <c r="R371" s="367">
        <f t="shared" si="72"/>
        <v>0</v>
      </c>
      <c r="S371" s="367">
        <v>0</v>
      </c>
      <c r="T371" s="368">
        <f t="shared" si="73"/>
        <v>0</v>
      </c>
      <c r="AR371" s="280" t="s">
        <v>61</v>
      </c>
      <c r="AT371" s="280" t="s">
        <v>1148</v>
      </c>
      <c r="AU371" s="280" t="s">
        <v>48</v>
      </c>
      <c r="AY371" s="280" t="s">
        <v>1147</v>
      </c>
      <c r="BE371" s="369">
        <f t="shared" si="74"/>
        <v>0</v>
      </c>
      <c r="BF371" s="369">
        <f t="shared" si="75"/>
        <v>0</v>
      </c>
      <c r="BG371" s="369">
        <f t="shared" si="76"/>
        <v>0</v>
      </c>
      <c r="BH371" s="369">
        <f t="shared" si="77"/>
        <v>0</v>
      </c>
      <c r="BI371" s="369">
        <f t="shared" si="78"/>
        <v>0</v>
      </c>
      <c r="BJ371" s="280" t="s">
        <v>48</v>
      </c>
      <c r="BK371" s="369">
        <f t="shared" si="79"/>
        <v>0</v>
      </c>
      <c r="BL371" s="280" t="s">
        <v>61</v>
      </c>
      <c r="BM371" s="280" t="s">
        <v>1954</v>
      </c>
    </row>
    <row r="372" spans="2:65" s="289" customFormat="1" ht="25.5" customHeight="1" x14ac:dyDescent="0.2">
      <c r="B372" s="290"/>
      <c r="C372" s="361" t="s">
        <v>1955</v>
      </c>
      <c r="D372" s="361" t="s">
        <v>1148</v>
      </c>
      <c r="E372" s="362" t="s">
        <v>1578</v>
      </c>
      <c r="F372" s="383" t="s">
        <v>2166</v>
      </c>
      <c r="G372" s="363" t="s">
        <v>219</v>
      </c>
      <c r="H372" s="364">
        <v>2</v>
      </c>
      <c r="I372" s="429"/>
      <c r="J372" s="384">
        <f t="shared" si="70"/>
        <v>0</v>
      </c>
      <c r="K372" s="383" t="s">
        <v>2165</v>
      </c>
      <c r="L372" s="290"/>
      <c r="M372" s="438" t="s">
        <v>637</v>
      </c>
      <c r="N372" s="366" t="s">
        <v>1106</v>
      </c>
      <c r="O372" s="389"/>
      <c r="P372" s="367">
        <f t="shared" si="71"/>
        <v>0</v>
      </c>
      <c r="Q372" s="367">
        <v>0</v>
      </c>
      <c r="R372" s="367">
        <f t="shared" si="72"/>
        <v>0</v>
      </c>
      <c r="S372" s="367">
        <v>0</v>
      </c>
      <c r="T372" s="368">
        <f t="shared" si="73"/>
        <v>0</v>
      </c>
      <c r="AR372" s="280" t="s">
        <v>61</v>
      </c>
      <c r="AT372" s="280" t="s">
        <v>1148</v>
      </c>
      <c r="AU372" s="280" t="s">
        <v>48</v>
      </c>
      <c r="AY372" s="280" t="s">
        <v>1147</v>
      </c>
      <c r="BE372" s="369">
        <f t="shared" si="74"/>
        <v>0</v>
      </c>
      <c r="BF372" s="369">
        <f t="shared" si="75"/>
        <v>0</v>
      </c>
      <c r="BG372" s="369">
        <f t="shared" si="76"/>
        <v>0</v>
      </c>
      <c r="BH372" s="369">
        <f t="shared" si="77"/>
        <v>0</v>
      </c>
      <c r="BI372" s="369">
        <f t="shared" si="78"/>
        <v>0</v>
      </c>
      <c r="BJ372" s="280" t="s">
        <v>48</v>
      </c>
      <c r="BK372" s="369">
        <f t="shared" si="79"/>
        <v>0</v>
      </c>
      <c r="BL372" s="280" t="s">
        <v>61</v>
      </c>
      <c r="BM372" s="280" t="s">
        <v>1956</v>
      </c>
    </row>
    <row r="373" spans="2:65" s="289" customFormat="1" ht="16.5" customHeight="1" x14ac:dyDescent="0.2">
      <c r="B373" s="290"/>
      <c r="C373" s="370" t="s">
        <v>1957</v>
      </c>
      <c r="D373" s="370" t="s">
        <v>1273</v>
      </c>
      <c r="E373" s="371" t="s">
        <v>1916</v>
      </c>
      <c r="F373" s="401" t="s">
        <v>1958</v>
      </c>
      <c r="G373" s="372" t="s">
        <v>219</v>
      </c>
      <c r="H373" s="373">
        <v>2</v>
      </c>
      <c r="I373" s="432"/>
      <c r="J373" s="402">
        <f t="shared" si="70"/>
        <v>0</v>
      </c>
      <c r="K373" s="401" t="s">
        <v>637</v>
      </c>
      <c r="L373" s="439"/>
      <c r="M373" s="440" t="s">
        <v>637</v>
      </c>
      <c r="N373" s="433" t="s">
        <v>1106</v>
      </c>
      <c r="O373" s="389"/>
      <c r="P373" s="367">
        <f t="shared" si="71"/>
        <v>0</v>
      </c>
      <c r="Q373" s="367">
        <v>0</v>
      </c>
      <c r="R373" s="367">
        <f t="shared" si="72"/>
        <v>0</v>
      </c>
      <c r="S373" s="367">
        <v>0</v>
      </c>
      <c r="T373" s="368">
        <f t="shared" si="73"/>
        <v>0</v>
      </c>
      <c r="AR373" s="280" t="s">
        <v>1173</v>
      </c>
      <c r="AT373" s="280" t="s">
        <v>1273</v>
      </c>
      <c r="AU373" s="280" t="s">
        <v>48</v>
      </c>
      <c r="AY373" s="280" t="s">
        <v>1147</v>
      </c>
      <c r="BE373" s="369">
        <f t="shared" si="74"/>
        <v>0</v>
      </c>
      <c r="BF373" s="369">
        <f t="shared" si="75"/>
        <v>0</v>
      </c>
      <c r="BG373" s="369">
        <f t="shared" si="76"/>
        <v>0</v>
      </c>
      <c r="BH373" s="369">
        <f t="shared" si="77"/>
        <v>0</v>
      </c>
      <c r="BI373" s="369">
        <f t="shared" si="78"/>
        <v>0</v>
      </c>
      <c r="BJ373" s="280" t="s">
        <v>48</v>
      </c>
      <c r="BK373" s="369">
        <f t="shared" si="79"/>
        <v>0</v>
      </c>
      <c r="BL373" s="280" t="s">
        <v>61</v>
      </c>
      <c r="BM373" s="280" t="s">
        <v>1959</v>
      </c>
    </row>
    <row r="374" spans="2:65" s="289" customFormat="1" ht="16.5" customHeight="1" x14ac:dyDescent="0.2">
      <c r="B374" s="290"/>
      <c r="C374" s="370" t="s">
        <v>1960</v>
      </c>
      <c r="D374" s="370" t="s">
        <v>1273</v>
      </c>
      <c r="E374" s="371" t="s">
        <v>1920</v>
      </c>
      <c r="F374" s="401" t="s">
        <v>1961</v>
      </c>
      <c r="G374" s="372" t="s">
        <v>219</v>
      </c>
      <c r="H374" s="373">
        <v>3</v>
      </c>
      <c r="I374" s="432"/>
      <c r="J374" s="402">
        <f t="shared" si="70"/>
        <v>0</v>
      </c>
      <c r="K374" s="401" t="s">
        <v>637</v>
      </c>
      <c r="L374" s="439"/>
      <c r="M374" s="440" t="s">
        <v>637</v>
      </c>
      <c r="N374" s="433" t="s">
        <v>1106</v>
      </c>
      <c r="O374" s="389"/>
      <c r="P374" s="367">
        <f t="shared" si="71"/>
        <v>0</v>
      </c>
      <c r="Q374" s="367">
        <v>0</v>
      </c>
      <c r="R374" s="367">
        <f t="shared" si="72"/>
        <v>0</v>
      </c>
      <c r="S374" s="367">
        <v>0</v>
      </c>
      <c r="T374" s="368">
        <f t="shared" si="73"/>
        <v>0</v>
      </c>
      <c r="AR374" s="280" t="s">
        <v>1173</v>
      </c>
      <c r="AT374" s="280" t="s">
        <v>1273</v>
      </c>
      <c r="AU374" s="280" t="s">
        <v>48</v>
      </c>
      <c r="AY374" s="280" t="s">
        <v>1147</v>
      </c>
      <c r="BE374" s="369">
        <f t="shared" si="74"/>
        <v>0</v>
      </c>
      <c r="BF374" s="369">
        <f t="shared" si="75"/>
        <v>0</v>
      </c>
      <c r="BG374" s="369">
        <f t="shared" si="76"/>
        <v>0</v>
      </c>
      <c r="BH374" s="369">
        <f t="shared" si="77"/>
        <v>0</v>
      </c>
      <c r="BI374" s="369">
        <f t="shared" si="78"/>
        <v>0</v>
      </c>
      <c r="BJ374" s="280" t="s">
        <v>48</v>
      </c>
      <c r="BK374" s="369">
        <f t="shared" si="79"/>
        <v>0</v>
      </c>
      <c r="BL374" s="280" t="s">
        <v>61</v>
      </c>
      <c r="BM374" s="280" t="s">
        <v>1962</v>
      </c>
    </row>
    <row r="375" spans="2:65" s="289" customFormat="1" ht="16.5" customHeight="1" x14ac:dyDescent="0.2">
      <c r="B375" s="290"/>
      <c r="C375" s="370" t="s">
        <v>1963</v>
      </c>
      <c r="D375" s="370" t="s">
        <v>1273</v>
      </c>
      <c r="E375" s="371" t="s">
        <v>1924</v>
      </c>
      <c r="F375" s="401" t="s">
        <v>1964</v>
      </c>
      <c r="G375" s="372" t="s">
        <v>219</v>
      </c>
      <c r="H375" s="373">
        <v>1</v>
      </c>
      <c r="I375" s="432"/>
      <c r="J375" s="402">
        <f t="shared" si="70"/>
        <v>0</v>
      </c>
      <c r="K375" s="401" t="s">
        <v>637</v>
      </c>
      <c r="L375" s="439"/>
      <c r="M375" s="440" t="s">
        <v>637</v>
      </c>
      <c r="N375" s="433" t="s">
        <v>1106</v>
      </c>
      <c r="O375" s="389"/>
      <c r="P375" s="367">
        <f t="shared" si="71"/>
        <v>0</v>
      </c>
      <c r="Q375" s="367">
        <v>0</v>
      </c>
      <c r="R375" s="367">
        <f t="shared" si="72"/>
        <v>0</v>
      </c>
      <c r="S375" s="367">
        <v>0</v>
      </c>
      <c r="T375" s="368">
        <f t="shared" si="73"/>
        <v>0</v>
      </c>
      <c r="AR375" s="280" t="s">
        <v>1173</v>
      </c>
      <c r="AT375" s="280" t="s">
        <v>1273</v>
      </c>
      <c r="AU375" s="280" t="s">
        <v>48</v>
      </c>
      <c r="AY375" s="280" t="s">
        <v>1147</v>
      </c>
      <c r="BE375" s="369">
        <f t="shared" si="74"/>
        <v>0</v>
      </c>
      <c r="BF375" s="369">
        <f t="shared" si="75"/>
        <v>0</v>
      </c>
      <c r="BG375" s="369">
        <f t="shared" si="76"/>
        <v>0</v>
      </c>
      <c r="BH375" s="369">
        <f t="shared" si="77"/>
        <v>0</v>
      </c>
      <c r="BI375" s="369">
        <f t="shared" si="78"/>
        <v>0</v>
      </c>
      <c r="BJ375" s="280" t="s">
        <v>48</v>
      </c>
      <c r="BK375" s="369">
        <f t="shared" si="79"/>
        <v>0</v>
      </c>
      <c r="BL375" s="280" t="s">
        <v>61</v>
      </c>
      <c r="BM375" s="280" t="s">
        <v>1965</v>
      </c>
    </row>
    <row r="376" spans="2:65" s="289" customFormat="1" ht="25.5" customHeight="1" x14ac:dyDescent="0.2">
      <c r="B376" s="290"/>
      <c r="C376" s="361" t="s">
        <v>1966</v>
      </c>
      <c r="D376" s="361" t="s">
        <v>1148</v>
      </c>
      <c r="E376" s="362" t="s">
        <v>1967</v>
      </c>
      <c r="F376" s="383" t="s">
        <v>2215</v>
      </c>
      <c r="G376" s="363" t="s">
        <v>172</v>
      </c>
      <c r="H376" s="364">
        <v>30</v>
      </c>
      <c r="I376" s="429"/>
      <c r="J376" s="384">
        <f t="shared" si="70"/>
        <v>0</v>
      </c>
      <c r="K376" s="383" t="s">
        <v>2165</v>
      </c>
      <c r="L376" s="290"/>
      <c r="M376" s="438" t="s">
        <v>637</v>
      </c>
      <c r="N376" s="366" t="s">
        <v>1106</v>
      </c>
      <c r="O376" s="389"/>
      <c r="P376" s="367">
        <f t="shared" si="71"/>
        <v>0</v>
      </c>
      <c r="Q376" s="367">
        <v>2.7060000000000001E-2</v>
      </c>
      <c r="R376" s="367">
        <f t="shared" si="72"/>
        <v>0.81180000000000008</v>
      </c>
      <c r="S376" s="367">
        <v>0</v>
      </c>
      <c r="T376" s="368">
        <f t="shared" si="73"/>
        <v>0</v>
      </c>
      <c r="AR376" s="280" t="s">
        <v>61</v>
      </c>
      <c r="AT376" s="280" t="s">
        <v>1148</v>
      </c>
      <c r="AU376" s="280" t="s">
        <v>48</v>
      </c>
      <c r="AY376" s="280" t="s">
        <v>1147</v>
      </c>
      <c r="BE376" s="369">
        <f t="shared" si="74"/>
        <v>0</v>
      </c>
      <c r="BF376" s="369">
        <f t="shared" si="75"/>
        <v>0</v>
      </c>
      <c r="BG376" s="369">
        <f t="shared" si="76"/>
        <v>0</v>
      </c>
      <c r="BH376" s="369">
        <f t="shared" si="77"/>
        <v>0</v>
      </c>
      <c r="BI376" s="369">
        <f t="shared" si="78"/>
        <v>0</v>
      </c>
      <c r="BJ376" s="280" t="s">
        <v>48</v>
      </c>
      <c r="BK376" s="369">
        <f t="shared" si="79"/>
        <v>0</v>
      </c>
      <c r="BL376" s="280" t="s">
        <v>61</v>
      </c>
      <c r="BM376" s="280" t="s">
        <v>1968</v>
      </c>
    </row>
    <row r="377" spans="2:65" s="289" customFormat="1" ht="25.5" customHeight="1" x14ac:dyDescent="0.2">
      <c r="B377" s="290"/>
      <c r="C377" s="361" t="s">
        <v>1969</v>
      </c>
      <c r="D377" s="361" t="s">
        <v>1148</v>
      </c>
      <c r="E377" s="362" t="s">
        <v>1580</v>
      </c>
      <c r="F377" s="383" t="s">
        <v>2167</v>
      </c>
      <c r="G377" s="363" t="s">
        <v>172</v>
      </c>
      <c r="H377" s="364">
        <v>10</v>
      </c>
      <c r="I377" s="429"/>
      <c r="J377" s="384">
        <f t="shared" si="70"/>
        <v>0</v>
      </c>
      <c r="K377" s="383" t="s">
        <v>2165</v>
      </c>
      <c r="L377" s="290"/>
      <c r="M377" s="438" t="s">
        <v>637</v>
      </c>
      <c r="N377" s="366" t="s">
        <v>1106</v>
      </c>
      <c r="O377" s="389"/>
      <c r="P377" s="367">
        <f t="shared" si="71"/>
        <v>0</v>
      </c>
      <c r="Q377" s="367">
        <v>6.5300000000000002E-3</v>
      </c>
      <c r="R377" s="367">
        <f t="shared" si="72"/>
        <v>6.5299999999999997E-2</v>
      </c>
      <c r="S377" s="367">
        <v>0</v>
      </c>
      <c r="T377" s="368">
        <f t="shared" si="73"/>
        <v>0</v>
      </c>
      <c r="AR377" s="280" t="s">
        <v>61</v>
      </c>
      <c r="AT377" s="280" t="s">
        <v>1148</v>
      </c>
      <c r="AU377" s="280" t="s">
        <v>48</v>
      </c>
      <c r="AY377" s="280" t="s">
        <v>1147</v>
      </c>
      <c r="BE377" s="369">
        <f t="shared" si="74"/>
        <v>0</v>
      </c>
      <c r="BF377" s="369">
        <f t="shared" si="75"/>
        <v>0</v>
      </c>
      <c r="BG377" s="369">
        <f t="shared" si="76"/>
        <v>0</v>
      </c>
      <c r="BH377" s="369">
        <f t="shared" si="77"/>
        <v>0</v>
      </c>
      <c r="BI377" s="369">
        <f t="shared" si="78"/>
        <v>0</v>
      </c>
      <c r="BJ377" s="280" t="s">
        <v>48</v>
      </c>
      <c r="BK377" s="369">
        <f t="shared" si="79"/>
        <v>0</v>
      </c>
      <c r="BL377" s="280" t="s">
        <v>61</v>
      </c>
      <c r="BM377" s="280" t="s">
        <v>1970</v>
      </c>
    </row>
    <row r="378" spans="2:65" s="289" customFormat="1" ht="25.5" customHeight="1" x14ac:dyDescent="0.2">
      <c r="B378" s="290"/>
      <c r="C378" s="361" t="s">
        <v>1971</v>
      </c>
      <c r="D378" s="361" t="s">
        <v>1148</v>
      </c>
      <c r="E378" s="362" t="s">
        <v>1582</v>
      </c>
      <c r="F378" s="383" t="s">
        <v>2168</v>
      </c>
      <c r="G378" s="363" t="s">
        <v>172</v>
      </c>
      <c r="H378" s="364">
        <v>50</v>
      </c>
      <c r="I378" s="429"/>
      <c r="J378" s="384">
        <f t="shared" si="70"/>
        <v>0</v>
      </c>
      <c r="K378" s="383" t="s">
        <v>2165</v>
      </c>
      <c r="L378" s="290"/>
      <c r="M378" s="438" t="s">
        <v>637</v>
      </c>
      <c r="N378" s="366" t="s">
        <v>1106</v>
      </c>
      <c r="O378" s="389"/>
      <c r="P378" s="367">
        <f t="shared" si="71"/>
        <v>0</v>
      </c>
      <c r="Q378" s="367">
        <v>1.081E-2</v>
      </c>
      <c r="R378" s="367">
        <f t="shared" si="72"/>
        <v>0.54049999999999998</v>
      </c>
      <c r="S378" s="367">
        <v>0</v>
      </c>
      <c r="T378" s="368">
        <f t="shared" si="73"/>
        <v>0</v>
      </c>
      <c r="AR378" s="280" t="s">
        <v>61</v>
      </c>
      <c r="AT378" s="280" t="s">
        <v>1148</v>
      </c>
      <c r="AU378" s="280" t="s">
        <v>48</v>
      </c>
      <c r="AY378" s="280" t="s">
        <v>1147</v>
      </c>
      <c r="BE378" s="369">
        <f t="shared" si="74"/>
        <v>0</v>
      </c>
      <c r="BF378" s="369">
        <f t="shared" si="75"/>
        <v>0</v>
      </c>
      <c r="BG378" s="369">
        <f t="shared" si="76"/>
        <v>0</v>
      </c>
      <c r="BH378" s="369">
        <f t="shared" si="77"/>
        <v>0</v>
      </c>
      <c r="BI378" s="369">
        <f t="shared" si="78"/>
        <v>0</v>
      </c>
      <c r="BJ378" s="280" t="s">
        <v>48</v>
      </c>
      <c r="BK378" s="369">
        <f t="shared" si="79"/>
        <v>0</v>
      </c>
      <c r="BL378" s="280" t="s">
        <v>61</v>
      </c>
      <c r="BM378" s="280" t="s">
        <v>1972</v>
      </c>
    </row>
    <row r="379" spans="2:65" s="289" customFormat="1" ht="25.5" customHeight="1" x14ac:dyDescent="0.2">
      <c r="B379" s="290"/>
      <c r="C379" s="361" t="s">
        <v>1973</v>
      </c>
      <c r="D379" s="361" t="s">
        <v>1148</v>
      </c>
      <c r="E379" s="362" t="s">
        <v>1584</v>
      </c>
      <c r="F379" s="383" t="s">
        <v>2169</v>
      </c>
      <c r="G379" s="363" t="s">
        <v>219</v>
      </c>
      <c r="H379" s="364">
        <v>6</v>
      </c>
      <c r="I379" s="429"/>
      <c r="J379" s="384">
        <f t="shared" si="70"/>
        <v>0</v>
      </c>
      <c r="K379" s="383" t="s">
        <v>2165</v>
      </c>
      <c r="L379" s="290"/>
      <c r="M379" s="438" t="s">
        <v>637</v>
      </c>
      <c r="N379" s="366" t="s">
        <v>1106</v>
      </c>
      <c r="O379" s="389"/>
      <c r="P379" s="367">
        <f t="shared" si="71"/>
        <v>0</v>
      </c>
      <c r="Q379" s="367">
        <v>0</v>
      </c>
      <c r="R379" s="367">
        <f t="shared" si="72"/>
        <v>0</v>
      </c>
      <c r="S379" s="367">
        <v>0</v>
      </c>
      <c r="T379" s="368">
        <f t="shared" si="73"/>
        <v>0</v>
      </c>
      <c r="AR379" s="280" t="s">
        <v>61</v>
      </c>
      <c r="AT379" s="280" t="s">
        <v>1148</v>
      </c>
      <c r="AU379" s="280" t="s">
        <v>48</v>
      </c>
      <c r="AY379" s="280" t="s">
        <v>1147</v>
      </c>
      <c r="BE379" s="369">
        <f t="shared" si="74"/>
        <v>0</v>
      </c>
      <c r="BF379" s="369">
        <f t="shared" si="75"/>
        <v>0</v>
      </c>
      <c r="BG379" s="369">
        <f t="shared" si="76"/>
        <v>0</v>
      </c>
      <c r="BH379" s="369">
        <f t="shared" si="77"/>
        <v>0</v>
      </c>
      <c r="BI379" s="369">
        <f t="shared" si="78"/>
        <v>0</v>
      </c>
      <c r="BJ379" s="280" t="s">
        <v>48</v>
      </c>
      <c r="BK379" s="369">
        <f t="shared" si="79"/>
        <v>0</v>
      </c>
      <c r="BL379" s="280" t="s">
        <v>61</v>
      </c>
      <c r="BM379" s="280" t="s">
        <v>1974</v>
      </c>
    </row>
    <row r="380" spans="2:65" s="289" customFormat="1" ht="16.5" customHeight="1" x14ac:dyDescent="0.2">
      <c r="B380" s="290"/>
      <c r="C380" s="370" t="s">
        <v>1975</v>
      </c>
      <c r="D380" s="370" t="s">
        <v>1273</v>
      </c>
      <c r="E380" s="371" t="s">
        <v>1976</v>
      </c>
      <c r="F380" s="401" t="s">
        <v>1977</v>
      </c>
      <c r="G380" s="372" t="s">
        <v>219</v>
      </c>
      <c r="H380" s="373">
        <v>1</v>
      </c>
      <c r="I380" s="432"/>
      <c r="J380" s="402">
        <f t="shared" si="70"/>
        <v>0</v>
      </c>
      <c r="K380" s="401" t="s">
        <v>637</v>
      </c>
      <c r="L380" s="439"/>
      <c r="M380" s="440" t="s">
        <v>637</v>
      </c>
      <c r="N380" s="433" t="s">
        <v>1106</v>
      </c>
      <c r="O380" s="389"/>
      <c r="P380" s="367">
        <f t="shared" si="71"/>
        <v>0</v>
      </c>
      <c r="Q380" s="367">
        <v>0</v>
      </c>
      <c r="R380" s="367">
        <f t="shared" si="72"/>
        <v>0</v>
      </c>
      <c r="S380" s="367">
        <v>0</v>
      </c>
      <c r="T380" s="368">
        <f t="shared" si="73"/>
        <v>0</v>
      </c>
      <c r="AR380" s="280" t="s">
        <v>1173</v>
      </c>
      <c r="AT380" s="280" t="s">
        <v>1273</v>
      </c>
      <c r="AU380" s="280" t="s">
        <v>48</v>
      </c>
      <c r="AY380" s="280" t="s">
        <v>1147</v>
      </c>
      <c r="BE380" s="369">
        <f t="shared" si="74"/>
        <v>0</v>
      </c>
      <c r="BF380" s="369">
        <f t="shared" si="75"/>
        <v>0</v>
      </c>
      <c r="BG380" s="369">
        <f t="shared" si="76"/>
        <v>0</v>
      </c>
      <c r="BH380" s="369">
        <f t="shared" si="77"/>
        <v>0</v>
      </c>
      <c r="BI380" s="369">
        <f t="shared" si="78"/>
        <v>0</v>
      </c>
      <c r="BJ380" s="280" t="s">
        <v>48</v>
      </c>
      <c r="BK380" s="369">
        <f t="shared" si="79"/>
        <v>0</v>
      </c>
      <c r="BL380" s="280" t="s">
        <v>61</v>
      </c>
      <c r="BM380" s="280" t="s">
        <v>1978</v>
      </c>
    </row>
    <row r="381" spans="2:65" s="289" customFormat="1" ht="16.5" customHeight="1" x14ac:dyDescent="0.2">
      <c r="B381" s="290"/>
      <c r="C381" s="370" t="s">
        <v>1979</v>
      </c>
      <c r="D381" s="370" t="s">
        <v>1273</v>
      </c>
      <c r="E381" s="371" t="s">
        <v>1980</v>
      </c>
      <c r="F381" s="401" t="s">
        <v>1981</v>
      </c>
      <c r="G381" s="372" t="s">
        <v>219</v>
      </c>
      <c r="H381" s="373">
        <v>2</v>
      </c>
      <c r="I381" s="432"/>
      <c r="J381" s="402">
        <f t="shared" si="70"/>
        <v>0</v>
      </c>
      <c r="K381" s="401" t="s">
        <v>637</v>
      </c>
      <c r="L381" s="439"/>
      <c r="M381" s="440" t="s">
        <v>637</v>
      </c>
      <c r="N381" s="433" t="s">
        <v>1106</v>
      </c>
      <c r="O381" s="389"/>
      <c r="P381" s="367">
        <f t="shared" si="71"/>
        <v>0</v>
      </c>
      <c r="Q381" s="367">
        <v>0</v>
      </c>
      <c r="R381" s="367">
        <f t="shared" si="72"/>
        <v>0</v>
      </c>
      <c r="S381" s="367">
        <v>0</v>
      </c>
      <c r="T381" s="368">
        <f t="shared" si="73"/>
        <v>0</v>
      </c>
      <c r="AR381" s="280" t="s">
        <v>1173</v>
      </c>
      <c r="AT381" s="280" t="s">
        <v>1273</v>
      </c>
      <c r="AU381" s="280" t="s">
        <v>48</v>
      </c>
      <c r="AY381" s="280" t="s">
        <v>1147</v>
      </c>
      <c r="BE381" s="369">
        <f t="shared" si="74"/>
        <v>0</v>
      </c>
      <c r="BF381" s="369">
        <f t="shared" si="75"/>
        <v>0</v>
      </c>
      <c r="BG381" s="369">
        <f t="shared" si="76"/>
        <v>0</v>
      </c>
      <c r="BH381" s="369">
        <f t="shared" si="77"/>
        <v>0</v>
      </c>
      <c r="BI381" s="369">
        <f t="shared" si="78"/>
        <v>0</v>
      </c>
      <c r="BJ381" s="280" t="s">
        <v>48</v>
      </c>
      <c r="BK381" s="369">
        <f t="shared" si="79"/>
        <v>0</v>
      </c>
      <c r="BL381" s="280" t="s">
        <v>61</v>
      </c>
      <c r="BM381" s="280" t="s">
        <v>1982</v>
      </c>
    </row>
    <row r="382" spans="2:65" s="289" customFormat="1" ht="16.5" customHeight="1" x14ac:dyDescent="0.2">
      <c r="B382" s="290"/>
      <c r="C382" s="370" t="s">
        <v>1983</v>
      </c>
      <c r="D382" s="370" t="s">
        <v>1273</v>
      </c>
      <c r="E382" s="371" t="s">
        <v>1687</v>
      </c>
      <c r="F382" s="401" t="s">
        <v>1984</v>
      </c>
      <c r="G382" s="372" t="s">
        <v>219</v>
      </c>
      <c r="H382" s="373">
        <v>1</v>
      </c>
      <c r="I382" s="432"/>
      <c r="J382" s="402">
        <f t="shared" si="70"/>
        <v>0</v>
      </c>
      <c r="K382" s="401" t="s">
        <v>637</v>
      </c>
      <c r="L382" s="439"/>
      <c r="M382" s="440" t="s">
        <v>637</v>
      </c>
      <c r="N382" s="433" t="s">
        <v>1106</v>
      </c>
      <c r="O382" s="389"/>
      <c r="P382" s="367">
        <f t="shared" si="71"/>
        <v>0</v>
      </c>
      <c r="Q382" s="367">
        <v>0</v>
      </c>
      <c r="R382" s="367">
        <f t="shared" si="72"/>
        <v>0</v>
      </c>
      <c r="S382" s="367">
        <v>0</v>
      </c>
      <c r="T382" s="368">
        <f t="shared" si="73"/>
        <v>0</v>
      </c>
      <c r="AR382" s="280" t="s">
        <v>1173</v>
      </c>
      <c r="AT382" s="280" t="s">
        <v>1273</v>
      </c>
      <c r="AU382" s="280" t="s">
        <v>48</v>
      </c>
      <c r="AY382" s="280" t="s">
        <v>1147</v>
      </c>
      <c r="BE382" s="369">
        <f t="shared" si="74"/>
        <v>0</v>
      </c>
      <c r="BF382" s="369">
        <f t="shared" si="75"/>
        <v>0</v>
      </c>
      <c r="BG382" s="369">
        <f t="shared" si="76"/>
        <v>0</v>
      </c>
      <c r="BH382" s="369">
        <f t="shared" si="77"/>
        <v>0</v>
      </c>
      <c r="BI382" s="369">
        <f t="shared" si="78"/>
        <v>0</v>
      </c>
      <c r="BJ382" s="280" t="s">
        <v>48</v>
      </c>
      <c r="BK382" s="369">
        <f t="shared" si="79"/>
        <v>0</v>
      </c>
      <c r="BL382" s="280" t="s">
        <v>61</v>
      </c>
      <c r="BM382" s="280" t="s">
        <v>1985</v>
      </c>
    </row>
    <row r="383" spans="2:65" s="289" customFormat="1" ht="16.5" customHeight="1" x14ac:dyDescent="0.2">
      <c r="B383" s="290"/>
      <c r="C383" s="370" t="s">
        <v>1986</v>
      </c>
      <c r="D383" s="370" t="s">
        <v>1273</v>
      </c>
      <c r="E383" s="371" t="s">
        <v>1987</v>
      </c>
      <c r="F383" s="401" t="s">
        <v>1988</v>
      </c>
      <c r="G383" s="372" t="s">
        <v>219</v>
      </c>
      <c r="H383" s="373">
        <v>2</v>
      </c>
      <c r="I383" s="432"/>
      <c r="J383" s="402">
        <f t="shared" si="70"/>
        <v>0</v>
      </c>
      <c r="K383" s="401" t="s">
        <v>637</v>
      </c>
      <c r="L383" s="439"/>
      <c r="M383" s="440" t="s">
        <v>637</v>
      </c>
      <c r="N383" s="433" t="s">
        <v>1106</v>
      </c>
      <c r="O383" s="389"/>
      <c r="P383" s="367">
        <f t="shared" si="71"/>
        <v>0</v>
      </c>
      <c r="Q383" s="367">
        <v>0</v>
      </c>
      <c r="R383" s="367">
        <f t="shared" si="72"/>
        <v>0</v>
      </c>
      <c r="S383" s="367">
        <v>0</v>
      </c>
      <c r="T383" s="368">
        <f t="shared" si="73"/>
        <v>0</v>
      </c>
      <c r="AR383" s="280" t="s">
        <v>1173</v>
      </c>
      <c r="AT383" s="280" t="s">
        <v>1273</v>
      </c>
      <c r="AU383" s="280" t="s">
        <v>48</v>
      </c>
      <c r="AY383" s="280" t="s">
        <v>1147</v>
      </c>
      <c r="BE383" s="369">
        <f t="shared" si="74"/>
        <v>0</v>
      </c>
      <c r="BF383" s="369">
        <f t="shared" si="75"/>
        <v>0</v>
      </c>
      <c r="BG383" s="369">
        <f t="shared" si="76"/>
        <v>0</v>
      </c>
      <c r="BH383" s="369">
        <f t="shared" si="77"/>
        <v>0</v>
      </c>
      <c r="BI383" s="369">
        <f t="shared" si="78"/>
        <v>0</v>
      </c>
      <c r="BJ383" s="280" t="s">
        <v>48</v>
      </c>
      <c r="BK383" s="369">
        <f t="shared" si="79"/>
        <v>0</v>
      </c>
      <c r="BL383" s="280" t="s">
        <v>61</v>
      </c>
      <c r="BM383" s="280" t="s">
        <v>1989</v>
      </c>
    </row>
    <row r="384" spans="2:65" s="289" customFormat="1" ht="16.5" customHeight="1" x14ac:dyDescent="0.2">
      <c r="B384" s="290"/>
      <c r="C384" s="370" t="s">
        <v>1990</v>
      </c>
      <c r="D384" s="370" t="s">
        <v>1273</v>
      </c>
      <c r="E384" s="371" t="s">
        <v>1541</v>
      </c>
      <c r="F384" s="401" t="s">
        <v>1542</v>
      </c>
      <c r="G384" s="372" t="s">
        <v>219</v>
      </c>
      <c r="H384" s="373">
        <v>3</v>
      </c>
      <c r="I384" s="432"/>
      <c r="J384" s="402">
        <f t="shared" si="70"/>
        <v>0</v>
      </c>
      <c r="K384" s="401" t="s">
        <v>637</v>
      </c>
      <c r="L384" s="439"/>
      <c r="M384" s="440" t="s">
        <v>637</v>
      </c>
      <c r="N384" s="433" t="s">
        <v>1106</v>
      </c>
      <c r="O384" s="389"/>
      <c r="P384" s="367">
        <f t="shared" si="71"/>
        <v>0</v>
      </c>
      <c r="Q384" s="367">
        <v>0</v>
      </c>
      <c r="R384" s="367">
        <f t="shared" si="72"/>
        <v>0</v>
      </c>
      <c r="S384" s="367">
        <v>0</v>
      </c>
      <c r="T384" s="368">
        <f t="shared" si="73"/>
        <v>0</v>
      </c>
      <c r="AR384" s="280" t="s">
        <v>1173</v>
      </c>
      <c r="AT384" s="280" t="s">
        <v>1273</v>
      </c>
      <c r="AU384" s="280" t="s">
        <v>48</v>
      </c>
      <c r="AY384" s="280" t="s">
        <v>1147</v>
      </c>
      <c r="BE384" s="369">
        <f t="shared" si="74"/>
        <v>0</v>
      </c>
      <c r="BF384" s="369">
        <f t="shared" si="75"/>
        <v>0</v>
      </c>
      <c r="BG384" s="369">
        <f t="shared" si="76"/>
        <v>0</v>
      </c>
      <c r="BH384" s="369">
        <f t="shared" si="77"/>
        <v>0</v>
      </c>
      <c r="BI384" s="369">
        <f t="shared" si="78"/>
        <v>0</v>
      </c>
      <c r="BJ384" s="280" t="s">
        <v>48</v>
      </c>
      <c r="BK384" s="369">
        <f t="shared" si="79"/>
        <v>0</v>
      </c>
      <c r="BL384" s="280" t="s">
        <v>61</v>
      </c>
      <c r="BM384" s="280" t="s">
        <v>1991</v>
      </c>
    </row>
    <row r="385" spans="2:65" s="289" customFormat="1" ht="27" x14ac:dyDescent="0.2">
      <c r="B385" s="290"/>
      <c r="D385" s="430" t="s">
        <v>1240</v>
      </c>
      <c r="F385" s="431" t="s">
        <v>2156</v>
      </c>
      <c r="I385" s="418"/>
      <c r="L385" s="290"/>
      <c r="M385" s="374"/>
      <c r="N385" s="389"/>
      <c r="O385" s="389"/>
      <c r="P385" s="389"/>
      <c r="Q385" s="389"/>
      <c r="R385" s="389"/>
      <c r="S385" s="389"/>
      <c r="T385" s="375"/>
      <c r="AT385" s="280" t="s">
        <v>1240</v>
      </c>
      <c r="AU385" s="280" t="s">
        <v>48</v>
      </c>
    </row>
    <row r="386" spans="2:65" s="289" customFormat="1" ht="25.5" customHeight="1" x14ac:dyDescent="0.2">
      <c r="B386" s="290"/>
      <c r="C386" s="361" t="s">
        <v>1992</v>
      </c>
      <c r="D386" s="361" t="s">
        <v>1148</v>
      </c>
      <c r="E386" s="362" t="s">
        <v>1993</v>
      </c>
      <c r="F386" s="383" t="s">
        <v>2216</v>
      </c>
      <c r="G386" s="363" t="s">
        <v>1521</v>
      </c>
      <c r="H386" s="364">
        <v>1</v>
      </c>
      <c r="I386" s="429"/>
      <c r="J386" s="384">
        <f>ROUND(I386*H386,2)</f>
        <v>0</v>
      </c>
      <c r="K386" s="383" t="s">
        <v>637</v>
      </c>
      <c r="L386" s="290"/>
      <c r="M386" s="438" t="s">
        <v>637</v>
      </c>
      <c r="N386" s="366" t="s">
        <v>1106</v>
      </c>
      <c r="O386" s="389"/>
      <c r="P386" s="367">
        <f>O386*H386</f>
        <v>0</v>
      </c>
      <c r="Q386" s="367">
        <v>0</v>
      </c>
      <c r="R386" s="367">
        <f>Q386*H386</f>
        <v>0</v>
      </c>
      <c r="S386" s="367">
        <v>0</v>
      </c>
      <c r="T386" s="368">
        <f>S386*H386</f>
        <v>0</v>
      </c>
      <c r="AR386" s="280" t="s">
        <v>61</v>
      </c>
      <c r="AT386" s="280" t="s">
        <v>1148</v>
      </c>
      <c r="AU386" s="280" t="s">
        <v>48</v>
      </c>
      <c r="AY386" s="280" t="s">
        <v>1147</v>
      </c>
      <c r="BE386" s="369">
        <f>IF(N386="základní",J386,0)</f>
        <v>0</v>
      </c>
      <c r="BF386" s="369">
        <f>IF(N386="snížená",J386,0)</f>
        <v>0</v>
      </c>
      <c r="BG386" s="369">
        <f>IF(N386="zákl. přenesená",J386,0)</f>
        <v>0</v>
      </c>
      <c r="BH386" s="369">
        <f>IF(N386="sníž. přenesená",J386,0)</f>
        <v>0</v>
      </c>
      <c r="BI386" s="369">
        <f>IF(N386="nulová",J386,0)</f>
        <v>0</v>
      </c>
      <c r="BJ386" s="280" t="s">
        <v>48</v>
      </c>
      <c r="BK386" s="369">
        <f>ROUND(I386*H386,2)</f>
        <v>0</v>
      </c>
      <c r="BL386" s="280" t="s">
        <v>61</v>
      </c>
      <c r="BM386" s="280" t="s">
        <v>1994</v>
      </c>
    </row>
    <row r="387" spans="2:65" s="289" customFormat="1" ht="40.5" x14ac:dyDescent="0.2">
      <c r="B387" s="290"/>
      <c r="D387" s="430" t="s">
        <v>1240</v>
      </c>
      <c r="F387" s="431" t="s">
        <v>2217</v>
      </c>
      <c r="I387" s="418"/>
      <c r="L387" s="290"/>
      <c r="M387" s="374"/>
      <c r="N387" s="389"/>
      <c r="O387" s="389"/>
      <c r="P387" s="389"/>
      <c r="Q387" s="389"/>
      <c r="R387" s="389"/>
      <c r="S387" s="389"/>
      <c r="T387" s="375"/>
      <c r="AT387" s="280" t="s">
        <v>1240</v>
      </c>
      <c r="AU387" s="280" t="s">
        <v>48</v>
      </c>
    </row>
    <row r="388" spans="2:65" s="289" customFormat="1" ht="16.5" customHeight="1" x14ac:dyDescent="0.2">
      <c r="B388" s="290"/>
      <c r="C388" s="361" t="s">
        <v>1995</v>
      </c>
      <c r="D388" s="361" t="s">
        <v>1148</v>
      </c>
      <c r="E388" s="362" t="s">
        <v>1735</v>
      </c>
      <c r="F388" s="383" t="s">
        <v>1996</v>
      </c>
      <c r="G388" s="363" t="s">
        <v>219</v>
      </c>
      <c r="H388" s="364">
        <v>1</v>
      </c>
      <c r="I388" s="429"/>
      <c r="J388" s="384">
        <f>ROUND(I388*H388,2)</f>
        <v>0</v>
      </c>
      <c r="K388" s="383" t="s">
        <v>637</v>
      </c>
      <c r="L388" s="290"/>
      <c r="M388" s="438" t="s">
        <v>637</v>
      </c>
      <c r="N388" s="366" t="s">
        <v>1106</v>
      </c>
      <c r="O388" s="389"/>
      <c r="P388" s="367">
        <f>O388*H388</f>
        <v>0</v>
      </c>
      <c r="Q388" s="367">
        <v>0</v>
      </c>
      <c r="R388" s="367">
        <f>Q388*H388</f>
        <v>0</v>
      </c>
      <c r="S388" s="367">
        <v>0</v>
      </c>
      <c r="T388" s="368">
        <f>S388*H388</f>
        <v>0</v>
      </c>
      <c r="AR388" s="280" t="s">
        <v>61</v>
      </c>
      <c r="AT388" s="280" t="s">
        <v>1148</v>
      </c>
      <c r="AU388" s="280" t="s">
        <v>48</v>
      </c>
      <c r="AY388" s="280" t="s">
        <v>1147</v>
      </c>
      <c r="BE388" s="369">
        <f>IF(N388="základní",J388,0)</f>
        <v>0</v>
      </c>
      <c r="BF388" s="369">
        <f>IF(N388="snížená",J388,0)</f>
        <v>0</v>
      </c>
      <c r="BG388" s="369">
        <f>IF(N388="zákl. přenesená",J388,0)</f>
        <v>0</v>
      </c>
      <c r="BH388" s="369">
        <f>IF(N388="sníž. přenesená",J388,0)</f>
        <v>0</v>
      </c>
      <c r="BI388" s="369">
        <f>IF(N388="nulová",J388,0)</f>
        <v>0</v>
      </c>
      <c r="BJ388" s="280" t="s">
        <v>48</v>
      </c>
      <c r="BK388" s="369">
        <f>ROUND(I388*H388,2)</f>
        <v>0</v>
      </c>
      <c r="BL388" s="280" t="s">
        <v>61</v>
      </c>
      <c r="BM388" s="280" t="s">
        <v>1997</v>
      </c>
    </row>
    <row r="389" spans="2:65" s="289" customFormat="1" ht="16.5" customHeight="1" x14ac:dyDescent="0.2">
      <c r="B389" s="290"/>
      <c r="C389" s="361" t="s">
        <v>1998</v>
      </c>
      <c r="D389" s="361" t="s">
        <v>1148</v>
      </c>
      <c r="E389" s="362" t="s">
        <v>1751</v>
      </c>
      <c r="F389" s="383" t="s">
        <v>1999</v>
      </c>
      <c r="G389" s="363" t="s">
        <v>2000</v>
      </c>
      <c r="H389" s="364">
        <v>1</v>
      </c>
      <c r="I389" s="429"/>
      <c r="J389" s="384">
        <f>ROUND(I389*H389,2)</f>
        <v>0</v>
      </c>
      <c r="K389" s="383" t="s">
        <v>637</v>
      </c>
      <c r="L389" s="290"/>
      <c r="M389" s="438" t="s">
        <v>637</v>
      </c>
      <c r="N389" s="366" t="s">
        <v>1106</v>
      </c>
      <c r="O389" s="389"/>
      <c r="P389" s="367">
        <f>O389*H389</f>
        <v>0</v>
      </c>
      <c r="Q389" s="367">
        <v>0</v>
      </c>
      <c r="R389" s="367">
        <f>Q389*H389</f>
        <v>0</v>
      </c>
      <c r="S389" s="367">
        <v>0</v>
      </c>
      <c r="T389" s="368">
        <f>S389*H389</f>
        <v>0</v>
      </c>
      <c r="AR389" s="280" t="s">
        <v>61</v>
      </c>
      <c r="AT389" s="280" t="s">
        <v>1148</v>
      </c>
      <c r="AU389" s="280" t="s">
        <v>48</v>
      </c>
      <c r="AY389" s="280" t="s">
        <v>1147</v>
      </c>
      <c r="BE389" s="369">
        <f>IF(N389="základní",J389,0)</f>
        <v>0</v>
      </c>
      <c r="BF389" s="369">
        <f>IF(N389="snížená",J389,0)</f>
        <v>0</v>
      </c>
      <c r="BG389" s="369">
        <f>IF(N389="zákl. přenesená",J389,0)</f>
        <v>0</v>
      </c>
      <c r="BH389" s="369">
        <f>IF(N389="sníž. přenesená",J389,0)</f>
        <v>0</v>
      </c>
      <c r="BI389" s="369">
        <f>IF(N389="nulová",J389,0)</f>
        <v>0</v>
      </c>
      <c r="BJ389" s="280" t="s">
        <v>48</v>
      </c>
      <c r="BK389" s="369">
        <f>ROUND(I389*H389,2)</f>
        <v>0</v>
      </c>
      <c r="BL389" s="280" t="s">
        <v>61</v>
      </c>
      <c r="BM389" s="280" t="s">
        <v>2001</v>
      </c>
    </row>
    <row r="390" spans="2:65" s="289" customFormat="1" ht="16.5" customHeight="1" x14ac:dyDescent="0.2">
      <c r="B390" s="290"/>
      <c r="C390" s="361" t="s">
        <v>2002</v>
      </c>
      <c r="D390" s="361" t="s">
        <v>1148</v>
      </c>
      <c r="E390" s="362" t="s">
        <v>1753</v>
      </c>
      <c r="F390" s="383" t="s">
        <v>2003</v>
      </c>
      <c r="G390" s="363" t="s">
        <v>172</v>
      </c>
      <c r="H390" s="364">
        <v>30</v>
      </c>
      <c r="I390" s="429"/>
      <c r="J390" s="384">
        <f>ROUND(I390*H390,2)</f>
        <v>0</v>
      </c>
      <c r="K390" s="383" t="s">
        <v>637</v>
      </c>
      <c r="L390" s="290"/>
      <c r="M390" s="438" t="s">
        <v>637</v>
      </c>
      <c r="N390" s="366" t="s">
        <v>1106</v>
      </c>
      <c r="O390" s="389"/>
      <c r="P390" s="367">
        <f>O390*H390</f>
        <v>0</v>
      </c>
      <c r="Q390" s="367">
        <v>0</v>
      </c>
      <c r="R390" s="367">
        <f>Q390*H390</f>
        <v>0</v>
      </c>
      <c r="S390" s="367">
        <v>0</v>
      </c>
      <c r="T390" s="368">
        <f>S390*H390</f>
        <v>0</v>
      </c>
      <c r="AR390" s="280" t="s">
        <v>61</v>
      </c>
      <c r="AT390" s="280" t="s">
        <v>1148</v>
      </c>
      <c r="AU390" s="280" t="s">
        <v>48</v>
      </c>
      <c r="AY390" s="280" t="s">
        <v>1147</v>
      </c>
      <c r="BE390" s="369">
        <f>IF(N390="základní",J390,0)</f>
        <v>0</v>
      </c>
      <c r="BF390" s="369">
        <f>IF(N390="snížená",J390,0)</f>
        <v>0</v>
      </c>
      <c r="BG390" s="369">
        <f>IF(N390="zákl. přenesená",J390,0)</f>
        <v>0</v>
      </c>
      <c r="BH390" s="369">
        <f>IF(N390="sníž. přenesená",J390,0)</f>
        <v>0</v>
      </c>
      <c r="BI390" s="369">
        <f>IF(N390="nulová",J390,0)</f>
        <v>0</v>
      </c>
      <c r="BJ390" s="280" t="s">
        <v>48</v>
      </c>
      <c r="BK390" s="369">
        <f>ROUND(I390*H390,2)</f>
        <v>0</v>
      </c>
      <c r="BL390" s="280" t="s">
        <v>61</v>
      </c>
      <c r="BM390" s="280" t="s">
        <v>2004</v>
      </c>
    </row>
    <row r="391" spans="2:65" s="289" customFormat="1" ht="16.5" customHeight="1" x14ac:dyDescent="0.2">
      <c r="B391" s="290"/>
      <c r="C391" s="361" t="s">
        <v>2005</v>
      </c>
      <c r="D391" s="361" t="s">
        <v>1148</v>
      </c>
      <c r="E391" s="362" t="s">
        <v>1755</v>
      </c>
      <c r="F391" s="383" t="s">
        <v>2006</v>
      </c>
      <c r="G391" s="363" t="s">
        <v>2000</v>
      </c>
      <c r="H391" s="364">
        <v>1</v>
      </c>
      <c r="I391" s="429"/>
      <c r="J391" s="384">
        <f>ROUND(I391*H391,2)</f>
        <v>0</v>
      </c>
      <c r="K391" s="383" t="s">
        <v>637</v>
      </c>
      <c r="L391" s="290"/>
      <c r="M391" s="438" t="s">
        <v>637</v>
      </c>
      <c r="N391" s="366" t="s">
        <v>1106</v>
      </c>
      <c r="O391" s="389"/>
      <c r="P391" s="367">
        <f>O391*H391</f>
        <v>0</v>
      </c>
      <c r="Q391" s="367">
        <v>0</v>
      </c>
      <c r="R391" s="367">
        <f>Q391*H391</f>
        <v>0</v>
      </c>
      <c r="S391" s="367">
        <v>0</v>
      </c>
      <c r="T391" s="368">
        <f>S391*H391</f>
        <v>0</v>
      </c>
      <c r="AR391" s="280" t="s">
        <v>61</v>
      </c>
      <c r="AT391" s="280" t="s">
        <v>1148</v>
      </c>
      <c r="AU391" s="280" t="s">
        <v>48</v>
      </c>
      <c r="AY391" s="280" t="s">
        <v>1147</v>
      </c>
      <c r="BE391" s="369">
        <f>IF(N391="základní",J391,0)</f>
        <v>0</v>
      </c>
      <c r="BF391" s="369">
        <f>IF(N391="snížená",J391,0)</f>
        <v>0</v>
      </c>
      <c r="BG391" s="369">
        <f>IF(N391="zákl. přenesená",J391,0)</f>
        <v>0</v>
      </c>
      <c r="BH391" s="369">
        <f>IF(N391="sníž. přenesená",J391,0)</f>
        <v>0</v>
      </c>
      <c r="BI391" s="369">
        <f>IF(N391="nulová",J391,0)</f>
        <v>0</v>
      </c>
      <c r="BJ391" s="280" t="s">
        <v>48</v>
      </c>
      <c r="BK391" s="369">
        <f>ROUND(I391*H391,2)</f>
        <v>0</v>
      </c>
      <c r="BL391" s="280" t="s">
        <v>61</v>
      </c>
      <c r="BM391" s="280" t="s">
        <v>2007</v>
      </c>
    </row>
    <row r="392" spans="2:65" s="353" customFormat="1" ht="29.85" customHeight="1" x14ac:dyDescent="0.3">
      <c r="B392" s="349"/>
      <c r="D392" s="357" t="s">
        <v>1145</v>
      </c>
      <c r="E392" s="427" t="s">
        <v>2218</v>
      </c>
      <c r="F392" s="427" t="s">
        <v>2218</v>
      </c>
      <c r="I392" s="425"/>
      <c r="J392" s="428">
        <f>BK392</f>
        <v>0</v>
      </c>
      <c r="L392" s="349"/>
      <c r="M392" s="354"/>
      <c r="N392" s="350"/>
      <c r="O392" s="350"/>
      <c r="P392" s="355">
        <f>SUM(P393:P402)</f>
        <v>0</v>
      </c>
      <c r="Q392" s="350"/>
      <c r="R392" s="355">
        <f>SUM(R393:R402)</f>
        <v>0</v>
      </c>
      <c r="S392" s="350"/>
      <c r="T392" s="356">
        <f>SUM(T393:T402)</f>
        <v>0</v>
      </c>
      <c r="AR392" s="357" t="s">
        <v>48</v>
      </c>
      <c r="AT392" s="358" t="s">
        <v>1145</v>
      </c>
      <c r="AU392" s="358" t="s">
        <v>48</v>
      </c>
      <c r="AY392" s="357" t="s">
        <v>1147</v>
      </c>
      <c r="BK392" s="359">
        <f>SUM(BK393:BK402)</f>
        <v>0</v>
      </c>
    </row>
    <row r="393" spans="2:65" s="289" customFormat="1" ht="16.5" customHeight="1" x14ac:dyDescent="0.2">
      <c r="B393" s="290"/>
      <c r="C393" s="361" t="s">
        <v>2008</v>
      </c>
      <c r="D393" s="361" t="s">
        <v>1148</v>
      </c>
      <c r="E393" s="362" t="s">
        <v>1763</v>
      </c>
      <c r="F393" s="383" t="s">
        <v>2009</v>
      </c>
      <c r="G393" s="363" t="s">
        <v>931</v>
      </c>
      <c r="H393" s="364">
        <v>200</v>
      </c>
      <c r="I393" s="429"/>
      <c r="J393" s="384">
        <f t="shared" ref="J393:J402" si="80">ROUND(I393*H393,2)</f>
        <v>0</v>
      </c>
      <c r="K393" s="383" t="s">
        <v>637</v>
      </c>
      <c r="L393" s="290"/>
      <c r="M393" s="438" t="s">
        <v>637</v>
      </c>
      <c r="N393" s="366" t="s">
        <v>1106</v>
      </c>
      <c r="O393" s="389"/>
      <c r="P393" s="367">
        <f t="shared" ref="P393:P402" si="81">O393*H393</f>
        <v>0</v>
      </c>
      <c r="Q393" s="367">
        <v>0</v>
      </c>
      <c r="R393" s="367">
        <f t="shared" ref="R393:R402" si="82">Q393*H393</f>
        <v>0</v>
      </c>
      <c r="S393" s="367">
        <v>0</v>
      </c>
      <c r="T393" s="368">
        <f t="shared" ref="T393:T402" si="83">S393*H393</f>
        <v>0</v>
      </c>
      <c r="AR393" s="280" t="s">
        <v>61</v>
      </c>
      <c r="AT393" s="280" t="s">
        <v>1148</v>
      </c>
      <c r="AU393" s="280" t="s">
        <v>57</v>
      </c>
      <c r="AY393" s="280" t="s">
        <v>1147</v>
      </c>
      <c r="BE393" s="369">
        <f t="shared" ref="BE393:BE402" si="84">IF(N393="základní",J393,0)</f>
        <v>0</v>
      </c>
      <c r="BF393" s="369">
        <f t="shared" ref="BF393:BF402" si="85">IF(N393="snížená",J393,0)</f>
        <v>0</v>
      </c>
      <c r="BG393" s="369">
        <f t="shared" ref="BG393:BG402" si="86">IF(N393="zákl. přenesená",J393,0)</f>
        <v>0</v>
      </c>
      <c r="BH393" s="369">
        <f t="shared" ref="BH393:BH402" si="87">IF(N393="sníž. přenesená",J393,0)</f>
        <v>0</v>
      </c>
      <c r="BI393" s="369">
        <f t="shared" ref="BI393:BI402" si="88">IF(N393="nulová",J393,0)</f>
        <v>0</v>
      </c>
      <c r="BJ393" s="280" t="s">
        <v>48</v>
      </c>
      <c r="BK393" s="369">
        <f t="shared" ref="BK393:BK402" si="89">ROUND(I393*H393,2)</f>
        <v>0</v>
      </c>
      <c r="BL393" s="280" t="s">
        <v>61</v>
      </c>
      <c r="BM393" s="280" t="s">
        <v>2010</v>
      </c>
    </row>
    <row r="394" spans="2:65" s="289" customFormat="1" ht="16.5" customHeight="1" x14ac:dyDescent="0.2">
      <c r="B394" s="290"/>
      <c r="C394" s="361" t="s">
        <v>2011</v>
      </c>
      <c r="D394" s="361" t="s">
        <v>1148</v>
      </c>
      <c r="E394" s="362" t="s">
        <v>1765</v>
      </c>
      <c r="F394" s="383" t="s">
        <v>2012</v>
      </c>
      <c r="G394" s="363" t="s">
        <v>931</v>
      </c>
      <c r="H394" s="364">
        <v>400</v>
      </c>
      <c r="I394" s="429"/>
      <c r="J394" s="384">
        <f t="shared" si="80"/>
        <v>0</v>
      </c>
      <c r="K394" s="383" t="s">
        <v>637</v>
      </c>
      <c r="L394" s="290"/>
      <c r="M394" s="438" t="s">
        <v>637</v>
      </c>
      <c r="N394" s="366" t="s">
        <v>1106</v>
      </c>
      <c r="O394" s="389"/>
      <c r="P394" s="367">
        <f t="shared" si="81"/>
        <v>0</v>
      </c>
      <c r="Q394" s="367">
        <v>0</v>
      </c>
      <c r="R394" s="367">
        <f t="shared" si="82"/>
        <v>0</v>
      </c>
      <c r="S394" s="367">
        <v>0</v>
      </c>
      <c r="T394" s="368">
        <f t="shared" si="83"/>
        <v>0</v>
      </c>
      <c r="AR394" s="280" t="s">
        <v>61</v>
      </c>
      <c r="AT394" s="280" t="s">
        <v>1148</v>
      </c>
      <c r="AU394" s="280" t="s">
        <v>57</v>
      </c>
      <c r="AY394" s="280" t="s">
        <v>1147</v>
      </c>
      <c r="BE394" s="369">
        <f t="shared" si="84"/>
        <v>0</v>
      </c>
      <c r="BF394" s="369">
        <f t="shared" si="85"/>
        <v>0</v>
      </c>
      <c r="BG394" s="369">
        <f t="shared" si="86"/>
        <v>0</v>
      </c>
      <c r="BH394" s="369">
        <f t="shared" si="87"/>
        <v>0</v>
      </c>
      <c r="BI394" s="369">
        <f t="shared" si="88"/>
        <v>0</v>
      </c>
      <c r="BJ394" s="280" t="s">
        <v>48</v>
      </c>
      <c r="BK394" s="369">
        <f t="shared" si="89"/>
        <v>0</v>
      </c>
      <c r="BL394" s="280" t="s">
        <v>61</v>
      </c>
      <c r="BM394" s="280" t="s">
        <v>2013</v>
      </c>
    </row>
    <row r="395" spans="2:65" s="289" customFormat="1" ht="16.5" customHeight="1" x14ac:dyDescent="0.2">
      <c r="B395" s="290"/>
      <c r="C395" s="361" t="s">
        <v>2014</v>
      </c>
      <c r="D395" s="361" t="s">
        <v>1148</v>
      </c>
      <c r="E395" s="362" t="s">
        <v>1767</v>
      </c>
      <c r="F395" s="383" t="s">
        <v>2015</v>
      </c>
      <c r="G395" s="363" t="s">
        <v>931</v>
      </c>
      <c r="H395" s="364">
        <v>350</v>
      </c>
      <c r="I395" s="429"/>
      <c r="J395" s="384">
        <f t="shared" si="80"/>
        <v>0</v>
      </c>
      <c r="K395" s="383" t="s">
        <v>637</v>
      </c>
      <c r="L395" s="290"/>
      <c r="M395" s="438" t="s">
        <v>637</v>
      </c>
      <c r="N395" s="366" t="s">
        <v>1106</v>
      </c>
      <c r="O395" s="389"/>
      <c r="P395" s="367">
        <f t="shared" si="81"/>
        <v>0</v>
      </c>
      <c r="Q395" s="367">
        <v>0</v>
      </c>
      <c r="R395" s="367">
        <f t="shared" si="82"/>
        <v>0</v>
      </c>
      <c r="S395" s="367">
        <v>0</v>
      </c>
      <c r="T395" s="368">
        <f t="shared" si="83"/>
        <v>0</v>
      </c>
      <c r="AR395" s="280" t="s">
        <v>61</v>
      </c>
      <c r="AT395" s="280" t="s">
        <v>1148</v>
      </c>
      <c r="AU395" s="280" t="s">
        <v>57</v>
      </c>
      <c r="AY395" s="280" t="s">
        <v>1147</v>
      </c>
      <c r="BE395" s="369">
        <f t="shared" si="84"/>
        <v>0</v>
      </c>
      <c r="BF395" s="369">
        <f t="shared" si="85"/>
        <v>0</v>
      </c>
      <c r="BG395" s="369">
        <f t="shared" si="86"/>
        <v>0</v>
      </c>
      <c r="BH395" s="369">
        <f t="shared" si="87"/>
        <v>0</v>
      </c>
      <c r="BI395" s="369">
        <f t="shared" si="88"/>
        <v>0</v>
      </c>
      <c r="BJ395" s="280" t="s">
        <v>48</v>
      </c>
      <c r="BK395" s="369">
        <f t="shared" si="89"/>
        <v>0</v>
      </c>
      <c r="BL395" s="280" t="s">
        <v>61</v>
      </c>
      <c r="BM395" s="280" t="s">
        <v>2016</v>
      </c>
    </row>
    <row r="396" spans="2:65" s="289" customFormat="1" ht="16.5" customHeight="1" x14ac:dyDescent="0.2">
      <c r="B396" s="290"/>
      <c r="C396" s="361" t="s">
        <v>2017</v>
      </c>
      <c r="D396" s="361" t="s">
        <v>1148</v>
      </c>
      <c r="E396" s="362" t="s">
        <v>1769</v>
      </c>
      <c r="F396" s="383" t="s">
        <v>2018</v>
      </c>
      <c r="G396" s="363" t="s">
        <v>931</v>
      </c>
      <c r="H396" s="364">
        <v>200</v>
      </c>
      <c r="I396" s="429"/>
      <c r="J396" s="384">
        <f t="shared" si="80"/>
        <v>0</v>
      </c>
      <c r="K396" s="383" t="s">
        <v>637</v>
      </c>
      <c r="L396" s="290"/>
      <c r="M396" s="438" t="s">
        <v>637</v>
      </c>
      <c r="N396" s="366" t="s">
        <v>1106</v>
      </c>
      <c r="O396" s="389"/>
      <c r="P396" s="367">
        <f t="shared" si="81"/>
        <v>0</v>
      </c>
      <c r="Q396" s="367">
        <v>0</v>
      </c>
      <c r="R396" s="367">
        <f t="shared" si="82"/>
        <v>0</v>
      </c>
      <c r="S396" s="367">
        <v>0</v>
      </c>
      <c r="T396" s="368">
        <f t="shared" si="83"/>
        <v>0</v>
      </c>
      <c r="AR396" s="280" t="s">
        <v>61</v>
      </c>
      <c r="AT396" s="280" t="s">
        <v>1148</v>
      </c>
      <c r="AU396" s="280" t="s">
        <v>57</v>
      </c>
      <c r="AY396" s="280" t="s">
        <v>1147</v>
      </c>
      <c r="BE396" s="369">
        <f t="shared" si="84"/>
        <v>0</v>
      </c>
      <c r="BF396" s="369">
        <f t="shared" si="85"/>
        <v>0</v>
      </c>
      <c r="BG396" s="369">
        <f t="shared" si="86"/>
        <v>0</v>
      </c>
      <c r="BH396" s="369">
        <f t="shared" si="87"/>
        <v>0</v>
      </c>
      <c r="BI396" s="369">
        <f t="shared" si="88"/>
        <v>0</v>
      </c>
      <c r="BJ396" s="280" t="s">
        <v>48</v>
      </c>
      <c r="BK396" s="369">
        <f t="shared" si="89"/>
        <v>0</v>
      </c>
      <c r="BL396" s="280" t="s">
        <v>61</v>
      </c>
      <c r="BM396" s="280" t="s">
        <v>2019</v>
      </c>
    </row>
    <row r="397" spans="2:65" s="289" customFormat="1" ht="16.5" customHeight="1" x14ac:dyDescent="0.2">
      <c r="B397" s="290"/>
      <c r="C397" s="361" t="s">
        <v>2020</v>
      </c>
      <c r="D397" s="361" t="s">
        <v>1148</v>
      </c>
      <c r="E397" s="362" t="s">
        <v>1775</v>
      </c>
      <c r="F397" s="383" t="s">
        <v>2021</v>
      </c>
      <c r="G397" s="363" t="s">
        <v>2022</v>
      </c>
      <c r="H397" s="364">
        <v>1</v>
      </c>
      <c r="I397" s="429"/>
      <c r="J397" s="384">
        <f t="shared" si="80"/>
        <v>0</v>
      </c>
      <c r="K397" s="383" t="s">
        <v>637</v>
      </c>
      <c r="L397" s="290"/>
      <c r="M397" s="438" t="s">
        <v>637</v>
      </c>
      <c r="N397" s="366" t="s">
        <v>1106</v>
      </c>
      <c r="O397" s="389"/>
      <c r="P397" s="367">
        <f t="shared" si="81"/>
        <v>0</v>
      </c>
      <c r="Q397" s="367">
        <v>0</v>
      </c>
      <c r="R397" s="367">
        <f t="shared" si="82"/>
        <v>0</v>
      </c>
      <c r="S397" s="367">
        <v>0</v>
      </c>
      <c r="T397" s="368">
        <f t="shared" si="83"/>
        <v>0</v>
      </c>
      <c r="AR397" s="280" t="s">
        <v>61</v>
      </c>
      <c r="AT397" s="280" t="s">
        <v>1148</v>
      </c>
      <c r="AU397" s="280" t="s">
        <v>57</v>
      </c>
      <c r="AY397" s="280" t="s">
        <v>1147</v>
      </c>
      <c r="BE397" s="369">
        <f t="shared" si="84"/>
        <v>0</v>
      </c>
      <c r="BF397" s="369">
        <f t="shared" si="85"/>
        <v>0</v>
      </c>
      <c r="BG397" s="369">
        <f t="shared" si="86"/>
        <v>0</v>
      </c>
      <c r="BH397" s="369">
        <f t="shared" si="87"/>
        <v>0</v>
      </c>
      <c r="BI397" s="369">
        <f t="shared" si="88"/>
        <v>0</v>
      </c>
      <c r="BJ397" s="280" t="s">
        <v>48</v>
      </c>
      <c r="BK397" s="369">
        <f t="shared" si="89"/>
        <v>0</v>
      </c>
      <c r="BL397" s="280" t="s">
        <v>61</v>
      </c>
      <c r="BM397" s="280" t="s">
        <v>2023</v>
      </c>
    </row>
    <row r="398" spans="2:65" s="289" customFormat="1" ht="16.5" customHeight="1" x14ac:dyDescent="0.2">
      <c r="B398" s="290"/>
      <c r="C398" s="361" t="s">
        <v>2024</v>
      </c>
      <c r="D398" s="361" t="s">
        <v>1148</v>
      </c>
      <c r="E398" s="362" t="s">
        <v>1777</v>
      </c>
      <c r="F398" s="383" t="s">
        <v>2025</v>
      </c>
      <c r="G398" s="363" t="s">
        <v>2022</v>
      </c>
      <c r="H398" s="364">
        <v>1</v>
      </c>
      <c r="I398" s="429"/>
      <c r="J398" s="384">
        <f t="shared" si="80"/>
        <v>0</v>
      </c>
      <c r="K398" s="383" t="s">
        <v>637</v>
      </c>
      <c r="L398" s="290"/>
      <c r="M398" s="438" t="s">
        <v>637</v>
      </c>
      <c r="N398" s="366" t="s">
        <v>1106</v>
      </c>
      <c r="O398" s="389"/>
      <c r="P398" s="367">
        <f t="shared" si="81"/>
        <v>0</v>
      </c>
      <c r="Q398" s="367">
        <v>0</v>
      </c>
      <c r="R398" s="367">
        <f t="shared" si="82"/>
        <v>0</v>
      </c>
      <c r="S398" s="367">
        <v>0</v>
      </c>
      <c r="T398" s="368">
        <f t="shared" si="83"/>
        <v>0</v>
      </c>
      <c r="AR398" s="280" t="s">
        <v>61</v>
      </c>
      <c r="AT398" s="280" t="s">
        <v>1148</v>
      </c>
      <c r="AU398" s="280" t="s">
        <v>57</v>
      </c>
      <c r="AY398" s="280" t="s">
        <v>1147</v>
      </c>
      <c r="BE398" s="369">
        <f t="shared" si="84"/>
        <v>0</v>
      </c>
      <c r="BF398" s="369">
        <f t="shared" si="85"/>
        <v>0</v>
      </c>
      <c r="BG398" s="369">
        <f t="shared" si="86"/>
        <v>0</v>
      </c>
      <c r="BH398" s="369">
        <f t="shared" si="87"/>
        <v>0</v>
      </c>
      <c r="BI398" s="369">
        <f t="shared" si="88"/>
        <v>0</v>
      </c>
      <c r="BJ398" s="280" t="s">
        <v>48</v>
      </c>
      <c r="BK398" s="369">
        <f t="shared" si="89"/>
        <v>0</v>
      </c>
      <c r="BL398" s="280" t="s">
        <v>61</v>
      </c>
      <c r="BM398" s="280" t="s">
        <v>2026</v>
      </c>
    </row>
    <row r="399" spans="2:65" s="289" customFormat="1" ht="16.5" customHeight="1" x14ac:dyDescent="0.2">
      <c r="B399" s="290"/>
      <c r="C399" s="361" t="s">
        <v>2027</v>
      </c>
      <c r="D399" s="361" t="s">
        <v>1148</v>
      </c>
      <c r="E399" s="362" t="s">
        <v>1781</v>
      </c>
      <c r="F399" s="383" t="s">
        <v>2028</v>
      </c>
      <c r="G399" s="363" t="s">
        <v>2022</v>
      </c>
      <c r="H399" s="364">
        <v>1</v>
      </c>
      <c r="I399" s="429"/>
      <c r="J399" s="384">
        <f t="shared" si="80"/>
        <v>0</v>
      </c>
      <c r="K399" s="383" t="s">
        <v>637</v>
      </c>
      <c r="L399" s="290"/>
      <c r="M399" s="438" t="s">
        <v>637</v>
      </c>
      <c r="N399" s="366" t="s">
        <v>1106</v>
      </c>
      <c r="O399" s="389"/>
      <c r="P399" s="367">
        <f t="shared" si="81"/>
        <v>0</v>
      </c>
      <c r="Q399" s="367">
        <v>0</v>
      </c>
      <c r="R399" s="367">
        <f t="shared" si="82"/>
        <v>0</v>
      </c>
      <c r="S399" s="367">
        <v>0</v>
      </c>
      <c r="T399" s="368">
        <f t="shared" si="83"/>
        <v>0</v>
      </c>
      <c r="AR399" s="280" t="s">
        <v>61</v>
      </c>
      <c r="AT399" s="280" t="s">
        <v>1148</v>
      </c>
      <c r="AU399" s="280" t="s">
        <v>57</v>
      </c>
      <c r="AY399" s="280" t="s">
        <v>1147</v>
      </c>
      <c r="BE399" s="369">
        <f t="shared" si="84"/>
        <v>0</v>
      </c>
      <c r="BF399" s="369">
        <f t="shared" si="85"/>
        <v>0</v>
      </c>
      <c r="BG399" s="369">
        <f t="shared" si="86"/>
        <v>0</v>
      </c>
      <c r="BH399" s="369">
        <f t="shared" si="87"/>
        <v>0</v>
      </c>
      <c r="BI399" s="369">
        <f t="shared" si="88"/>
        <v>0</v>
      </c>
      <c r="BJ399" s="280" t="s">
        <v>48</v>
      </c>
      <c r="BK399" s="369">
        <f t="shared" si="89"/>
        <v>0</v>
      </c>
      <c r="BL399" s="280" t="s">
        <v>61</v>
      </c>
      <c r="BM399" s="280" t="s">
        <v>2029</v>
      </c>
    </row>
    <row r="400" spans="2:65" s="289" customFormat="1" ht="16.5" customHeight="1" x14ac:dyDescent="0.2">
      <c r="B400" s="290"/>
      <c r="C400" s="361" t="s">
        <v>2030</v>
      </c>
      <c r="D400" s="361" t="s">
        <v>1148</v>
      </c>
      <c r="E400" s="362" t="s">
        <v>1783</v>
      </c>
      <c r="F400" s="383" t="s">
        <v>2031</v>
      </c>
      <c r="G400" s="363" t="s">
        <v>2022</v>
      </c>
      <c r="H400" s="364">
        <v>1</v>
      </c>
      <c r="I400" s="429"/>
      <c r="J400" s="384">
        <f t="shared" si="80"/>
        <v>0</v>
      </c>
      <c r="K400" s="383" t="s">
        <v>637</v>
      </c>
      <c r="L400" s="290"/>
      <c r="M400" s="438" t="s">
        <v>637</v>
      </c>
      <c r="N400" s="366" t="s">
        <v>1106</v>
      </c>
      <c r="O400" s="389"/>
      <c r="P400" s="367">
        <f t="shared" si="81"/>
        <v>0</v>
      </c>
      <c r="Q400" s="367">
        <v>0</v>
      </c>
      <c r="R400" s="367">
        <f t="shared" si="82"/>
        <v>0</v>
      </c>
      <c r="S400" s="367">
        <v>0</v>
      </c>
      <c r="T400" s="368">
        <f t="shared" si="83"/>
        <v>0</v>
      </c>
      <c r="AR400" s="280" t="s">
        <v>61</v>
      </c>
      <c r="AT400" s="280" t="s">
        <v>1148</v>
      </c>
      <c r="AU400" s="280" t="s">
        <v>57</v>
      </c>
      <c r="AY400" s="280" t="s">
        <v>1147</v>
      </c>
      <c r="BE400" s="369">
        <f t="shared" si="84"/>
        <v>0</v>
      </c>
      <c r="BF400" s="369">
        <f t="shared" si="85"/>
        <v>0</v>
      </c>
      <c r="BG400" s="369">
        <f t="shared" si="86"/>
        <v>0</v>
      </c>
      <c r="BH400" s="369">
        <f t="shared" si="87"/>
        <v>0</v>
      </c>
      <c r="BI400" s="369">
        <f t="shared" si="88"/>
        <v>0</v>
      </c>
      <c r="BJ400" s="280" t="s">
        <v>48</v>
      </c>
      <c r="BK400" s="369">
        <f t="shared" si="89"/>
        <v>0</v>
      </c>
      <c r="BL400" s="280" t="s">
        <v>61</v>
      </c>
      <c r="BM400" s="280" t="s">
        <v>2032</v>
      </c>
    </row>
    <row r="401" spans="2:65" s="289" customFormat="1" ht="16.5" customHeight="1" x14ac:dyDescent="0.2">
      <c r="B401" s="290"/>
      <c r="C401" s="361" t="s">
        <v>2033</v>
      </c>
      <c r="D401" s="361" t="s">
        <v>1148</v>
      </c>
      <c r="E401" s="362" t="s">
        <v>1785</v>
      </c>
      <c r="F401" s="383" t="s">
        <v>2034</v>
      </c>
      <c r="G401" s="363" t="s">
        <v>153</v>
      </c>
      <c r="H401" s="364">
        <v>400</v>
      </c>
      <c r="I401" s="429"/>
      <c r="J401" s="384">
        <f t="shared" si="80"/>
        <v>0</v>
      </c>
      <c r="K401" s="383" t="s">
        <v>637</v>
      </c>
      <c r="L401" s="290"/>
      <c r="M401" s="438" t="s">
        <v>637</v>
      </c>
      <c r="N401" s="366" t="s">
        <v>1106</v>
      </c>
      <c r="O401" s="389"/>
      <c r="P401" s="367">
        <f t="shared" si="81"/>
        <v>0</v>
      </c>
      <c r="Q401" s="367">
        <v>0</v>
      </c>
      <c r="R401" s="367">
        <f t="shared" si="82"/>
        <v>0</v>
      </c>
      <c r="S401" s="367">
        <v>0</v>
      </c>
      <c r="T401" s="368">
        <f t="shared" si="83"/>
        <v>0</v>
      </c>
      <c r="AR401" s="280" t="s">
        <v>61</v>
      </c>
      <c r="AT401" s="280" t="s">
        <v>1148</v>
      </c>
      <c r="AU401" s="280" t="s">
        <v>57</v>
      </c>
      <c r="AY401" s="280" t="s">
        <v>1147</v>
      </c>
      <c r="BE401" s="369">
        <f t="shared" si="84"/>
        <v>0</v>
      </c>
      <c r="BF401" s="369">
        <f t="shared" si="85"/>
        <v>0</v>
      </c>
      <c r="BG401" s="369">
        <f t="shared" si="86"/>
        <v>0</v>
      </c>
      <c r="BH401" s="369">
        <f t="shared" si="87"/>
        <v>0</v>
      </c>
      <c r="BI401" s="369">
        <f t="shared" si="88"/>
        <v>0</v>
      </c>
      <c r="BJ401" s="280" t="s">
        <v>48</v>
      </c>
      <c r="BK401" s="369">
        <f t="shared" si="89"/>
        <v>0</v>
      </c>
      <c r="BL401" s="280" t="s">
        <v>61</v>
      </c>
      <c r="BM401" s="280" t="s">
        <v>2035</v>
      </c>
    </row>
    <row r="402" spans="2:65" s="289" customFormat="1" ht="16.5" customHeight="1" x14ac:dyDescent="0.2">
      <c r="B402" s="290"/>
      <c r="C402" s="361" t="s">
        <v>2036</v>
      </c>
      <c r="D402" s="361" t="s">
        <v>1148</v>
      </c>
      <c r="E402" s="362" t="s">
        <v>1787</v>
      </c>
      <c r="F402" s="383" t="s">
        <v>2037</v>
      </c>
      <c r="G402" s="363" t="s">
        <v>219</v>
      </c>
      <c r="H402" s="364">
        <v>60</v>
      </c>
      <c r="I402" s="429"/>
      <c r="J402" s="384">
        <f t="shared" si="80"/>
        <v>0</v>
      </c>
      <c r="K402" s="383" t="s">
        <v>637</v>
      </c>
      <c r="L402" s="290"/>
      <c r="M402" s="438" t="s">
        <v>637</v>
      </c>
      <c r="N402" s="366" t="s">
        <v>1106</v>
      </c>
      <c r="O402" s="389"/>
      <c r="P402" s="367">
        <f t="shared" si="81"/>
        <v>0</v>
      </c>
      <c r="Q402" s="367">
        <v>0</v>
      </c>
      <c r="R402" s="367">
        <f t="shared" si="82"/>
        <v>0</v>
      </c>
      <c r="S402" s="367">
        <v>0</v>
      </c>
      <c r="T402" s="368">
        <f t="shared" si="83"/>
        <v>0</v>
      </c>
      <c r="AR402" s="280" t="s">
        <v>61</v>
      </c>
      <c r="AT402" s="280" t="s">
        <v>1148</v>
      </c>
      <c r="AU402" s="280" t="s">
        <v>57</v>
      </c>
      <c r="AY402" s="280" t="s">
        <v>1147</v>
      </c>
      <c r="BE402" s="369">
        <f t="shared" si="84"/>
        <v>0</v>
      </c>
      <c r="BF402" s="369">
        <f t="shared" si="85"/>
        <v>0</v>
      </c>
      <c r="BG402" s="369">
        <f t="shared" si="86"/>
        <v>0</v>
      </c>
      <c r="BH402" s="369">
        <f t="shared" si="87"/>
        <v>0</v>
      </c>
      <c r="BI402" s="369">
        <f t="shared" si="88"/>
        <v>0</v>
      </c>
      <c r="BJ402" s="280" t="s">
        <v>48</v>
      </c>
      <c r="BK402" s="369">
        <f t="shared" si="89"/>
        <v>0</v>
      </c>
      <c r="BL402" s="280" t="s">
        <v>61</v>
      </c>
      <c r="BM402" s="280" t="s">
        <v>2038</v>
      </c>
    </row>
    <row r="403" spans="2:65" s="353" customFormat="1" ht="37.35" customHeight="1" x14ac:dyDescent="0.35">
      <c r="B403" s="349"/>
      <c r="D403" s="357" t="s">
        <v>1145</v>
      </c>
      <c r="E403" s="424" t="s">
        <v>2219</v>
      </c>
      <c r="F403" s="424" t="s">
        <v>2220</v>
      </c>
      <c r="I403" s="425"/>
      <c r="J403" s="426">
        <f>BK403</f>
        <v>0</v>
      </c>
      <c r="L403" s="349"/>
      <c r="M403" s="354"/>
      <c r="N403" s="350"/>
      <c r="O403" s="350"/>
      <c r="P403" s="355">
        <f>P404</f>
        <v>0</v>
      </c>
      <c r="Q403" s="350"/>
      <c r="R403" s="355">
        <f>R404</f>
        <v>0</v>
      </c>
      <c r="S403" s="350"/>
      <c r="T403" s="356">
        <f>T404</f>
        <v>0</v>
      </c>
      <c r="AR403" s="357" t="s">
        <v>61</v>
      </c>
      <c r="AT403" s="358" t="s">
        <v>1145</v>
      </c>
      <c r="AU403" s="358" t="s">
        <v>1146</v>
      </c>
      <c r="AY403" s="357" t="s">
        <v>1147</v>
      </c>
      <c r="BK403" s="359">
        <f>BK404</f>
        <v>0</v>
      </c>
    </row>
    <row r="404" spans="2:65" s="289" customFormat="1" ht="25.5" customHeight="1" x14ac:dyDescent="0.2">
      <c r="B404" s="290"/>
      <c r="C404" s="361" t="s">
        <v>2039</v>
      </c>
      <c r="D404" s="361" t="s">
        <v>1148</v>
      </c>
      <c r="E404" s="362" t="s">
        <v>2040</v>
      </c>
      <c r="F404" s="383" t="s">
        <v>2221</v>
      </c>
      <c r="G404" s="363" t="s">
        <v>1260</v>
      </c>
      <c r="H404" s="364">
        <v>75</v>
      </c>
      <c r="I404" s="429"/>
      <c r="J404" s="384">
        <f>ROUND(I404*H404,2)</f>
        <v>0</v>
      </c>
      <c r="K404" s="383" t="s">
        <v>2165</v>
      </c>
      <c r="L404" s="290"/>
      <c r="M404" s="438" t="s">
        <v>637</v>
      </c>
      <c r="N404" s="376" t="s">
        <v>1106</v>
      </c>
      <c r="O404" s="312"/>
      <c r="P404" s="377">
        <f>O404*H404</f>
        <v>0</v>
      </c>
      <c r="Q404" s="377">
        <v>0</v>
      </c>
      <c r="R404" s="377">
        <f>Q404*H404</f>
        <v>0</v>
      </c>
      <c r="S404" s="377">
        <v>0</v>
      </c>
      <c r="T404" s="378">
        <f>S404*H404</f>
        <v>0</v>
      </c>
      <c r="AR404" s="280" t="s">
        <v>1261</v>
      </c>
      <c r="AT404" s="280" t="s">
        <v>1148</v>
      </c>
      <c r="AU404" s="280" t="s">
        <v>48</v>
      </c>
      <c r="AY404" s="280" t="s">
        <v>1147</v>
      </c>
      <c r="BE404" s="369">
        <f>IF(N404="základní",J404,0)</f>
        <v>0</v>
      </c>
      <c r="BF404" s="369">
        <f>IF(N404="snížená",J404,0)</f>
        <v>0</v>
      </c>
      <c r="BG404" s="369">
        <f>IF(N404="zákl. přenesená",J404,0)</f>
        <v>0</v>
      </c>
      <c r="BH404" s="369">
        <f>IF(N404="sníž. přenesená",J404,0)</f>
        <v>0</v>
      </c>
      <c r="BI404" s="369">
        <f>IF(N404="nulová",J404,0)</f>
        <v>0</v>
      </c>
      <c r="BJ404" s="280" t="s">
        <v>48</v>
      </c>
      <c r="BK404" s="369">
        <f>ROUND(I404*H404,2)</f>
        <v>0</v>
      </c>
      <c r="BL404" s="280" t="s">
        <v>1261</v>
      </c>
      <c r="BM404" s="280" t="s">
        <v>2041</v>
      </c>
    </row>
    <row r="405" spans="2:65" s="289" customFormat="1" ht="6.95" customHeight="1" x14ac:dyDescent="0.2">
      <c r="B405" s="315"/>
      <c r="C405" s="316"/>
      <c r="D405" s="316"/>
      <c r="E405" s="316"/>
      <c r="F405" s="316"/>
      <c r="G405" s="316"/>
      <c r="H405" s="316"/>
      <c r="I405" s="316"/>
      <c r="J405" s="316"/>
      <c r="K405" s="316"/>
      <c r="L405" s="290"/>
    </row>
  </sheetData>
  <sheetProtection algorithmName="SHA-512" hashValue="lEBFJKh8NIcVZ8XD7bXOKgj9pd9/lb+/g3JI3OYJZYBS5ZWSKzpHXI2EWrnDHpz6F3kX71cpXokGFzlBHPdzow==" saltValue="Ax+tPBhBgWAbB0yQr62YMw==" spinCount="100000" sheet="1" objects="1" scenarios="1"/>
  <mergeCells count="10">
    <mergeCell ref="E47:H47"/>
    <mergeCell ref="J51:J52"/>
    <mergeCell ref="E82:H82"/>
    <mergeCell ref="E84:H84"/>
    <mergeCell ref="G1:H1"/>
    <mergeCell ref="L2:V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7" right="0.7" top="0.78740157499999996" bottom="0.78740157499999996" header="0.3" footer="0.3"/>
  <pageSetup paperSize="9" scale="54" orientation="portrait" r:id="rId1"/>
  <rowBreaks count="1" manualBreakCount="1">
    <brk id="34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zoomScale="120" zoomScaleNormal="120" workbookViewId="0">
      <selection activeCell="D16" sqref="D16"/>
    </sheetView>
  </sheetViews>
  <sheetFormatPr defaultRowHeight="12.75" x14ac:dyDescent="0.2"/>
  <cols>
    <col min="1" max="1" width="46.28515625" style="211" customWidth="1"/>
    <col min="2" max="2" width="3" style="189" customWidth="1"/>
    <col min="3" max="3" width="7.42578125" style="211" customWidth="1"/>
    <col min="4" max="4" width="9.7109375" style="189" customWidth="1"/>
    <col min="5" max="5" width="9.85546875" style="189" customWidth="1"/>
    <col min="6" max="7" width="9.7109375" style="189" customWidth="1"/>
    <col min="8" max="8" width="10" style="189" hidden="1" customWidth="1"/>
    <col min="9" max="10" width="0" style="189" hidden="1" customWidth="1"/>
    <col min="11" max="16384" width="9.140625" style="189"/>
  </cols>
  <sheetData>
    <row r="1" spans="1:9" ht="9.9499999999999993" customHeight="1" x14ac:dyDescent="0.2">
      <c r="A1" s="190" t="s">
        <v>2042</v>
      </c>
      <c r="B1" s="191"/>
      <c r="C1" s="192"/>
      <c r="D1" s="567" t="s">
        <v>2043</v>
      </c>
      <c r="E1" s="567"/>
      <c r="F1" s="567" t="s">
        <v>2044</v>
      </c>
      <c r="G1" s="567"/>
      <c r="H1" s="193">
        <v>1.2</v>
      </c>
      <c r="I1" s="193">
        <v>4.9000000000000004</v>
      </c>
    </row>
    <row r="2" spans="1:9" ht="8.1" customHeight="1" x14ac:dyDescent="0.2">
      <c r="A2" s="194" t="s">
        <v>131</v>
      </c>
      <c r="B2" s="195" t="s">
        <v>2045</v>
      </c>
      <c r="C2" s="196" t="s">
        <v>133</v>
      </c>
      <c r="D2" s="195" t="s">
        <v>2046</v>
      </c>
      <c r="E2" s="197" t="s">
        <v>2047</v>
      </c>
      <c r="F2" s="195" t="s">
        <v>2046</v>
      </c>
      <c r="G2" s="197" t="s">
        <v>2047</v>
      </c>
      <c r="H2" s="198" t="s">
        <v>2043</v>
      </c>
      <c r="I2" s="198" t="s">
        <v>2044</v>
      </c>
    </row>
    <row r="3" spans="1:9" ht="8.1" customHeight="1" x14ac:dyDescent="0.2">
      <c r="A3" s="199" t="s">
        <v>2048</v>
      </c>
      <c r="B3" s="200" t="s">
        <v>1521</v>
      </c>
      <c r="C3" s="201">
        <v>15</v>
      </c>
      <c r="D3" s="277"/>
      <c r="E3" s="203">
        <f>C3*D3</f>
        <v>0</v>
      </c>
      <c r="F3" s="277"/>
      <c r="G3" s="203">
        <f>F3*C3</f>
        <v>0</v>
      </c>
      <c r="H3" s="204">
        <v>32.9</v>
      </c>
      <c r="I3" s="205">
        <v>17.399999999999999</v>
      </c>
    </row>
    <row r="4" spans="1:9" ht="8.1" customHeight="1" x14ac:dyDescent="0.2">
      <c r="A4" s="206" t="s">
        <v>2049</v>
      </c>
      <c r="B4" s="200" t="s">
        <v>172</v>
      </c>
      <c r="C4" s="201">
        <v>10</v>
      </c>
      <c r="D4" s="277"/>
      <c r="E4" s="203">
        <f t="shared" ref="E4:E20" si="0">C4*D4</f>
        <v>0</v>
      </c>
      <c r="F4" s="277"/>
      <c r="G4" s="203">
        <f t="shared" ref="G4:G20" si="1">F4*C4</f>
        <v>0</v>
      </c>
      <c r="H4" s="205">
        <v>13.5</v>
      </c>
      <c r="I4" s="205">
        <v>4.0999999999999996</v>
      </c>
    </row>
    <row r="5" spans="1:9" ht="8.1" customHeight="1" x14ac:dyDescent="0.2">
      <c r="A5" s="206" t="s">
        <v>2050</v>
      </c>
      <c r="B5" s="200" t="s">
        <v>172</v>
      </c>
      <c r="C5" s="201">
        <v>10</v>
      </c>
      <c r="D5" s="277"/>
      <c r="E5" s="203">
        <f t="shared" si="0"/>
        <v>0</v>
      </c>
      <c r="F5" s="277"/>
      <c r="G5" s="203">
        <f t="shared" si="1"/>
        <v>0</v>
      </c>
      <c r="H5" s="205">
        <v>18.2</v>
      </c>
      <c r="I5" s="205">
        <v>4.2</v>
      </c>
    </row>
    <row r="6" spans="1:9" ht="8.1" customHeight="1" x14ac:dyDescent="0.2">
      <c r="A6" s="206" t="s">
        <v>2051</v>
      </c>
      <c r="B6" s="200" t="s">
        <v>172</v>
      </c>
      <c r="C6" s="201">
        <v>500</v>
      </c>
      <c r="D6" s="277"/>
      <c r="E6" s="203">
        <f t="shared" si="0"/>
        <v>0</v>
      </c>
      <c r="F6" s="277"/>
      <c r="G6" s="203">
        <f t="shared" si="1"/>
        <v>0</v>
      </c>
      <c r="H6" s="205">
        <v>18.2</v>
      </c>
      <c r="I6" s="205">
        <v>8.6999999999999993</v>
      </c>
    </row>
    <row r="7" spans="1:9" ht="8.1" customHeight="1" x14ac:dyDescent="0.2">
      <c r="A7" s="206" t="s">
        <v>2052</v>
      </c>
      <c r="B7" s="200" t="s">
        <v>172</v>
      </c>
      <c r="C7" s="201">
        <v>200</v>
      </c>
      <c r="D7" s="277"/>
      <c r="E7" s="203">
        <f t="shared" si="0"/>
        <v>0</v>
      </c>
      <c r="F7" s="277"/>
      <c r="G7" s="203">
        <f t="shared" si="1"/>
        <v>0</v>
      </c>
      <c r="H7" s="205">
        <v>55.4</v>
      </c>
      <c r="I7" s="205">
        <v>8.8000000000000007</v>
      </c>
    </row>
    <row r="8" spans="1:9" ht="8.1" customHeight="1" x14ac:dyDescent="0.2">
      <c r="A8" s="206" t="s">
        <v>2053</v>
      </c>
      <c r="B8" s="200" t="s">
        <v>172</v>
      </c>
      <c r="C8" s="201">
        <v>50</v>
      </c>
      <c r="D8" s="277"/>
      <c r="E8" s="203">
        <f t="shared" si="0"/>
        <v>0</v>
      </c>
      <c r="F8" s="277"/>
      <c r="G8" s="203">
        <f t="shared" si="1"/>
        <v>0</v>
      </c>
      <c r="H8" s="205">
        <v>100</v>
      </c>
      <c r="I8" s="205">
        <v>9.3000000000000007</v>
      </c>
    </row>
    <row r="9" spans="1:9" ht="8.1" customHeight="1" x14ac:dyDescent="0.2">
      <c r="A9" s="206" t="s">
        <v>2054</v>
      </c>
      <c r="B9" s="200" t="s">
        <v>172</v>
      </c>
      <c r="C9" s="201">
        <v>30</v>
      </c>
      <c r="D9" s="277"/>
      <c r="E9" s="203">
        <f t="shared" si="0"/>
        <v>0</v>
      </c>
      <c r="F9" s="277"/>
      <c r="G9" s="203">
        <f t="shared" si="1"/>
        <v>0</v>
      </c>
      <c r="H9" s="204">
        <v>22.75</v>
      </c>
      <c r="I9" s="205">
        <v>5.2</v>
      </c>
    </row>
    <row r="10" spans="1:9" ht="8.1" customHeight="1" x14ac:dyDescent="0.2">
      <c r="A10" s="206" t="s">
        <v>2055</v>
      </c>
      <c r="B10" s="200" t="s">
        <v>172</v>
      </c>
      <c r="C10" s="201">
        <v>500</v>
      </c>
      <c r="D10" s="277"/>
      <c r="E10" s="203">
        <f t="shared" si="0"/>
        <v>0</v>
      </c>
      <c r="F10" s="277"/>
      <c r="G10" s="203">
        <f t="shared" si="1"/>
        <v>0</v>
      </c>
      <c r="H10" s="205">
        <v>18.829999999999998</v>
      </c>
      <c r="I10" s="205">
        <v>5.2</v>
      </c>
    </row>
    <row r="11" spans="1:9" s="211" customFormat="1" ht="8.1" customHeight="1" x14ac:dyDescent="0.2">
      <c r="A11" s="206" t="s">
        <v>2056</v>
      </c>
      <c r="B11" s="207" t="s">
        <v>172</v>
      </c>
      <c r="C11" s="201">
        <v>200</v>
      </c>
      <c r="D11" s="278"/>
      <c r="E11" s="203">
        <f t="shared" si="0"/>
        <v>0</v>
      </c>
      <c r="F11" s="278"/>
      <c r="G11" s="203">
        <f t="shared" si="1"/>
        <v>0</v>
      </c>
      <c r="H11" s="210">
        <v>57.03</v>
      </c>
      <c r="I11" s="210">
        <v>5.2</v>
      </c>
    </row>
    <row r="12" spans="1:9" ht="8.1" customHeight="1" x14ac:dyDescent="0.2">
      <c r="A12" s="206" t="s">
        <v>2057</v>
      </c>
      <c r="B12" s="200" t="s">
        <v>1521</v>
      </c>
      <c r="C12" s="201">
        <v>10</v>
      </c>
      <c r="D12" s="277"/>
      <c r="E12" s="203">
        <f t="shared" si="0"/>
        <v>0</v>
      </c>
      <c r="F12" s="277"/>
      <c r="G12" s="203">
        <f t="shared" si="1"/>
        <v>0</v>
      </c>
      <c r="H12" s="204">
        <v>0</v>
      </c>
      <c r="I12" s="205">
        <v>90</v>
      </c>
    </row>
    <row r="13" spans="1:9" ht="8.1" customHeight="1" x14ac:dyDescent="0.2">
      <c r="A13" s="206" t="s">
        <v>2058</v>
      </c>
      <c r="B13" s="200" t="s">
        <v>172</v>
      </c>
      <c r="C13" s="201">
        <v>200</v>
      </c>
      <c r="D13" s="277"/>
      <c r="E13" s="203">
        <f t="shared" si="0"/>
        <v>0</v>
      </c>
      <c r="F13" s="277"/>
      <c r="G13" s="203">
        <f t="shared" si="1"/>
        <v>0</v>
      </c>
      <c r="H13" s="204">
        <v>45.2</v>
      </c>
      <c r="I13" s="205">
        <v>2.9</v>
      </c>
    </row>
    <row r="14" spans="1:9" s="211" customFormat="1" ht="8.1" customHeight="1" x14ac:dyDescent="0.2">
      <c r="A14" s="206" t="s">
        <v>2059</v>
      </c>
      <c r="B14" s="207" t="s">
        <v>172</v>
      </c>
      <c r="C14" s="201">
        <v>50</v>
      </c>
      <c r="D14" s="278"/>
      <c r="E14" s="203">
        <f t="shared" si="0"/>
        <v>0</v>
      </c>
      <c r="F14" s="278"/>
      <c r="G14" s="203">
        <f t="shared" si="1"/>
        <v>0</v>
      </c>
      <c r="H14" s="212">
        <v>114</v>
      </c>
      <c r="I14" s="210">
        <v>2.9</v>
      </c>
    </row>
    <row r="15" spans="1:9" ht="8.1" customHeight="1" x14ac:dyDescent="0.2">
      <c r="A15" s="206" t="s">
        <v>2060</v>
      </c>
      <c r="B15" s="200" t="s">
        <v>2061</v>
      </c>
      <c r="C15" s="201">
        <v>1</v>
      </c>
      <c r="D15" s="277"/>
      <c r="E15" s="203">
        <f t="shared" si="0"/>
        <v>0</v>
      </c>
      <c r="F15" s="277"/>
      <c r="G15" s="203">
        <f t="shared" si="1"/>
        <v>0</v>
      </c>
      <c r="H15" s="205">
        <v>7000</v>
      </c>
      <c r="I15" s="205">
        <v>350</v>
      </c>
    </row>
    <row r="16" spans="1:9" ht="8.1" customHeight="1" x14ac:dyDescent="0.2">
      <c r="A16" s="206" t="s">
        <v>2062</v>
      </c>
      <c r="B16" s="200" t="s">
        <v>1521</v>
      </c>
      <c r="C16" s="201">
        <v>3</v>
      </c>
      <c r="D16" s="277"/>
      <c r="E16" s="203">
        <f t="shared" si="0"/>
        <v>0</v>
      </c>
      <c r="F16" s="277"/>
      <c r="G16" s="203">
        <f t="shared" si="1"/>
        <v>0</v>
      </c>
      <c r="H16" s="205">
        <v>581</v>
      </c>
      <c r="I16" s="205">
        <v>45</v>
      </c>
    </row>
    <row r="17" spans="1:9" ht="8.1" customHeight="1" x14ac:dyDescent="0.2">
      <c r="A17" s="206" t="s">
        <v>2063</v>
      </c>
      <c r="B17" s="200" t="s">
        <v>1521</v>
      </c>
      <c r="C17" s="201">
        <v>10</v>
      </c>
      <c r="D17" s="277"/>
      <c r="E17" s="203">
        <f t="shared" si="0"/>
        <v>0</v>
      </c>
      <c r="F17" s="277"/>
      <c r="G17" s="203">
        <f t="shared" si="1"/>
        <v>0</v>
      </c>
      <c r="H17" s="205">
        <v>45.3</v>
      </c>
      <c r="I17" s="205">
        <v>17.399999999999999</v>
      </c>
    </row>
    <row r="18" spans="1:9" ht="8.1" customHeight="1" x14ac:dyDescent="0.2">
      <c r="A18" s="213" t="s">
        <v>2064</v>
      </c>
      <c r="B18" s="214" t="s">
        <v>1521</v>
      </c>
      <c r="C18" s="215">
        <v>14</v>
      </c>
      <c r="D18" s="277"/>
      <c r="E18" s="203">
        <f t="shared" si="0"/>
        <v>0</v>
      </c>
      <c r="F18" s="277"/>
      <c r="G18" s="203">
        <f t="shared" si="1"/>
        <v>0</v>
      </c>
      <c r="H18" s="205">
        <v>0</v>
      </c>
      <c r="I18" s="205">
        <v>35</v>
      </c>
    </row>
    <row r="19" spans="1:9" ht="8.1" customHeight="1" x14ac:dyDescent="0.2">
      <c r="A19" s="213" t="s">
        <v>2065</v>
      </c>
      <c r="B19" s="214" t="s">
        <v>1521</v>
      </c>
      <c r="C19" s="215">
        <v>14</v>
      </c>
      <c r="D19" s="277"/>
      <c r="E19" s="203">
        <f t="shared" si="0"/>
        <v>0</v>
      </c>
      <c r="F19" s="277"/>
      <c r="G19" s="203">
        <f t="shared" si="1"/>
        <v>0</v>
      </c>
      <c r="H19" s="205">
        <v>0</v>
      </c>
      <c r="I19" s="205">
        <v>17.399999999999999</v>
      </c>
    </row>
    <row r="20" spans="1:9" ht="8.1" customHeight="1" x14ac:dyDescent="0.2">
      <c r="A20" s="216" t="s">
        <v>2066</v>
      </c>
      <c r="B20" s="217" t="s">
        <v>931</v>
      </c>
      <c r="C20" s="218">
        <v>60</v>
      </c>
      <c r="D20" s="277"/>
      <c r="E20" s="203">
        <f t="shared" si="0"/>
        <v>0</v>
      </c>
      <c r="F20" s="202">
        <f>ROUND(I20*$I$1,1)</f>
        <v>0</v>
      </c>
      <c r="G20" s="203">
        <f t="shared" si="1"/>
        <v>0</v>
      </c>
      <c r="H20" s="205">
        <v>10.5</v>
      </c>
      <c r="I20" s="205">
        <v>0</v>
      </c>
    </row>
    <row r="21" spans="1:9" ht="8.1" customHeight="1" x14ac:dyDescent="0.2">
      <c r="A21" s="219"/>
      <c r="B21" s="220"/>
      <c r="C21" s="221"/>
      <c r="D21" s="220"/>
      <c r="E21" s="222">
        <f>SUM(E3:E20)</f>
        <v>0</v>
      </c>
      <c r="F21" s="223"/>
      <c r="G21" s="222">
        <f>SUM(G3:G20)</f>
        <v>0</v>
      </c>
      <c r="H21" s="4"/>
      <c r="I21" s="4"/>
    </row>
    <row r="22" spans="1:9" ht="8.1" customHeight="1" x14ac:dyDescent="0.2">
      <c r="A22" s="224" t="s">
        <v>2067</v>
      </c>
      <c r="B22" s="225"/>
      <c r="C22" s="226">
        <v>3</v>
      </c>
      <c r="D22" s="225" t="s">
        <v>0</v>
      </c>
      <c r="E22" s="227">
        <f>ROUND(E21*C22*0.01,1)</f>
        <v>0</v>
      </c>
      <c r="F22" s="228"/>
      <c r="G22" s="229"/>
      <c r="H22" s="4"/>
      <c r="I22" s="4"/>
    </row>
    <row r="23" spans="1:9" ht="8.1" customHeight="1" x14ac:dyDescent="0.2">
      <c r="A23" s="224" t="s">
        <v>2068</v>
      </c>
      <c r="B23" s="225"/>
      <c r="C23" s="226">
        <v>20</v>
      </c>
      <c r="D23" s="225" t="s">
        <v>0</v>
      </c>
      <c r="E23" s="230"/>
      <c r="F23" s="228"/>
      <c r="G23" s="227">
        <f>ROUND(G21*C23*0.01,1)</f>
        <v>0</v>
      </c>
      <c r="H23" s="4"/>
      <c r="I23" s="4"/>
    </row>
    <row r="24" spans="1:9" ht="8.1" customHeight="1" x14ac:dyDescent="0.2">
      <c r="A24" s="231" t="s">
        <v>29</v>
      </c>
      <c r="B24" s="232"/>
      <c r="C24" s="233"/>
      <c r="D24" s="232"/>
      <c r="E24" s="265">
        <f>SUM(E21:E23)</f>
        <v>0</v>
      </c>
      <c r="F24" s="234"/>
      <c r="G24" s="265">
        <f>SUM(G21:G23)</f>
        <v>0</v>
      </c>
      <c r="H24" s="4"/>
      <c r="I24" s="4"/>
    </row>
    <row r="25" spans="1:9" ht="8.1" customHeight="1" x14ac:dyDescent="0.2"/>
    <row r="26" spans="1:9" ht="8.1" customHeight="1" x14ac:dyDescent="0.2"/>
    <row r="27" spans="1:9" ht="8.1" customHeight="1" x14ac:dyDescent="0.2">
      <c r="A27" s="235"/>
      <c r="B27" s="225"/>
      <c r="C27" s="236"/>
      <c r="D27" s="225"/>
      <c r="E27" s="237"/>
      <c r="F27" s="225"/>
      <c r="G27" s="237"/>
      <c r="H27" s="4"/>
      <c r="I27" s="4"/>
    </row>
    <row r="28" spans="1:9" ht="9.9499999999999993" customHeight="1" x14ac:dyDescent="0.2">
      <c r="A28" s="190" t="s">
        <v>2069</v>
      </c>
      <c r="B28" s="191"/>
      <c r="C28" s="192"/>
      <c r="D28" s="567" t="s">
        <v>2043</v>
      </c>
      <c r="E28" s="567"/>
      <c r="F28" s="567" t="s">
        <v>2044</v>
      </c>
      <c r="G28" s="567"/>
    </row>
    <row r="29" spans="1:9" ht="8.1" customHeight="1" x14ac:dyDescent="0.2">
      <c r="A29" s="194" t="s">
        <v>131</v>
      </c>
      <c r="B29" s="195" t="s">
        <v>2045</v>
      </c>
      <c r="C29" s="196" t="s">
        <v>133</v>
      </c>
      <c r="D29" s="195" t="s">
        <v>2046</v>
      </c>
      <c r="E29" s="197" t="s">
        <v>2047</v>
      </c>
      <c r="F29" s="195" t="s">
        <v>2046</v>
      </c>
      <c r="G29" s="197" t="s">
        <v>2047</v>
      </c>
      <c r="H29" s="193"/>
    </row>
    <row r="30" spans="1:9" ht="8.1" customHeight="1" x14ac:dyDescent="0.2">
      <c r="A30" s="238" t="s">
        <v>2070</v>
      </c>
      <c r="B30" s="239" t="s">
        <v>1521</v>
      </c>
      <c r="C30" s="240">
        <v>8</v>
      </c>
      <c r="D30" s="277"/>
      <c r="E30" s="203">
        <f>D30*C30</f>
        <v>0</v>
      </c>
      <c r="F30" s="277"/>
      <c r="G30" s="203">
        <f>F30*C30</f>
        <v>0</v>
      </c>
      <c r="H30" s="205">
        <v>500</v>
      </c>
      <c r="I30" s="205">
        <v>95</v>
      </c>
    </row>
    <row r="31" spans="1:9" s="211" customFormat="1" ht="8.1" customHeight="1" x14ac:dyDescent="0.2">
      <c r="A31" s="238" t="s">
        <v>2071</v>
      </c>
      <c r="B31" s="241" t="s">
        <v>1521</v>
      </c>
      <c r="C31" s="240">
        <v>2</v>
      </c>
      <c r="D31" s="278"/>
      <c r="E31" s="203">
        <f t="shared" ref="E31:E37" si="2">D31*C31</f>
        <v>0</v>
      </c>
      <c r="F31" s="278"/>
      <c r="G31" s="203">
        <f t="shared" ref="G31:G37" si="3">F31*C31</f>
        <v>0</v>
      </c>
      <c r="H31" s="212">
        <v>10930</v>
      </c>
      <c r="I31" s="210">
        <v>68</v>
      </c>
    </row>
    <row r="32" spans="1:9" s="211" customFormat="1" ht="8.1" customHeight="1" x14ac:dyDescent="0.2">
      <c r="A32" s="238" t="s">
        <v>2072</v>
      </c>
      <c r="B32" s="241" t="s">
        <v>1521</v>
      </c>
      <c r="C32" s="240">
        <v>2</v>
      </c>
      <c r="D32" s="278"/>
      <c r="E32" s="203">
        <f t="shared" si="2"/>
        <v>0</v>
      </c>
      <c r="F32" s="278"/>
      <c r="G32" s="203">
        <f t="shared" si="3"/>
        <v>0</v>
      </c>
      <c r="H32" s="212">
        <v>636</v>
      </c>
      <c r="I32" s="210">
        <v>34</v>
      </c>
    </row>
    <row r="33" spans="1:10" s="211" customFormat="1" ht="8.1" customHeight="1" x14ac:dyDescent="0.2">
      <c r="A33" s="238" t="s">
        <v>2073</v>
      </c>
      <c r="B33" s="241" t="s">
        <v>1521</v>
      </c>
      <c r="C33" s="240">
        <v>1</v>
      </c>
      <c r="D33" s="278"/>
      <c r="E33" s="203">
        <f t="shared" si="2"/>
        <v>0</v>
      </c>
      <c r="F33" s="278"/>
      <c r="G33" s="203">
        <f t="shared" si="3"/>
        <v>0</v>
      </c>
      <c r="H33" s="212">
        <v>668</v>
      </c>
      <c r="I33" s="210">
        <v>34</v>
      </c>
    </row>
    <row r="34" spans="1:10" ht="8.1" customHeight="1" x14ac:dyDescent="0.2">
      <c r="A34" s="238" t="s">
        <v>2074</v>
      </c>
      <c r="B34" s="239" t="s">
        <v>1521</v>
      </c>
      <c r="C34" s="240">
        <v>11</v>
      </c>
      <c r="D34" s="277"/>
      <c r="E34" s="203">
        <f t="shared" si="2"/>
        <v>0</v>
      </c>
      <c r="F34" s="277"/>
      <c r="G34" s="203">
        <f t="shared" si="3"/>
        <v>0</v>
      </c>
      <c r="H34" s="204">
        <v>171</v>
      </c>
      <c r="I34" s="205">
        <v>17</v>
      </c>
    </row>
    <row r="35" spans="1:10" ht="8.1" customHeight="1" x14ac:dyDescent="0.2">
      <c r="A35" s="238" t="s">
        <v>2075</v>
      </c>
      <c r="B35" s="239" t="s">
        <v>1521</v>
      </c>
      <c r="C35" s="240">
        <v>2</v>
      </c>
      <c r="D35" s="277"/>
      <c r="E35" s="203">
        <f t="shared" si="2"/>
        <v>0</v>
      </c>
      <c r="F35" s="277"/>
      <c r="G35" s="203">
        <f t="shared" si="3"/>
        <v>0</v>
      </c>
      <c r="H35" s="204">
        <v>1473</v>
      </c>
      <c r="I35" s="205">
        <v>34</v>
      </c>
    </row>
    <row r="36" spans="1:10" ht="8.1" customHeight="1" x14ac:dyDescent="0.2">
      <c r="A36" s="238" t="s">
        <v>2076</v>
      </c>
      <c r="B36" s="239" t="s">
        <v>1521</v>
      </c>
      <c r="C36" s="240">
        <v>14</v>
      </c>
      <c r="D36" s="277"/>
      <c r="E36" s="203">
        <f t="shared" si="2"/>
        <v>0</v>
      </c>
      <c r="F36" s="277"/>
      <c r="G36" s="203">
        <f t="shared" si="3"/>
        <v>0</v>
      </c>
      <c r="H36" s="204">
        <v>0</v>
      </c>
      <c r="I36" s="205">
        <v>17.399999999999999</v>
      </c>
    </row>
    <row r="37" spans="1:10" ht="8.1" customHeight="1" x14ac:dyDescent="0.2">
      <c r="A37" s="238" t="s">
        <v>2077</v>
      </c>
      <c r="B37" s="239" t="s">
        <v>2061</v>
      </c>
      <c r="C37" s="240">
        <v>1</v>
      </c>
      <c r="D37" s="277"/>
      <c r="E37" s="203">
        <f t="shared" si="2"/>
        <v>0</v>
      </c>
      <c r="F37" s="277"/>
      <c r="G37" s="203">
        <f t="shared" si="3"/>
        <v>0</v>
      </c>
      <c r="H37" s="204">
        <v>2000</v>
      </c>
      <c r="I37" s="205">
        <v>200</v>
      </c>
    </row>
    <row r="38" spans="1:10" ht="8.1" customHeight="1" x14ac:dyDescent="0.2">
      <c r="A38" s="219"/>
      <c r="B38" s="220"/>
      <c r="C38" s="221"/>
      <c r="D38" s="220"/>
      <c r="E38" s="222">
        <f>SUM(E30:E37)</f>
        <v>0</v>
      </c>
      <c r="F38" s="223"/>
      <c r="G38" s="222">
        <f>SUM(G30:G37)</f>
        <v>0</v>
      </c>
      <c r="H38" s="4"/>
      <c r="I38" s="4"/>
    </row>
    <row r="39" spans="1:10" ht="8.1" customHeight="1" x14ac:dyDescent="0.2">
      <c r="A39" s="224" t="s">
        <v>2067</v>
      </c>
      <c r="B39" s="225"/>
      <c r="C39" s="226">
        <v>3</v>
      </c>
      <c r="D39" s="225" t="s">
        <v>0</v>
      </c>
      <c r="E39" s="227">
        <f>ROUND(E38*C39*0.01,1)</f>
        <v>0</v>
      </c>
      <c r="F39" s="228"/>
      <c r="G39" s="229"/>
      <c r="H39" s="4"/>
      <c r="I39" s="4"/>
    </row>
    <row r="40" spans="1:10" ht="8.1" customHeight="1" x14ac:dyDescent="0.2">
      <c r="A40" s="224" t="s">
        <v>2068</v>
      </c>
      <c r="B40" s="225"/>
      <c r="C40" s="226">
        <v>50</v>
      </c>
      <c r="D40" s="225" t="s">
        <v>0</v>
      </c>
      <c r="E40" s="230"/>
      <c r="F40" s="228"/>
      <c r="G40" s="227">
        <f>ROUND(G38*C40*0.01,1)</f>
        <v>0</v>
      </c>
      <c r="H40" s="4"/>
      <c r="I40" s="4"/>
    </row>
    <row r="41" spans="1:10" ht="8.1" customHeight="1" x14ac:dyDescent="0.2">
      <c r="A41" s="231" t="s">
        <v>29</v>
      </c>
      <c r="B41" s="232"/>
      <c r="C41" s="233"/>
      <c r="D41" s="232"/>
      <c r="E41" s="265">
        <f>SUM(E38:E40)</f>
        <v>0</v>
      </c>
      <c r="F41" s="234"/>
      <c r="G41" s="265">
        <f>SUM(G38:G40)</f>
        <v>0</v>
      </c>
      <c r="H41" s="4"/>
      <c r="I41" s="4"/>
    </row>
    <row r="42" spans="1:10" ht="8.1" customHeight="1" x14ac:dyDescent="0.2">
      <c r="A42" s="235"/>
      <c r="B42" s="225"/>
      <c r="C42" s="236"/>
      <c r="D42" s="225"/>
      <c r="E42" s="237"/>
      <c r="F42" s="225"/>
      <c r="G42" s="237"/>
      <c r="H42" s="4"/>
      <c r="I42" s="4"/>
    </row>
    <row r="43" spans="1:10" s="211" customFormat="1" ht="8.1" customHeight="1" x14ac:dyDescent="0.2">
      <c r="A43" s="235"/>
      <c r="B43" s="236"/>
      <c r="C43" s="236"/>
      <c r="D43" s="236"/>
      <c r="E43" s="242"/>
      <c r="F43" s="236"/>
      <c r="G43" s="242"/>
      <c r="H43" s="243"/>
      <c r="I43" s="243"/>
    </row>
    <row r="44" spans="1:10" s="211" customFormat="1" ht="8.1" customHeight="1" x14ac:dyDescent="0.2"/>
    <row r="45" spans="1:10" s="211" customFormat="1" ht="9.9499999999999993" customHeight="1" x14ac:dyDescent="0.2">
      <c r="A45" s="244" t="s">
        <v>2078</v>
      </c>
      <c r="B45" s="192"/>
      <c r="C45" s="192"/>
      <c r="D45" s="566" t="s">
        <v>2043</v>
      </c>
      <c r="E45" s="566"/>
      <c r="F45" s="566" t="s">
        <v>2044</v>
      </c>
      <c r="G45" s="566"/>
      <c r="H45" s="210"/>
      <c r="I45" s="210"/>
    </row>
    <row r="46" spans="1:10" s="211" customFormat="1" ht="8.1" customHeight="1" x14ac:dyDescent="0.2">
      <c r="A46" s="194" t="s">
        <v>131</v>
      </c>
      <c r="B46" s="245" t="s">
        <v>2045</v>
      </c>
      <c r="C46" s="196" t="s">
        <v>133</v>
      </c>
      <c r="D46" s="245" t="s">
        <v>2046</v>
      </c>
      <c r="E46" s="196" t="s">
        <v>2047</v>
      </c>
      <c r="F46" s="245" t="s">
        <v>2046</v>
      </c>
      <c r="G46" s="196" t="s">
        <v>2047</v>
      </c>
      <c r="H46" s="198" t="s">
        <v>2043</v>
      </c>
      <c r="I46" s="198" t="s">
        <v>2044</v>
      </c>
    </row>
    <row r="47" spans="1:10" s="211" customFormat="1" ht="8.1" customHeight="1" x14ac:dyDescent="0.2">
      <c r="A47" s="238" t="s">
        <v>2079</v>
      </c>
      <c r="B47" s="241" t="s">
        <v>172</v>
      </c>
      <c r="C47" s="240">
        <v>60</v>
      </c>
      <c r="D47" s="278"/>
      <c r="E47" s="209">
        <f>D47*C47</f>
        <v>0</v>
      </c>
      <c r="F47" s="278"/>
      <c r="G47" s="209">
        <f>F47*C47</f>
        <v>0</v>
      </c>
      <c r="H47" s="212">
        <v>70</v>
      </c>
      <c r="I47" s="210">
        <v>5.2</v>
      </c>
      <c r="J47" s="210">
        <v>280</v>
      </c>
    </row>
    <row r="48" spans="1:10" s="211" customFormat="1" ht="8.1" customHeight="1" x14ac:dyDescent="0.2">
      <c r="A48" s="199" t="s">
        <v>2080</v>
      </c>
      <c r="B48" s="241" t="s">
        <v>172</v>
      </c>
      <c r="C48" s="240">
        <v>50</v>
      </c>
      <c r="D48" s="278"/>
      <c r="E48" s="209">
        <f t="shared" ref="E48:E65" si="4">D48*C48</f>
        <v>0</v>
      </c>
      <c r="F48" s="278"/>
      <c r="G48" s="209">
        <f t="shared" ref="G48:G65" si="5">F48*C48</f>
        <v>0</v>
      </c>
      <c r="H48" s="212">
        <v>23</v>
      </c>
      <c r="I48" s="210">
        <v>2.9</v>
      </c>
      <c r="J48" s="210">
        <v>160</v>
      </c>
    </row>
    <row r="49" spans="1:10" s="211" customFormat="1" ht="8.1" customHeight="1" x14ac:dyDescent="0.2">
      <c r="A49" s="199" t="s">
        <v>2081</v>
      </c>
      <c r="B49" s="241" t="s">
        <v>172</v>
      </c>
      <c r="C49" s="240">
        <v>300</v>
      </c>
      <c r="D49" s="278"/>
      <c r="E49" s="209">
        <f t="shared" si="4"/>
        <v>0</v>
      </c>
      <c r="F49" s="278"/>
      <c r="G49" s="209">
        <f t="shared" si="5"/>
        <v>0</v>
      </c>
      <c r="H49" s="212">
        <v>14.8</v>
      </c>
      <c r="I49" s="210">
        <v>10.8</v>
      </c>
      <c r="J49" s="210">
        <v>1950</v>
      </c>
    </row>
    <row r="50" spans="1:10" s="211" customFormat="1" ht="8.1" customHeight="1" x14ac:dyDescent="0.2">
      <c r="A50" s="206" t="s">
        <v>2058</v>
      </c>
      <c r="B50" s="207" t="s">
        <v>172</v>
      </c>
      <c r="C50" s="201">
        <v>100</v>
      </c>
      <c r="D50" s="278"/>
      <c r="E50" s="209">
        <f t="shared" si="4"/>
        <v>0</v>
      </c>
      <c r="F50" s="278"/>
      <c r="G50" s="209">
        <f t="shared" si="5"/>
        <v>0</v>
      </c>
      <c r="H50" s="212">
        <v>45.2</v>
      </c>
      <c r="I50" s="210">
        <v>2.9</v>
      </c>
      <c r="J50" s="210">
        <v>150</v>
      </c>
    </row>
    <row r="51" spans="1:10" s="211" customFormat="1" ht="8.1" customHeight="1" x14ac:dyDescent="0.2">
      <c r="A51" s="238" t="s">
        <v>2082</v>
      </c>
      <c r="B51" s="241" t="s">
        <v>1521</v>
      </c>
      <c r="C51" s="240">
        <v>100</v>
      </c>
      <c r="D51" s="278"/>
      <c r="E51" s="209">
        <f t="shared" si="4"/>
        <v>0</v>
      </c>
      <c r="F51" s="278"/>
      <c r="G51" s="209">
        <f t="shared" si="5"/>
        <v>0</v>
      </c>
      <c r="H51" s="212">
        <v>9.8000000000000007</v>
      </c>
      <c r="I51" s="210">
        <v>10.8</v>
      </c>
      <c r="J51" s="210">
        <v>900</v>
      </c>
    </row>
    <row r="52" spans="1:10" s="211" customFormat="1" ht="8.1" customHeight="1" x14ac:dyDescent="0.2">
      <c r="A52" s="238" t="s">
        <v>2083</v>
      </c>
      <c r="B52" s="241" t="s">
        <v>1521</v>
      </c>
      <c r="C52" s="240">
        <v>8</v>
      </c>
      <c r="D52" s="278"/>
      <c r="E52" s="209">
        <f t="shared" si="4"/>
        <v>0</v>
      </c>
      <c r="F52" s="278"/>
      <c r="G52" s="209">
        <f t="shared" si="5"/>
        <v>0</v>
      </c>
      <c r="H52" s="212">
        <v>41.8</v>
      </c>
      <c r="I52" s="210">
        <v>10.8</v>
      </c>
      <c r="J52" s="210">
        <v>25</v>
      </c>
    </row>
    <row r="53" spans="1:10" s="211" customFormat="1" ht="8.1" customHeight="1" x14ac:dyDescent="0.2">
      <c r="A53" s="238" t="s">
        <v>2084</v>
      </c>
      <c r="B53" s="241" t="s">
        <v>1521</v>
      </c>
      <c r="C53" s="240">
        <v>16</v>
      </c>
      <c r="D53" s="278"/>
      <c r="E53" s="209">
        <f t="shared" si="4"/>
        <v>0</v>
      </c>
      <c r="F53" s="278"/>
      <c r="G53" s="209">
        <f t="shared" si="5"/>
        <v>0</v>
      </c>
      <c r="H53" s="212">
        <v>25.8</v>
      </c>
      <c r="I53" s="210">
        <v>15.6</v>
      </c>
      <c r="J53" s="210">
        <v>175</v>
      </c>
    </row>
    <row r="54" spans="1:10" s="211" customFormat="1" ht="8.1" customHeight="1" x14ac:dyDescent="0.2">
      <c r="A54" s="238" t="s">
        <v>2085</v>
      </c>
      <c r="B54" s="241" t="s">
        <v>1521</v>
      </c>
      <c r="C54" s="240">
        <v>6</v>
      </c>
      <c r="D54" s="278"/>
      <c r="E54" s="209">
        <f t="shared" si="4"/>
        <v>0</v>
      </c>
      <c r="F54" s="278"/>
      <c r="G54" s="209">
        <f t="shared" si="5"/>
        <v>0</v>
      </c>
      <c r="H54" s="212">
        <v>25.8</v>
      </c>
      <c r="I54" s="210">
        <v>15.6</v>
      </c>
      <c r="J54" s="210">
        <v>15</v>
      </c>
    </row>
    <row r="55" spans="1:10" s="211" customFormat="1" ht="8.1" customHeight="1" x14ac:dyDescent="0.2">
      <c r="A55" s="238" t="s">
        <v>2086</v>
      </c>
      <c r="B55" s="241" t="s">
        <v>1521</v>
      </c>
      <c r="C55" s="240">
        <v>4</v>
      </c>
      <c r="D55" s="278"/>
      <c r="E55" s="209">
        <f t="shared" si="4"/>
        <v>0</v>
      </c>
      <c r="F55" s="278"/>
      <c r="G55" s="209">
        <f t="shared" si="5"/>
        <v>0</v>
      </c>
      <c r="H55" s="212">
        <v>25.8</v>
      </c>
      <c r="I55" s="210">
        <v>15.6</v>
      </c>
      <c r="J55" s="210">
        <v>16</v>
      </c>
    </row>
    <row r="56" spans="1:10" s="211" customFormat="1" ht="8.1" customHeight="1" x14ac:dyDescent="0.2">
      <c r="A56" s="238" t="s">
        <v>2087</v>
      </c>
      <c r="B56" s="241" t="s">
        <v>1521</v>
      </c>
      <c r="C56" s="240">
        <v>20</v>
      </c>
      <c r="D56" s="278"/>
      <c r="E56" s="209">
        <f t="shared" si="4"/>
        <v>0</v>
      </c>
      <c r="F56" s="278"/>
      <c r="G56" s="209">
        <f t="shared" si="5"/>
        <v>0</v>
      </c>
      <c r="H56" s="212">
        <v>45</v>
      </c>
      <c r="I56" s="210">
        <v>10.8</v>
      </c>
      <c r="J56" s="210">
        <v>28</v>
      </c>
    </row>
    <row r="57" spans="1:10" s="211" customFormat="1" ht="8.1" customHeight="1" x14ac:dyDescent="0.2">
      <c r="A57" s="238" t="s">
        <v>2088</v>
      </c>
      <c r="B57" s="241" t="s">
        <v>1521</v>
      </c>
      <c r="C57" s="240">
        <v>100</v>
      </c>
      <c r="D57" s="278"/>
      <c r="E57" s="209">
        <f t="shared" si="4"/>
        <v>0</v>
      </c>
      <c r="F57" s="278"/>
      <c r="G57" s="209">
        <f t="shared" si="5"/>
        <v>0</v>
      </c>
      <c r="H57" s="212">
        <v>15</v>
      </c>
      <c r="I57" s="210">
        <v>15.6</v>
      </c>
      <c r="J57" s="210">
        <v>1400</v>
      </c>
    </row>
    <row r="58" spans="1:10" ht="8.1" customHeight="1" x14ac:dyDescent="0.2">
      <c r="A58" s="246" t="s">
        <v>2089</v>
      </c>
      <c r="B58" s="239" t="s">
        <v>1521</v>
      </c>
      <c r="C58" s="247">
        <v>70</v>
      </c>
      <c r="D58" s="277"/>
      <c r="E58" s="209">
        <f t="shared" si="4"/>
        <v>0</v>
      </c>
      <c r="F58" s="277"/>
      <c r="G58" s="209">
        <f t="shared" si="5"/>
        <v>0</v>
      </c>
      <c r="H58" s="204">
        <v>27</v>
      </c>
      <c r="I58" s="205">
        <v>15.6</v>
      </c>
      <c r="J58" s="210">
        <v>1000</v>
      </c>
    </row>
    <row r="59" spans="1:10" s="211" customFormat="1" ht="8.1" customHeight="1" x14ac:dyDescent="0.2">
      <c r="A59" s="238" t="s">
        <v>2090</v>
      </c>
      <c r="B59" s="241" t="s">
        <v>1521</v>
      </c>
      <c r="C59" s="240">
        <v>100</v>
      </c>
      <c r="D59" s="278"/>
      <c r="E59" s="209">
        <f t="shared" si="4"/>
        <v>0</v>
      </c>
      <c r="F59" s="278"/>
      <c r="G59" s="209">
        <f t="shared" si="5"/>
        <v>0</v>
      </c>
      <c r="H59" s="212">
        <v>28</v>
      </c>
      <c r="I59" s="210">
        <v>10.8</v>
      </c>
      <c r="J59" s="210">
        <v>320</v>
      </c>
    </row>
    <row r="60" spans="1:10" s="211" customFormat="1" ht="8.1" customHeight="1" x14ac:dyDescent="0.2">
      <c r="A60" s="248" t="s">
        <v>2091</v>
      </c>
      <c r="B60" s="241" t="s">
        <v>1521</v>
      </c>
      <c r="C60" s="240">
        <v>6</v>
      </c>
      <c r="D60" s="278"/>
      <c r="E60" s="209">
        <f t="shared" si="4"/>
        <v>0</v>
      </c>
      <c r="F60" s="278"/>
      <c r="G60" s="209">
        <f t="shared" si="5"/>
        <v>0</v>
      </c>
      <c r="H60" s="210">
        <v>150</v>
      </c>
      <c r="I60" s="210">
        <v>21</v>
      </c>
      <c r="J60" s="210">
        <v>80</v>
      </c>
    </row>
    <row r="61" spans="1:10" s="211" customFormat="1" ht="8.1" customHeight="1" x14ac:dyDescent="0.2">
      <c r="A61" s="238" t="s">
        <v>2092</v>
      </c>
      <c r="B61" s="241" t="s">
        <v>1521</v>
      </c>
      <c r="C61" s="240">
        <v>8</v>
      </c>
      <c r="D61" s="278"/>
      <c r="E61" s="209">
        <f t="shared" si="4"/>
        <v>0</v>
      </c>
      <c r="F61" s="278"/>
      <c r="G61" s="209">
        <f t="shared" si="5"/>
        <v>0</v>
      </c>
      <c r="H61" s="212">
        <v>172.9</v>
      </c>
      <c r="I61" s="210">
        <v>10.8</v>
      </c>
      <c r="J61" s="210">
        <v>25</v>
      </c>
    </row>
    <row r="62" spans="1:10" s="211" customFormat="1" ht="8.1" customHeight="1" x14ac:dyDescent="0.2">
      <c r="A62" s="238" t="s">
        <v>2093</v>
      </c>
      <c r="B62" s="241" t="s">
        <v>1521</v>
      </c>
      <c r="C62" s="240">
        <v>16</v>
      </c>
      <c r="D62" s="278"/>
      <c r="E62" s="209">
        <f t="shared" si="4"/>
        <v>0</v>
      </c>
      <c r="F62" s="278"/>
      <c r="G62" s="209">
        <f t="shared" si="5"/>
        <v>0</v>
      </c>
      <c r="H62" s="212">
        <v>29</v>
      </c>
      <c r="I62" s="210">
        <v>15.6</v>
      </c>
      <c r="J62" s="210">
        <v>50</v>
      </c>
    </row>
    <row r="63" spans="1:10" s="211" customFormat="1" ht="8.1" customHeight="1" x14ac:dyDescent="0.2">
      <c r="A63" s="238" t="s">
        <v>2094</v>
      </c>
      <c r="B63" s="241" t="s">
        <v>1260</v>
      </c>
      <c r="C63" s="240">
        <v>50</v>
      </c>
      <c r="D63" s="278"/>
      <c r="E63" s="209">
        <f t="shared" si="4"/>
        <v>0</v>
      </c>
      <c r="F63" s="278"/>
      <c r="G63" s="209">
        <f t="shared" si="5"/>
        <v>0</v>
      </c>
      <c r="H63" s="212">
        <v>0</v>
      </c>
      <c r="I63" s="210">
        <f>250/$I$1</f>
        <v>51.020408163265301</v>
      </c>
      <c r="J63" s="210"/>
    </row>
    <row r="64" spans="1:10" s="211" customFormat="1" ht="8.1" customHeight="1" x14ac:dyDescent="0.2">
      <c r="A64" s="238" t="s">
        <v>2095</v>
      </c>
      <c r="B64" s="241" t="s">
        <v>1521</v>
      </c>
      <c r="C64" s="240">
        <v>20</v>
      </c>
      <c r="D64" s="278"/>
      <c r="E64" s="209">
        <f t="shared" si="4"/>
        <v>0</v>
      </c>
      <c r="F64" s="278"/>
      <c r="G64" s="209">
        <f t="shared" si="5"/>
        <v>0</v>
      </c>
      <c r="H64" s="212">
        <v>36.700000000000003</v>
      </c>
      <c r="I64" s="210">
        <v>14.8</v>
      </c>
      <c r="J64" s="210">
        <v>58</v>
      </c>
    </row>
    <row r="65" spans="1:10" s="211" customFormat="1" ht="8.1" customHeight="1" x14ac:dyDescent="0.2">
      <c r="A65" s="238" t="s">
        <v>2096</v>
      </c>
      <c r="B65" s="241" t="s">
        <v>1521</v>
      </c>
      <c r="C65" s="240">
        <v>4</v>
      </c>
      <c r="D65" s="278"/>
      <c r="E65" s="209">
        <f t="shared" si="4"/>
        <v>0</v>
      </c>
      <c r="F65" s="278"/>
      <c r="G65" s="209">
        <f t="shared" si="5"/>
        <v>0</v>
      </c>
      <c r="H65" s="212">
        <v>20.399999999999999</v>
      </c>
      <c r="I65" s="210">
        <v>14.8</v>
      </c>
      <c r="J65" s="210">
        <v>34</v>
      </c>
    </row>
    <row r="66" spans="1:10" s="211" customFormat="1" ht="8.1" customHeight="1" x14ac:dyDescent="0.2">
      <c r="A66" s="219"/>
      <c r="B66" s="221"/>
      <c r="C66" s="221"/>
      <c r="D66" s="221"/>
      <c r="E66" s="249">
        <f>SUM(E47:E65)</f>
        <v>0</v>
      </c>
      <c r="F66" s="219"/>
      <c r="G66" s="249">
        <f>SUM(G47:G65)</f>
        <v>0</v>
      </c>
      <c r="H66" s="243"/>
      <c r="I66" s="243"/>
    </row>
    <row r="67" spans="1:10" s="211" customFormat="1" ht="8.1" customHeight="1" x14ac:dyDescent="0.2">
      <c r="A67" s="224" t="s">
        <v>2067</v>
      </c>
      <c r="B67" s="236"/>
      <c r="C67" s="226">
        <v>3</v>
      </c>
      <c r="D67" s="236" t="s">
        <v>0</v>
      </c>
      <c r="E67" s="250">
        <f>ROUND(E66*C67*0.01,1)</f>
        <v>0</v>
      </c>
      <c r="F67" s="251"/>
      <c r="G67" s="252"/>
      <c r="H67" s="243"/>
      <c r="I67" s="243"/>
    </row>
    <row r="68" spans="1:10" s="211" customFormat="1" ht="8.1" customHeight="1" x14ac:dyDescent="0.2">
      <c r="A68" s="224" t="s">
        <v>2097</v>
      </c>
      <c r="B68" s="236"/>
      <c r="C68" s="226">
        <v>6</v>
      </c>
      <c r="D68" s="236" t="s">
        <v>0</v>
      </c>
      <c r="E68" s="253"/>
      <c r="F68" s="251"/>
      <c r="G68" s="250">
        <f>ROUND(G66*C68*0.01,1)</f>
        <v>0</v>
      </c>
      <c r="H68" s="243"/>
      <c r="I68" s="243"/>
    </row>
    <row r="69" spans="1:10" s="211" customFormat="1" ht="8.1" customHeight="1" x14ac:dyDescent="0.2">
      <c r="A69" s="231" t="s">
        <v>29</v>
      </c>
      <c r="B69" s="233"/>
      <c r="C69" s="233"/>
      <c r="D69" s="233"/>
      <c r="E69" s="254">
        <f>SUM(E66:E68)</f>
        <v>0</v>
      </c>
      <c r="F69" s="255"/>
      <c r="G69" s="254">
        <f>SUM(G66:G68)</f>
        <v>0</v>
      </c>
      <c r="H69" s="243"/>
      <c r="I69" s="243"/>
    </row>
    <row r="70" spans="1:10" ht="8.1" customHeight="1" x14ac:dyDescent="0.2">
      <c r="A70" s="235"/>
      <c r="B70" s="225"/>
      <c r="C70" s="236"/>
      <c r="D70" s="225"/>
      <c r="E70" s="237"/>
      <c r="F70" s="225"/>
      <c r="G70" s="237"/>
      <c r="H70" s="4"/>
      <c r="I70" s="4"/>
    </row>
    <row r="71" spans="1:10" ht="8.1" customHeight="1" x14ac:dyDescent="0.2">
      <c r="A71" s="235"/>
      <c r="B71" s="225"/>
      <c r="C71" s="236"/>
      <c r="D71" s="225"/>
      <c r="E71" s="237"/>
      <c r="F71" s="225"/>
      <c r="G71" s="237"/>
      <c r="H71" s="4"/>
      <c r="I71" s="4"/>
    </row>
    <row r="72" spans="1:10" ht="8.1" customHeight="1" x14ac:dyDescent="0.2">
      <c r="H72" s="256"/>
      <c r="I72" s="256"/>
    </row>
    <row r="73" spans="1:10" s="211" customFormat="1" ht="9.9499999999999993" customHeight="1" x14ac:dyDescent="0.2">
      <c r="A73" s="190" t="s">
        <v>2098</v>
      </c>
      <c r="B73" s="192"/>
      <c r="C73" s="192"/>
      <c r="D73" s="566" t="s">
        <v>2043</v>
      </c>
      <c r="E73" s="566"/>
      <c r="F73" s="566" t="s">
        <v>2044</v>
      </c>
      <c r="G73" s="566"/>
    </row>
    <row r="74" spans="1:10" s="211" customFormat="1" ht="8.1" customHeight="1" x14ac:dyDescent="0.2">
      <c r="A74" s="194" t="s">
        <v>131</v>
      </c>
      <c r="B74" s="245" t="s">
        <v>2045</v>
      </c>
      <c r="C74" s="196" t="s">
        <v>133</v>
      </c>
      <c r="D74" s="245" t="s">
        <v>2046</v>
      </c>
      <c r="E74" s="196" t="s">
        <v>2047</v>
      </c>
      <c r="F74" s="245" t="s">
        <v>2046</v>
      </c>
      <c r="G74" s="196" t="s">
        <v>2047</v>
      </c>
      <c r="H74" s="257"/>
      <c r="I74" s="257"/>
    </row>
    <row r="75" spans="1:10" s="211" customFormat="1" ht="8.1" customHeight="1" x14ac:dyDescent="0.2">
      <c r="A75" s="238" t="s">
        <v>2099</v>
      </c>
      <c r="B75" s="241" t="s">
        <v>2061</v>
      </c>
      <c r="C75" s="240">
        <v>1</v>
      </c>
      <c r="D75" s="208">
        <f t="shared" ref="D75:D79" si="6">ROUND($H$1*H75,1)</f>
        <v>0</v>
      </c>
      <c r="E75" s="209">
        <f t="shared" ref="E75:E79" si="7">PRODUCT(C75,D75)</f>
        <v>0</v>
      </c>
      <c r="F75" s="278"/>
      <c r="G75" s="209">
        <f>F75*C75</f>
        <v>0</v>
      </c>
      <c r="H75" s="212">
        <v>0</v>
      </c>
      <c r="I75" s="210">
        <f>4000/$I$1</f>
        <v>816.32653061224482</v>
      </c>
    </row>
    <row r="76" spans="1:10" s="211" customFormat="1" ht="8.1" customHeight="1" x14ac:dyDescent="0.2">
      <c r="A76" s="238" t="s">
        <v>2100</v>
      </c>
      <c r="B76" s="241" t="s">
        <v>1260</v>
      </c>
      <c r="C76" s="240">
        <v>50</v>
      </c>
      <c r="D76" s="208">
        <f t="shared" si="6"/>
        <v>0</v>
      </c>
      <c r="E76" s="209">
        <f t="shared" si="7"/>
        <v>0</v>
      </c>
      <c r="F76" s="278"/>
      <c r="G76" s="209">
        <f t="shared" ref="G76:G79" si="8">F76*C76</f>
        <v>0</v>
      </c>
      <c r="H76" s="212">
        <v>0</v>
      </c>
      <c r="I76" s="210">
        <f>350/$I$1</f>
        <v>71.428571428571416</v>
      </c>
    </row>
    <row r="77" spans="1:10" s="211" customFormat="1" ht="8.1" customHeight="1" x14ac:dyDescent="0.2">
      <c r="A77" s="238" t="s">
        <v>2101</v>
      </c>
      <c r="B77" s="241" t="s">
        <v>1260</v>
      </c>
      <c r="C77" s="240">
        <v>50</v>
      </c>
      <c r="D77" s="208">
        <f t="shared" si="6"/>
        <v>0</v>
      </c>
      <c r="E77" s="209">
        <f t="shared" si="7"/>
        <v>0</v>
      </c>
      <c r="F77" s="278"/>
      <c r="G77" s="209">
        <f t="shared" si="8"/>
        <v>0</v>
      </c>
      <c r="H77" s="212">
        <v>0</v>
      </c>
      <c r="I77" s="210">
        <f>250/$I$1</f>
        <v>51.020408163265301</v>
      </c>
    </row>
    <row r="78" spans="1:10" s="211" customFormat="1" ht="8.1" customHeight="1" x14ac:dyDescent="0.2">
      <c r="A78" s="206" t="s">
        <v>2102</v>
      </c>
      <c r="B78" s="207" t="s">
        <v>2061</v>
      </c>
      <c r="C78" s="201">
        <v>1</v>
      </c>
      <c r="D78" s="208">
        <f t="shared" si="6"/>
        <v>0</v>
      </c>
      <c r="E78" s="209">
        <f t="shared" si="7"/>
        <v>0</v>
      </c>
      <c r="F78" s="278"/>
      <c r="G78" s="209">
        <f t="shared" si="8"/>
        <v>0</v>
      </c>
      <c r="H78" s="212">
        <v>0</v>
      </c>
      <c r="I78" s="210">
        <f>15000/$I$1</f>
        <v>3061.2244897959181</v>
      </c>
    </row>
    <row r="79" spans="1:10" s="211" customFormat="1" ht="8.1" customHeight="1" x14ac:dyDescent="0.2">
      <c r="A79" s="248" t="s">
        <v>2103</v>
      </c>
      <c r="B79" s="241" t="s">
        <v>2061</v>
      </c>
      <c r="C79" s="240">
        <v>1</v>
      </c>
      <c r="D79" s="208">
        <f t="shared" si="6"/>
        <v>0</v>
      </c>
      <c r="E79" s="209">
        <f t="shared" si="7"/>
        <v>0</v>
      </c>
      <c r="F79" s="278"/>
      <c r="G79" s="209">
        <f t="shared" si="8"/>
        <v>0</v>
      </c>
      <c r="H79" s="212">
        <v>0</v>
      </c>
      <c r="I79" s="210">
        <f>10000/$I$1</f>
        <v>2040.8163265306121</v>
      </c>
    </row>
    <row r="80" spans="1:10" s="211" customFormat="1" ht="8.1" customHeight="1" x14ac:dyDescent="0.2">
      <c r="A80" s="219"/>
      <c r="B80" s="221"/>
      <c r="C80" s="221"/>
      <c r="D80" s="221"/>
      <c r="E80" s="249">
        <f>SUM(E75:E79)</f>
        <v>0</v>
      </c>
      <c r="F80" s="219"/>
      <c r="G80" s="249">
        <f>SUM(G75:G79)</f>
        <v>0</v>
      </c>
      <c r="H80" s="243"/>
      <c r="I80" s="243"/>
    </row>
    <row r="81" spans="1:9" s="211" customFormat="1" ht="8.1" customHeight="1" x14ac:dyDescent="0.2">
      <c r="A81" s="224" t="s">
        <v>2067</v>
      </c>
      <c r="B81" s="236"/>
      <c r="C81" s="226">
        <v>0</v>
      </c>
      <c r="D81" s="236" t="s">
        <v>0</v>
      </c>
      <c r="E81" s="250">
        <f>ROUND(E80*C81*0.01,1)</f>
        <v>0</v>
      </c>
      <c r="F81" s="251"/>
      <c r="G81" s="252"/>
      <c r="H81" s="243"/>
      <c r="I81" s="243"/>
    </row>
    <row r="82" spans="1:9" s="211" customFormat="1" ht="8.1" customHeight="1" x14ac:dyDescent="0.2">
      <c r="A82" s="224" t="s">
        <v>2068</v>
      </c>
      <c r="B82" s="236"/>
      <c r="C82" s="226">
        <v>0</v>
      </c>
      <c r="D82" s="236" t="s">
        <v>0</v>
      </c>
      <c r="E82" s="253"/>
      <c r="F82" s="251"/>
      <c r="G82" s="250">
        <f>ROUND(G80*C82*0.01,1)</f>
        <v>0</v>
      </c>
      <c r="H82" s="243"/>
      <c r="I82" s="243"/>
    </row>
    <row r="83" spans="1:9" s="211" customFormat="1" ht="8.1" customHeight="1" x14ac:dyDescent="0.2">
      <c r="A83" s="231" t="s">
        <v>29</v>
      </c>
      <c r="B83" s="233"/>
      <c r="C83" s="233"/>
      <c r="D83" s="233"/>
      <c r="E83" s="254">
        <f>SUM(E80:E82)</f>
        <v>0</v>
      </c>
      <c r="F83" s="255"/>
      <c r="G83" s="254">
        <f>SUM(G80:G82)</f>
        <v>0</v>
      </c>
      <c r="H83" s="243"/>
      <c r="I83" s="243"/>
    </row>
    <row r="84" spans="1:9" ht="8.1" customHeight="1" x14ac:dyDescent="0.2"/>
    <row r="85" spans="1:9" ht="8.1" customHeight="1" x14ac:dyDescent="0.2"/>
    <row r="86" spans="1:9" ht="8.1" customHeight="1" x14ac:dyDescent="0.2"/>
    <row r="87" spans="1:9" ht="8.1" customHeight="1" x14ac:dyDescent="0.2"/>
    <row r="88" spans="1:9" ht="8.1" customHeight="1" x14ac:dyDescent="0.2"/>
    <row r="89" spans="1:9" ht="8.1" customHeight="1" x14ac:dyDescent="0.2"/>
    <row r="90" spans="1:9" ht="8.1" customHeight="1" x14ac:dyDescent="0.2"/>
    <row r="91" spans="1:9" ht="8.1" customHeight="1" x14ac:dyDescent="0.2"/>
    <row r="92" spans="1:9" ht="8.1" customHeight="1" x14ac:dyDescent="0.2"/>
    <row r="93" spans="1:9" ht="8.1" customHeight="1" x14ac:dyDescent="0.2"/>
    <row r="94" spans="1:9" ht="8.1" customHeight="1" x14ac:dyDescent="0.2"/>
    <row r="95" spans="1:9" ht="8.1" customHeight="1" thickBot="1" x14ac:dyDescent="0.25">
      <c r="A95" s="258"/>
      <c r="B95" s="259"/>
      <c r="C95" s="258"/>
      <c r="D95" s="259"/>
      <c r="E95" s="259"/>
      <c r="F95" s="259"/>
      <c r="G95" s="259"/>
    </row>
    <row r="96" spans="1:9" ht="8.1" customHeight="1" thickTop="1" x14ac:dyDescent="0.2"/>
    <row r="97" spans="1:10" ht="9.9499999999999993" customHeight="1" x14ac:dyDescent="0.2">
      <c r="A97" s="190" t="s">
        <v>2104</v>
      </c>
      <c r="B97" s="191"/>
      <c r="C97" s="192"/>
      <c r="D97" s="567" t="s">
        <v>2043</v>
      </c>
      <c r="E97" s="567"/>
      <c r="F97" s="567" t="s">
        <v>2044</v>
      </c>
      <c r="G97" s="567"/>
    </row>
    <row r="98" spans="1:10" ht="8.1" customHeight="1" x14ac:dyDescent="0.2">
      <c r="A98" s="568" t="s">
        <v>131</v>
      </c>
      <c r="B98" s="569"/>
      <c r="C98" s="570"/>
      <c r="D98" s="260"/>
      <c r="E98" s="197" t="s">
        <v>2047</v>
      </c>
      <c r="F98" s="195"/>
      <c r="G98" s="197" t="s">
        <v>2047</v>
      </c>
    </row>
    <row r="99" spans="1:10" ht="8.1" customHeight="1" x14ac:dyDescent="0.2">
      <c r="A99" s="261" t="str">
        <f>A1</f>
        <v>Elektroinstalace - silnoproudá</v>
      </c>
      <c r="B99" s="262"/>
      <c r="C99" s="263">
        <v>21</v>
      </c>
      <c r="D99" s="571">
        <f>E24</f>
        <v>0</v>
      </c>
      <c r="E99" s="572"/>
      <c r="F99" s="571">
        <f>G24</f>
        <v>0</v>
      </c>
      <c r="G99" s="572"/>
      <c r="H99" s="4"/>
      <c r="I99" s="4"/>
    </row>
    <row r="100" spans="1:10" ht="8.1" customHeight="1" x14ac:dyDescent="0.2">
      <c r="A100" s="261" t="str">
        <f>A28</f>
        <v>Úpravy stávajících rozváděčů</v>
      </c>
      <c r="B100" s="262"/>
      <c r="C100" s="263">
        <v>21</v>
      </c>
      <c r="D100" s="571">
        <f>E41</f>
        <v>0</v>
      </c>
      <c r="E100" s="572"/>
      <c r="F100" s="571">
        <f>G41</f>
        <v>0</v>
      </c>
      <c r="G100" s="572"/>
      <c r="H100" s="4"/>
      <c r="I100" s="4"/>
    </row>
    <row r="101" spans="1:10" ht="8.1" customHeight="1" x14ac:dyDescent="0.2">
      <c r="A101" s="261" t="str">
        <f>A45</f>
        <v>Hromosvody - Uzemnění</v>
      </c>
      <c r="B101" s="262"/>
      <c r="C101" s="263">
        <v>21</v>
      </c>
      <c r="D101" s="571">
        <f>E69</f>
        <v>0</v>
      </c>
      <c r="E101" s="572"/>
      <c r="F101" s="571">
        <f>G69</f>
        <v>0</v>
      </c>
      <c r="G101" s="572"/>
      <c r="H101" s="4"/>
      <c r="I101" s="4"/>
    </row>
    <row r="102" spans="1:10" ht="8.1" customHeight="1" x14ac:dyDescent="0.2">
      <c r="A102" s="261" t="str">
        <f>A73</f>
        <v>HZS, PD, revize</v>
      </c>
      <c r="B102" s="262"/>
      <c r="C102" s="263">
        <v>21</v>
      </c>
      <c r="D102" s="571">
        <f>E83</f>
        <v>0</v>
      </c>
      <c r="E102" s="572"/>
      <c r="F102" s="571">
        <f>G83</f>
        <v>0</v>
      </c>
      <c r="G102" s="572"/>
      <c r="H102" s="4"/>
      <c r="I102" s="4"/>
    </row>
    <row r="103" spans="1:10" ht="8.1" customHeight="1" x14ac:dyDescent="0.2">
      <c r="A103" s="219"/>
      <c r="B103" s="220"/>
      <c r="C103" s="221"/>
      <c r="D103" s="220"/>
      <c r="E103" s="222"/>
      <c r="F103" s="223"/>
      <c r="G103" s="264"/>
    </row>
    <row r="104" spans="1:10" ht="8.1" customHeight="1" x14ac:dyDescent="0.2">
      <c r="A104" s="224"/>
      <c r="B104" s="225"/>
      <c r="C104" s="226"/>
      <c r="D104" s="225"/>
      <c r="E104" s="230"/>
      <c r="F104" s="228"/>
      <c r="G104" s="229"/>
    </row>
    <row r="105" spans="1:10" ht="8.1" customHeight="1" x14ac:dyDescent="0.2">
      <c r="A105" s="231" t="s">
        <v>29</v>
      </c>
      <c r="B105" s="232"/>
      <c r="C105" s="233"/>
      <c r="D105" s="574">
        <f>SUM(D99:E102)</f>
        <v>0</v>
      </c>
      <c r="E105" s="575"/>
      <c r="F105" s="576">
        <f>SUM(F99:G102)</f>
        <v>0</v>
      </c>
      <c r="G105" s="575"/>
      <c r="H105" s="4"/>
      <c r="I105" s="4"/>
    </row>
    <row r="106" spans="1:10" ht="8.1" customHeight="1" x14ac:dyDescent="0.2"/>
    <row r="107" spans="1:10" ht="8.1" customHeight="1" x14ac:dyDescent="0.2"/>
    <row r="108" spans="1:10" s="211" customFormat="1" ht="12" customHeight="1" x14ac:dyDescent="0.2">
      <c r="A108" s="266" t="s">
        <v>2105</v>
      </c>
      <c r="B108" s="266"/>
      <c r="C108" s="266"/>
      <c r="D108" s="577">
        <f>SUM(D105:G105)</f>
        <v>0</v>
      </c>
      <c r="E108" s="577"/>
      <c r="F108" s="267" t="s">
        <v>2106</v>
      </c>
      <c r="H108" s="243"/>
      <c r="I108" s="243"/>
    </row>
    <row r="109" spans="1:10" s="211" customFormat="1" ht="8.1" customHeight="1" x14ac:dyDescent="0.2">
      <c r="A109" s="268"/>
      <c r="H109" s="243"/>
      <c r="I109" s="243"/>
      <c r="J109" s="269"/>
    </row>
    <row r="110" spans="1:10" s="211" customFormat="1" ht="8.1" customHeight="1" x14ac:dyDescent="0.2">
      <c r="H110" s="243"/>
      <c r="I110" s="243"/>
    </row>
    <row r="111" spans="1:10" s="211" customFormat="1" ht="9.9499999999999993" customHeight="1" x14ac:dyDescent="0.2">
      <c r="A111" s="270">
        <f>D111+F111</f>
        <v>0</v>
      </c>
      <c r="B111" s="271"/>
      <c r="C111" s="272">
        <v>15</v>
      </c>
      <c r="D111" s="578">
        <f>SUM(SUMIF(C99:C102,C111,D99:D102),SUMIF(C99:C102,C111,F99:F102))</f>
        <v>0</v>
      </c>
      <c r="E111" s="578"/>
      <c r="F111" s="579">
        <f>CEILING(D111*C111/100,0.1)</f>
        <v>0</v>
      </c>
      <c r="G111" s="580"/>
      <c r="H111" s="243"/>
      <c r="I111" s="243"/>
    </row>
    <row r="112" spans="1:10" s="211" customFormat="1" ht="9.9499999999999993" customHeight="1" x14ac:dyDescent="0.2">
      <c r="A112" s="273">
        <f>D112+F112</f>
        <v>0</v>
      </c>
      <c r="B112" s="271"/>
      <c r="C112" s="272">
        <v>21</v>
      </c>
      <c r="D112" s="578">
        <f>SUM(SUMIF(C99:C102,C112,D99:D102),SUMIF(C99:C102,C112,F99:F102))</f>
        <v>0</v>
      </c>
      <c r="E112" s="578"/>
      <c r="F112" s="579">
        <f>CEILING(D112*C112/100,0.1)</f>
        <v>0</v>
      </c>
      <c r="G112" s="580"/>
      <c r="H112" s="243"/>
      <c r="I112" s="243"/>
    </row>
    <row r="113" spans="1:9" s="211" customFormat="1" ht="8.1" customHeight="1" x14ac:dyDescent="0.2">
      <c r="H113" s="243"/>
      <c r="I113" s="243"/>
    </row>
    <row r="114" spans="1:9" s="211" customFormat="1" ht="8.1" customHeight="1" x14ac:dyDescent="0.2">
      <c r="H114" s="243"/>
      <c r="I114" s="243"/>
    </row>
    <row r="115" spans="1:9" s="211" customFormat="1" ht="12" customHeight="1" x14ac:dyDescent="0.2">
      <c r="A115" s="274" t="s">
        <v>2107</v>
      </c>
      <c r="D115" s="573">
        <f>SUM(A111:A112)</f>
        <v>0</v>
      </c>
      <c r="E115" s="573"/>
      <c r="F115" s="275" t="s">
        <v>2108</v>
      </c>
      <c r="H115" s="243"/>
      <c r="I115" s="243"/>
    </row>
    <row r="116" spans="1:9" ht="8.1" customHeight="1" thickBot="1" x14ac:dyDescent="0.25">
      <c r="A116" s="276"/>
      <c r="B116" s="259"/>
      <c r="C116" s="258"/>
      <c r="D116" s="259"/>
      <c r="E116" s="259"/>
      <c r="F116" s="259"/>
      <c r="G116" s="259"/>
      <c r="H116" s="4"/>
      <c r="I116" s="4"/>
    </row>
    <row r="117" spans="1:9" ht="8.1" customHeight="1" thickTop="1" x14ac:dyDescent="0.2"/>
    <row r="118" spans="1:9" ht="8.1" customHeight="1" x14ac:dyDescent="0.2"/>
    <row r="119" spans="1:9" ht="8.1" customHeight="1" x14ac:dyDescent="0.2"/>
    <row r="120" spans="1:9" ht="8.1" customHeight="1" x14ac:dyDescent="0.2"/>
    <row r="121" spans="1:9" ht="8.1" customHeight="1" x14ac:dyDescent="0.2"/>
    <row r="122" spans="1:9" ht="8.1" customHeight="1" x14ac:dyDescent="0.2"/>
    <row r="123" spans="1:9" ht="8.1" customHeight="1" x14ac:dyDescent="0.2"/>
    <row r="124" spans="1:9" ht="8.1" customHeight="1" x14ac:dyDescent="0.2"/>
    <row r="125" spans="1:9" ht="8.1" customHeight="1" x14ac:dyDescent="0.2"/>
    <row r="126" spans="1:9" ht="8.1" customHeight="1" x14ac:dyDescent="0.2"/>
    <row r="127" spans="1:9" ht="8.1" customHeight="1" x14ac:dyDescent="0.2"/>
    <row r="128" spans="1:9" ht="8.1" customHeight="1" x14ac:dyDescent="0.2"/>
    <row r="129" ht="8.1" customHeight="1" x14ac:dyDescent="0.2"/>
    <row r="130" ht="8.1" customHeight="1" x14ac:dyDescent="0.2"/>
    <row r="131" ht="8.1" customHeight="1" x14ac:dyDescent="0.2"/>
    <row r="132" ht="8.1" customHeight="1" x14ac:dyDescent="0.2"/>
    <row r="133" ht="8.1" customHeight="1" x14ac:dyDescent="0.2"/>
    <row r="134" ht="8.1" customHeight="1" x14ac:dyDescent="0.2"/>
    <row r="135" ht="8.1" customHeight="1" x14ac:dyDescent="0.2"/>
    <row r="136" ht="8.1" customHeight="1" x14ac:dyDescent="0.2"/>
    <row r="137" ht="8.1" customHeight="1" x14ac:dyDescent="0.2"/>
    <row r="138" ht="8.1" customHeight="1" x14ac:dyDescent="0.2"/>
    <row r="139" ht="8.1" customHeight="1" x14ac:dyDescent="0.2"/>
    <row r="140" ht="8.1" customHeight="1" x14ac:dyDescent="0.2"/>
    <row r="141" ht="8.1" customHeight="1" x14ac:dyDescent="0.2"/>
    <row r="142" ht="8.1" customHeight="1" x14ac:dyDescent="0.2"/>
    <row r="143" ht="8.1" customHeight="1" x14ac:dyDescent="0.2"/>
    <row r="144" ht="8.1" customHeight="1" x14ac:dyDescent="0.2"/>
    <row r="145" ht="8.1" customHeight="1" x14ac:dyDescent="0.2"/>
    <row r="146" ht="8.1" customHeight="1" x14ac:dyDescent="0.2"/>
    <row r="147" ht="8.1" customHeight="1" x14ac:dyDescent="0.2"/>
    <row r="148" ht="8.1" customHeight="1" x14ac:dyDescent="0.2"/>
    <row r="149" ht="8.1" customHeight="1" x14ac:dyDescent="0.2"/>
    <row r="150" ht="8.1" customHeight="1" x14ac:dyDescent="0.2"/>
    <row r="151" ht="8.1" customHeight="1" x14ac:dyDescent="0.2"/>
    <row r="152" ht="8.1" customHeight="1" x14ac:dyDescent="0.2"/>
    <row r="153" ht="8.1" customHeight="1" x14ac:dyDescent="0.2"/>
    <row r="154" ht="8.1" customHeight="1" x14ac:dyDescent="0.2"/>
    <row r="155" ht="8.1" customHeight="1" x14ac:dyDescent="0.2"/>
    <row r="156" ht="8.1" customHeight="1" x14ac:dyDescent="0.2"/>
    <row r="157" ht="8.1" customHeight="1" x14ac:dyDescent="0.2"/>
    <row r="158" ht="8.1" customHeight="1" x14ac:dyDescent="0.2"/>
    <row r="159" ht="8.1" customHeight="1" x14ac:dyDescent="0.2"/>
    <row r="160" ht="8.1" customHeight="1" x14ac:dyDescent="0.2"/>
    <row r="161" ht="8.1" customHeight="1" x14ac:dyDescent="0.2"/>
    <row r="162" ht="8.1" customHeight="1" x14ac:dyDescent="0.2"/>
    <row r="163" ht="8.1" customHeight="1" x14ac:dyDescent="0.2"/>
    <row r="164" ht="8.1" customHeight="1" x14ac:dyDescent="0.2"/>
    <row r="165" ht="8.1" customHeight="1" x14ac:dyDescent="0.2"/>
    <row r="166" ht="8.1" customHeight="1" x14ac:dyDescent="0.2"/>
    <row r="167" ht="8.1" customHeight="1" x14ac:dyDescent="0.2"/>
    <row r="168" ht="8.1" customHeight="1" x14ac:dyDescent="0.2"/>
    <row r="169" ht="8.1" customHeight="1" x14ac:dyDescent="0.2"/>
    <row r="170" ht="8.1" customHeight="1" x14ac:dyDescent="0.2"/>
    <row r="171" ht="8.1" customHeight="1" x14ac:dyDescent="0.2"/>
    <row r="172" ht="8.1" customHeight="1" x14ac:dyDescent="0.2"/>
    <row r="173" ht="8.1" customHeight="1" x14ac:dyDescent="0.2"/>
    <row r="174" ht="8.1" customHeight="1" x14ac:dyDescent="0.2"/>
    <row r="175" ht="8.1" customHeight="1" x14ac:dyDescent="0.2"/>
    <row r="176" ht="8.1" customHeight="1" x14ac:dyDescent="0.2"/>
    <row r="177" ht="8.1" customHeight="1" x14ac:dyDescent="0.2"/>
    <row r="178" ht="8.1" customHeight="1" x14ac:dyDescent="0.2"/>
    <row r="179" ht="8.1" customHeight="1" x14ac:dyDescent="0.2"/>
    <row r="180" ht="8.1" customHeight="1" x14ac:dyDescent="0.2"/>
    <row r="181" ht="8.1" customHeight="1" x14ac:dyDescent="0.2"/>
    <row r="182" ht="8.1" customHeight="1" x14ac:dyDescent="0.2"/>
    <row r="183" ht="8.1" customHeight="1" x14ac:dyDescent="0.2"/>
    <row r="184" ht="8.1" customHeight="1" x14ac:dyDescent="0.2"/>
    <row r="185" ht="8.1" customHeight="1" x14ac:dyDescent="0.2"/>
    <row r="186" ht="8.1" customHeight="1" x14ac:dyDescent="0.2"/>
    <row r="187" ht="8.1" customHeight="1" x14ac:dyDescent="0.2"/>
    <row r="188" ht="8.1" customHeight="1" x14ac:dyDescent="0.2"/>
    <row r="189" ht="8.1" customHeight="1" x14ac:dyDescent="0.2"/>
    <row r="190" ht="8.1" customHeight="1" x14ac:dyDescent="0.2"/>
    <row r="191" ht="8.1" customHeight="1" x14ac:dyDescent="0.2"/>
    <row r="192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  <row r="222" ht="8.1" customHeight="1" x14ac:dyDescent="0.2"/>
    <row r="223" ht="8.1" customHeight="1" x14ac:dyDescent="0.2"/>
    <row r="224" ht="8.1" customHeight="1" x14ac:dyDescent="0.2"/>
    <row r="225" ht="8.1" customHeight="1" x14ac:dyDescent="0.2"/>
    <row r="226" ht="8.1" customHeight="1" x14ac:dyDescent="0.2"/>
    <row r="227" ht="8.1" customHeight="1" x14ac:dyDescent="0.2"/>
    <row r="228" ht="8.1" customHeight="1" x14ac:dyDescent="0.2"/>
    <row r="229" ht="8.1" customHeight="1" x14ac:dyDescent="0.2"/>
    <row r="230" ht="8.1" customHeight="1" x14ac:dyDescent="0.2"/>
    <row r="231" ht="8.1" customHeight="1" x14ac:dyDescent="0.2"/>
    <row r="232" ht="8.1" customHeight="1" x14ac:dyDescent="0.2"/>
    <row r="233" ht="8.1" customHeight="1" x14ac:dyDescent="0.2"/>
    <row r="234" ht="8.1" customHeight="1" x14ac:dyDescent="0.2"/>
    <row r="235" ht="8.1" customHeight="1" x14ac:dyDescent="0.2"/>
    <row r="236" ht="8.1" customHeight="1" x14ac:dyDescent="0.2"/>
    <row r="237" ht="8.1" customHeight="1" x14ac:dyDescent="0.2"/>
    <row r="238" ht="8.1" customHeight="1" x14ac:dyDescent="0.2"/>
  </sheetData>
  <sheetProtection algorithmName="SHA-512" hashValue="5lWyFAGk5DTWZ5BcA4Hzw+e8bQ1aXlZ8H+J1aXi3hx99ElIPq9kdn0R5qy00j+WrN7yB+OBS8tJwGrT4Gma7mA==" saltValue="L3uxSlQJskUDXZ7RowMjkg==" spinCount="100000" sheet="1" objects="1" scenarios="1"/>
  <mergeCells count="27">
    <mergeCell ref="D102:E102"/>
    <mergeCell ref="F102:G102"/>
    <mergeCell ref="D115:E115"/>
    <mergeCell ref="D105:E105"/>
    <mergeCell ref="F105:G105"/>
    <mergeCell ref="D108:E108"/>
    <mergeCell ref="D111:E111"/>
    <mergeCell ref="F111:G111"/>
    <mergeCell ref="D112:E112"/>
    <mergeCell ref="F112:G112"/>
    <mergeCell ref="A98:C98"/>
    <mergeCell ref="D100:E100"/>
    <mergeCell ref="F100:G100"/>
    <mergeCell ref="D101:E101"/>
    <mergeCell ref="F101:G101"/>
    <mergeCell ref="D99:E99"/>
    <mergeCell ref="F99:G99"/>
    <mergeCell ref="D73:E73"/>
    <mergeCell ref="F73:G73"/>
    <mergeCell ref="D97:E97"/>
    <mergeCell ref="F97:G97"/>
    <mergeCell ref="D1:E1"/>
    <mergeCell ref="F1:G1"/>
    <mergeCell ref="D28:E28"/>
    <mergeCell ref="F28:G28"/>
    <mergeCell ref="D45:E45"/>
    <mergeCell ref="F45:G45"/>
  </mergeCells>
  <pageMargins left="0.7" right="0.7" top="0.78740157499999996" bottom="0.78740157499999996" header="0.3" footer="0.3"/>
  <pageSetup paperSize="9" scale="92" orientation="portrait" horizontalDpi="360" verticalDpi="360" r:id="rId1"/>
  <rowBreaks count="1" manualBreakCount="1">
    <brk id="9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504" t="s">
        <v>124</v>
      </c>
      <c r="B1" s="504"/>
      <c r="C1" s="504"/>
      <c r="D1" s="504"/>
      <c r="E1" s="504"/>
      <c r="F1" s="504"/>
      <c r="G1" s="504"/>
      <c r="AG1" t="s">
        <v>125</v>
      </c>
    </row>
    <row r="2" spans="1:60" ht="24.95" customHeight="1" x14ac:dyDescent="0.2">
      <c r="A2" s="140" t="s">
        <v>7</v>
      </c>
      <c r="B2" s="75" t="s">
        <v>43</v>
      </c>
      <c r="C2" s="505" t="s">
        <v>44</v>
      </c>
      <c r="D2" s="506"/>
      <c r="E2" s="506"/>
      <c r="F2" s="506"/>
      <c r="G2" s="507"/>
      <c r="AG2" t="s">
        <v>126</v>
      </c>
    </row>
    <row r="3" spans="1:60" ht="24.95" customHeight="1" x14ac:dyDescent="0.2">
      <c r="A3" s="140" t="s">
        <v>8</v>
      </c>
      <c r="B3" s="75" t="s">
        <v>49</v>
      </c>
      <c r="C3" s="505" t="s">
        <v>27</v>
      </c>
      <c r="D3" s="506"/>
      <c r="E3" s="506"/>
      <c r="F3" s="506"/>
      <c r="G3" s="507"/>
      <c r="AC3" s="87" t="s">
        <v>126</v>
      </c>
      <c r="AG3" t="s">
        <v>127</v>
      </c>
    </row>
    <row r="4" spans="1:60" ht="24.95" customHeight="1" x14ac:dyDescent="0.2">
      <c r="A4" s="141" t="s">
        <v>9</v>
      </c>
      <c r="B4" s="142" t="s">
        <v>48</v>
      </c>
      <c r="C4" s="508" t="s">
        <v>27</v>
      </c>
      <c r="D4" s="509"/>
      <c r="E4" s="509"/>
      <c r="F4" s="509"/>
      <c r="G4" s="510"/>
      <c r="AG4" t="s">
        <v>128</v>
      </c>
    </row>
    <row r="5" spans="1:60" x14ac:dyDescent="0.2">
      <c r="D5" s="139"/>
    </row>
    <row r="6" spans="1:60" ht="38.25" x14ac:dyDescent="0.2">
      <c r="A6" s="144" t="s">
        <v>129</v>
      </c>
      <c r="B6" s="146" t="s">
        <v>130</v>
      </c>
      <c r="C6" s="146" t="s">
        <v>131</v>
      </c>
      <c r="D6" s="145" t="s">
        <v>132</v>
      </c>
      <c r="E6" s="144" t="s">
        <v>133</v>
      </c>
      <c r="F6" s="143" t="s">
        <v>134</v>
      </c>
      <c r="G6" s="144" t="s">
        <v>29</v>
      </c>
      <c r="H6" s="147" t="s">
        <v>30</v>
      </c>
      <c r="I6" s="147" t="s">
        <v>135</v>
      </c>
      <c r="J6" s="147" t="s">
        <v>31</v>
      </c>
      <c r="K6" s="147" t="s">
        <v>136</v>
      </c>
      <c r="L6" s="147" t="s">
        <v>137</v>
      </c>
      <c r="M6" s="147" t="s">
        <v>138</v>
      </c>
      <c r="N6" s="147" t="s">
        <v>139</v>
      </c>
      <c r="O6" s="147" t="s">
        <v>140</v>
      </c>
      <c r="P6" s="147" t="s">
        <v>141</v>
      </c>
      <c r="Q6" s="147" t="s">
        <v>142</v>
      </c>
      <c r="R6" s="147" t="s">
        <v>143</v>
      </c>
      <c r="S6" s="147" t="s">
        <v>144</v>
      </c>
      <c r="T6" s="147" t="s">
        <v>145</v>
      </c>
      <c r="U6" s="147" t="s">
        <v>146</v>
      </c>
      <c r="V6" s="147" t="s">
        <v>147</v>
      </c>
      <c r="W6" s="147" t="s">
        <v>148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3" t="s">
        <v>149</v>
      </c>
      <c r="B8" s="164" t="s">
        <v>54</v>
      </c>
      <c r="C8" s="178" t="s">
        <v>55</v>
      </c>
      <c r="D8" s="165"/>
      <c r="E8" s="166"/>
      <c r="F8" s="167"/>
      <c r="G8" s="167">
        <f>SUMIF(AG9:AG37,"&lt;&gt;NOR",G9:G37)</f>
        <v>0</v>
      </c>
      <c r="H8" s="167"/>
      <c r="I8" s="167">
        <f>SUM(I9:I37)</f>
        <v>0</v>
      </c>
      <c r="J8" s="167"/>
      <c r="K8" s="167">
        <f>SUM(K9:K37)</f>
        <v>925000</v>
      </c>
      <c r="L8" s="167"/>
      <c r="M8" s="167">
        <f>SUM(M9:M37)</f>
        <v>0</v>
      </c>
      <c r="N8" s="167"/>
      <c r="O8" s="167">
        <f>SUM(O9:O37)</f>
        <v>0</v>
      </c>
      <c r="P8" s="167"/>
      <c r="Q8" s="167">
        <f>SUM(Q9:Q37)</f>
        <v>0</v>
      </c>
      <c r="R8" s="167"/>
      <c r="S8" s="167"/>
      <c r="T8" s="168"/>
      <c r="U8" s="162"/>
      <c r="V8" s="162">
        <f>SUM(V9:V37)</f>
        <v>0</v>
      </c>
      <c r="W8" s="162"/>
      <c r="AG8" t="s">
        <v>150</v>
      </c>
    </row>
    <row r="9" spans="1:60" ht="22.5" outlineLevel="1" x14ac:dyDescent="0.2">
      <c r="A9" s="169">
        <v>1</v>
      </c>
      <c r="B9" s="170" t="s">
        <v>54</v>
      </c>
      <c r="C9" s="179" t="s">
        <v>1052</v>
      </c>
      <c r="D9" s="171" t="s">
        <v>1053</v>
      </c>
      <c r="E9" s="172">
        <v>1</v>
      </c>
      <c r="F9" s="173"/>
      <c r="G9" s="174">
        <f>ROUND(E9*F9,2)</f>
        <v>0</v>
      </c>
      <c r="H9" s="173">
        <v>0</v>
      </c>
      <c r="I9" s="174">
        <f>ROUND(E9*H9,2)</f>
        <v>0</v>
      </c>
      <c r="J9" s="173">
        <v>500000</v>
      </c>
      <c r="K9" s="174">
        <f>ROUND(E9*J9,2)</f>
        <v>500000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208</v>
      </c>
      <c r="T9" s="175" t="s">
        <v>209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156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492"/>
      <c r="D10" s="493"/>
      <c r="E10" s="493"/>
      <c r="F10" s="493"/>
      <c r="G10" s="49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9">
        <v>2</v>
      </c>
      <c r="B11" s="170" t="s">
        <v>1054</v>
      </c>
      <c r="C11" s="179" t="s">
        <v>1055</v>
      </c>
      <c r="D11" s="171" t="s">
        <v>1053</v>
      </c>
      <c r="E11" s="172">
        <v>1</v>
      </c>
      <c r="F11" s="173">
        <v>0</v>
      </c>
      <c r="G11" s="174">
        <f>ROUND(E11*F11,2)</f>
        <v>0</v>
      </c>
      <c r="H11" s="173">
        <v>0</v>
      </c>
      <c r="I11" s="174">
        <f>ROUND(E11*H11,2)</f>
        <v>0</v>
      </c>
      <c r="J11" s="173">
        <v>15000</v>
      </c>
      <c r="K11" s="174">
        <f>ROUND(E11*J11,2)</f>
        <v>15000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208</v>
      </c>
      <c r="T11" s="175" t="s">
        <v>209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156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492"/>
      <c r="D12" s="493"/>
      <c r="E12" s="493"/>
      <c r="F12" s="493"/>
      <c r="G12" s="49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9">
        <v>3</v>
      </c>
      <c r="B13" s="170" t="s">
        <v>1056</v>
      </c>
      <c r="C13" s="179" t="s">
        <v>1057</v>
      </c>
      <c r="D13" s="171" t="s">
        <v>1053</v>
      </c>
      <c r="E13" s="172">
        <v>1</v>
      </c>
      <c r="F13" s="173"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100000</v>
      </c>
      <c r="K13" s="174">
        <f>ROUND(E13*J13,2)</f>
        <v>100000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208</v>
      </c>
      <c r="T13" s="175" t="s">
        <v>209</v>
      </c>
      <c r="U13" s="157">
        <v>0</v>
      </c>
      <c r="V13" s="157">
        <f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156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492"/>
      <c r="D14" s="493"/>
      <c r="E14" s="493"/>
      <c r="F14" s="493"/>
      <c r="G14" s="49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4</v>
      </c>
      <c r="B15" s="170" t="s">
        <v>1058</v>
      </c>
      <c r="C15" s="179" t="s">
        <v>1059</v>
      </c>
      <c r="D15" s="171" t="s">
        <v>1053</v>
      </c>
      <c r="E15" s="172">
        <v>1</v>
      </c>
      <c r="F15" s="173">
        <v>0</v>
      </c>
      <c r="G15" s="174">
        <f>ROUND(E15*F15,2)</f>
        <v>0</v>
      </c>
      <c r="H15" s="173">
        <v>0</v>
      </c>
      <c r="I15" s="174">
        <f>ROUND(E15*H15,2)</f>
        <v>0</v>
      </c>
      <c r="J15" s="173">
        <v>15000</v>
      </c>
      <c r="K15" s="174">
        <f>ROUND(E15*J15,2)</f>
        <v>15000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208</v>
      </c>
      <c r="T15" s="175" t="s">
        <v>209</v>
      </c>
      <c r="U15" s="157">
        <v>0</v>
      </c>
      <c r="V15" s="157">
        <f>ROUND(E15*U15,2)</f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156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492"/>
      <c r="D16" s="493"/>
      <c r="E16" s="493"/>
      <c r="F16" s="493"/>
      <c r="G16" s="49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9">
        <v>5</v>
      </c>
      <c r="B17" s="170" t="s">
        <v>1060</v>
      </c>
      <c r="C17" s="179" t="s">
        <v>1061</v>
      </c>
      <c r="D17" s="171" t="s">
        <v>1053</v>
      </c>
      <c r="E17" s="172">
        <v>1</v>
      </c>
      <c r="F17" s="173">
        <v>0</v>
      </c>
      <c r="G17" s="174">
        <f>ROUND(E17*F17,2)</f>
        <v>0</v>
      </c>
      <c r="H17" s="173">
        <v>0</v>
      </c>
      <c r="I17" s="174">
        <f>ROUND(E17*H17,2)</f>
        <v>0</v>
      </c>
      <c r="J17" s="173">
        <v>15000</v>
      </c>
      <c r="K17" s="174">
        <f>ROUND(E17*J17,2)</f>
        <v>15000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208</v>
      </c>
      <c r="T17" s="175" t="s">
        <v>209</v>
      </c>
      <c r="U17" s="157">
        <v>0</v>
      </c>
      <c r="V17" s="157">
        <f>ROUND(E17*U17,2)</f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156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492"/>
      <c r="D18" s="493"/>
      <c r="E18" s="493"/>
      <c r="F18" s="493"/>
      <c r="G18" s="49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6</v>
      </c>
      <c r="B19" s="170" t="s">
        <v>1062</v>
      </c>
      <c r="C19" s="179" t="s">
        <v>1063</v>
      </c>
      <c r="D19" s="171" t="s">
        <v>1053</v>
      </c>
      <c r="E19" s="172">
        <v>1</v>
      </c>
      <c r="F19" s="173">
        <v>0</v>
      </c>
      <c r="G19" s="174">
        <f>ROUND(E19*F19,2)</f>
        <v>0</v>
      </c>
      <c r="H19" s="173">
        <v>0</v>
      </c>
      <c r="I19" s="174">
        <f>ROUND(E19*H19,2)</f>
        <v>0</v>
      </c>
      <c r="J19" s="173">
        <v>20000</v>
      </c>
      <c r="K19" s="174">
        <f>ROUND(E19*J19,2)</f>
        <v>20000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208</v>
      </c>
      <c r="T19" s="175" t="s">
        <v>209</v>
      </c>
      <c r="U19" s="157">
        <v>0</v>
      </c>
      <c r="V19" s="157">
        <f>ROUND(E19*U19,2)</f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156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492"/>
      <c r="D20" s="493"/>
      <c r="E20" s="493"/>
      <c r="F20" s="493"/>
      <c r="G20" s="493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9">
        <v>7</v>
      </c>
      <c r="B21" s="170" t="s">
        <v>1064</v>
      </c>
      <c r="C21" s="179" t="s">
        <v>1065</v>
      </c>
      <c r="D21" s="171" t="s">
        <v>1053</v>
      </c>
      <c r="E21" s="172">
        <v>1</v>
      </c>
      <c r="F21" s="173">
        <v>0</v>
      </c>
      <c r="G21" s="174">
        <f>ROUND(E21*F21,2)</f>
        <v>0</v>
      </c>
      <c r="H21" s="173">
        <v>0</v>
      </c>
      <c r="I21" s="174">
        <f>ROUND(E21*H21,2)</f>
        <v>0</v>
      </c>
      <c r="J21" s="173">
        <v>80000</v>
      </c>
      <c r="K21" s="174">
        <f>ROUND(E21*J21,2)</f>
        <v>80000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208</v>
      </c>
      <c r="T21" s="175" t="s">
        <v>209</v>
      </c>
      <c r="U21" s="157">
        <v>0</v>
      </c>
      <c r="V21" s="157">
        <f>ROUND(E21*U21,2)</f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156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492"/>
      <c r="D22" s="493"/>
      <c r="E22" s="493"/>
      <c r="F22" s="493"/>
      <c r="G22" s="493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9">
        <v>8</v>
      </c>
      <c r="B23" s="170" t="s">
        <v>1066</v>
      </c>
      <c r="C23" s="179" t="s">
        <v>1067</v>
      </c>
      <c r="D23" s="171" t="s">
        <v>1053</v>
      </c>
      <c r="E23" s="172">
        <v>1</v>
      </c>
      <c r="F23" s="173">
        <v>0</v>
      </c>
      <c r="G23" s="174">
        <f>ROUND(E23*F23,2)</f>
        <v>0</v>
      </c>
      <c r="H23" s="173">
        <v>0</v>
      </c>
      <c r="I23" s="174">
        <f>ROUND(E23*H23,2)</f>
        <v>0</v>
      </c>
      <c r="J23" s="173">
        <v>5000</v>
      </c>
      <c r="K23" s="174">
        <f>ROUND(E23*J23,2)</f>
        <v>5000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 t="s">
        <v>208</v>
      </c>
      <c r="T23" s="175" t="s">
        <v>209</v>
      </c>
      <c r="U23" s="157">
        <v>0</v>
      </c>
      <c r="V23" s="157">
        <f>ROUND(E23*U23,2)</f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156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492"/>
      <c r="D24" s="493"/>
      <c r="E24" s="493"/>
      <c r="F24" s="493"/>
      <c r="G24" s="493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9">
        <v>9</v>
      </c>
      <c r="B25" s="170" t="s">
        <v>1068</v>
      </c>
      <c r="C25" s="179" t="s">
        <v>1069</v>
      </c>
      <c r="D25" s="171" t="s">
        <v>1053</v>
      </c>
      <c r="E25" s="172">
        <v>1</v>
      </c>
      <c r="F25" s="173">
        <v>0</v>
      </c>
      <c r="G25" s="174">
        <f>ROUND(E25*F25,2)</f>
        <v>0</v>
      </c>
      <c r="H25" s="173">
        <v>0</v>
      </c>
      <c r="I25" s="174">
        <f>ROUND(E25*H25,2)</f>
        <v>0</v>
      </c>
      <c r="J25" s="173">
        <v>60000</v>
      </c>
      <c r="K25" s="174">
        <f>ROUND(E25*J25,2)</f>
        <v>60000</v>
      </c>
      <c r="L25" s="174">
        <v>21</v>
      </c>
      <c r="M25" s="174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4"/>
      <c r="S25" s="174" t="s">
        <v>208</v>
      </c>
      <c r="T25" s="175" t="s">
        <v>209</v>
      </c>
      <c r="U25" s="157">
        <v>0</v>
      </c>
      <c r="V25" s="157">
        <f>ROUND(E25*U25,2)</f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156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492"/>
      <c r="D26" s="493"/>
      <c r="E26" s="493"/>
      <c r="F26" s="493"/>
      <c r="G26" s="49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9">
        <v>10</v>
      </c>
      <c r="B27" s="170" t="s">
        <v>1070</v>
      </c>
      <c r="C27" s="179" t="s">
        <v>1071</v>
      </c>
      <c r="D27" s="171" t="s">
        <v>1053</v>
      </c>
      <c r="E27" s="172">
        <v>1</v>
      </c>
      <c r="F27" s="173">
        <v>0</v>
      </c>
      <c r="G27" s="174">
        <f>ROUND(E27*F27,2)</f>
        <v>0</v>
      </c>
      <c r="H27" s="173">
        <v>0</v>
      </c>
      <c r="I27" s="174">
        <f>ROUND(E27*H27,2)</f>
        <v>0</v>
      </c>
      <c r="J27" s="173">
        <v>60000</v>
      </c>
      <c r="K27" s="174">
        <f>ROUND(E27*J27,2)</f>
        <v>60000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/>
      <c r="S27" s="174" t="s">
        <v>208</v>
      </c>
      <c r="T27" s="175" t="s">
        <v>209</v>
      </c>
      <c r="U27" s="157">
        <v>0</v>
      </c>
      <c r="V27" s="157">
        <f>ROUND(E27*U27,2)</f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156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492"/>
      <c r="D28" s="493"/>
      <c r="E28" s="493"/>
      <c r="F28" s="493"/>
      <c r="G28" s="493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9">
        <v>11</v>
      </c>
      <c r="B29" s="170" t="s">
        <v>1072</v>
      </c>
      <c r="C29" s="179" t="s">
        <v>1073</v>
      </c>
      <c r="D29" s="171" t="s">
        <v>1053</v>
      </c>
      <c r="E29" s="172">
        <v>1</v>
      </c>
      <c r="F29" s="173">
        <v>0</v>
      </c>
      <c r="G29" s="174">
        <f>ROUND(E29*F29,2)</f>
        <v>0</v>
      </c>
      <c r="H29" s="173">
        <v>0</v>
      </c>
      <c r="I29" s="174">
        <f>ROUND(E29*H29,2)</f>
        <v>0</v>
      </c>
      <c r="J29" s="173">
        <v>20000</v>
      </c>
      <c r="K29" s="174">
        <f>ROUND(E29*J29,2)</f>
        <v>20000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208</v>
      </c>
      <c r="T29" s="175" t="s">
        <v>209</v>
      </c>
      <c r="U29" s="157">
        <v>0</v>
      </c>
      <c r="V29" s="157">
        <f>ROUND(E29*U29,2)</f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156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492"/>
      <c r="D30" s="493"/>
      <c r="E30" s="493"/>
      <c r="F30" s="493"/>
      <c r="G30" s="49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69">
        <v>12</v>
      </c>
      <c r="B31" s="170" t="s">
        <v>1074</v>
      </c>
      <c r="C31" s="179" t="s">
        <v>1075</v>
      </c>
      <c r="D31" s="171" t="s">
        <v>219</v>
      </c>
      <c r="E31" s="172">
        <v>1</v>
      </c>
      <c r="F31" s="173">
        <v>0</v>
      </c>
      <c r="G31" s="174">
        <f>ROUND(E31*F31,2)</f>
        <v>0</v>
      </c>
      <c r="H31" s="173">
        <v>0</v>
      </c>
      <c r="I31" s="174">
        <f>ROUND(E31*H31,2)</f>
        <v>0</v>
      </c>
      <c r="J31" s="173">
        <v>30000</v>
      </c>
      <c r="K31" s="174">
        <f>ROUND(E31*J31,2)</f>
        <v>30000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208</v>
      </c>
      <c r="T31" s="175" t="s">
        <v>209</v>
      </c>
      <c r="U31" s="157">
        <v>0</v>
      </c>
      <c r="V31" s="157">
        <f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156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0" t="s">
        <v>1076</v>
      </c>
      <c r="D32" s="158"/>
      <c r="E32" s="159">
        <v>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160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0" t="s">
        <v>1077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160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494"/>
      <c r="D34" s="495"/>
      <c r="E34" s="495"/>
      <c r="F34" s="495"/>
      <c r="G34" s="495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9">
        <v>13</v>
      </c>
      <c r="B35" s="170" t="s">
        <v>1078</v>
      </c>
      <c r="C35" s="179" t="s">
        <v>1079</v>
      </c>
      <c r="D35" s="171" t="s">
        <v>219</v>
      </c>
      <c r="E35" s="172">
        <v>1</v>
      </c>
      <c r="F35" s="173">
        <v>0</v>
      </c>
      <c r="G35" s="174">
        <f>ROUND(E35*F35,2)</f>
        <v>0</v>
      </c>
      <c r="H35" s="173">
        <v>0</v>
      </c>
      <c r="I35" s="174">
        <f>ROUND(E35*H35,2)</f>
        <v>0</v>
      </c>
      <c r="J35" s="173">
        <v>5000</v>
      </c>
      <c r="K35" s="174">
        <f>ROUND(E35*J35,2)</f>
        <v>5000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208</v>
      </c>
      <c r="T35" s="175" t="s">
        <v>209</v>
      </c>
      <c r="U35" s="157">
        <v>0</v>
      </c>
      <c r="V35" s="157">
        <f>ROUND(E35*U35,2)</f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156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180" t="s">
        <v>1080</v>
      </c>
      <c r="D36" s="158"/>
      <c r="E36" s="159">
        <v>1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160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494"/>
      <c r="D37" s="495"/>
      <c r="E37" s="495"/>
      <c r="F37" s="495"/>
      <c r="G37" s="49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5"/>
      <c r="B38" s="6"/>
      <c r="C38" s="182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 x14ac:dyDescent="0.2">
      <c r="A39" s="151"/>
      <c r="B39" s="152" t="s">
        <v>29</v>
      </c>
      <c r="C39" s="183"/>
      <c r="D39" s="153"/>
      <c r="E39" s="154"/>
      <c r="F39" s="154"/>
      <c r="G39" s="177">
        <f>G8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1050</v>
      </c>
    </row>
    <row r="40" spans="1:60" x14ac:dyDescent="0.2">
      <c r="C40" s="184"/>
      <c r="D40" s="139"/>
      <c r="AG40" t="s">
        <v>1051</v>
      </c>
    </row>
    <row r="41" spans="1:60" x14ac:dyDescent="0.2">
      <c r="D41" s="139"/>
    </row>
    <row r="42" spans="1:60" x14ac:dyDescent="0.2">
      <c r="D42" s="139"/>
    </row>
    <row r="43" spans="1:60" x14ac:dyDescent="0.2">
      <c r="D43" s="139"/>
    </row>
    <row r="44" spans="1:60" x14ac:dyDescent="0.2">
      <c r="D44" s="139"/>
    </row>
    <row r="45" spans="1:60" x14ac:dyDescent="0.2">
      <c r="D45" s="139"/>
    </row>
    <row r="46" spans="1:60" x14ac:dyDescent="0.2">
      <c r="D46" s="139"/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VrynJAvuCs1L+sLJNDhKYJpvNYDA3Vzau9BGsrrC9XoXvfTJ9wOfnDNNx0RWk6ZQZcvO2mQMh9bSkPU1FApKSw==" saltValue="0s9WfUAf6HWzg9bjvzeeOA==" spinCount="100000" sheet="1"/>
  <mergeCells count="17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26:G26"/>
    <mergeCell ref="C28:G28"/>
    <mergeCell ref="C30:G30"/>
    <mergeCell ref="C34:G34"/>
    <mergeCell ref="C37:G37"/>
  </mergeCells>
  <pageMargins left="0.59055118110236204" right="0.196850393700787" top="0.78740157499999996" bottom="0.78740157499999996" header="0.3" footer="0.3"/>
  <pageSetup paperSize="9" scale="98" orientation="landscape" horizontalDpi="360" verticalDpi="360" r:id="rId1"/>
  <headerFooter>
    <oddFooter>&amp;RStránka &amp;P z &amp;N&amp;LZpracováno programem BUILDpower S,  © RTS, a.s.</oddFooter>
  </headerFooter>
  <colBreaks count="1" manualBreakCount="1">
    <brk id="20" max="3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ASŘ</vt:lpstr>
      <vt:lpstr>ZTI</vt:lpstr>
      <vt:lpstr>UT</vt:lpstr>
      <vt:lpstr>VZT Pol</vt:lpstr>
      <vt:lpstr>Elektro</vt:lpstr>
      <vt:lpstr>VN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VN!Názvy_tisku</vt:lpstr>
      <vt:lpstr>oadresa</vt:lpstr>
      <vt:lpstr>Stavba!Objednatel</vt:lpstr>
      <vt:lpstr>Stavba!Objekt</vt:lpstr>
      <vt:lpstr>ASŘ!Oblast_tisku</vt:lpstr>
      <vt:lpstr>Stavba!Oblast_tisku</vt:lpstr>
      <vt:lpstr>UT!Oblast_tisku</vt:lpstr>
      <vt:lpstr>VN!Oblast_tisku</vt:lpstr>
      <vt:lpstr>'VZT Pol'!Oblast_tisku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Elektro!Rozpočet1</vt:lpstr>
      <vt:lpstr>Elektro!Rozpočet1_34</vt:lpstr>
      <vt:lpstr>Elektro!Rozpočet1_42</vt:lpstr>
      <vt:lpstr>Elektro!Rozpočet1_78</vt:lpstr>
      <vt:lpstr>Elektro!Rozpočet1_90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cp:lastPrinted>2014-02-28T09:52:57Z</cp:lastPrinted>
  <dcterms:created xsi:type="dcterms:W3CDTF">2009-04-08T07:15:50Z</dcterms:created>
  <dcterms:modified xsi:type="dcterms:W3CDTF">2018-10-19T10:42:29Z</dcterms:modified>
</cp:coreProperties>
</file>