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45" activeTab="0"/>
  </bookViews>
  <sheets>
    <sheet name="I. Celkový součet" sheetId="13" r:id="rId1"/>
    <sheet name="II. Sazebník" sheetId="17" r:id="rId2"/>
    <sheet name="III.A1) Projektové práce" sheetId="19" r:id="rId3"/>
    <sheet name="III.A2) Projektové práce" sheetId="12" r:id="rId4"/>
    <sheet name="III.B1) IČ k ÚR" sheetId="20" r:id="rId5"/>
    <sheet name="III.B2) IČ k SP" sheetId="16" r:id="rId6"/>
    <sheet name="IV.C1)TP" sheetId="21" r:id="rId7"/>
  </sheets>
  <externalReferences>
    <externalReference r:id="rId10"/>
    <externalReference r:id="rId11"/>
  </externalReferences>
  <definedNames>
    <definedName name="_xlnm._FilterDatabase" localSheetId="3" hidden="1">'III.A2) Projektové práce'!$A$10:$E$73</definedName>
    <definedName name="Excel_BuiltIn__FilterDatabase_1" localSheetId="2">#REF!</definedName>
    <definedName name="Excel_BuiltIn__FilterDatabase_1" localSheetId="3">#REF!</definedName>
    <definedName name="Excel_BuiltIn__FilterDatabase_1" localSheetId="4">#REF!</definedName>
    <definedName name="Excel_BuiltIn__FilterDatabase_1">#REF!</definedName>
    <definedName name="_xlnm.Print_Area" localSheetId="0">'I. Celkový součet'!$A$1:$D$25</definedName>
    <definedName name="_xlnm.Print_Area" localSheetId="1">'II. Sazebník'!$A$1:$L$16,'II. Sazebník'!$B$17:$G$91</definedName>
    <definedName name="_xlnm.Print_Area" localSheetId="2">'III.A1) Projektové práce'!$A$1:$E$162</definedName>
    <definedName name="_xlnm.Print_Area" localSheetId="3">'III.A2) Projektové práce'!$A$1:$F$126</definedName>
    <definedName name="_xlnm.Print_Area" localSheetId="4">'III.B1) IČ k ÚR'!$A$1:$E$29</definedName>
    <definedName name="_xlnm.Print_Area" localSheetId="5">'III.B2) IČ k SP'!$A$1:$F$62</definedName>
  </definedNames>
  <calcPr calcId="181029"/>
  <extLst/>
</workbook>
</file>

<file path=xl/sharedStrings.xml><?xml version="1.0" encoding="utf-8"?>
<sst xmlns="http://schemas.openxmlformats.org/spreadsheetml/2006/main" count="575" uniqueCount="385">
  <si>
    <t>1. Identifikační údaje</t>
  </si>
  <si>
    <t xml:space="preserve">OCENĚNÝ ROZPIS SLUŽEB  </t>
  </si>
  <si>
    <t>x</t>
  </si>
  <si>
    <t>Počet hodin</t>
  </si>
  <si>
    <t>Hodinová sazba Kč/hod.</t>
  </si>
  <si>
    <t>Cena Kč</t>
  </si>
  <si>
    <t>počet
hodin</t>
  </si>
  <si>
    <t>Kč/hod</t>
  </si>
  <si>
    <t>Cena</t>
  </si>
  <si>
    <t>Dokumentace ke stavebnímu povolení</t>
  </si>
  <si>
    <t>Kč bez DPH</t>
  </si>
  <si>
    <t>Cena celkem vč. DPH</t>
  </si>
  <si>
    <t>Kč</t>
  </si>
  <si>
    <t>seznámení všech vlastníků pozemků se záměrem uskutečnit veřejně prospěšnou stavbu</t>
  </si>
  <si>
    <t>obstarání všech existujících  výpisů z příslušných katastrů  nemovitostí</t>
  </si>
  <si>
    <t>dohledávání neznámých,  neurčených a nedosažitelných  vlastníků</t>
  </si>
  <si>
    <t>A ) kupní smlouvy na pozemky, porosty a budovy v trvalém záboru</t>
  </si>
  <si>
    <t>C ) kupní smlouvy na porosty v dočasném záboru a pod VB</t>
  </si>
  <si>
    <t>zajištění, sestavení a  uzavření smluv o přeložkách inženýrských sítí</t>
  </si>
  <si>
    <t>zajištění uzavření smluv o zřízení věcného břemene s oprávněným a povinným z věcného břemene</t>
  </si>
  <si>
    <t>zajištění a uzavření smluv o budoucím převzetí SO ( obce, kraje, ZVHS apod. )</t>
  </si>
  <si>
    <t>A) aktuální výpis z katastru nemovitostí</t>
  </si>
  <si>
    <t>B) listiny prokazující splnění podmínky vyvlastnění dle § 5 zákona č. 184/2006 Sb.</t>
  </si>
  <si>
    <t>C) GP oddělovací nebo GP na VB</t>
  </si>
  <si>
    <t xml:space="preserve">D) znalecký posudek o ceně nemovitosti </t>
  </si>
  <si>
    <t>zajištění souhlasu vlastníků k dotčení ochranného pásma lesa ( 50 m od okraje lesa ) a - zajištění souhlasu vlastníků ke změně souhlasu s vynětím ze ZPF a k uložení přebytečné ornice</t>
  </si>
  <si>
    <t>zajištění pravomocného rozhodnutí o vyvlastnění</t>
  </si>
  <si>
    <t xml:space="preserve">Počet </t>
  </si>
  <si>
    <t>Hodinová sazba</t>
  </si>
  <si>
    <t>hodin</t>
  </si>
  <si>
    <t>Kč / hod</t>
  </si>
  <si>
    <t>SPECIFIKACE INŽENÝRSKÉ ČINNOSTI – část A</t>
  </si>
  <si>
    <t xml:space="preserve">Kompletace podkladů z předchozího projednání stavby  </t>
  </si>
  <si>
    <t>ČÁST A – CELKEM</t>
  </si>
  <si>
    <t>SPECIFIKACE INŽENÝRSKÉ ČINNOSTI – část B</t>
  </si>
  <si>
    <t>Počet  hodin</t>
  </si>
  <si>
    <t xml:space="preserve">Hodinová sazba  Kč/ hod  </t>
  </si>
  <si>
    <t>Cena                 Kč</t>
  </si>
  <si>
    <t>Kompletace uzavřených smluv a souvisejících podkladů pro podání žádosti o stavební povolení.</t>
  </si>
  <si>
    <t>ČÁST B CELKEM</t>
  </si>
  <si>
    <t>SPECIFIKACE INŽENÝRSKÉ ČINNOSTI – část C</t>
  </si>
  <si>
    <t>Zajištění  vydání  stavebního povolení, kompletace a doplnění podkladů, vyjádření, stanovisek, sestavení seznamu účastníků řízení, sestavení žádostí o vydání  stavebního povolení a jeho podání u příslušného stavebního úřadu včetně zajištění dalších podkladů dle požadavků příslušného stavebního úřadu v rámci  stavebního  řízení, účast na jednáních, předání pravomocného  stavebního povolení</t>
  </si>
  <si>
    <t>ČÁST C CELKEM</t>
  </si>
  <si>
    <t>SPECIFIKACE INŽENÝRSKÉ ČINNOSTI – část D</t>
  </si>
  <si>
    <t>Zajištění konzultací, kontrolních dnů k IČ zhotovitele, osobní průběžné informování objednatele o průběhu IČ zhotovitele, zastupování objednatele ve správních řízeních k IČ, plynoucích z předmětu smlouvy, zajištění předání výstupů jednotlivých smluvních IČ.</t>
  </si>
  <si>
    <t>ČÁST D CELKEM</t>
  </si>
  <si>
    <t xml:space="preserve">CELKEM ČÁST A+B+C+D  IČ </t>
  </si>
  <si>
    <t>NÁZEV AKCE:</t>
  </si>
  <si>
    <t xml:space="preserve">Služba </t>
  </si>
  <si>
    <t xml:space="preserve">Popis prací </t>
  </si>
  <si>
    <t>Reprografie v počtu dle VOP</t>
  </si>
  <si>
    <t>Procentní podíl nabídkové a předpokládané ceny v %</t>
  </si>
  <si>
    <t>*)</t>
  </si>
  <si>
    <t>Kontrolní část pro Zadavatele - uchazeč neoceňuje</t>
  </si>
  <si>
    <t>DSP bez zaměření, průzkumů a ostatních prací - 25% z "C"</t>
  </si>
  <si>
    <t>Předpokládaná hodnota zadavatele v Kč celkem</t>
  </si>
  <si>
    <t>Nabídková cena uchazeče v Kč celkem</t>
  </si>
  <si>
    <t>**)</t>
  </si>
  <si>
    <t>Pozn.: Uchazeč v rámci této části vyplní předpokládaný počet v rámci dílčí činnosti, hodinovou sazbu a cenu - modré buňky</t>
  </si>
  <si>
    <t>Předpokládaná hodnota stavebních nákladů v Kč</t>
  </si>
  <si>
    <t>Nabízená cena služeb v Kč</t>
  </si>
  <si>
    <t>Zaměření v Kč</t>
  </si>
  <si>
    <t>Cena v Kč</t>
  </si>
  <si>
    <t>Nerealizované položky nebudou oceňovány (označeny "Neobsazeno")</t>
  </si>
  <si>
    <t>Popis prací</t>
  </si>
  <si>
    <r>
      <t xml:space="preserve">Pozn.: </t>
    </r>
    <r>
      <rPr>
        <i/>
        <sz val="8"/>
        <color indexed="8"/>
        <rFont val="Arial"/>
        <family val="2"/>
      </rPr>
      <t>Uchazeč v rámci této části vyplní předpokládaný počet v rámci dílčí činnosti, hodinovou sazbu a cenu</t>
    </r>
    <r>
      <rPr>
        <b/>
        <i/>
        <sz val="8"/>
        <color indexed="8"/>
        <rFont val="Arial"/>
        <family val="2"/>
      </rPr>
      <t>-</t>
    </r>
    <r>
      <rPr>
        <b/>
        <i/>
        <u val="single"/>
        <sz val="8"/>
        <color indexed="8"/>
        <rFont val="Arial"/>
        <family val="2"/>
      </rPr>
      <t>modré buňky</t>
    </r>
    <r>
      <rPr>
        <b/>
        <i/>
        <sz val="8"/>
        <color indexed="8"/>
        <rFont val="Arial"/>
        <family val="2"/>
      </rPr>
      <t>.</t>
    </r>
  </si>
  <si>
    <t>Dokumentace k územnímu rozhodnutí</t>
  </si>
  <si>
    <t>Inženýrská činnost k územnímu rozhodnutí</t>
  </si>
  <si>
    <t>Část DSP</t>
  </si>
  <si>
    <t>SPECIFIKACE - TES včetně IZ a ekonomického vyhodnocení</t>
  </si>
  <si>
    <t>A. Průvodní zpráva</t>
  </si>
  <si>
    <t>B. Výkresy</t>
  </si>
  <si>
    <t>B 1 Přehledná situace</t>
  </si>
  <si>
    <t>B 2 Situace zájmového území</t>
  </si>
  <si>
    <t>B 3.1. Zákres trasy do ÚP podkladů</t>
  </si>
  <si>
    <t>B 3.2. Výkres budoucí kategorizace pozemních komunikací</t>
  </si>
  <si>
    <t xml:space="preserve">B 4 Podélný profil </t>
  </si>
  <si>
    <t>B 5 Vzorové a charakteristické příčné řezy</t>
  </si>
  <si>
    <t>C. Podklady a průzkumy</t>
  </si>
  <si>
    <t>C 1 Dopravně - inženýrské údaje</t>
  </si>
  <si>
    <t>C 2 Životní prostředí - požadavky EIA</t>
  </si>
  <si>
    <t>C3 Vazba na územně-plánovací podklady (VÚC, ÚP měst a obcí dotčených stavbou)</t>
  </si>
  <si>
    <t>C 4 Odhad nákladů stavby</t>
  </si>
  <si>
    <t>C 5.1 Záborový elaborát - odhad nákladů na výkupy, počet LV, apod.</t>
  </si>
  <si>
    <t>C 6 Orientační IG průzkum - rešerže</t>
  </si>
  <si>
    <t>C 7 Předběžný harmonogram přípravy a realizace stavby</t>
  </si>
  <si>
    <r>
      <t>D. Doklady</t>
    </r>
    <r>
      <rPr>
        <sz val="8"/>
        <color theme="1"/>
        <rFont val="Arial"/>
        <family val="2"/>
      </rPr>
      <t xml:space="preserve"> - projednání s objednatelem a zástupci Ministerstva dopravy, případně další dotčené orgány a organizace vyžádané objednatelem</t>
    </r>
  </si>
  <si>
    <t>E. Aktualizace investičního záměru a ekonomického vyhodnocení</t>
  </si>
  <si>
    <t>Analýza změn ve stavebních objektech, které se rozhodujícím způsobem podílejí na  změně stavebních nákladů vč. analýzy stavebních nákladů (porovnání, změna nárůstu stavebních nákladů oproti schválenému IZ, přepočet na srovnatelnou úroveň apod.)</t>
  </si>
  <si>
    <t>Analýza studie ekonomické efektivnosti</t>
  </si>
  <si>
    <t xml:space="preserve">Textová část aktualizace </t>
  </si>
  <si>
    <t>Vyplnění Formuláře vzorů 80, 81, 82,  83</t>
  </si>
  <si>
    <t>Výkresová část</t>
  </si>
  <si>
    <t>SPECIFIKACE DÚR</t>
  </si>
  <si>
    <t>D. VÝKRESOVÁ DOKUMENTACE</t>
  </si>
  <si>
    <t>SOUČET A – G celkem za DÚR (bez DPH)</t>
  </si>
  <si>
    <t>Pozn.: Předběžný geotechnický průzkum není předmětem činnosti v rámci zpracování DÚR. Práce vyhotovuje jiný zhotovitel. Podklady budou zhotovitel předány objednatelem nejpozději k datu zahájení prací na DÚR. Výstupy z předběžného geotechnického průzkumu budou zhotovitelem v souladu s technickými předpisy zapracovány.</t>
  </si>
  <si>
    <t xml:space="preserve">Kompletace podkladů z dokladové části projednání </t>
  </si>
  <si>
    <t>Část DUR</t>
  </si>
  <si>
    <t>DÚR bez zaměření, průzkumů a ostatních prací - 19% z "C"</t>
  </si>
  <si>
    <t>*) Pozn. Požadované hodnoty se načítají z listu III.A1 popř. III.A2 (v Kč bez DPH)</t>
  </si>
  <si>
    <t>Archeologický průzkum - rešerše</t>
  </si>
  <si>
    <t>Měření hluku</t>
  </si>
  <si>
    <t>Dendrologický průzkum</t>
  </si>
  <si>
    <t>Biologické hodnocení</t>
  </si>
  <si>
    <t>Hluková studie</t>
  </si>
  <si>
    <t>Rozptylová studie</t>
  </si>
  <si>
    <t>Vlivy na zdraví</t>
  </si>
  <si>
    <t>Charakteristika nedostatků ve znalostech a neurčitostí</t>
  </si>
  <si>
    <t>Charakteristika opatření k prevenci, vyloučení, snížení, popřípadě kompenzaci nepříznivých vlivů na životní prostředí</t>
  </si>
  <si>
    <t>Charakteristika environmentálních rizik při možných haváriích a nestandardních stavech</t>
  </si>
  <si>
    <t>Komplexní charakteristika vlivů záměru na životní prostředí z hlediska jejich velikosti a významnosti a možnosti přeshraničních vlivů</t>
  </si>
  <si>
    <t>Charakteristika předpokládaných vlivů záměru na obyvatelstvo a životní prostředí a hodnocení jejich velikosti a významnosti</t>
  </si>
  <si>
    <t>Celkové zhodnocení kvality životního prostředí v dotčeném území z hlediska jeho únosného zatížení</t>
  </si>
  <si>
    <t>Charakteristika současného stavu životního prostředí v dotčeném území</t>
  </si>
  <si>
    <t>Výčet nejzávažnějších enviromentálních charakteristik dotčeného území</t>
  </si>
  <si>
    <t>Údaje o výstupech</t>
  </si>
  <si>
    <t>Údaje o vstupech</t>
  </si>
  <si>
    <t>Základní údaje</t>
  </si>
  <si>
    <t>A. ÚDAJE O OZNAMOVATELI</t>
  </si>
  <si>
    <t>B. ÚDAJE O ZÁMĚRU</t>
  </si>
  <si>
    <t>C. ÚDAJE O ŽIVOTNÍM PROSTŘEDÍ V DOTČENÉM ÚZEMÍ</t>
  </si>
  <si>
    <t>D. KOMPLEXNÍ CHARAKTERISTIKA A HODNOCENÍ VLIVŮ ZÁMĚRU NA VEŘEJNÉ ZDRAVÍ A ŽIVOTNÍ PROSTŘEDÍ</t>
  </si>
  <si>
    <t>E. POROVNÁNÍ VARIANT ŘEŠENÍ ZÁMĚRU</t>
  </si>
  <si>
    <t>F. ZÁVĚR</t>
  </si>
  <si>
    <t>G. VŠEOBECNÉ SROZUMITELNÉ SHRNUTÍ NETECHNICKÉHO CHARAKTERU</t>
  </si>
  <si>
    <t>H. PŘÍLOHY - STUDIE EIA</t>
  </si>
  <si>
    <t>Cena A-E celkem bez DPH</t>
  </si>
  <si>
    <t>Cena A-H celkem bez DPH</t>
  </si>
  <si>
    <t>SPECIFIKACE - EIA</t>
  </si>
  <si>
    <t>III. A1) Položkový rozpočet - projektové práce (TES, IZ, EIA, DÚR)</t>
  </si>
  <si>
    <t>TES a ekonomické hodnocení</t>
  </si>
  <si>
    <t>EIA</t>
  </si>
  <si>
    <t>Předpokládaná hodnota zadavatele v Kč (EIA)</t>
  </si>
  <si>
    <t>Předpokládaná hodnota zadavatele v Kč (TES, ekonomické vyhodnocení)</t>
  </si>
  <si>
    <t>Nabídková cena uchazeče v Kč (EIA)</t>
  </si>
  <si>
    <t>Nabídková cena uchazeče v Kč (TES, ekonomické vyhodnocení)</t>
  </si>
  <si>
    <t>Žlutě - doplní uchazeč</t>
  </si>
  <si>
    <t>UNIKA Tabulka 13, odvětví - Stavby inženýrské  a vodohospodářské (vodní), PÁSMO III. dle kapitoly 3.5.13 Kategorie funkčních částí stavby Inženýrských a vodních (vodohospodářských)</t>
  </si>
  <si>
    <t>Ostatní práce  v Kč</t>
  </si>
  <si>
    <t>Sleva (uveď kladnou hodnotu) /přirážka (uveď zápornou hodnotu)z UNIKY v %</t>
  </si>
  <si>
    <t>Výsledná cena po započtení slevy nebo přirážky v Kč bez DPH</t>
  </si>
  <si>
    <t>Technická pomoc objednateli</t>
  </si>
  <si>
    <t>Předpokládaná hodnota zadavatele v Kč (TP)</t>
  </si>
  <si>
    <t>Nabídková cena uchazeče v Kč (TP)</t>
  </si>
  <si>
    <r>
      <t xml:space="preserve">Pozn.: Uchazeč v rámci této části vyplní </t>
    </r>
    <r>
      <rPr>
        <b/>
        <i/>
        <sz val="8"/>
        <color indexed="8"/>
        <rFont val="Arial"/>
        <family val="2"/>
      </rPr>
      <t>hodinovou sazbu-modré buňky.</t>
    </r>
  </si>
  <si>
    <t>Počet hod.</t>
  </si>
  <si>
    <t>Cena celkem</t>
  </si>
  <si>
    <t>*) Sazba zarhnuje veškeré související náklady s technickou pomocí, tj. cestovné, náklady na PHM, stravné apod.</t>
  </si>
  <si>
    <t>Technická pomoc objednateli (TP)</t>
  </si>
  <si>
    <t>Cena  TP celkem bez DPH</t>
  </si>
  <si>
    <t>Související průzkumy v Kč vztahující se ke konkrétnímu projektovému stupni</t>
  </si>
  <si>
    <t>IV. C) Položkový rozpočet - technická pomoc objednateli</t>
  </si>
  <si>
    <t>Cena celkem bez DPH vč. Technické pomoci objednateli</t>
  </si>
  <si>
    <t>Cena celkem bez DPH a bez technické pomoci objednateli – srovnání s kontrolním výpočtem UNIKA</t>
  </si>
  <si>
    <t>Cena/hod*)</t>
  </si>
  <si>
    <t>paušální hod. sazba</t>
  </si>
  <si>
    <t>I. Celková součtová tabulka nabídkové ceny pro typový příklad</t>
  </si>
  <si>
    <t>II. Tabulka kontroly výpočtu nabídkové ceny dle Sazebníku pro navrhování nabídkových cen projektových prací a inženýrských činností,</t>
  </si>
  <si>
    <t>Uchazečem zvolená hodnota "C" v Kč v intevalu  dle Tabulky 13 , pásma III.</t>
  </si>
  <si>
    <t>IČ k ÚR vč. Majetkoprávního projednání - 6% z "C" v Kč</t>
  </si>
  <si>
    <t>IČ k SP vč. Majetkoprávního projednání - 4% z "C" v Kč</t>
  </si>
  <si>
    <t>DPH (21%)</t>
  </si>
  <si>
    <t>Hodinová sazba TP</t>
  </si>
  <si>
    <t>Kontrola rozdílu dle ZD</t>
  </si>
  <si>
    <t>Předpokládaná hodnota zadavatele v Kč (DSP)</t>
  </si>
  <si>
    <t>Nabídková cena uchazeče v Kč (DSP)</t>
  </si>
  <si>
    <t>Předpokládaná hodnota zadavatele v Kč (IČ k SP)</t>
  </si>
  <si>
    <t>Neobsazeno</t>
  </si>
  <si>
    <t>Nabídková cena uchazeče v Kč (DUR )</t>
  </si>
  <si>
    <t xml:space="preserve">Předpokládaná hodnota zadavatele v Kč  (DUR) </t>
  </si>
  <si>
    <t>Nabídková cena uchazeče v Kč (IČ k ÚR )</t>
  </si>
  <si>
    <t>Předpokládaná hodnota zadavatele v Kč  (IČ k ÚR) a</t>
  </si>
  <si>
    <t>Průzkumy a zaměření, ostatní práce v Kč (DÚR)</t>
  </si>
  <si>
    <t>Průzkumy a zaměření, ostatní práce v Kč (DSP)</t>
  </si>
  <si>
    <t xml:space="preserve">III. B) Položkový rozpočet - IČ k ÚR </t>
  </si>
  <si>
    <t>Studium podkladů předaných objednatelem (DÚR, EIA,…)</t>
  </si>
  <si>
    <t>Činnosti spojené s majetkoprávním  vypořádáním, tj.zajištění všech existujících výpisů z příslušných katastrů nemovitostí, projednání s vlastníky dotčených pozemků a získání vyjádření (umístění stavby, ZPF, PUPFL, kácení MLZ,….)</t>
  </si>
  <si>
    <t>Zajištění souhlasu s převzetím nově budovaných stavebních objektů budoucími vlastníky</t>
  </si>
  <si>
    <r>
      <t xml:space="preserve">Projednání plánovaných přeložek inženýrských sítí s vlastníky resp.provozovateli, zajištění  smlouvy </t>
    </r>
    <r>
      <rPr>
        <sz val="10"/>
        <rFont val="Arial"/>
        <family val="2"/>
      </rPr>
      <t xml:space="preserve"> o přeložce zařízení</t>
    </r>
  </si>
  <si>
    <t>Zajištění  vydání územního rozhodnutí, kompletace a doplnění podkladů, vyjádření, stanovisek, sestavení seznamu účastníků řízení, kompletace dokladů o majetkoprávním vypořádání, sestavení žádosti o vydání územního rozhodnutí a jejího podání u příslušného stavebního úřadu včetně zajištění dalších podkladů dle požadavků příslušného stavebního úřadu v rámci územního  řízení, umístění informace o ÚŘ v terénu, účast na jednání, předání pravomocného územního rozhodnutí</t>
  </si>
  <si>
    <t>Technická pomoc objednateli při získání pravomocného ÚR</t>
  </si>
  <si>
    <t>Studium podkladů předaných objednatelem (ÚR, DSP, EIA,…)</t>
  </si>
  <si>
    <t>zajištění znaleckých posudků o ceně pozemků, porostů a budov v TZ</t>
  </si>
  <si>
    <t>zajištění znaleckých posudků o náhradě pro zřízení věcného břemene</t>
  </si>
  <si>
    <t>zajištění znaleckých posudků o ceně porostů (MLZ, lesní porosty) v dočasných záborech a pod věcným břemenem</t>
  </si>
  <si>
    <t>Sestavení  návrhu všech typů smluv, které jsou potřebné uzavřít v rámci stavby, jejich projednání s objednatelem (investorem), a po odsouhlasení objednatelem následné projednání s dotčenými vlastníky a uživateli zejména smlouvy typu:</t>
  </si>
  <si>
    <t>B) směnné smlouvy, smlouvy o  předání majetku státu a o změně příslušnosti hospodařit, aj.</t>
  </si>
  <si>
    <t>D) smlouvy o zřízení věcného břemene- služebnosti IS</t>
  </si>
  <si>
    <t>E) nájemní smlouvy, smlouvy o výpůjčce aj.</t>
  </si>
  <si>
    <t xml:space="preserve">jednání s vlastníky – fyz. i práv. osobami, příp. konkursními  správci, exekutory a  likvidátory vedoucí  k uzavření veškerých potřebných smluv v rámci stavby </t>
  </si>
  <si>
    <t>jednání vedoucí k projednání  dědictví, odstranění zástavních  práv (jednání s věřiteli a dlužníky),  odstranění duplicitních  vlastnictví a jiných překážek  bránících uzavření smlouvy  popř. vkladu  do KN</t>
  </si>
  <si>
    <t>jednání s příslušnými katastrálními úřady vedoucí k zápisu geom.plánů do KN a povolení vkladu příslušných smluv, dohod aj. do KN</t>
  </si>
  <si>
    <t>podávání návrhů na vklad (zejména kupní smlouvy, smlouvy o VB  aj.) a na záznam do KN (smlouvy o převodu, smlouvy o předání majetku státu aj.)</t>
  </si>
  <si>
    <t>projednání typů a návrhů smluv o  zřízení VB se správci IS a investorem vč. jejich uzavření</t>
  </si>
  <si>
    <t>podávání návrhů na vklad kompletních  smluv o zřízení věcného břemene</t>
  </si>
  <si>
    <t>zajištění podkladů pro vypracování žádosti na zahájení vyvlastňovacích řízení odnětím a omezením vlastnického práva a to zejména:</t>
  </si>
  <si>
    <t>sestavení návrhu  a podání žádostí na zahájení vyvlastňovacích řízení odnětím či omezením vlastnického práva a technická pomoc objednateli při vyvlatňovacím řízení</t>
  </si>
  <si>
    <t>kompletace podkladů k podání žádosti o výjimku MD dle platných vnitřních předpisů vč. zajištění aktualizovaných podkladů (výpisů LV, ZP, aj.)</t>
  </si>
  <si>
    <t>informování nájemců dotčených pozemků o termínech vstupu na pozemky za účelem zamezení škod na zemědělských kulturách a lesních pozemcích</t>
  </si>
  <si>
    <t>následné zajištění vymazu věcného břemene ze stav. zákona  (po přechodu vl. Práva na ČR - tedy splynutí osoby oprávněné a povinné)</t>
  </si>
  <si>
    <t>uzavření smluv o zřízení práva obdobnému věcnému břemeni</t>
  </si>
  <si>
    <t>Obstarání potřebných nabývacích listin</t>
  </si>
  <si>
    <t xml:space="preserve">A.  Průvodní zpráva </t>
  </si>
  <si>
    <t>B. Souhrnná technická zpráva</t>
  </si>
  <si>
    <t>2. Celkový popis stavby</t>
  </si>
  <si>
    <t>3. Připojení na technickou infrastrukturu</t>
  </si>
  <si>
    <t>4. Dopravní řešení</t>
  </si>
  <si>
    <t>5. Řešení vegetace s ouvisejících terénních úprav</t>
  </si>
  <si>
    <t>6. Popis vlivů na životní prostředí a jeho ochrana</t>
  </si>
  <si>
    <t>7. Ochrana obyvatelstva</t>
  </si>
  <si>
    <t>8. Zásady organizace výstavby</t>
  </si>
  <si>
    <t>C. Situační výkresy</t>
  </si>
  <si>
    <t>1. Situační výkres širších vztahů 1:10 000</t>
  </si>
  <si>
    <t>3. Koordinační situační výkres 1:1000</t>
  </si>
  <si>
    <t>Zadavatelem předpokládaný počet hodin</t>
  </si>
  <si>
    <t>Zadavatel předpokládaný počet hodin</t>
  </si>
  <si>
    <t>Zadavatelem předpokládaný počet hod</t>
  </si>
  <si>
    <t>Neoceňuje se - zajišťuje objednatel</t>
  </si>
  <si>
    <t>Technická pomoc objednateli při získání pravomocného SP a zajištění činností spojených s on-line aplikací objednatele</t>
  </si>
  <si>
    <t>Majetkoprávní projednání - přirážka k předpokládaným projektovým nákladům dle UNIKA v Kč</t>
  </si>
  <si>
    <t xml:space="preserve">vydavatel UNIKA, Kolín, 2019, cenová úroveň 2019, I. čtvrtletí 2020 </t>
  </si>
  <si>
    <t>2. Členění stavby na objekty a technická a technologická zařízení</t>
  </si>
  <si>
    <t>3. Seznam vstupních podkladů</t>
  </si>
  <si>
    <t>1. Popis území stavby</t>
  </si>
  <si>
    <t>4. Dopravní řešení a základní údaje o provozu, provozní a dopravní technologie</t>
  </si>
  <si>
    <t>5. Řešení vegetace a souvisejících terénních úprav</t>
  </si>
  <si>
    <t>9. Celkové vodohospodářské řešení</t>
  </si>
  <si>
    <t>2. Katastrální situační výkres</t>
  </si>
  <si>
    <t>4. Speciální výkresy (výkres budoucího uspořádání silniční sítě apod.)</t>
  </si>
  <si>
    <t>D.1 Stavební část</t>
  </si>
  <si>
    <t>1.1 Objekty pozemních komunikací</t>
  </si>
  <si>
    <t>1.2 Mostní objekty a zdi</t>
  </si>
  <si>
    <t>1.3 Vodohospodářské objekty</t>
  </si>
  <si>
    <t>1.4 Objekty osvětlení pozemní komunikace</t>
  </si>
  <si>
    <t xml:space="preserve">1.5 Objekty podzemních staveb </t>
  </si>
  <si>
    <t>1.6 Objekty zařízení pro provozní informace a telematiku</t>
  </si>
  <si>
    <t>1.7 Objekty drah</t>
  </si>
  <si>
    <t>1.8 Objekty pozemních staveb</t>
  </si>
  <si>
    <t>1.9 Ostatní stavební objekty</t>
  </si>
  <si>
    <t>D.2 Technologická část</t>
  </si>
  <si>
    <r>
      <rPr>
        <u val="single"/>
        <sz val="11"/>
        <rFont val="Calibri"/>
        <family val="2"/>
        <scheme val="minor"/>
      </rPr>
      <t>1) Analýza rozsahu projektu a informačního modelu (BIM)</t>
    </r>
    <r>
      <rPr>
        <sz val="11"/>
        <rFont val="Calibri"/>
        <family val="2"/>
        <scheme val="minor"/>
      </rPr>
      <t xml:space="preserve">
- položka obsahuje veškeré činnosti nutné k seznámení se s problematikou a s požadavky Objednatele na informační model (BIM) pro konkrétní stupeň projektové přípravy.</t>
    </r>
  </si>
  <si>
    <r>
      <rPr>
        <u val="single"/>
        <sz val="11"/>
        <rFont val="Calibri"/>
        <family val="2"/>
        <scheme val="minor"/>
      </rPr>
      <t>3) Příprava, úprava a doplnění 2D podkladů</t>
    </r>
    <r>
      <rPr>
        <sz val="11"/>
        <rFont val="Calibri"/>
        <family val="2"/>
        <scheme val="minor"/>
      </rPr>
      <t xml:space="preserve">
- položka obsahuje veškeré činnosti nezbytné pro úpravu 2D podkladů (od Objednatele i třetích stran) pro využití v informačním modelu (např. zákresy inženýrských sítí, podklady z katastru nemovitostí, dílčí doplňující geodetická zaměření apod.),
- dále se jedná o veškeré podklady související s informačním modelem nemající grafickou reprezentaci uložitelnou ve standardizovaném a normalizovaném formátu BIM (např. IFC). Jedná se např. o textové dokumenty, databáze apod.</t>
    </r>
  </si>
  <si>
    <r>
      <rPr>
        <u val="single"/>
        <sz val="11"/>
        <color theme="1"/>
        <rFont val="Calibri"/>
        <family val="2"/>
        <scheme val="minor"/>
      </rPr>
      <t>4) Příprava, úprava a doplnění 3D podkladů</t>
    </r>
    <r>
      <rPr>
        <sz val="11"/>
        <color theme="1"/>
        <rFont val="Calibri"/>
        <family val="2"/>
        <scheme val="minor"/>
      </rPr>
      <t xml:space="preserve">
- položka obsahuje veškeré činnosti spojené především s koordinací souvisejících prostorových dat (např. informační modely třetích stran apod.)</t>
    </r>
  </si>
  <si>
    <r>
      <rPr>
        <u val="single"/>
        <sz val="11"/>
        <color theme="1"/>
        <rFont val="Calibri"/>
        <family val="2"/>
        <scheme val="minor"/>
      </rPr>
      <t>7) Převod 3D modelu do podoby BIM - klasifikace a zatřídění prvků modelu</t>
    </r>
    <r>
      <rPr>
        <sz val="11"/>
        <color theme="1"/>
        <rFont val="Calibri"/>
        <family val="2"/>
        <scheme val="minor"/>
      </rPr>
      <t xml:space="preserve">
- položka obsahuje veškeré činnosti spojení se zatříděním prvků a částí modelu dle oborově platného klasifikačního systému nebo dle klasifikace určené Objednatelem pro příslušný stupeň projektové přípravy.
</t>
    </r>
  </si>
  <si>
    <r>
      <rPr>
        <u val="single"/>
        <sz val="11"/>
        <color theme="1"/>
        <rFont val="Calibri"/>
        <family val="2"/>
        <scheme val="minor"/>
      </rPr>
      <t>8) Převod 3D modelu do podoby BIM - doplnění negrafických informací k prvkům modelu</t>
    </r>
    <r>
      <rPr>
        <sz val="11"/>
        <color theme="1"/>
        <rFont val="Calibri"/>
        <family val="2"/>
        <scheme val="minor"/>
      </rPr>
      <t xml:space="preserve">
- položka obsahuje veškeré činnosti spojené s doplněním prvků a částí modelu o negrafické informace dle oborově platného grafického standardu nebo standardu a požadavků Objednatele pro příslušný stupeň projektové přípravy.
</t>
    </r>
  </si>
  <si>
    <r>
      <rPr>
        <u val="single"/>
        <sz val="11"/>
        <color theme="1"/>
        <rFont val="Calibri"/>
        <family val="2"/>
        <scheme val="minor"/>
      </rPr>
      <t>9) Převod 3D modelu do podoby BIM - necenění prvků modelu</t>
    </r>
    <r>
      <rPr>
        <sz val="11"/>
        <color theme="1"/>
        <rFont val="Calibri"/>
        <family val="2"/>
        <scheme val="minor"/>
      </rPr>
      <t xml:space="preserve">
- položka obsahuje veškeré činnosti spojené s doplněním prvků a částí modelu o informace o cenách dle oborově platného oceňovacího standardu pro příslušný stupeň projektové přípravy.
</t>
    </r>
  </si>
  <si>
    <r>
      <rPr>
        <u val="single"/>
        <sz val="11"/>
        <color theme="1"/>
        <rFont val="Calibri"/>
        <family val="2"/>
        <scheme val="minor"/>
      </rPr>
      <t>10) Výstupy dílčích částí informačního modelu</t>
    </r>
    <r>
      <rPr>
        <sz val="11"/>
        <color theme="1"/>
        <rFont val="Calibri"/>
        <family val="2"/>
        <scheme val="minor"/>
      </rPr>
      <t xml:space="preserve">
- položka obsahuje převod geometrie dílčích částí modelu včetně klasifikace a veškerých negrafických informací do standardizovaného a normalizovaného formátu BIM (např. IFC).
- současně budou dílčí části informačního modelu (doplněné o nezbytné klasifikace, negrafické informace atd.) předané Objednateli v nativním formátu dle použitého softwaru definovaného v BEP a dále ve formátech dle požadavku Objednatele pro konkrétní projekt (např. DWG, DGN apod.).</t>
    </r>
  </si>
  <si>
    <r>
      <rPr>
        <u val="single"/>
        <sz val="11"/>
        <color theme="1"/>
        <rFont val="Calibri"/>
        <family val="2"/>
        <scheme val="minor"/>
      </rPr>
      <t>11) Tvorba konsolidovaného informačního modelu</t>
    </r>
    <r>
      <rPr>
        <sz val="11"/>
        <color theme="1"/>
        <rFont val="Calibri"/>
        <family val="2"/>
        <scheme val="minor"/>
      </rPr>
      <t xml:space="preserve">
- položka obsahuje veškeré činnosti spojené s tvorbou konsolidovaného informačního modelu sestaveného z jednotlivých dílčích prvků a částí vytvořených ve standardizovaném a normalizovaném formátu BIM (např. IFC).
- konsolidací se rozumí sestavení logických a funkčních celků využitelných v dalším stupni projektové přípravy či realizace,
- současně bude výstup konsolidovaného informačního modelu (doplněný o nezbytné klasifikace, negrafické informace atd.) předán Objednateli v nativním formátu dle použitého softwaru definovaného v BEP a ve formátu dle požadavku Objednatele pro konkrétní projekt (např. DWG, DGN apod.).</t>
    </r>
  </si>
  <si>
    <r>
      <rPr>
        <u val="single"/>
        <sz val="11"/>
        <color theme="1"/>
        <rFont val="Calibri"/>
        <family val="2"/>
        <scheme val="minor"/>
      </rPr>
      <t>15) Závěrečná zpráva informačního modelu</t>
    </r>
    <r>
      <rPr>
        <sz val="11"/>
        <color theme="1"/>
        <rFont val="Calibri"/>
        <family val="2"/>
        <scheme val="minor"/>
      </rPr>
      <t xml:space="preserve">
- položka obsahuje vyhotovení souhrnné závěrečné zprávy dle standardní šablony dokumentu "BIM REPORT ŘSD ČR" Objednatele, obsahující především:
- vyhodnocení a tvorba rešerše podkladů pro doplnění oborově platného klasifikačního systému nebo klasifikace určené Objednatelem pro příslušný stupeň projektové přípravy,
- vyhodnocení a tvorba rešerše podkladů pro doplnění oborově platného grafického standardu nebo grafického standardu Objednatele pro příslušný stupeň projektové přípravy,
- soupis předávaných dokumentů, souborů, informačních modelů, metadat apod.
- výstupem bude dokument v textové a tabulkové podobě v tištěné a digitální formě.</t>
    </r>
  </si>
  <si>
    <t xml:space="preserve">Tvorba informačního modelu stavby (BIM) </t>
  </si>
  <si>
    <t>CELKEM DÚR</t>
  </si>
  <si>
    <r>
      <t xml:space="preserve">Pozn.: </t>
    </r>
    <r>
      <rPr>
        <i/>
        <sz val="8"/>
        <color indexed="10"/>
        <rFont val="Arial"/>
        <family val="2"/>
      </rPr>
      <t xml:space="preserve">Uchazeč v rámci této části vyplní předpokládaný počet hodin v rámci dílčí činnosti, hodinovou sazbu a cenu - </t>
    </r>
    <r>
      <rPr>
        <b/>
        <i/>
        <u val="single"/>
        <sz val="8"/>
        <color indexed="10"/>
        <rFont val="Arial"/>
        <family val="2"/>
      </rPr>
      <t>žluté buňky</t>
    </r>
  </si>
  <si>
    <t>6. Popis vlivů stavby na životní prostředí a jeho ochrana</t>
  </si>
  <si>
    <t>1. Situační výkres širších vztahů</t>
  </si>
  <si>
    <t>3. Koordinační situační výkres</t>
  </si>
  <si>
    <t>4. Speciální situační výkres</t>
  </si>
  <si>
    <t>neoceňuje se</t>
  </si>
  <si>
    <t>D.1 Dokumentace objektů a technologických zařízení - stavební část</t>
  </si>
  <si>
    <t>1. Objekty pozemních komunikací včetně propustků</t>
  </si>
  <si>
    <t>1.1 Technická zpráva</t>
  </si>
  <si>
    <t>1.2 Výkresy</t>
  </si>
  <si>
    <t>2. Mostní objekty a zdi</t>
  </si>
  <si>
    <t>2.1 Technická zpráva</t>
  </si>
  <si>
    <t>2.2 Výkresy</t>
  </si>
  <si>
    <t>3. Vodohospodářské objekty - odvodnění pozemní komunikace</t>
  </si>
  <si>
    <t>3.1 Technická zpráva</t>
  </si>
  <si>
    <t>3.2 Hydrotechnické výpočty</t>
  </si>
  <si>
    <t>3.3 Statické výpočty</t>
  </si>
  <si>
    <t>3.4 Výkresy</t>
  </si>
  <si>
    <t>4. Objekty osvětlení pozemní komunikace</t>
  </si>
  <si>
    <t>5. Objekty podzemních staveb</t>
  </si>
  <si>
    <t>6. Objekty zařízení pro provozní informace a pro inteligentní dopravní systém nebo systémy dopravní telematiky</t>
  </si>
  <si>
    <t>7. Objekty drah</t>
  </si>
  <si>
    <t>8. Objekty pozemních staveb</t>
  </si>
  <si>
    <t>9. Ostatní stavební objekty</t>
  </si>
  <si>
    <t>10. Požárně bezpečnostní řešení</t>
  </si>
  <si>
    <t>D.1 Dokumentace objektů a technologických zařízení - technologická část</t>
  </si>
  <si>
    <t>Dokladová část</t>
  </si>
  <si>
    <t>Související dokumentace, podklady a průzkumy</t>
  </si>
  <si>
    <t>1. Dokumentace pro odnětí ze ZPF</t>
  </si>
  <si>
    <t>2. Dokumentace pro odnětí z PUPFL</t>
  </si>
  <si>
    <t>3. Projekt odpadového hospodářství</t>
  </si>
  <si>
    <t>4. Dokumentace pro projednání s příslušnými útvary dráhy</t>
  </si>
  <si>
    <t>6. Průzkum inženýrských sítí vč. jejich ověření správci</t>
  </si>
  <si>
    <t xml:space="preserve">7. Podrobný pedologický průzkum  </t>
  </si>
  <si>
    <t>9 .Přírodovědný (biologický) průzkum, migrační studie</t>
  </si>
  <si>
    <t>11. Geotechnický průzkum</t>
  </si>
  <si>
    <t>12. Hydrogeologický posudek</t>
  </si>
  <si>
    <t>13. Posouzení stávajících objektů v blízkosti stavby</t>
  </si>
  <si>
    <t>14. Posouzení možnosti ovlivnění stávajících studní</t>
  </si>
  <si>
    <t>15. Ověření platnosti EIA (verifikační a ověřovací stanovisko k EIA)</t>
  </si>
  <si>
    <t>Odhad stavebních nákladů</t>
  </si>
  <si>
    <t>Plán BOZP</t>
  </si>
  <si>
    <t>Reprografie</t>
  </si>
  <si>
    <t>SOUČET  celkem za DSP (bez DPH)</t>
  </si>
  <si>
    <t>DSP celkem (bez DPH)</t>
  </si>
  <si>
    <t>VD-ZDS celkem bez DPH</t>
  </si>
  <si>
    <t xml:space="preserve">Oceněný rozpis služeb bude zpracován dle Směrnice pro dokumentaci staveb pozemních komunikací schválená Ministerstvem dopravy, Odborem pozemních komunikací, v platném znění v rozsahu přiměřeném charakteru stavby s upřesněním podle těchto zadávacích podmínek. </t>
  </si>
  <si>
    <t>Předpokládaná hodnota zadavatele v Kč (DUSP)</t>
  </si>
  <si>
    <t>Nabídková cena uchazeče v Kč (DUSP)</t>
  </si>
  <si>
    <r>
      <rPr>
        <u val="single"/>
        <sz val="11"/>
        <color theme="1"/>
        <rFont val="Calibri"/>
        <family val="2"/>
        <scheme val="minor"/>
      </rPr>
      <t>5) Modelační práce</t>
    </r>
    <r>
      <rPr>
        <sz val="11"/>
        <color theme="1"/>
        <rFont val="Calibri"/>
        <family val="2"/>
        <scheme val="minor"/>
      </rPr>
      <t xml:space="preserve">
- položka obsahuje veškeré činnosti spojené s tvorbou prostorových geometrických dat, částí modelů, separátních prvků, komponent, šablon řezů a podsestav, konstrukčních a logických celků atd.
- jednotlivé části 3D modelu budou odpovídat specifikaci dle planého oborového datového standardu nebo datového a grafického standardu Objednatele,
- výstupy budou tvořeny v nativním formátu dle použitého softwaru definovaného v BEP a předávány Objednateli ve formátu dle jeho požadavků pro konkrétní projekt (např. DWG, DGN apod.).</t>
    </r>
  </si>
  <si>
    <r>
      <rPr>
        <u val="single"/>
        <sz val="11"/>
        <color theme="1"/>
        <rFont val="Calibri"/>
        <family val="2"/>
        <scheme val="minor"/>
      </rPr>
      <t>6) Tvorba konsolidovaného modelu</t>
    </r>
    <r>
      <rPr>
        <sz val="11"/>
        <color theme="1"/>
        <rFont val="Calibri"/>
        <family val="2"/>
        <scheme val="minor"/>
      </rPr>
      <t xml:space="preserve">
- položka obsahuje veškeré činnosti spojené s tvorbou konsolidovaného modelu sestaveného z jednotlivých dílčích prvků a částí 3D modelu.
- konsolidací se rozumí sestavení logických a funkčních celků využitelných v dalším stupni projektové přípravy či realizace,
- výstupy budou tvořeny v nativním formátu dle použitého softwaru definovaného v BEP a předávány Objednateli ve formátu dle jeho požadavků pro konkrétní projekt (např. DWG, DGN apod.).</t>
    </r>
  </si>
  <si>
    <r>
      <rPr>
        <u val="single"/>
        <sz val="11"/>
        <color theme="1"/>
        <rFont val="Calibri"/>
        <family val="2"/>
        <scheme val="minor"/>
      </rPr>
      <t>12) Vizualizace postupu realizace</t>
    </r>
    <r>
      <rPr>
        <sz val="11"/>
        <color theme="1"/>
        <rFont val="Calibri"/>
        <family val="2"/>
        <scheme val="minor"/>
      </rPr>
      <t xml:space="preserve">
- položka obsahuje veškeré činnosti spojené s tvorbou harmonogramu, jeho provázáním s informačním modelem, a ztvárněním předpokládaného či navrhovaného postupu realizace díla v času v rozsahu a potřeb dle příslušného stupně projektové přípravy.</t>
    </r>
  </si>
  <si>
    <r>
      <rPr>
        <u val="single"/>
        <sz val="11"/>
        <color theme="1"/>
        <rFont val="Calibri"/>
        <family val="2"/>
        <scheme val="minor"/>
      </rPr>
      <t>16) Zajištění společného datového prostředí (CDE)</t>
    </r>
    <r>
      <rPr>
        <sz val="11"/>
        <color theme="1"/>
        <rFont val="Calibri"/>
        <family val="2"/>
        <scheme val="minor"/>
      </rPr>
      <t xml:space="preserve">
- položka obsahuje veškeré činnosti spojené se zajištěním a správou vhodného společného datového prostření (CDE) dle potřeb a rozsahu konkrétního projektu a projektového stupně.
</t>
    </r>
  </si>
  <si>
    <r>
      <rPr>
        <u val="single"/>
        <sz val="11"/>
        <color theme="1"/>
        <rFont val="Calibri"/>
        <family val="2"/>
        <scheme val="minor"/>
      </rPr>
      <t>17) Technická pomoc Objednateli v oblasti BIM</t>
    </r>
    <r>
      <rPr>
        <sz val="11"/>
        <color theme="1"/>
        <rFont val="Calibri"/>
        <family val="2"/>
        <scheme val="minor"/>
      </rPr>
      <t xml:space="preserve">
- položka obsahuje činnosti spadající do oblasti technické, technologické a metodické podpory v oblasti BIM dle požadavků Objednatele.</t>
    </r>
  </si>
  <si>
    <t xml:space="preserve">DOKLADOVÁ ČÁST </t>
  </si>
  <si>
    <t xml:space="preserve"> (1) PRŮZKUMY ZAJIŠŤOVANÉ V RÁMCI DUR</t>
  </si>
  <si>
    <t>- geodetické zaměření stavby</t>
  </si>
  <si>
    <t>- průzkum inženýrských sítí</t>
  </si>
  <si>
    <t>- dopravně inženýrský průzkum</t>
  </si>
  <si>
    <t>- předběžný geotechnický průzkum</t>
  </si>
  <si>
    <t>- hydrogeologický průzkum</t>
  </si>
  <si>
    <t>- klimatologický průzkum</t>
  </si>
  <si>
    <t>- korozní průzkum</t>
  </si>
  <si>
    <t>- diagnostický průzkum konstrukcí (vozovka, mosty, zdi, propustky, apod.)</t>
  </si>
  <si>
    <t>- pedologický průzkum bude zpracován v rozsahu odpovídajícímu rozsahu stavby. Vyhodnocení musí být zpracováno jako podklad pro výpočet odvodů ze ZPF.</t>
  </si>
  <si>
    <t>- dendrologický průzkum bude zpracován vždy, když k realizaci navrhované stavby bude zapotřebí provést kácení mimolesní zeleně, na níž nelze uplatnit kritéria dle § 8 zákona č. 114/1992 Sb., o ochraně přírody a krajiny. Součástí průzkumu bude pasportizace jednotlivých dřevin určených ke kácení s uvedením údajů dle § 4 vyhlášky č. 189/2013, o ochraně dřevin a povolování jejich kácení.</t>
  </si>
  <si>
    <t>- přírodovědný (biologický) průzkum vč. biologického hodnocení – botanický a zoologický průzkum bude zpracován dle zákona č. 114/1992 Sb., o ochraně přírody a krajiny, a vyhlášky č. 395/1992 Sb., kterou se provádějí některá ustanovení zákona České národní rady č. 114/1992 Sb., o ochraně přírody a krajiny.</t>
  </si>
  <si>
    <t>- archeologický průzkum</t>
  </si>
  <si>
    <t>- průzkum ložisek nerostných surovin</t>
  </si>
  <si>
    <t>- rešerše geotechnického průzkumu</t>
  </si>
  <si>
    <t>(2) ZÁBOROVÝ ELABORÁT</t>
  </si>
  <si>
    <t>(3) HLUKOVÁ STUDIE</t>
  </si>
  <si>
    <t xml:space="preserve"> (4) ROZPTYLOVÁ (EXHALAČNÍ) STUDIE</t>
  </si>
  <si>
    <t xml:space="preserve"> (5) BILANCE ZEMIN A ORNICE</t>
  </si>
  <si>
    <t xml:space="preserve"> (6) PODKLADY PRO ODNĚTÍ ZE ZPF A PUPFL</t>
  </si>
  <si>
    <t xml:space="preserve"> (7) DOKUMENTACE PRO PROJEDNÁNÍ S PŘÍSLUŠNÝMI ÚTVARY DRÁHY</t>
  </si>
  <si>
    <t xml:space="preserve"> (8) ODHAD STAVEBNÍCH NÁKLADŮ</t>
  </si>
  <si>
    <t>(9) PROJEKT ODPADOVÉHO HOSPODÁŘSTVÍ</t>
  </si>
  <si>
    <t>SOUVISEJÍCÍ DOKUMENTACE</t>
  </si>
  <si>
    <r>
      <t xml:space="preserve">Pozn.: </t>
    </r>
    <r>
      <rPr>
        <i/>
        <sz val="8"/>
        <color indexed="8"/>
        <rFont val="Arial"/>
        <family val="2"/>
      </rPr>
      <t xml:space="preserve">Uchazeč v rámci této části vyplní předpokládaný počet v rámci dílčí činnosti, hodinovou sazbu </t>
    </r>
    <r>
      <rPr>
        <b/>
        <i/>
        <sz val="8"/>
        <color indexed="8"/>
        <rFont val="Arial"/>
        <family val="2"/>
      </rPr>
      <t>-</t>
    </r>
    <r>
      <rPr>
        <b/>
        <i/>
        <u val="single"/>
        <sz val="8"/>
        <color indexed="8"/>
        <rFont val="Arial"/>
        <family val="2"/>
      </rPr>
      <t>modré buňky</t>
    </r>
    <r>
      <rPr>
        <b/>
        <i/>
        <sz val="8"/>
        <color indexed="8"/>
        <rFont val="Arial"/>
        <family val="2"/>
      </rPr>
      <t>.</t>
    </r>
  </si>
  <si>
    <t>Reprografie dle ZOP  (v Kč)</t>
  </si>
  <si>
    <t>VARIANTA PRO DÚR, DSP, IČ K ÚR/SP</t>
  </si>
  <si>
    <t>**) Pozn. Uchazeč doplní přirážku k ceně UNIKA za majetkoprávní projednání a BIM  v Kč bez DPH dle vlastního uvážení</t>
  </si>
  <si>
    <t>Část DUSP</t>
  </si>
  <si>
    <r>
      <rPr>
        <u val="single"/>
        <sz val="11"/>
        <color theme="1"/>
        <rFont val="Calibri"/>
        <family val="2"/>
        <scheme val="minor"/>
      </rPr>
      <t>13) Validace prostorových dat</t>
    </r>
    <r>
      <rPr>
        <sz val="11"/>
        <color theme="1"/>
        <rFont val="Calibri"/>
        <family val="2"/>
        <scheme val="minor"/>
      </rPr>
      <t xml:space="preserve">
- položka obsahuje veškeré činnosti spojené s garancí prostorových dat, prvků a částí informačního modelu,
- součástí jsou i činnosti spojené s definicí a garancí přesností modelu,
- další nezbytné související činnosti spadající do oblasti geodézie,
- činnosti této položky zajišťuje personál Zhotovitele dle pravidel uvedených v BEP.</t>
    </r>
  </si>
  <si>
    <r>
      <rPr>
        <u val="single"/>
        <sz val="11"/>
        <color theme="1"/>
        <rFont val="Calibri"/>
        <family val="2"/>
        <scheme val="minor"/>
      </rPr>
      <t>14) BIM koordinace a kooperace</t>
    </r>
    <r>
      <rPr>
        <sz val="11"/>
        <color theme="1"/>
        <rFont val="Calibri"/>
        <family val="2"/>
        <scheme val="minor"/>
      </rPr>
      <t xml:space="preserve">
- položka obsahuje veškeré činnosti spojené s výkonem a odpovědnostmi osob "BIM manažer" a "BIM koordinátor" na straně Zhotovitele pro konkrétní projekt určeného dle BEP.</t>
    </r>
  </si>
  <si>
    <t>VARIANTA PRO DUSP</t>
  </si>
  <si>
    <t>X</t>
  </si>
  <si>
    <t>DUSP bez zaměření, průzkumů a ostatních prací - 40% z "C"</t>
  </si>
  <si>
    <t>IČ pro společné povolení vč. majetkoprávního projednání - 9% z "C" v Kč</t>
  </si>
  <si>
    <t>Dokumentace ke společnému povolení</t>
  </si>
  <si>
    <t>Inženýrská činnost ke stavebnímu povolení vč. majetkoprávní přípravy</t>
  </si>
  <si>
    <t>Inženýrská činnost ke společnému povolení vč. Majetkoprávní přípravy</t>
  </si>
  <si>
    <t>16. Geodetické zaměření</t>
  </si>
  <si>
    <t>17. Záborový elaborát a geometrické plány</t>
  </si>
  <si>
    <t>SPECIFIKACE DSP/DUSP</t>
  </si>
  <si>
    <t>Cena Kč DSP</t>
  </si>
  <si>
    <t>Cena Kč DUSP</t>
  </si>
  <si>
    <t>Předpokládaná hodnota zadavatele v Kč (IČ ke společnému povolení)</t>
  </si>
  <si>
    <t>Nabídková cena uchazeče v Kč (IČ k SP)</t>
  </si>
  <si>
    <t>Nabídková cena uchazeče v Kč (IČ ke spolenému povolení)</t>
  </si>
  <si>
    <t>IČ k SP</t>
  </si>
  <si>
    <t>IČ ke spolenému povolení</t>
  </si>
  <si>
    <t xml:space="preserve">Sleva/přiřážka </t>
  </si>
  <si>
    <t xml:space="preserve">8. Hluková studie </t>
  </si>
  <si>
    <t>10. Rozptylová studie</t>
  </si>
  <si>
    <t xml:space="preserve">5. Dendrologický průzkum </t>
  </si>
  <si>
    <t>Průzkumy a zaměření, ostatní práce v Kč (DUSP)</t>
  </si>
  <si>
    <t>(10) PODKLADY PRO VERIFIKAČNÍ STANOVISKO</t>
  </si>
  <si>
    <r>
      <rPr>
        <u val="single"/>
        <sz val="11"/>
        <color theme="1"/>
        <rFont val="Calibri"/>
        <family val="2"/>
        <scheme val="minor"/>
      </rPr>
      <t>2) Vypracování plánu realizace BIM (BEP)</t>
    </r>
    <r>
      <rPr>
        <sz val="11"/>
        <color theme="1"/>
        <rFont val="Calibri"/>
        <family val="2"/>
        <scheme val="minor"/>
      </rPr>
      <t xml:space="preserve">
- položka obsahuje veškeré činnosti spojené s vypracováním plánu realizace BIM (BEP) pro konkrétní projekt a to na základě platné oborové šablony dokumentu BEP nebo dle standardní šablony dokumentu "BEP ŘSD ČR" Objednatele,
- definice procesního workflow činností a rozhodování pro konkrétní stupeň projektové přípravy,
- definice týmu zpracovatelů BIM na straně Zhotovitele, určení rolí a odpovědností členů týmu v rozsahu dle potřeb konkrétního projektu a stupně projektové přípravy.</t>
    </r>
  </si>
  <si>
    <t>BIM - přirážka k vypočteným nákladům na projektové práce v %</t>
  </si>
  <si>
    <t xml:space="preserve">BIM - přirážka k vypočteným nákladům na projektové práce v % </t>
  </si>
  <si>
    <t>III. B1) Položkový rozpočet - IČ k SP a společnému povolení včetně majetkoprávního projednání</t>
  </si>
  <si>
    <t>BIM přiřážka v %</t>
  </si>
  <si>
    <t>PDPS</t>
  </si>
  <si>
    <t>Výsledná cena PDPS v Kč bez DPH*)</t>
  </si>
  <si>
    <t>PDPS (15% z "C")</t>
  </si>
  <si>
    <t>VÝPOČET PDPS</t>
  </si>
  <si>
    <t>PDPS CELKEM</t>
  </si>
  <si>
    <t>Předpokládaná hodnota zadavatele v Kč (PDPS)</t>
  </si>
  <si>
    <t>Nabídková cena uchazeče v Kč (PDPS)</t>
  </si>
  <si>
    <t>SPECIFIKACE PDPS</t>
  </si>
  <si>
    <t>A. Technická zpráva</t>
  </si>
  <si>
    <t>B. Výkresová část</t>
  </si>
  <si>
    <t>C. Soupis prací (včetně Výkazu výměr)</t>
  </si>
  <si>
    <t>D. Kontrolní rozpočet</t>
  </si>
  <si>
    <t>E. Souvisící dokumentace</t>
  </si>
  <si>
    <t>Celkem PDPS bez DPH</t>
  </si>
  <si>
    <t>III. A2) Položkový rozpočet - projektové práce (DSP, DUSP a PDPS)</t>
  </si>
  <si>
    <t>Projednání s dotčenými subjekty, majetkovými správci a dotčenými orgány státní správy.                      Formulace a podání žádostí s cílem vydání zásadních stanovisek, vyjádření, rozhodnutí (vč. doložky právní moci), souhlasu a výjimek potřebných k vydání stavebních povolení, a to v souladu s platnými právními předpisy a zákony</t>
  </si>
  <si>
    <t>Technická pomoc objednateli  při soudních a ostatních řízeních u správních orgánů, zpracování materiálu do Rady kraje a případně do Zastupitelstva kraje</t>
  </si>
  <si>
    <t>Výsledná cena po započtení slevy nebo přirážky a započtení výsledné ceny PDPS v Kč bez DPH</t>
  </si>
  <si>
    <t>Typový příklad - I/100 OBCHVAT OSTRUŽINOVA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</si>
</sst>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Kč&quot;_-;\-* #,##0\ &quot;Kč&quot;_-;_-* &quot;-&quot;\ &quot;Kč&quot;_-;_-@_-"/>
    <numFmt numFmtId="43" formatCode="_-* #,##0.00\ _K_č_-;\-* #,##0.00\ _K_č_-;_-* &quot;-&quot;??\ _K_č_-;_-@_-"/>
    <numFmt numFmtId="164" formatCode="_-* #,##0.00&quot; Kč&quot;_-;\-* #,##0.00&quot; Kč&quot;_-;_-* \-??&quot; Kč&quot;_-;_-@_-"/>
    <numFmt numFmtId="165" formatCode="_-* #,##0&quot; Kč&quot;_-;\-* #,##0&quot; Kč&quot;_-;_-* \-??&quot; Kč&quot;_-;_-@_-"/>
    <numFmt numFmtId="166" formatCode="#,##0_ ;[Red]\-#,##0\ "/>
  </numFmts>
  <fonts count="56">
    <font>
      <sz val="11"/>
      <color theme="1"/>
      <name val="Calibri"/>
      <family val="2"/>
      <scheme val="minor"/>
    </font>
    <font>
      <sz val="10"/>
      <name val="Arial"/>
      <family val="2"/>
    </font>
    <font>
      <sz val="11"/>
      <color indexed="8"/>
      <name val="Calibri"/>
      <family val="2"/>
    </font>
    <font>
      <sz val="10"/>
      <name val="Arial CE"/>
      <family val="2"/>
    </font>
    <font>
      <b/>
      <sz val="12"/>
      <color indexed="8"/>
      <name val="Arial"/>
      <family val="2"/>
    </font>
    <font>
      <b/>
      <sz val="10"/>
      <color indexed="8"/>
      <name val="Arial"/>
      <family val="2"/>
    </font>
    <font>
      <sz val="10"/>
      <color indexed="8"/>
      <name val="Arial"/>
      <family val="2"/>
    </font>
    <font>
      <b/>
      <u val="single"/>
      <sz val="18"/>
      <color indexed="8"/>
      <name val="Calibri"/>
      <family val="2"/>
    </font>
    <font>
      <b/>
      <sz val="8"/>
      <color indexed="8"/>
      <name val="Arial"/>
      <family val="2"/>
    </font>
    <font>
      <b/>
      <sz val="14"/>
      <color indexed="8"/>
      <name val="Arial"/>
      <family val="2"/>
    </font>
    <font>
      <sz val="10"/>
      <color indexed="8"/>
      <name val="Times New Roman"/>
      <family val="1"/>
    </font>
    <font>
      <sz val="8"/>
      <color indexed="8"/>
      <name val="Arial"/>
      <family val="2"/>
    </font>
    <font>
      <i/>
      <sz val="8"/>
      <color indexed="8"/>
      <name val="Arial"/>
      <family val="2"/>
    </font>
    <font>
      <b/>
      <i/>
      <sz val="8"/>
      <color indexed="8"/>
      <name val="Arial"/>
      <family val="2"/>
    </font>
    <font>
      <b/>
      <sz val="10"/>
      <name val="Arial CE"/>
      <family val="2"/>
    </font>
    <font>
      <b/>
      <sz val="9"/>
      <name val="Arial CE"/>
      <family val="2"/>
    </font>
    <font>
      <b/>
      <sz val="10"/>
      <name val="Arial"/>
      <family val="2"/>
    </font>
    <font>
      <sz val="12"/>
      <name val="Arial"/>
      <family val="2"/>
    </font>
    <font>
      <i/>
      <sz val="10"/>
      <name val="Arial"/>
      <family val="2"/>
    </font>
    <font>
      <b/>
      <sz val="11"/>
      <color indexed="8"/>
      <name val="Calibri"/>
      <family val="2"/>
    </font>
    <font>
      <b/>
      <sz val="11"/>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i/>
      <sz val="9"/>
      <color theme="1"/>
      <name val="Calibri"/>
      <family val="2"/>
      <scheme val="minor"/>
    </font>
    <font>
      <b/>
      <u val="single"/>
      <sz val="11"/>
      <color theme="1"/>
      <name val="Calibri"/>
      <family val="2"/>
      <scheme val="minor"/>
    </font>
    <font>
      <sz val="11"/>
      <color indexed="8"/>
      <name val="Calibri"/>
      <family val="2"/>
      <scheme val="minor"/>
    </font>
    <font>
      <b/>
      <sz val="11"/>
      <color indexed="8"/>
      <name val="Calibri"/>
      <family val="2"/>
      <scheme val="minor"/>
    </font>
    <font>
      <b/>
      <sz val="14"/>
      <color theme="1"/>
      <name val="Calibri"/>
      <family val="2"/>
      <scheme val="minor"/>
    </font>
    <font>
      <b/>
      <sz val="14"/>
      <color indexed="8"/>
      <name val="Calibri"/>
      <family val="2"/>
      <scheme val="minor"/>
    </font>
    <font>
      <b/>
      <u val="single"/>
      <sz val="11"/>
      <color indexed="8"/>
      <name val="Calibri"/>
      <family val="2"/>
      <scheme val="minor"/>
    </font>
    <font>
      <b/>
      <i/>
      <sz val="10"/>
      <color theme="1"/>
      <name val="Calibri"/>
      <family val="2"/>
      <scheme val="minor"/>
    </font>
    <font>
      <sz val="11"/>
      <name val="Calibri"/>
      <family val="2"/>
      <scheme val="minor"/>
    </font>
    <font>
      <i/>
      <sz val="9"/>
      <color theme="1"/>
      <name val="Calibri"/>
      <family val="2"/>
      <scheme val="minor"/>
    </font>
    <font>
      <sz val="8"/>
      <color theme="1"/>
      <name val="Arial"/>
      <family val="2"/>
    </font>
    <font>
      <b/>
      <i/>
      <u val="single"/>
      <sz val="8"/>
      <color indexed="8"/>
      <name val="Arial"/>
      <family val="2"/>
    </font>
    <font>
      <sz val="9"/>
      <color indexed="8"/>
      <name val="Arial"/>
      <family val="2"/>
    </font>
    <font>
      <b/>
      <sz val="9"/>
      <color indexed="8"/>
      <name val="Arial"/>
      <family val="2"/>
    </font>
    <font>
      <b/>
      <u val="single"/>
      <sz val="11"/>
      <color indexed="8"/>
      <name val="Calibri"/>
      <family val="2"/>
    </font>
    <font>
      <i/>
      <sz val="11"/>
      <color indexed="8"/>
      <name val="Calibri"/>
      <family val="2"/>
    </font>
    <font>
      <b/>
      <i/>
      <sz val="11"/>
      <color indexed="8"/>
      <name val="Calibri"/>
      <family val="2"/>
    </font>
    <font>
      <b/>
      <i/>
      <sz val="10"/>
      <color indexed="8"/>
      <name val="Calibri"/>
      <family val="2"/>
    </font>
    <font>
      <b/>
      <sz val="14"/>
      <name val="Arial CE"/>
      <family val="2"/>
    </font>
    <font>
      <sz val="14"/>
      <color indexed="8"/>
      <name val="Calibri"/>
      <family val="2"/>
    </font>
    <font>
      <b/>
      <sz val="8"/>
      <name val="Arial"/>
      <family val="2"/>
    </font>
    <font>
      <u val="single"/>
      <sz val="11"/>
      <name val="Calibri"/>
      <family val="2"/>
      <scheme val="minor"/>
    </font>
    <font>
      <u val="single"/>
      <sz val="11"/>
      <color theme="1"/>
      <name val="Calibri"/>
      <family val="2"/>
      <scheme val="minor"/>
    </font>
    <font>
      <b/>
      <i/>
      <sz val="8"/>
      <color rgb="FFFF0000"/>
      <name val="Arial"/>
      <family val="2"/>
    </font>
    <font>
      <i/>
      <sz val="8"/>
      <color indexed="10"/>
      <name val="Arial"/>
      <family val="2"/>
    </font>
    <font>
      <b/>
      <i/>
      <u val="single"/>
      <sz val="8"/>
      <color indexed="10"/>
      <name val="Arial"/>
      <family val="2"/>
    </font>
    <font>
      <b/>
      <i/>
      <sz val="10"/>
      <color rgb="FF000000"/>
      <name val="Times New Roman"/>
      <family val="1"/>
    </font>
    <font>
      <i/>
      <sz val="10"/>
      <color rgb="FF000000"/>
      <name val="Times New Roman"/>
      <family val="1"/>
    </font>
    <font>
      <i/>
      <sz val="10"/>
      <color theme="1"/>
      <name val="Times New Roman"/>
      <family val="1"/>
    </font>
    <font>
      <i/>
      <sz val="10"/>
      <name val="Times New Roman"/>
      <family val="1"/>
    </font>
    <font>
      <b/>
      <i/>
      <sz val="14"/>
      <color theme="1"/>
      <name val="Calibri"/>
      <family val="2"/>
      <scheme val="minor"/>
    </font>
    <font>
      <b/>
      <sz val="14"/>
      <color rgb="FFFF0000"/>
      <name val="Calibri"/>
      <family val="2"/>
      <scheme val="minor"/>
    </font>
  </fonts>
  <fills count="35">
    <fill>
      <patternFill/>
    </fill>
    <fill>
      <patternFill patternType="gray125"/>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9" tint="0.39998000860214233"/>
        <bgColor indexed="64"/>
      </patternFill>
    </fill>
    <fill>
      <patternFill patternType="solid">
        <fgColor rgb="FFFFCC66"/>
        <bgColor indexed="64"/>
      </patternFill>
    </fill>
    <fill>
      <patternFill patternType="solid">
        <fgColor rgb="FFCCFF99"/>
        <bgColor indexed="64"/>
      </patternFill>
    </fill>
    <fill>
      <patternFill patternType="solid">
        <fgColor theme="9" tint="-0.24997000396251678"/>
        <bgColor indexed="64"/>
      </patternFill>
    </fill>
    <fill>
      <patternFill patternType="solid">
        <fgColor rgb="FFFFFFCC"/>
        <bgColor indexed="64"/>
      </patternFill>
    </fill>
    <fill>
      <patternFill patternType="solid">
        <fgColor rgb="FF00B0F0"/>
        <bgColor indexed="64"/>
      </patternFill>
    </fill>
    <fill>
      <patternFill patternType="solid">
        <fgColor theme="9" tint="-0.24997000396251678"/>
        <bgColor indexed="64"/>
      </patternFill>
    </fill>
    <fill>
      <patternFill patternType="solid">
        <fgColor indexed="51"/>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rgb="FFFFFF00"/>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theme="0"/>
        <bgColor indexed="64"/>
      </patternFill>
    </fill>
    <fill>
      <patternFill patternType="solid">
        <fgColor indexed="13"/>
        <bgColor indexed="64"/>
      </patternFill>
    </fill>
    <fill>
      <patternFill patternType="solid">
        <fgColor indexed="52"/>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44"/>
        <bgColor indexed="64"/>
      </patternFill>
    </fill>
    <fill>
      <patternFill patternType="solid">
        <fgColor theme="8" tint="0.5999900102615356"/>
        <bgColor indexed="64"/>
      </patternFill>
    </fill>
    <fill>
      <patternFill patternType="solid">
        <fgColor rgb="FFCCFF99"/>
        <bgColor indexed="64"/>
      </patternFill>
    </fill>
    <fill>
      <patternFill patternType="solid">
        <fgColor theme="3" tint="0.7999799847602844"/>
        <bgColor indexed="64"/>
      </patternFill>
    </fill>
  </fills>
  <borders count="21">
    <border>
      <left/>
      <right/>
      <top/>
      <bottom/>
      <diagonal/>
    </border>
    <border>
      <left style="thin"/>
      <right style="thin"/>
      <top style="thin"/>
      <bottom style="thin"/>
    </border>
    <border>
      <left style="thin"/>
      <right style="thin"/>
      <top style="thin"/>
      <bottom/>
    </border>
    <border>
      <left style="thin"/>
      <right style="thin"/>
      <top/>
      <botto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bottom style="thin"/>
    </border>
    <border>
      <left style="thin"/>
      <right style="thin"/>
      <top style="medium"/>
      <bottom style="thin"/>
    </border>
    <border>
      <left style="thin"/>
      <right/>
      <top style="thin"/>
      <bottom style="thin"/>
    </border>
    <border>
      <left/>
      <right style="thin"/>
      <top style="medium"/>
      <bottom style="medium"/>
    </border>
    <border>
      <left style="thin"/>
      <right/>
      <top/>
      <bottom style="thin"/>
    </border>
    <border>
      <left/>
      <right/>
      <top style="thin"/>
      <bottom style="thin"/>
    </border>
    <border>
      <left/>
      <right style="thin"/>
      <top style="thin"/>
      <bottom style="thin"/>
    </border>
    <border>
      <left/>
      <right style="thin"/>
      <top/>
      <bottom/>
    </border>
    <border>
      <left/>
      <right/>
      <top/>
      <bottom style="thin"/>
    </border>
    <border>
      <left/>
      <right/>
      <top/>
      <bottom style="medium"/>
    </border>
    <border>
      <left/>
      <right style="thin"/>
      <top/>
      <bottom style="medium"/>
    </border>
    <border>
      <left/>
      <right/>
      <top style="thin"/>
      <bottom/>
    </border>
    <border>
      <left/>
      <right style="thin"/>
      <top style="thin"/>
      <bottom/>
    </border>
    <border>
      <left style="thin"/>
      <right/>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2" fillId="0" borderId="0" applyFill="0" applyBorder="0" applyAlignment="0" applyProtection="0"/>
    <xf numFmtId="0" fontId="3" fillId="0" borderId="0">
      <alignment/>
      <protection/>
    </xf>
    <xf numFmtId="0" fontId="2" fillId="0" borderId="0">
      <alignment/>
      <protection/>
    </xf>
    <xf numFmtId="0" fontId="1" fillId="0" borderId="0">
      <alignment/>
      <protection/>
    </xf>
    <xf numFmtId="0" fontId="3" fillId="0" borderId="0">
      <alignment/>
      <protection/>
    </xf>
    <xf numFmtId="43" fontId="0" fillId="0" borderId="0" applyFont="0" applyFill="0" applyBorder="0" applyAlignment="0" applyProtection="0"/>
  </cellStyleXfs>
  <cellXfs count="348">
    <xf numFmtId="0" fontId="0" fillId="0" borderId="0" xfId="0"/>
    <xf numFmtId="0" fontId="0" fillId="2" borderId="0" xfId="0" applyFill="1"/>
    <xf numFmtId="0" fontId="2" fillId="0" borderId="0" xfId="22">
      <alignment/>
      <protection/>
    </xf>
    <xf numFmtId="165" fontId="0" fillId="0" borderId="0" xfId="20" applyNumberFormat="1" applyFont="1" applyFill="1" applyBorder="1" applyAlignment="1" applyProtection="1">
      <alignment/>
      <protection/>
    </xf>
    <xf numFmtId="0" fontId="2" fillId="0" borderId="0" xfId="22" applyFill="1">
      <alignment/>
      <protection/>
    </xf>
    <xf numFmtId="0" fontId="2" fillId="3" borderId="0" xfId="22" applyFill="1">
      <alignment/>
      <protection/>
    </xf>
    <xf numFmtId="0" fontId="8" fillId="3" borderId="0" xfId="22" applyFont="1" applyFill="1">
      <alignment/>
      <protection/>
    </xf>
    <xf numFmtId="0" fontId="0" fillId="4" borderId="0" xfId="0" applyFill="1"/>
    <xf numFmtId="0" fontId="20" fillId="4" borderId="0" xfId="0" applyFont="1" applyFill="1"/>
    <xf numFmtId="0" fontId="21" fillId="5" borderId="1" xfId="0" applyFont="1" applyFill="1" applyBorder="1"/>
    <xf numFmtId="0" fontId="1" fillId="4" borderId="0" xfId="23" applyFill="1">
      <alignment/>
      <protection/>
    </xf>
    <xf numFmtId="0" fontId="1" fillId="4" borderId="0" xfId="23" applyFont="1" applyFill="1">
      <alignment/>
      <protection/>
    </xf>
    <xf numFmtId="3" fontId="1" fillId="4" borderId="0" xfId="23" applyNumberFormat="1" applyFont="1" applyFill="1" applyAlignment="1">
      <alignment/>
      <protection/>
    </xf>
    <xf numFmtId="3" fontId="16" fillId="4" borderId="0" xfId="23" applyNumberFormat="1" applyFont="1" applyFill="1">
      <alignment/>
      <protection/>
    </xf>
    <xf numFmtId="0" fontId="17" fillId="4" borderId="0" xfId="23" applyFont="1" applyFill="1">
      <alignment/>
      <protection/>
    </xf>
    <xf numFmtId="0" fontId="0" fillId="6" borderId="1" xfId="0" applyFill="1" applyBorder="1"/>
    <xf numFmtId="0" fontId="13" fillId="3" borderId="0" xfId="22" applyFont="1" applyFill="1">
      <alignment/>
      <protection/>
    </xf>
    <xf numFmtId="3" fontId="2" fillId="3" borderId="1" xfId="22" applyNumberFormat="1" applyFill="1" applyBorder="1">
      <alignment/>
      <protection/>
    </xf>
    <xf numFmtId="10" fontId="2" fillId="3" borderId="1" xfId="22" applyNumberFormat="1" applyFill="1" applyBorder="1">
      <alignment/>
      <protection/>
    </xf>
    <xf numFmtId="3" fontId="0" fillId="0" borderId="1" xfId="0" applyNumberFormat="1" applyFill="1" applyBorder="1" applyAlignment="1">
      <alignment wrapText="1"/>
    </xf>
    <xf numFmtId="165" fontId="0" fillId="4" borderId="0" xfId="20" applyNumberFormat="1" applyFont="1" applyFill="1" applyBorder="1" applyAlignment="1" applyProtection="1">
      <alignment/>
      <protection/>
    </xf>
    <xf numFmtId="0" fontId="2" fillId="4" borderId="0" xfId="22" applyFill="1">
      <alignment/>
      <protection/>
    </xf>
    <xf numFmtId="0" fontId="22" fillId="0" borderId="1" xfId="0" applyFont="1" applyBorder="1" applyAlignment="1">
      <alignment horizontal="center" vertical="center" wrapText="1"/>
    </xf>
    <xf numFmtId="3" fontId="23" fillId="7" borderId="2" xfId="0" applyNumberFormat="1" applyFont="1" applyFill="1" applyBorder="1" applyAlignment="1">
      <alignment horizontal="center" vertical="center"/>
    </xf>
    <xf numFmtId="0" fontId="24" fillId="4" borderId="0" xfId="0" applyFont="1" applyFill="1"/>
    <xf numFmtId="0" fontId="25" fillId="4" borderId="0" xfId="0" applyFont="1" applyFill="1"/>
    <xf numFmtId="3" fontId="2" fillId="8" borderId="1" xfId="22" applyNumberFormat="1" applyFill="1" applyBorder="1">
      <alignment/>
      <protection/>
    </xf>
    <xf numFmtId="3" fontId="0" fillId="4" borderId="1" xfId="0" applyNumberFormat="1" applyFill="1" applyBorder="1"/>
    <xf numFmtId="3" fontId="0" fillId="5" borderId="1" xfId="0" applyNumberFormat="1" applyFill="1" applyBorder="1"/>
    <xf numFmtId="0" fontId="20" fillId="4" borderId="0" xfId="0" applyFont="1" applyFill="1" applyAlignment="1">
      <alignment horizontal="center" wrapText="1"/>
    </xf>
    <xf numFmtId="0" fontId="26" fillId="9" borderId="0" xfId="22" applyFont="1" applyFill="1">
      <alignment/>
      <protection/>
    </xf>
    <xf numFmtId="0" fontId="26" fillId="3" borderId="0" xfId="22" applyFont="1" applyFill="1">
      <alignment/>
      <protection/>
    </xf>
    <xf numFmtId="0" fontId="26" fillId="4" borderId="0" xfId="22" applyFont="1" applyFill="1">
      <alignment/>
      <protection/>
    </xf>
    <xf numFmtId="0" fontId="19" fillId="0" borderId="0" xfId="22" applyFont="1">
      <alignment/>
      <protection/>
    </xf>
    <xf numFmtId="0" fontId="4" fillId="4" borderId="0" xfId="0" applyFont="1" applyFill="1" applyAlignment="1">
      <alignment horizontal="center"/>
    </xf>
    <xf numFmtId="0" fontId="28" fillId="4" borderId="0" xfId="0" applyFont="1" applyFill="1"/>
    <xf numFmtId="0" fontId="29" fillId="9" borderId="0" xfId="22" applyFont="1" applyFill="1">
      <alignment/>
      <protection/>
    </xf>
    <xf numFmtId="0" fontId="9" fillId="3" borderId="0" xfId="22" applyFont="1" applyFill="1">
      <alignment/>
      <protection/>
    </xf>
    <xf numFmtId="0" fontId="20" fillId="0" borderId="1" xfId="0" applyFont="1" applyBorder="1" applyAlignment="1">
      <alignment horizontal="center" wrapText="1"/>
    </xf>
    <xf numFmtId="0" fontId="0" fillId="4" borderId="0" xfId="0" applyFill="1" applyAlignment="1">
      <alignment wrapText="1"/>
    </xf>
    <xf numFmtId="0" fontId="31" fillId="4" borderId="0" xfId="0" applyFont="1" applyFill="1"/>
    <xf numFmtId="0" fontId="30" fillId="9" borderId="0" xfId="22" applyFont="1" applyFill="1" applyAlignment="1">
      <alignment wrapText="1"/>
      <protection/>
    </xf>
    <xf numFmtId="3" fontId="21" fillId="5" borderId="1" xfId="0" applyNumberFormat="1" applyFont="1" applyFill="1" applyBorder="1"/>
    <xf numFmtId="3" fontId="0" fillId="4" borderId="0" xfId="0" applyNumberFormat="1" applyFill="1"/>
    <xf numFmtId="3" fontId="4" fillId="4" borderId="0" xfId="0" applyNumberFormat="1" applyFont="1" applyFill="1" applyAlignment="1">
      <alignment horizontal="center"/>
    </xf>
    <xf numFmtId="3" fontId="20" fillId="4" borderId="1" xfId="0" applyNumberFormat="1" applyFont="1" applyFill="1" applyBorder="1"/>
    <xf numFmtId="3" fontId="2" fillId="3" borderId="0" xfId="22" applyNumberFormat="1" applyFill="1">
      <alignment/>
      <protection/>
    </xf>
    <xf numFmtId="0" fontId="33" fillId="4" borderId="0" xfId="0" applyFont="1" applyFill="1"/>
    <xf numFmtId="0" fontId="6" fillId="2" borderId="0" xfId="0" applyFont="1" applyFill="1" applyBorder="1" applyAlignment="1">
      <alignment horizontal="left" wrapText="1"/>
    </xf>
    <xf numFmtId="0" fontId="14" fillId="0" borderId="0" xfId="22" applyFont="1" applyFill="1" applyBorder="1" applyAlignment="1">
      <alignment vertical="center"/>
      <protection/>
    </xf>
    <xf numFmtId="0" fontId="2" fillId="0" borderId="0" xfId="22" applyFill="1" applyBorder="1" applyAlignment="1">
      <alignment vertical="center"/>
      <protection/>
    </xf>
    <xf numFmtId="0" fontId="2" fillId="0" borderId="0" xfId="22" applyFill="1" applyBorder="1">
      <alignment/>
      <protection/>
    </xf>
    <xf numFmtId="0" fontId="9" fillId="10" borderId="1" xfId="22" applyFont="1" applyFill="1" applyBorder="1" applyAlignment="1">
      <alignment horizontal="center" vertical="center" wrapText="1"/>
      <protection/>
    </xf>
    <xf numFmtId="0" fontId="8" fillId="11" borderId="3" xfId="22" applyFont="1" applyFill="1" applyBorder="1" applyAlignment="1">
      <alignment vertical="center" wrapText="1"/>
      <protection/>
    </xf>
    <xf numFmtId="0" fontId="8" fillId="11" borderId="1" xfId="22" applyFont="1" applyFill="1" applyBorder="1" applyAlignment="1">
      <alignment vertical="center" wrapText="1"/>
      <protection/>
    </xf>
    <xf numFmtId="0" fontId="8" fillId="12" borderId="1" xfId="22" applyFont="1" applyFill="1" applyBorder="1" applyAlignment="1">
      <alignment vertical="center" wrapText="1"/>
      <protection/>
    </xf>
    <xf numFmtId="0" fontId="1" fillId="6" borderId="1" xfId="23" applyFont="1" applyFill="1" applyBorder="1" applyAlignment="1">
      <alignment horizontal="left" vertical="top" wrapText="1"/>
      <protection/>
    </xf>
    <xf numFmtId="0" fontId="16" fillId="6" borderId="1" xfId="23" applyFont="1" applyFill="1" applyBorder="1" applyAlignment="1">
      <alignment horizontal="left" vertical="top" wrapText="1"/>
      <protection/>
    </xf>
    <xf numFmtId="0" fontId="16" fillId="13" borderId="1" xfId="23" applyFont="1" applyFill="1" applyBorder="1" applyAlignment="1">
      <alignment vertical="center" wrapText="1"/>
      <protection/>
    </xf>
    <xf numFmtId="0" fontId="1" fillId="4" borderId="0" xfId="23" applyFont="1" applyFill="1" applyAlignment="1">
      <alignment horizontal="center" vertical="center" wrapText="1"/>
      <protection/>
    </xf>
    <xf numFmtId="3" fontId="1" fillId="4" borderId="0" xfId="23" applyNumberFormat="1" applyFont="1" applyFill="1" applyAlignment="1">
      <alignment horizontal="center" vertical="center" wrapText="1"/>
      <protection/>
    </xf>
    <xf numFmtId="0" fontId="1" fillId="6" borderId="1" xfId="23" applyFont="1" applyFill="1" applyBorder="1" applyAlignment="1">
      <alignment wrapText="1"/>
      <protection/>
    </xf>
    <xf numFmtId="0" fontId="18" fillId="4" borderId="1" xfId="23" applyFont="1" applyFill="1" applyBorder="1" applyAlignment="1">
      <alignment wrapText="1"/>
      <protection/>
    </xf>
    <xf numFmtId="0" fontId="1" fillId="6" borderId="1" xfId="23" applyFont="1" applyFill="1" applyBorder="1" applyAlignment="1">
      <alignment horizontal="left" vertical="top" wrapText="1"/>
      <protection/>
    </xf>
    <xf numFmtId="0" fontId="16" fillId="14" borderId="1" xfId="23" applyFont="1" applyFill="1" applyBorder="1" applyAlignment="1">
      <alignment horizontal="left" vertical="center" wrapText="1"/>
      <protection/>
    </xf>
    <xf numFmtId="3" fontId="1" fillId="14" borderId="1" xfId="23" applyNumberFormat="1" applyFont="1" applyFill="1" applyBorder="1" applyAlignment="1">
      <alignment horizontal="center" vertical="center" wrapText="1"/>
      <protection/>
    </xf>
    <xf numFmtId="0" fontId="1" fillId="6" borderId="1" xfId="23" applyFont="1" applyFill="1" applyBorder="1" applyAlignment="1">
      <alignment vertical="top" wrapText="1"/>
      <protection/>
    </xf>
    <xf numFmtId="3" fontId="16" fillId="14" borderId="1" xfId="23" applyNumberFormat="1" applyFont="1" applyFill="1" applyBorder="1" applyAlignment="1">
      <alignment horizontal="center" vertical="center" wrapText="1"/>
      <protection/>
    </xf>
    <xf numFmtId="3" fontId="1" fillId="15" borderId="1" xfId="23" applyNumberFormat="1" applyFont="1" applyFill="1" applyBorder="1" applyAlignment="1">
      <alignment horizontal="center" vertical="center" wrapText="1"/>
      <protection/>
    </xf>
    <xf numFmtId="3" fontId="1" fillId="13" borderId="1" xfId="23" applyNumberFormat="1" applyFont="1" applyFill="1" applyBorder="1" applyAlignment="1">
      <alignment horizontal="center" vertical="center" wrapText="1"/>
      <protection/>
    </xf>
    <xf numFmtId="3" fontId="1" fillId="5" borderId="1" xfId="23" applyNumberFormat="1" applyFont="1" applyFill="1" applyBorder="1" applyAlignment="1">
      <alignment horizontal="center" vertical="center" wrapText="1"/>
      <protection/>
    </xf>
    <xf numFmtId="3" fontId="1" fillId="6" borderId="1" xfId="23" applyNumberFormat="1" applyFont="1" applyFill="1" applyBorder="1" applyAlignment="1">
      <alignment horizontal="center" vertical="center" wrapText="1"/>
      <protection/>
    </xf>
    <xf numFmtId="3" fontId="16" fillId="13" borderId="1" xfId="23" applyNumberFormat="1" applyFont="1" applyFill="1" applyBorder="1" applyAlignment="1">
      <alignment horizontal="center" vertical="center" wrapText="1"/>
      <protection/>
    </xf>
    <xf numFmtId="3" fontId="16" fillId="16" borderId="1" xfId="23" applyNumberFormat="1" applyFont="1" applyFill="1" applyBorder="1" applyAlignment="1">
      <alignment horizontal="center" vertical="center" wrapText="1"/>
      <protection/>
    </xf>
    <xf numFmtId="0" fontId="1" fillId="6" borderId="1" xfId="23" applyFont="1" applyFill="1" applyBorder="1" applyAlignment="1">
      <alignment horizontal="center" vertical="center"/>
      <protection/>
    </xf>
    <xf numFmtId="3" fontId="1" fillId="4" borderId="0" xfId="23" applyNumberFormat="1" applyFont="1" applyFill="1" applyAlignment="1">
      <alignment horizontal="center" vertical="center"/>
      <protection/>
    </xf>
    <xf numFmtId="3" fontId="16" fillId="5" borderId="1" xfId="23" applyNumberFormat="1" applyFont="1" applyFill="1" applyBorder="1" applyAlignment="1">
      <alignment horizontal="center" vertical="center" wrapText="1"/>
      <protection/>
    </xf>
    <xf numFmtId="0" fontId="16" fillId="13" borderId="1" xfId="23" applyFont="1" applyFill="1" applyBorder="1" applyAlignment="1">
      <alignment horizontal="left" vertical="center" wrapText="1"/>
      <protection/>
    </xf>
    <xf numFmtId="0" fontId="16" fillId="5" borderId="1" xfId="23" applyFont="1" applyFill="1" applyBorder="1" applyAlignment="1">
      <alignment horizontal="left" vertical="center" wrapText="1"/>
      <protection/>
    </xf>
    <xf numFmtId="0" fontId="16" fillId="14" borderId="1" xfId="23" applyFont="1" applyFill="1" applyBorder="1" applyAlignment="1">
      <alignment horizontal="left" vertical="top" wrapText="1"/>
      <protection/>
    </xf>
    <xf numFmtId="0" fontId="17" fillId="0" borderId="0" xfId="23" applyFont="1" applyFill="1">
      <alignment/>
      <protection/>
    </xf>
    <xf numFmtId="3" fontId="1" fillId="0" borderId="0" xfId="23" applyNumberFormat="1" applyFont="1" applyFill="1" applyAlignment="1">
      <alignment horizontal="center" vertical="center"/>
      <protection/>
    </xf>
    <xf numFmtId="3" fontId="2" fillId="0" borderId="0" xfId="22" applyNumberFormat="1">
      <alignment/>
      <protection/>
    </xf>
    <xf numFmtId="3" fontId="6" fillId="2" borderId="0" xfId="0" applyNumberFormat="1" applyFont="1" applyFill="1" applyBorder="1" applyAlignment="1">
      <alignment horizontal="left" wrapText="1"/>
    </xf>
    <xf numFmtId="3" fontId="11" fillId="12" borderId="1" xfId="22" applyNumberFormat="1" applyFont="1" applyFill="1" applyBorder="1" applyAlignment="1">
      <alignment horizontal="center" vertical="center"/>
      <protection/>
    </xf>
    <xf numFmtId="3" fontId="11" fillId="11" borderId="1" xfId="22" applyNumberFormat="1" applyFont="1" applyFill="1" applyBorder="1" applyAlignment="1">
      <alignment horizontal="center" vertical="center"/>
      <protection/>
    </xf>
    <xf numFmtId="3" fontId="0" fillId="0" borderId="0" xfId="20" applyNumberFormat="1" applyFont="1" applyFill="1" applyBorder="1" applyAlignment="1" applyProtection="1">
      <alignment vertical="center"/>
      <protection/>
    </xf>
    <xf numFmtId="3" fontId="6" fillId="2" borderId="0" xfId="0" applyNumberFormat="1" applyFont="1" applyFill="1" applyBorder="1" applyAlignment="1">
      <alignment horizontal="center" vertical="center" wrapText="1"/>
    </xf>
    <xf numFmtId="0" fontId="37" fillId="10" borderId="1" xfId="22" applyFont="1" applyFill="1" applyBorder="1" applyAlignment="1">
      <alignment horizontal="center" vertical="center" wrapText="1"/>
      <protection/>
    </xf>
    <xf numFmtId="3" fontId="37" fillId="10" borderId="1" xfId="22" applyNumberFormat="1" applyFont="1" applyFill="1" applyBorder="1" applyAlignment="1">
      <alignment horizontal="center" vertical="center"/>
      <protection/>
    </xf>
    <xf numFmtId="0" fontId="5" fillId="17" borderId="1" xfId="22" applyFont="1" applyFill="1" applyBorder="1" applyAlignment="1">
      <alignment vertical="center" wrapText="1"/>
      <protection/>
    </xf>
    <xf numFmtId="3" fontId="5" fillId="17" borderId="1" xfId="22" applyNumberFormat="1" applyFont="1" applyFill="1" applyBorder="1" applyAlignment="1">
      <alignment horizontal="center" vertical="center"/>
      <protection/>
    </xf>
    <xf numFmtId="3" fontId="2" fillId="3" borderId="0" xfId="22" applyNumberFormat="1" applyFill="1" applyAlignment="1">
      <alignment horizontal="center" vertical="center"/>
      <protection/>
    </xf>
    <xf numFmtId="3" fontId="6" fillId="17" borderId="1" xfId="22" applyNumberFormat="1" applyFont="1" applyFill="1" applyBorder="1" applyAlignment="1">
      <alignment horizontal="center" vertical="center"/>
      <protection/>
    </xf>
    <xf numFmtId="3" fontId="0" fillId="0" borderId="0" xfId="20" applyNumberFormat="1" applyFont="1" applyFill="1" applyBorder="1" applyAlignment="1" applyProtection="1">
      <alignment horizontal="center" vertical="center"/>
      <protection/>
    </xf>
    <xf numFmtId="0" fontId="2" fillId="0" borderId="0" xfId="22" applyAlignment="1">
      <alignment horizontal="center" vertical="center"/>
      <protection/>
    </xf>
    <xf numFmtId="3" fontId="2" fillId="0" borderId="0" xfId="22" applyNumberFormat="1" applyAlignment="1">
      <alignment horizontal="center" vertical="center"/>
      <protection/>
    </xf>
    <xf numFmtId="3" fontId="1" fillId="14" borderId="1" xfId="23" applyNumberFormat="1" applyFont="1" applyFill="1" applyBorder="1" applyAlignment="1">
      <alignment wrapText="1"/>
      <protection/>
    </xf>
    <xf numFmtId="0" fontId="1" fillId="6" borderId="1" xfId="23" applyFont="1" applyFill="1" applyBorder="1" applyAlignment="1">
      <alignment horizontal="left" vertical="center" wrapText="1"/>
      <protection/>
    </xf>
    <xf numFmtId="0" fontId="16" fillId="6" borderId="1" xfId="23" applyFont="1" applyFill="1" applyBorder="1" applyAlignment="1">
      <alignment horizontal="left" vertical="center" wrapText="1"/>
      <protection/>
    </xf>
    <xf numFmtId="0" fontId="1" fillId="4" borderId="0" xfId="23" applyFont="1" applyFill="1" applyBorder="1" applyAlignment="1">
      <alignment horizontal="center" vertical="top" wrapText="1"/>
      <protection/>
    </xf>
    <xf numFmtId="3" fontId="1" fillId="4" borderId="0" xfId="23" applyNumberFormat="1" applyFont="1" applyFill="1" applyBorder="1" applyAlignment="1">
      <alignment horizontal="center" vertical="top" wrapText="1"/>
      <protection/>
    </xf>
    <xf numFmtId="0" fontId="17" fillId="4" borderId="0" xfId="23" applyFont="1" applyFill="1" applyBorder="1">
      <alignment/>
      <protection/>
    </xf>
    <xf numFmtId="3" fontId="1" fillId="4" borderId="0" xfId="23" applyNumberFormat="1" applyFont="1" applyFill="1" applyBorder="1" applyAlignment="1">
      <alignment/>
      <protection/>
    </xf>
    <xf numFmtId="0" fontId="20" fillId="4" borderId="0" xfId="0" applyFont="1" applyFill="1" applyAlignment="1">
      <alignment horizontal="center"/>
    </xf>
    <xf numFmtId="0" fontId="4" fillId="17" borderId="4" xfId="22" applyFont="1" applyFill="1" applyBorder="1" applyAlignment="1">
      <alignment vertical="center" wrapText="1"/>
      <protection/>
    </xf>
    <xf numFmtId="3" fontId="4" fillId="17" borderId="5" xfId="22" applyNumberFormat="1" applyFont="1" applyFill="1" applyBorder="1" applyAlignment="1">
      <alignment horizontal="center" vertical="center"/>
      <protection/>
    </xf>
    <xf numFmtId="3" fontId="37" fillId="10" borderId="1" xfId="22" applyNumberFormat="1" applyFont="1" applyFill="1" applyBorder="1" applyAlignment="1">
      <alignment horizontal="center" vertical="center" wrapText="1"/>
      <protection/>
    </xf>
    <xf numFmtId="3" fontId="11" fillId="18" borderId="1" xfId="22" applyNumberFormat="1" applyFont="1" applyFill="1" applyBorder="1" applyAlignment="1">
      <alignment horizontal="center" vertical="center"/>
      <protection/>
    </xf>
    <xf numFmtId="3" fontId="11" fillId="17" borderId="6" xfId="22" applyNumberFormat="1" applyFont="1" applyFill="1" applyBorder="1" applyAlignment="1">
      <alignment horizontal="center" vertical="center"/>
      <protection/>
    </xf>
    <xf numFmtId="3" fontId="8" fillId="17" borderId="6" xfId="22" applyNumberFormat="1" applyFont="1" applyFill="1" applyBorder="1" applyAlignment="1">
      <alignment horizontal="center" vertical="center"/>
      <protection/>
    </xf>
    <xf numFmtId="3" fontId="11" fillId="19" borderId="1" xfId="22" applyNumberFormat="1" applyFont="1" applyFill="1" applyBorder="1" applyAlignment="1">
      <alignment horizontal="center" vertical="center"/>
      <protection/>
    </xf>
    <xf numFmtId="3" fontId="11" fillId="11" borderId="7" xfId="22" applyNumberFormat="1" applyFont="1" applyFill="1" applyBorder="1" applyAlignment="1">
      <alignment horizontal="center" vertical="center"/>
      <protection/>
    </xf>
    <xf numFmtId="0" fontId="8" fillId="8" borderId="0" xfId="22" applyFont="1" applyFill="1" applyAlignment="1">
      <alignment horizontal="left" wrapText="1"/>
      <protection/>
    </xf>
    <xf numFmtId="0" fontId="8" fillId="3" borderId="0" xfId="22" applyFont="1" applyFill="1" applyAlignment="1">
      <alignment wrapText="1"/>
      <protection/>
    </xf>
    <xf numFmtId="3" fontId="0" fillId="4" borderId="1" xfId="0" applyNumberFormat="1" applyFont="1" applyFill="1" applyBorder="1"/>
    <xf numFmtId="0" fontId="27" fillId="20" borderId="0" xfId="22" applyFont="1" applyFill="1">
      <alignment/>
      <protection/>
    </xf>
    <xf numFmtId="0" fontId="20" fillId="0" borderId="1" xfId="0" applyFont="1" applyFill="1" applyBorder="1" applyAlignment="1">
      <alignment horizontal="center" wrapText="1"/>
    </xf>
    <xf numFmtId="0" fontId="4" fillId="4" borderId="0" xfId="0" applyFont="1" applyFill="1" applyAlignment="1">
      <alignment horizontal="left"/>
    </xf>
    <xf numFmtId="0" fontId="5" fillId="4" borderId="0" xfId="0" applyFont="1" applyFill="1" applyBorder="1" applyAlignment="1">
      <alignment horizont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1" xfId="0" applyFill="1" applyBorder="1"/>
    <xf numFmtId="0" fontId="0" fillId="6" borderId="1" xfId="0" applyFill="1" applyBorder="1" applyAlignment="1">
      <alignment wrapText="1"/>
    </xf>
    <xf numFmtId="0" fontId="21" fillId="15" borderId="1" xfId="0" applyFont="1" applyFill="1" applyBorder="1"/>
    <xf numFmtId="0" fontId="0" fillId="4" borderId="0" xfId="0" applyFill="1" applyAlignment="1">
      <alignment horizontal="center" vertical="center" wrapText="1"/>
    </xf>
    <xf numFmtId="0" fontId="21" fillId="5" borderId="1" xfId="0" applyFont="1" applyFill="1" applyBorder="1" applyAlignment="1">
      <alignment wrapText="1"/>
    </xf>
    <xf numFmtId="0" fontId="3" fillId="0" borderId="0" xfId="0" applyFont="1" applyBorder="1"/>
    <xf numFmtId="3" fontId="2" fillId="0" borderId="0" xfId="22" applyNumberFormat="1" applyFill="1">
      <alignment/>
      <protection/>
    </xf>
    <xf numFmtId="3" fontId="1" fillId="4" borderId="0" xfId="23" applyNumberFormat="1" applyFill="1">
      <alignment/>
      <protection/>
    </xf>
    <xf numFmtId="0" fontId="19" fillId="2" borderId="1" xfId="0" applyFont="1" applyFill="1" applyBorder="1" applyAlignment="1">
      <alignment horizontal="center" vertical="center"/>
    </xf>
    <xf numFmtId="0" fontId="0" fillId="2" borderId="1" xfId="0" applyFill="1" applyBorder="1"/>
    <xf numFmtId="0" fontId="22" fillId="4" borderId="0" xfId="0" applyFont="1" applyFill="1" applyAlignment="1">
      <alignment vertical="center"/>
    </xf>
    <xf numFmtId="166" fontId="0" fillId="5" borderId="0" xfId="0" applyNumberFormat="1" applyFill="1" applyAlignment="1">
      <alignment vertical="center"/>
    </xf>
    <xf numFmtId="0" fontId="38" fillId="3" borderId="0" xfId="22" applyFont="1" applyFill="1" applyAlignment="1">
      <alignment wrapText="1"/>
      <protection/>
    </xf>
    <xf numFmtId="0" fontId="40" fillId="21" borderId="1" xfId="0" applyFont="1" applyFill="1" applyBorder="1" applyAlignment="1">
      <alignment horizontal="center" vertical="center" wrapText="1"/>
    </xf>
    <xf numFmtId="0" fontId="41" fillId="2" borderId="0" xfId="0" applyFont="1" applyFill="1"/>
    <xf numFmtId="0" fontId="15" fillId="22" borderId="1" xfId="22" applyFont="1" applyFill="1" applyBorder="1" applyAlignment="1">
      <alignment horizontal="center" vertical="center"/>
      <protection/>
    </xf>
    <xf numFmtId="0" fontId="15" fillId="22" borderId="1" xfId="22" applyFont="1" applyFill="1" applyBorder="1" applyAlignment="1">
      <alignment horizontal="center" vertical="center" wrapText="1"/>
      <protection/>
    </xf>
    <xf numFmtId="0" fontId="15" fillId="22" borderId="7" xfId="22" applyFont="1" applyFill="1" applyBorder="1" applyAlignment="1">
      <alignment horizontal="center" vertical="center"/>
      <protection/>
    </xf>
    <xf numFmtId="3" fontId="15" fillId="22" borderId="7" xfId="20" applyNumberFormat="1" applyFont="1" applyFill="1" applyBorder="1" applyAlignment="1" applyProtection="1">
      <alignment horizontal="center" vertical="center"/>
      <protection/>
    </xf>
    <xf numFmtId="0" fontId="8" fillId="23" borderId="7" xfId="22" applyFont="1" applyFill="1" applyBorder="1" applyAlignment="1">
      <alignment vertical="center" wrapText="1"/>
      <protection/>
    </xf>
    <xf numFmtId="3" fontId="11" fillId="23" borderId="1" xfId="22" applyNumberFormat="1" applyFont="1" applyFill="1" applyBorder="1" applyAlignment="1">
      <alignment horizontal="center" vertical="center"/>
      <protection/>
    </xf>
    <xf numFmtId="0" fontId="11" fillId="24" borderId="1" xfId="22" applyFont="1" applyFill="1" applyBorder="1" applyAlignment="1">
      <alignment horizontal="center" vertical="center"/>
      <protection/>
    </xf>
    <xf numFmtId="0" fontId="8" fillId="23" borderId="2" xfId="22" applyFont="1" applyFill="1" applyBorder="1" applyAlignment="1">
      <alignment vertical="center" wrapText="1"/>
      <protection/>
    </xf>
    <xf numFmtId="0" fontId="11" fillId="23" borderId="2" xfId="22" applyFont="1" applyFill="1" applyBorder="1" applyAlignment="1">
      <alignment horizontal="center" vertical="center"/>
      <protection/>
    </xf>
    <xf numFmtId="3" fontId="11" fillId="25" borderId="2" xfId="22" applyNumberFormat="1" applyFont="1" applyFill="1" applyBorder="1" applyAlignment="1">
      <alignment horizontal="center" vertical="center"/>
      <protection/>
    </xf>
    <xf numFmtId="0" fontId="42" fillId="17" borderId="1" xfId="22" applyFont="1" applyFill="1" applyBorder="1" applyAlignment="1">
      <alignment vertical="center"/>
      <protection/>
    </xf>
    <xf numFmtId="0" fontId="43" fillId="17" borderId="1" xfId="22" applyFont="1" applyFill="1" applyBorder="1" applyAlignment="1">
      <alignment vertical="center"/>
      <protection/>
    </xf>
    <xf numFmtId="3" fontId="42" fillId="17" borderId="1" xfId="20" applyNumberFormat="1" applyFont="1" applyFill="1" applyBorder="1" applyAlignment="1" applyProtection="1">
      <alignment horizontal="center" vertical="center"/>
      <protection/>
    </xf>
    <xf numFmtId="3" fontId="1" fillId="4" borderId="0" xfId="23" applyNumberFormat="1" applyFont="1" applyFill="1" applyAlignment="1">
      <alignment horizontal="right" vertical="center"/>
      <protection/>
    </xf>
    <xf numFmtId="3" fontId="16" fillId="4" borderId="0" xfId="23" applyNumberFormat="1" applyFont="1" applyFill="1" applyAlignment="1">
      <alignment horizontal="right" vertical="center"/>
      <protection/>
    </xf>
    <xf numFmtId="3" fontId="16" fillId="14" borderId="1" xfId="23" applyNumberFormat="1" applyFont="1" applyFill="1" applyBorder="1" applyAlignment="1">
      <alignment horizontal="right" vertical="center" wrapText="1"/>
      <protection/>
    </xf>
    <xf numFmtId="3" fontId="1" fillId="14" borderId="1" xfId="23" applyNumberFormat="1" applyFont="1" applyFill="1" applyBorder="1" applyAlignment="1">
      <alignment horizontal="right" vertical="center" wrapText="1"/>
      <protection/>
    </xf>
    <xf numFmtId="3" fontId="1" fillId="15" borderId="1" xfId="23" applyNumberFormat="1" applyFont="1" applyFill="1" applyBorder="1" applyAlignment="1">
      <alignment horizontal="right" vertical="center" wrapText="1"/>
      <protection/>
    </xf>
    <xf numFmtId="3" fontId="1" fillId="6" borderId="1" xfId="23" applyNumberFormat="1" applyFont="1" applyFill="1" applyBorder="1" applyAlignment="1">
      <alignment horizontal="center" wrapText="1"/>
      <protection/>
    </xf>
    <xf numFmtId="3" fontId="16" fillId="13" borderId="1" xfId="23" applyNumberFormat="1" applyFont="1" applyFill="1" applyBorder="1" applyAlignment="1">
      <alignment horizontal="right" vertical="center" wrapText="1"/>
      <protection/>
    </xf>
    <xf numFmtId="3" fontId="1" fillId="13" borderId="1" xfId="23" applyNumberFormat="1" applyFont="1" applyFill="1" applyBorder="1" applyAlignment="1">
      <alignment horizontal="right" vertical="center" wrapText="1"/>
      <protection/>
    </xf>
    <xf numFmtId="3" fontId="1" fillId="4" borderId="0" xfId="23" applyNumberFormat="1" applyFont="1" applyFill="1" applyBorder="1" applyAlignment="1">
      <alignment horizontal="right" vertical="center" wrapText="1"/>
      <protection/>
    </xf>
    <xf numFmtId="3" fontId="1" fillId="6" borderId="1" xfId="23" applyNumberFormat="1" applyFont="1" applyFill="1" applyBorder="1" applyAlignment="1">
      <alignment horizontal="center" vertical="center"/>
      <protection/>
    </xf>
    <xf numFmtId="3" fontId="1" fillId="4" borderId="0" xfId="23" applyNumberFormat="1" applyFont="1" applyFill="1" applyBorder="1" applyAlignment="1">
      <alignment horizontal="right" vertical="center"/>
      <protection/>
    </xf>
    <xf numFmtId="3" fontId="1" fillId="5" borderId="1" xfId="23" applyNumberFormat="1" applyFont="1" applyFill="1" applyBorder="1" applyAlignment="1">
      <alignment horizontal="right" vertical="center" wrapText="1"/>
      <protection/>
    </xf>
    <xf numFmtId="3" fontId="1" fillId="0" borderId="1" xfId="23" applyNumberFormat="1" applyFont="1" applyFill="1" applyBorder="1" applyAlignment="1">
      <alignment horizontal="center" vertical="center"/>
      <protection/>
    </xf>
    <xf numFmtId="0" fontId="8" fillId="26" borderId="7" xfId="22" applyFont="1" applyFill="1" applyBorder="1" applyAlignment="1">
      <alignment wrapText="1"/>
      <protection/>
    </xf>
    <xf numFmtId="3" fontId="11" fillId="26" borderId="1" xfId="22" applyNumberFormat="1" applyFont="1" applyFill="1" applyBorder="1" applyAlignment="1">
      <alignment horizontal="center" vertical="center"/>
      <protection/>
    </xf>
    <xf numFmtId="0" fontId="9" fillId="10" borderId="0" xfId="22" applyFont="1" applyFill="1" applyBorder="1" applyAlignment="1">
      <alignment horizontal="center" vertical="center" wrapText="1"/>
      <protection/>
    </xf>
    <xf numFmtId="3" fontId="11" fillId="26" borderId="7" xfId="22" applyNumberFormat="1" applyFont="1" applyFill="1" applyBorder="1" applyAlignment="1">
      <alignment horizontal="center" vertical="center"/>
      <protection/>
    </xf>
    <xf numFmtId="0" fontId="8" fillId="23" borderId="2" xfId="22" applyFont="1" applyFill="1" applyBorder="1" applyAlignment="1">
      <alignment horizontal="right" vertical="center" wrapText="1"/>
      <protection/>
    </xf>
    <xf numFmtId="0" fontId="8" fillId="23" borderId="7" xfId="22" applyFont="1" applyFill="1" applyBorder="1" applyAlignment="1">
      <alignment horizontal="right" vertical="center" wrapText="1"/>
      <protection/>
    </xf>
    <xf numFmtId="3" fontId="8" fillId="23" borderId="2" xfId="22" applyNumberFormat="1" applyFont="1" applyFill="1" applyBorder="1" applyAlignment="1">
      <alignment vertical="center" wrapText="1"/>
      <protection/>
    </xf>
    <xf numFmtId="0" fontId="16" fillId="14" borderId="1" xfId="23" applyFont="1" applyFill="1" applyBorder="1" applyAlignment="1">
      <alignment horizontal="right" vertical="center" wrapText="1"/>
      <protection/>
    </xf>
    <xf numFmtId="0" fontId="16" fillId="6" borderId="1" xfId="23" applyFont="1" applyFill="1" applyBorder="1" applyAlignment="1">
      <alignment horizontal="right" vertical="center" wrapText="1"/>
      <protection/>
    </xf>
    <xf numFmtId="0" fontId="1" fillId="6" borderId="1" xfId="23" applyFont="1" applyFill="1" applyBorder="1" applyAlignment="1">
      <alignment horizontal="right" vertical="center" wrapText="1"/>
      <protection/>
    </xf>
    <xf numFmtId="0" fontId="16" fillId="13" borderId="1" xfId="23" applyFont="1" applyFill="1" applyBorder="1" applyAlignment="1">
      <alignment horizontal="right" vertical="center" wrapText="1"/>
      <protection/>
    </xf>
    <xf numFmtId="0" fontId="16" fillId="5" borderId="1" xfId="23" applyFont="1" applyFill="1" applyBorder="1" applyAlignment="1">
      <alignment horizontal="right" vertical="center" wrapText="1"/>
      <protection/>
    </xf>
    <xf numFmtId="0" fontId="9" fillId="3" borderId="0" xfId="22" applyFont="1" applyFill="1" applyAlignment="1">
      <alignment horizontal="right" vertical="center"/>
      <protection/>
    </xf>
    <xf numFmtId="0" fontId="13" fillId="3" borderId="0" xfId="22" applyFont="1" applyFill="1" applyAlignment="1">
      <alignment horizontal="right" vertical="center"/>
      <protection/>
    </xf>
    <xf numFmtId="0" fontId="1" fillId="4" borderId="0" xfId="23" applyFont="1" applyFill="1" applyBorder="1" applyAlignment="1">
      <alignment horizontal="right" vertical="center" wrapText="1"/>
      <protection/>
    </xf>
    <xf numFmtId="0" fontId="1" fillId="6" borderId="1" xfId="23" applyFont="1" applyFill="1" applyBorder="1" applyAlignment="1">
      <alignment horizontal="right" vertical="center" wrapText="1"/>
      <protection/>
    </xf>
    <xf numFmtId="0" fontId="17" fillId="4" borderId="0" xfId="23" applyFont="1" applyFill="1" applyBorder="1" applyAlignment="1">
      <alignment horizontal="right" vertical="center"/>
      <protection/>
    </xf>
    <xf numFmtId="0" fontId="1" fillId="4" borderId="0" xfId="23" applyFill="1" applyAlignment="1">
      <alignment horizontal="right" vertical="center"/>
      <protection/>
    </xf>
    <xf numFmtId="0" fontId="1" fillId="4" borderId="0" xfId="23" applyFont="1" applyFill="1" applyAlignment="1">
      <alignment horizontal="right" vertical="center" wrapText="1"/>
      <protection/>
    </xf>
    <xf numFmtId="0" fontId="18" fillId="4" borderId="1" xfId="23" applyFont="1" applyFill="1" applyBorder="1" applyAlignment="1">
      <alignment horizontal="right" vertical="center" wrapText="1"/>
      <protection/>
    </xf>
    <xf numFmtId="0" fontId="17" fillId="0" borderId="0" xfId="23" applyFont="1" applyFill="1" applyAlignment="1">
      <alignment horizontal="right" vertical="center"/>
      <protection/>
    </xf>
    <xf numFmtId="0" fontId="17" fillId="4" borderId="0" xfId="23" applyFont="1" applyFill="1" applyAlignment="1">
      <alignment horizontal="right" vertical="center"/>
      <protection/>
    </xf>
    <xf numFmtId="3" fontId="20" fillId="4" borderId="0" xfId="0" applyNumberFormat="1" applyFont="1" applyFill="1" applyAlignment="1">
      <alignment horizontal="center"/>
    </xf>
    <xf numFmtId="0" fontId="44" fillId="0" borderId="7" xfId="22" applyFont="1" applyBorder="1" applyAlignment="1">
      <alignment wrapText="1"/>
      <protection/>
    </xf>
    <xf numFmtId="0" fontId="8" fillId="26" borderId="7" xfId="22" applyFont="1" applyFill="1" applyBorder="1" applyAlignment="1">
      <alignment vertical="center" wrapText="1"/>
      <protection/>
    </xf>
    <xf numFmtId="3" fontId="8" fillId="11" borderId="1" xfId="22" applyNumberFormat="1" applyFont="1" applyFill="1" applyBorder="1" applyAlignment="1">
      <alignment vertical="center" wrapText="1"/>
      <protection/>
    </xf>
    <xf numFmtId="3" fontId="11" fillId="11" borderId="8" xfId="22" applyNumberFormat="1" applyFont="1" applyFill="1" applyBorder="1" applyAlignment="1">
      <alignment horizontal="center" vertical="center"/>
      <protection/>
    </xf>
    <xf numFmtId="0" fontId="0" fillId="4" borderId="1" xfId="0" applyFill="1" applyBorder="1" applyAlignment="1">
      <alignment horizontal="center" wrapText="1"/>
    </xf>
    <xf numFmtId="10" fontId="39" fillId="27" borderId="1" xfId="0" applyNumberFormat="1" applyFont="1" applyFill="1" applyBorder="1" applyAlignment="1">
      <alignment horizontal="center" vertical="center"/>
    </xf>
    <xf numFmtId="0" fontId="11" fillId="28" borderId="1" xfId="22" applyFont="1" applyFill="1" applyBorder="1" applyAlignment="1">
      <alignment horizontal="center" vertical="center" wrapText="1"/>
      <protection/>
    </xf>
    <xf numFmtId="0" fontId="11" fillId="28" borderId="1" xfId="22" applyFont="1" applyFill="1" applyBorder="1" applyAlignment="1">
      <alignment horizontal="center" vertical="center"/>
      <protection/>
    </xf>
    <xf numFmtId="3" fontId="11" fillId="28" borderId="1" xfId="22" applyNumberFormat="1" applyFont="1" applyFill="1" applyBorder="1" applyAlignment="1">
      <alignment horizontal="center" vertical="center"/>
      <protection/>
    </xf>
    <xf numFmtId="0" fontId="2" fillId="29" borderId="1" xfId="22" applyFill="1" applyBorder="1" applyAlignment="1">
      <alignment wrapText="1"/>
      <protection/>
    </xf>
    <xf numFmtId="0" fontId="2" fillId="29" borderId="1" xfId="22" applyFill="1" applyBorder="1" applyAlignment="1">
      <alignment horizontal="center" vertical="center"/>
      <protection/>
    </xf>
    <xf numFmtId="3" fontId="2" fillId="29" borderId="1" xfId="22" applyNumberFormat="1" applyFill="1" applyBorder="1" applyAlignment="1">
      <alignment horizontal="center" vertical="center"/>
      <protection/>
    </xf>
    <xf numFmtId="0" fontId="2" fillId="0" borderId="1" xfId="22" applyBorder="1" applyAlignment="1">
      <alignment wrapText="1"/>
      <protection/>
    </xf>
    <xf numFmtId="0" fontId="2" fillId="0" borderId="1" xfId="22" applyBorder="1" applyAlignment="1">
      <alignment horizontal="center" vertical="center"/>
      <protection/>
    </xf>
    <xf numFmtId="0" fontId="2" fillId="7" borderId="1" xfId="22" applyFill="1" applyBorder="1" applyAlignment="1">
      <alignment horizontal="center" vertical="center"/>
      <protection/>
    </xf>
    <xf numFmtId="0" fontId="26" fillId="7" borderId="1" xfId="22" applyFont="1" applyFill="1" applyBorder="1" applyAlignment="1">
      <alignment horizontal="center" vertical="center"/>
      <protection/>
    </xf>
    <xf numFmtId="3" fontId="2" fillId="0" borderId="1" xfId="22" applyNumberFormat="1" applyBorder="1" applyAlignment="1">
      <alignment horizontal="center" vertical="center"/>
      <protection/>
    </xf>
    <xf numFmtId="0" fontId="2" fillId="30" borderId="1" xfId="22" applyFill="1" applyBorder="1" applyAlignment="1">
      <alignment wrapText="1"/>
      <protection/>
    </xf>
    <xf numFmtId="0" fontId="2" fillId="30" borderId="1" xfId="22" applyFill="1" applyBorder="1" applyAlignment="1">
      <alignment horizontal="center" vertical="center"/>
      <protection/>
    </xf>
    <xf numFmtId="3" fontId="2" fillId="30" borderId="1" xfId="22" applyNumberFormat="1" applyFill="1" applyBorder="1" applyAlignment="1">
      <alignment horizontal="center" vertical="center"/>
      <protection/>
    </xf>
    <xf numFmtId="3" fontId="2" fillId="30" borderId="1" xfId="22" applyNumberFormat="1" applyFill="1" applyBorder="1" applyAlignment="1">
      <alignment horizontal="center" vertical="center" wrapText="1"/>
      <protection/>
    </xf>
    <xf numFmtId="0" fontId="26" fillId="0" borderId="1" xfId="22" applyFont="1" applyBorder="1" applyAlignment="1">
      <alignment wrapText="1"/>
      <protection/>
    </xf>
    <xf numFmtId="0" fontId="26" fillId="0" borderId="1" xfId="22" applyFont="1" applyBorder="1" applyAlignment="1">
      <alignment horizontal="center" vertical="center"/>
      <protection/>
    </xf>
    <xf numFmtId="0" fontId="32" fillId="0" borderId="1" xfId="24" applyFont="1" applyBorder="1" applyAlignment="1">
      <alignment vertical="center" wrapText="1"/>
      <protection/>
    </xf>
    <xf numFmtId="0" fontId="32" fillId="0" borderId="1" xfId="24" applyFont="1" applyBorder="1" applyAlignment="1">
      <alignment horizontal="center" vertical="center"/>
      <protection/>
    </xf>
    <xf numFmtId="0" fontId="32" fillId="7" borderId="1" xfId="24" applyFont="1" applyFill="1" applyBorder="1" applyAlignment="1">
      <alignment horizontal="center" vertical="center"/>
      <protection/>
    </xf>
    <xf numFmtId="0" fontId="0" fillId="0" borderId="1" xfId="0" applyBorder="1" applyAlignment="1">
      <alignment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3" fontId="2" fillId="7" borderId="1" xfId="22" applyNumberFormat="1" applyFill="1" applyBorder="1" applyAlignment="1">
      <alignment horizontal="center" vertical="center"/>
      <protection/>
    </xf>
    <xf numFmtId="0" fontId="5" fillId="17" borderId="1" xfId="22" applyFont="1" applyFill="1" applyBorder="1" applyAlignment="1">
      <alignment horizontal="center" vertical="center" wrapText="1"/>
      <protection/>
    </xf>
    <xf numFmtId="0" fontId="1" fillId="17" borderId="1" xfId="22" applyFont="1" applyFill="1" applyBorder="1" applyAlignment="1">
      <alignment horizontal="center" vertical="center"/>
      <protection/>
    </xf>
    <xf numFmtId="0" fontId="5" fillId="17" borderId="1" xfId="22" applyFont="1" applyFill="1" applyBorder="1" applyAlignment="1">
      <alignment horizontal="center" vertical="center"/>
      <protection/>
    </xf>
    <xf numFmtId="0" fontId="11" fillId="31" borderId="1" xfId="22" applyFont="1" applyFill="1" applyBorder="1" applyAlignment="1">
      <alignment horizontal="center" vertical="center"/>
      <protection/>
    </xf>
    <xf numFmtId="0" fontId="50" fillId="0" borderId="0" xfId="0" applyFont="1" applyAlignment="1">
      <alignment horizontal="justify" vertical="center"/>
    </xf>
    <xf numFmtId="0" fontId="51" fillId="0" borderId="0" xfId="0" applyFont="1" applyAlignment="1">
      <alignment horizontal="justify" vertical="center"/>
    </xf>
    <xf numFmtId="0" fontId="52" fillId="0" borderId="0" xfId="0" applyFont="1" applyAlignment="1">
      <alignment horizontal="left" vertical="center" indent="1"/>
    </xf>
    <xf numFmtId="0" fontId="51" fillId="0" borderId="0" xfId="0" applyFont="1" applyAlignment="1">
      <alignment horizontal="left" vertical="center" indent="1"/>
    </xf>
    <xf numFmtId="0" fontId="53" fillId="0" borderId="0" xfId="0" applyFont="1" applyAlignment="1">
      <alignment horizontal="left" vertical="center" indent="1"/>
    </xf>
    <xf numFmtId="3" fontId="12" fillId="19" borderId="1" xfId="22" applyNumberFormat="1" applyFont="1" applyFill="1" applyBorder="1" applyAlignment="1">
      <alignment horizontal="center" vertical="center"/>
      <protection/>
    </xf>
    <xf numFmtId="3" fontId="12" fillId="18" borderId="1" xfId="22" applyNumberFormat="1" applyFont="1" applyFill="1" applyBorder="1" applyAlignment="1">
      <alignment horizontal="center" vertical="center"/>
      <protection/>
    </xf>
    <xf numFmtId="3" fontId="12" fillId="26" borderId="1" xfId="22" applyNumberFormat="1" applyFont="1" applyFill="1" applyBorder="1" applyAlignment="1">
      <alignment horizontal="center" vertical="center"/>
      <protection/>
    </xf>
    <xf numFmtId="0" fontId="12" fillId="26" borderId="7" xfId="22" applyFont="1" applyFill="1" applyBorder="1" applyAlignment="1">
      <alignment wrapText="1"/>
      <protection/>
    </xf>
    <xf numFmtId="3" fontId="11" fillId="4" borderId="7" xfId="22" applyNumberFormat="1" applyFont="1" applyFill="1" applyBorder="1" applyAlignment="1">
      <alignment horizontal="center" vertical="center"/>
      <protection/>
    </xf>
    <xf numFmtId="3" fontId="8" fillId="11" borderId="1" xfId="22" applyNumberFormat="1" applyFont="1" applyFill="1" applyBorder="1" applyAlignment="1">
      <alignment horizontal="center" vertical="center"/>
      <protection/>
    </xf>
    <xf numFmtId="3" fontId="37" fillId="26" borderId="7" xfId="22" applyNumberFormat="1" applyFont="1" applyFill="1" applyBorder="1" applyAlignment="1">
      <alignment horizontal="center" vertical="center"/>
      <protection/>
    </xf>
    <xf numFmtId="0" fontId="37" fillId="26" borderId="7" xfId="22" applyFont="1" applyFill="1" applyBorder="1" applyAlignment="1">
      <alignment wrapText="1"/>
      <protection/>
    </xf>
    <xf numFmtId="3" fontId="8" fillId="26" borderId="1" xfId="22" applyNumberFormat="1" applyFont="1" applyFill="1" applyBorder="1" applyAlignment="1">
      <alignment horizontal="center" vertical="center"/>
      <protection/>
    </xf>
    <xf numFmtId="3" fontId="13" fillId="26" borderId="1" xfId="22" applyNumberFormat="1" applyFont="1" applyFill="1" applyBorder="1" applyAlignment="1">
      <alignment horizontal="center" vertical="center"/>
      <protection/>
    </xf>
    <xf numFmtId="3" fontId="8" fillId="32" borderId="1" xfId="22" applyNumberFormat="1" applyFont="1" applyFill="1" applyBorder="1" applyAlignment="1">
      <alignment horizontal="center" vertical="center"/>
      <protection/>
    </xf>
    <xf numFmtId="3" fontId="5" fillId="11" borderId="1" xfId="22" applyNumberFormat="1" applyFont="1" applyFill="1" applyBorder="1" applyAlignment="1">
      <alignment horizontal="center" vertical="center"/>
      <protection/>
    </xf>
    <xf numFmtId="3" fontId="40" fillId="21" borderId="1" xfId="0" applyNumberFormat="1" applyFont="1" applyFill="1" applyBorder="1" applyAlignment="1">
      <alignment vertical="center" wrapText="1"/>
    </xf>
    <xf numFmtId="3" fontId="28" fillId="5" borderId="1" xfId="0" applyNumberFormat="1" applyFont="1" applyFill="1" applyBorder="1" applyAlignment="1">
      <alignment horizontal="center"/>
    </xf>
    <xf numFmtId="3" fontId="0" fillId="0" borderId="2" xfId="0" applyNumberFormat="1" applyFill="1" applyBorder="1" applyAlignment="1">
      <alignment horizontal="center" vertical="center"/>
    </xf>
    <xf numFmtId="0" fontId="54" fillId="4" borderId="1" xfId="0" applyFont="1" applyFill="1" applyBorder="1" applyAlignment="1">
      <alignment horizontal="center" vertical="center" wrapText="1"/>
    </xf>
    <xf numFmtId="3" fontId="28" fillId="0" borderId="1" xfId="0" applyNumberFormat="1" applyFont="1" applyFill="1" applyBorder="1" applyAlignment="1">
      <alignment horizontal="center" vertical="center"/>
    </xf>
    <xf numFmtId="3" fontId="55" fillId="4" borderId="1" xfId="0" applyNumberFormat="1" applyFont="1" applyFill="1" applyBorder="1" applyAlignment="1">
      <alignment horizontal="center" vertical="center"/>
    </xf>
    <xf numFmtId="3" fontId="28" fillId="5" borderId="1" xfId="0" applyNumberFormat="1" applyFont="1" applyFill="1" applyBorder="1" applyAlignment="1">
      <alignment horizontal="center" vertical="center"/>
    </xf>
    <xf numFmtId="0" fontId="19" fillId="21" borderId="1" xfId="0" applyFont="1" applyFill="1" applyBorder="1" applyAlignment="1">
      <alignment horizontal="center" vertical="center" wrapText="1"/>
    </xf>
    <xf numFmtId="3" fontId="28" fillId="21" borderId="1" xfId="0" applyNumberFormat="1" applyFont="1" applyFill="1" applyBorder="1" applyAlignment="1">
      <alignment horizontal="center" vertical="center"/>
    </xf>
    <xf numFmtId="0" fontId="20" fillId="4" borderId="1" xfId="0" applyFont="1" applyFill="1" applyBorder="1"/>
    <xf numFmtId="0" fontId="20" fillId="4" borderId="1" xfId="0" applyFont="1" applyFill="1" applyBorder="1" applyAlignment="1">
      <alignment vertical="center" wrapText="1"/>
    </xf>
    <xf numFmtId="0" fontId="20" fillId="4" borderId="1" xfId="0" applyFont="1" applyFill="1" applyBorder="1" applyAlignment="1">
      <alignment wrapText="1"/>
    </xf>
    <xf numFmtId="10" fontId="0" fillId="7" borderId="1" xfId="0" applyNumberFormat="1" applyFont="1" applyFill="1" applyBorder="1" applyAlignment="1">
      <alignment horizontal="center" vertical="center"/>
    </xf>
    <xf numFmtId="0" fontId="20" fillId="5" borderId="1" xfId="0" applyFont="1" applyFill="1" applyBorder="1" applyAlignment="1">
      <alignment horizontal="center" wrapText="1"/>
    </xf>
    <xf numFmtId="0" fontId="20" fillId="5" borderId="1" xfId="0" applyFont="1" applyFill="1" applyBorder="1" applyAlignment="1">
      <alignment horizontal="center" vertical="center" wrapText="1"/>
    </xf>
    <xf numFmtId="42" fontId="0" fillId="0" borderId="1" xfId="0" applyNumberFormat="1" applyFill="1" applyBorder="1" applyAlignment="1">
      <alignment horizontal="center" vertical="center"/>
    </xf>
    <xf numFmtId="42" fontId="0" fillId="7" borderId="9" xfId="0" applyNumberFormat="1" applyFill="1" applyBorder="1" applyAlignment="1">
      <alignment vertical="center"/>
    </xf>
    <xf numFmtId="42" fontId="0" fillId="7" borderId="1" xfId="0" applyNumberFormat="1" applyFill="1" applyBorder="1" applyAlignment="1">
      <alignment horizontal="center" vertical="center"/>
    </xf>
    <xf numFmtId="9" fontId="0" fillId="7" borderId="1" xfId="0" applyNumberFormat="1" applyFill="1" applyBorder="1" applyAlignment="1">
      <alignment horizontal="center" vertical="center"/>
    </xf>
    <xf numFmtId="0" fontId="8" fillId="11" borderId="1" xfId="22" applyFont="1" applyFill="1" applyBorder="1" applyAlignment="1">
      <alignment horizontal="center" vertical="center" wrapText="1"/>
      <protection/>
    </xf>
    <xf numFmtId="0" fontId="8" fillId="11" borderId="3" xfId="22" applyFont="1" applyFill="1" applyBorder="1" applyAlignment="1">
      <alignment horizontal="center" vertical="center" wrapText="1"/>
      <protection/>
    </xf>
    <xf numFmtId="0" fontId="8" fillId="12" borderId="1" xfId="22" applyFont="1" applyFill="1" applyBorder="1" applyAlignment="1">
      <alignment horizontal="center" vertical="center" wrapText="1"/>
      <protection/>
    </xf>
    <xf numFmtId="3" fontId="8" fillId="11" borderId="1" xfId="22" applyNumberFormat="1" applyFont="1" applyFill="1" applyBorder="1" applyAlignment="1">
      <alignment horizontal="center" vertical="center" wrapText="1"/>
      <protection/>
    </xf>
    <xf numFmtId="0" fontId="4" fillId="17" borderId="10" xfId="22" applyFont="1" applyFill="1" applyBorder="1" applyAlignment="1">
      <alignment horizontal="center" vertical="center" wrapText="1"/>
      <protection/>
    </xf>
    <xf numFmtId="0" fontId="6" fillId="2" borderId="0" xfId="0" applyFont="1" applyFill="1" applyBorder="1" applyAlignment="1">
      <alignment horizontal="center" vertical="center" wrapText="1"/>
    </xf>
    <xf numFmtId="165" fontId="0" fillId="0" borderId="0" xfId="20" applyNumberFormat="1" applyFont="1" applyFill="1" applyBorder="1" applyAlignment="1" applyProtection="1">
      <alignment horizontal="center" vertical="center"/>
      <protection/>
    </xf>
    <xf numFmtId="0" fontId="8" fillId="3" borderId="0" xfId="22" applyFont="1" applyFill="1" applyAlignment="1">
      <alignment horizontal="center" vertical="center"/>
      <protection/>
    </xf>
    <xf numFmtId="0" fontId="8" fillId="26" borderId="7" xfId="22" applyFont="1" applyFill="1" applyBorder="1" applyAlignment="1">
      <alignment horizontal="center" vertical="center" wrapText="1"/>
      <protection/>
    </xf>
    <xf numFmtId="0" fontId="8" fillId="26" borderId="11" xfId="22" applyFont="1" applyFill="1" applyBorder="1" applyAlignment="1">
      <alignment horizontal="center" vertical="center" wrapText="1"/>
      <protection/>
    </xf>
    <xf numFmtId="0" fontId="12" fillId="26" borderId="7" xfId="22" applyFont="1" applyFill="1" applyBorder="1" applyAlignment="1">
      <alignment horizontal="center" vertical="center" wrapText="1"/>
      <protection/>
    </xf>
    <xf numFmtId="0" fontId="12" fillId="26" borderId="11" xfId="22" applyFont="1" applyFill="1" applyBorder="1" applyAlignment="1">
      <alignment horizontal="center" vertical="center" wrapText="1"/>
      <protection/>
    </xf>
    <xf numFmtId="3" fontId="9" fillId="17" borderId="1" xfId="22" applyNumberFormat="1" applyFont="1" applyFill="1" applyBorder="1" applyAlignment="1">
      <alignment horizontal="center" vertical="center"/>
      <protection/>
    </xf>
    <xf numFmtId="3" fontId="8" fillId="11" borderId="8" xfId="22" applyNumberFormat="1" applyFont="1" applyFill="1" applyBorder="1" applyAlignment="1">
      <alignment horizontal="center" vertical="center"/>
      <protection/>
    </xf>
    <xf numFmtId="9" fontId="0" fillId="4" borderId="1" xfId="0" applyNumberFormat="1" applyFill="1" applyBorder="1" applyAlignment="1">
      <alignment horizontal="center" vertical="center"/>
    </xf>
    <xf numFmtId="3" fontId="33" fillId="4" borderId="0" xfId="0" applyNumberFormat="1" applyFont="1" applyFill="1"/>
    <xf numFmtId="166" fontId="32" fillId="4" borderId="1" xfId="0" applyNumberFormat="1" applyFont="1" applyFill="1" applyBorder="1"/>
    <xf numFmtId="165" fontId="0" fillId="0" borderId="2" xfId="20" applyNumberFormat="1" applyFont="1" applyFill="1" applyBorder="1" applyAlignment="1" applyProtection="1">
      <alignment/>
      <protection/>
    </xf>
    <xf numFmtId="165" fontId="0" fillId="0" borderId="3" xfId="20" applyNumberFormat="1" applyFont="1" applyFill="1" applyBorder="1" applyAlignment="1" applyProtection="1">
      <alignment/>
      <protection/>
    </xf>
    <xf numFmtId="165" fontId="0" fillId="0" borderId="7" xfId="20" applyNumberFormat="1" applyFont="1" applyFill="1" applyBorder="1" applyAlignment="1" applyProtection="1">
      <alignment/>
      <protection/>
    </xf>
    <xf numFmtId="3" fontId="1" fillId="4" borderId="1" xfId="23" applyNumberFormat="1" applyFont="1" applyFill="1" applyBorder="1" applyAlignment="1">
      <alignment horizontal="center" vertical="center" wrapText="1"/>
      <protection/>
    </xf>
    <xf numFmtId="43" fontId="0" fillId="2" borderId="0" xfId="25" applyFont="1" applyFill="1"/>
    <xf numFmtId="43" fontId="1" fillId="4" borderId="0" xfId="25" applyFont="1" applyFill="1"/>
    <xf numFmtId="10" fontId="0" fillId="4" borderId="1" xfId="0" applyNumberFormat="1" applyFill="1" applyBorder="1"/>
    <xf numFmtId="3" fontId="0" fillId="4" borderId="1" xfId="0" applyNumberFormat="1" applyFill="1" applyBorder="1" applyAlignment="1">
      <alignment horizontal="center"/>
    </xf>
    <xf numFmtId="3" fontId="21" fillId="5" borderId="1" xfId="0" applyNumberFormat="1" applyFont="1" applyFill="1" applyBorder="1" applyAlignment="1">
      <alignment horizontal="center"/>
    </xf>
    <xf numFmtId="3" fontId="30" fillId="9" borderId="0" xfId="22" applyNumberFormat="1" applyFont="1" applyFill="1" applyAlignment="1">
      <alignment wrapText="1"/>
      <protection/>
    </xf>
    <xf numFmtId="3" fontId="50" fillId="0" borderId="0" xfId="0" applyNumberFormat="1" applyFont="1" applyAlignment="1">
      <alignment horizontal="justify" vertical="center"/>
    </xf>
    <xf numFmtId="3" fontId="51" fillId="0" borderId="0" xfId="0" applyNumberFormat="1" applyFont="1" applyAlignment="1">
      <alignment horizontal="left" vertical="center" indent="1"/>
    </xf>
    <xf numFmtId="1" fontId="0" fillId="4" borderId="1" xfId="0" applyNumberFormat="1" applyFont="1" applyFill="1" applyBorder="1" applyAlignment="1">
      <alignment horizontal="center" vertical="center"/>
    </xf>
    <xf numFmtId="2" fontId="0" fillId="4" borderId="0" xfId="0" applyNumberFormat="1" applyFill="1"/>
    <xf numFmtId="0" fontId="7" fillId="6" borderId="0" xfId="0" applyFont="1" applyFill="1" applyAlignment="1">
      <alignment horizontal="center"/>
    </xf>
    <xf numFmtId="0" fontId="4" fillId="4" borderId="0" xfId="0" applyFont="1" applyFill="1" applyAlignment="1">
      <alignment horizontal="center"/>
    </xf>
    <xf numFmtId="0" fontId="28" fillId="4" borderId="0" xfId="0" applyFont="1" applyFill="1" applyAlignment="1">
      <alignment horizontal="center"/>
    </xf>
    <xf numFmtId="0" fontId="29" fillId="9" borderId="0" xfId="22" applyFont="1" applyFill="1" applyAlignment="1">
      <alignment horizontal="center" wrapText="1" shrinkToFit="1"/>
      <protection/>
    </xf>
    <xf numFmtId="0" fontId="0" fillId="0" borderId="0" xfId="0" applyAlignment="1">
      <alignment wrapText="1" shrinkToFit="1"/>
    </xf>
    <xf numFmtId="0" fontId="28" fillId="5" borderId="1" xfId="0" applyFont="1" applyFill="1" applyBorder="1" applyAlignment="1">
      <alignment horizontal="center" vertical="center"/>
    </xf>
    <xf numFmtId="0" fontId="22" fillId="5" borderId="9"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xf numFmtId="49" fontId="7" fillId="33" borderId="0" xfId="0" applyNumberFormat="1" applyFont="1" applyFill="1" applyAlignment="1">
      <alignment horizontal="center"/>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9" fillId="9" borderId="0" xfId="22" applyFont="1" applyFill="1" applyAlignment="1">
      <alignment horizontal="center"/>
      <protection/>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11" fillId="26" borderId="9" xfId="22" applyFont="1" applyFill="1" applyBorder="1" applyAlignment="1">
      <alignment horizontal="center" vertical="center"/>
      <protection/>
    </xf>
    <xf numFmtId="0" fontId="11" fillId="26" borderId="13" xfId="22" applyFont="1" applyFill="1" applyBorder="1" applyAlignment="1">
      <alignment horizontal="center" vertical="center"/>
      <protection/>
    </xf>
    <xf numFmtId="0" fontId="12" fillId="26" borderId="9" xfId="22" applyFont="1" applyFill="1" applyBorder="1" applyAlignment="1">
      <alignment horizontal="center" vertical="center"/>
      <protection/>
    </xf>
    <xf numFmtId="0" fontId="12" fillId="26" borderId="13" xfId="22" applyFont="1" applyFill="1" applyBorder="1" applyAlignment="1">
      <alignment horizontal="center" vertical="center"/>
      <protection/>
    </xf>
    <xf numFmtId="0" fontId="0" fillId="0" borderId="0" xfId="0" applyFont="1" applyAlignment="1">
      <alignment horizontal="left" vertical="top" wrapText="1"/>
    </xf>
    <xf numFmtId="0" fontId="32" fillId="0" borderId="0" xfId="0" applyFont="1" applyAlignment="1">
      <alignment horizontal="left" vertical="top" wrapText="1"/>
    </xf>
    <xf numFmtId="0" fontId="32" fillId="0" borderId="14" xfId="0" applyFont="1" applyBorder="1" applyAlignment="1">
      <alignment horizontal="left" vertical="top" wrapText="1"/>
    </xf>
    <xf numFmtId="0" fontId="9" fillId="4" borderId="0" xfId="0" applyFont="1" applyFill="1" applyAlignment="1">
      <alignment horizontal="center" vertical="center"/>
    </xf>
    <xf numFmtId="49" fontId="7" fillId="33" borderId="0" xfId="0" applyNumberFormat="1" applyFont="1" applyFill="1" applyAlignment="1">
      <alignment horizontal="center" vertical="center"/>
    </xf>
    <xf numFmtId="0" fontId="9" fillId="2" borderId="0" xfId="0" applyFont="1" applyFill="1" applyBorder="1" applyAlignment="1">
      <alignment horizontal="center" vertical="center" wrapText="1"/>
    </xf>
    <xf numFmtId="0" fontId="36" fillId="2" borderId="0" xfId="0" applyFont="1" applyFill="1" applyBorder="1" applyAlignment="1">
      <alignment horizontal="left" wrapText="1"/>
    </xf>
    <xf numFmtId="0" fontId="13" fillId="34" borderId="15" xfId="22" applyFont="1" applyFill="1" applyBorder="1" applyAlignment="1">
      <alignment horizontal="left" wrapText="1"/>
      <protection/>
    </xf>
    <xf numFmtId="0" fontId="10" fillId="0" borderId="9" xfId="22" applyFont="1" applyBorder="1" applyAlignment="1">
      <alignment horizontal="left" vertical="center" wrapText="1"/>
      <protection/>
    </xf>
    <xf numFmtId="0" fontId="10" fillId="0" borderId="12" xfId="22" applyFont="1" applyBorder="1" applyAlignment="1">
      <alignment horizontal="left" vertical="center" wrapText="1"/>
      <protection/>
    </xf>
    <xf numFmtId="0" fontId="10" fillId="0" borderId="13" xfId="22" applyFont="1" applyBorder="1" applyAlignment="1">
      <alignment horizontal="left" vertical="center" wrapText="1"/>
      <protection/>
    </xf>
    <xf numFmtId="0" fontId="0" fillId="2" borderId="0" xfId="0" applyFill="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10" fillId="0" borderId="20" xfId="22" applyFont="1" applyBorder="1" applyAlignment="1">
      <alignment horizontal="center" vertical="center" wrapText="1"/>
      <protection/>
    </xf>
    <xf numFmtId="0" fontId="10" fillId="0" borderId="18" xfId="22" applyFont="1" applyBorder="1" applyAlignment="1">
      <alignment horizontal="center" vertical="center" wrapText="1"/>
      <protection/>
    </xf>
    <xf numFmtId="0" fontId="10" fillId="0" borderId="12" xfId="22" applyFont="1" applyBorder="1" applyAlignment="1">
      <alignment horizontal="center" vertical="center" wrapText="1"/>
      <protection/>
    </xf>
    <xf numFmtId="0" fontId="10" fillId="0" borderId="13" xfId="22" applyFont="1" applyBorder="1" applyAlignment="1">
      <alignment horizontal="center" vertical="center" wrapText="1"/>
      <protection/>
    </xf>
    <xf numFmtId="0" fontId="2" fillId="0" borderId="9" xfId="22" applyBorder="1" applyAlignment="1">
      <alignment horizontal="center" vertical="center"/>
      <protection/>
    </xf>
    <xf numFmtId="0" fontId="2" fillId="0" borderId="12" xfId="22" applyBorder="1" applyAlignment="1">
      <alignment horizontal="center" vertical="center"/>
      <protection/>
    </xf>
    <xf numFmtId="0" fontId="2" fillId="0" borderId="13" xfId="22" applyBorder="1" applyAlignment="1">
      <alignment horizontal="center" vertical="center"/>
      <protection/>
    </xf>
    <xf numFmtId="0" fontId="9" fillId="4" borderId="0" xfId="0" applyFont="1" applyFill="1" applyAlignment="1">
      <alignment horizontal="center"/>
    </xf>
    <xf numFmtId="0" fontId="47" fillId="20" borderId="15" xfId="22" applyFont="1" applyFill="1" applyBorder="1" applyAlignment="1">
      <alignment horizontal="left" vertical="center" wrapText="1"/>
      <protection/>
    </xf>
    <xf numFmtId="0" fontId="16" fillId="14" borderId="2" xfId="23" applyFont="1" applyFill="1" applyBorder="1" applyAlignment="1">
      <alignment horizontal="center" vertical="center" wrapText="1"/>
      <protection/>
    </xf>
    <xf numFmtId="0" fontId="16" fillId="14" borderId="7" xfId="23" applyFont="1" applyFill="1" applyBorder="1" applyAlignment="1">
      <alignment horizontal="center" vertical="center" wrapText="1"/>
      <protection/>
    </xf>
    <xf numFmtId="49" fontId="7" fillId="7" borderId="0" xfId="0" applyNumberFormat="1" applyFont="1" applyFill="1" applyAlignment="1">
      <alignment horizontal="center"/>
    </xf>
    <xf numFmtId="0" fontId="13" fillId="8" borderId="0" xfId="22" applyFont="1" applyFill="1" applyAlignment="1">
      <alignment horizontal="left" wrapText="1"/>
      <protection/>
    </xf>
    <xf numFmtId="0" fontId="16" fillId="14" borderId="2" xfId="23" applyFont="1" applyFill="1" applyBorder="1" applyAlignment="1">
      <alignment horizontal="right" vertical="center" wrapText="1"/>
      <protection/>
    </xf>
    <xf numFmtId="0" fontId="16" fillId="14" borderId="7" xfId="23" applyFont="1" applyFill="1" applyBorder="1" applyAlignment="1">
      <alignment horizontal="right" vertical="center" wrapText="1"/>
      <protection/>
    </xf>
    <xf numFmtId="3" fontId="1" fillId="15" borderId="9" xfId="23" applyNumberFormat="1" applyFont="1" applyFill="1" applyBorder="1" applyAlignment="1">
      <alignment horizontal="center" vertical="center" wrapText="1"/>
      <protection/>
    </xf>
    <xf numFmtId="3" fontId="1" fillId="15" borderId="13" xfId="23" applyNumberFormat="1" applyFont="1" applyFill="1" applyBorder="1" applyAlignment="1">
      <alignment horizontal="center" vertical="center" wrapText="1"/>
      <protection/>
    </xf>
    <xf numFmtId="49" fontId="7" fillId="0" borderId="0" xfId="0" applyNumberFormat="1" applyFont="1" applyFill="1" applyAlignment="1">
      <alignment horizontal="center" vertical="center"/>
    </xf>
    <xf numFmtId="0" fontId="9" fillId="4" borderId="0" xfId="0" applyFont="1" applyFill="1" applyAlignment="1">
      <alignment horizontal="left"/>
    </xf>
    <xf numFmtId="0" fontId="9" fillId="3" borderId="0" xfId="22" applyFont="1" applyFill="1" applyAlignment="1">
      <alignment horizontal="center" wrapText="1"/>
      <protection/>
    </xf>
    <xf numFmtId="0" fontId="13" fillId="9" borderId="0" xfId="22" applyFont="1" applyFill="1" applyAlignment="1">
      <alignment horizontal="left" wrapText="1"/>
      <protection/>
    </xf>
    <xf numFmtId="0" fontId="0" fillId="4" borderId="0" xfId="0" applyFill="1" applyAlignment="1">
      <alignment horizontal="left" wrapText="1"/>
    </xf>
  </cellXfs>
  <cellStyles count="12">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Čárka"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2014\3%20velk&#233;%20kolo\Tendry-KD-ZD-OP-II.etapa%20a%20RS\II.kola-ZD-OP-soupisy_II.etapa\RS-PD\Typov&#233;%20studie\Zak&#225;zky\NOV&#201;%20VZORY\Z&#225;pis\D1-sout&#283;&#382;e\DSP-PDPS\Soupis%20prac&#237;%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1"/>
  <sheetViews>
    <sheetView tabSelected="1" zoomScale="115" zoomScaleNormal="115" zoomScaleSheetLayoutView="100" workbookViewId="0" topLeftCell="A1">
      <selection activeCell="B8" sqref="B8"/>
    </sheetView>
  </sheetViews>
  <sheetFormatPr defaultColWidth="9.140625" defaultRowHeight="15"/>
  <cols>
    <col min="1" max="1" width="9.140625" style="7" customWidth="1"/>
    <col min="2" max="2" width="43.28125" style="7" customWidth="1"/>
    <col min="3" max="3" width="12.140625" style="43" customWidth="1"/>
    <col min="4" max="4" width="17.00390625" style="43" customWidth="1"/>
    <col min="5" max="5" width="20.28125" style="7" customWidth="1"/>
    <col min="6" max="6" width="17.28125" style="7" customWidth="1"/>
    <col min="7" max="16384" width="9.140625" style="7" customWidth="1"/>
  </cols>
  <sheetData>
    <row r="1" ht="15">
      <c r="B1" s="8" t="s">
        <v>47</v>
      </c>
    </row>
    <row r="2" spans="2:4" ht="23.25">
      <c r="B2" s="287" t="s">
        <v>384</v>
      </c>
      <c r="C2" s="287"/>
      <c r="D2" s="287"/>
    </row>
    <row r="5" spans="2:4" ht="15.75">
      <c r="B5" s="288" t="s">
        <v>1</v>
      </c>
      <c r="C5" s="288"/>
      <c r="D5" s="288"/>
    </row>
    <row r="6" spans="2:4" ht="15.75">
      <c r="B6" s="34"/>
      <c r="C6" s="44"/>
      <c r="D6" s="44"/>
    </row>
    <row r="7" ht="18.75">
      <c r="B7" s="35" t="s">
        <v>157</v>
      </c>
    </row>
    <row r="8" ht="15">
      <c r="B8" s="8"/>
    </row>
    <row r="9" ht="15">
      <c r="B9" s="8"/>
    </row>
    <row r="10" spans="3:4" ht="15">
      <c r="C10" s="45" t="s">
        <v>10</v>
      </c>
      <c r="D10" s="45" t="s">
        <v>365</v>
      </c>
    </row>
    <row r="11" spans="2:4" ht="15">
      <c r="B11" s="15" t="s">
        <v>132</v>
      </c>
      <c r="C11" s="115">
        <f>'III.A1) Projektové práce'!E68</f>
        <v>0</v>
      </c>
      <c r="D11" s="280" t="s">
        <v>2</v>
      </c>
    </row>
    <row r="12" spans="2:4" ht="15">
      <c r="B12" s="15" t="s">
        <v>131</v>
      </c>
      <c r="C12" s="115">
        <f>'III.A1) Projektové práce'!E33</f>
        <v>0</v>
      </c>
      <c r="D12" s="280" t="s">
        <v>2</v>
      </c>
    </row>
    <row r="13" spans="2:4" ht="15">
      <c r="B13" s="15" t="s">
        <v>66</v>
      </c>
      <c r="C13" s="115">
        <f>'III.A1) Projektové práce'!E158</f>
        <v>0</v>
      </c>
      <c r="D13" s="279">
        <f>'II. Sazebník'!D25</f>
        <v>0</v>
      </c>
    </row>
    <row r="14" spans="2:4" ht="15">
      <c r="B14" s="15" t="s">
        <v>67</v>
      </c>
      <c r="C14" s="115">
        <f>'III.B1) IČ k ÚR'!E29</f>
        <v>0</v>
      </c>
      <c r="D14" s="280" t="s">
        <v>2</v>
      </c>
    </row>
    <row r="15" spans="2:4" ht="15">
      <c r="B15" s="15" t="s">
        <v>9</v>
      </c>
      <c r="C15" s="115">
        <f>'III.A2) Projektové práce'!E92</f>
        <v>0</v>
      </c>
      <c r="D15" s="279">
        <f>'II. Sazebník'!E25</f>
        <v>0</v>
      </c>
    </row>
    <row r="16" spans="2:4" ht="30">
      <c r="B16" s="123" t="s">
        <v>343</v>
      </c>
      <c r="C16" s="115">
        <f>'III.B2) IČ k SP'!E62</f>
        <v>0</v>
      </c>
      <c r="D16" s="280" t="s">
        <v>2</v>
      </c>
    </row>
    <row r="17" spans="2:4" ht="15">
      <c r="B17" s="15" t="s">
        <v>342</v>
      </c>
      <c r="C17" s="115" t="e">
        <f>'III.A2) Projektové práce'!F92</f>
        <v>#DIV/0!</v>
      </c>
      <c r="D17" s="279">
        <f>'II. Sazebník'!F25</f>
        <v>0</v>
      </c>
    </row>
    <row r="18" spans="2:4" ht="30">
      <c r="B18" s="123" t="s">
        <v>344</v>
      </c>
      <c r="C18" s="115" t="e">
        <f>'III.B2) IČ k SP'!F62</f>
        <v>#DIV/0!</v>
      </c>
      <c r="D18" s="280" t="s">
        <v>2</v>
      </c>
    </row>
    <row r="19" spans="2:4" ht="15">
      <c r="B19" s="15" t="s">
        <v>366</v>
      </c>
      <c r="C19" s="115">
        <f>'III.A2) Projektové práce'!E126</f>
        <v>0</v>
      </c>
      <c r="D19" s="279">
        <f>'II. Sazebník'!E33</f>
        <v>0</v>
      </c>
    </row>
    <row r="20" spans="2:6" ht="45">
      <c r="B20" s="126" t="s">
        <v>154</v>
      </c>
      <c r="C20" s="42" t="e">
        <f>SUM(C11:C19)</f>
        <v>#DIV/0!</v>
      </c>
      <c r="D20" s="281" t="s">
        <v>2</v>
      </c>
      <c r="E20" s="130" t="s">
        <v>163</v>
      </c>
      <c r="F20" s="132" t="s">
        <v>164</v>
      </c>
    </row>
    <row r="21" spans="2:6" ht="15">
      <c r="B21" s="15" t="s">
        <v>142</v>
      </c>
      <c r="C21" s="115">
        <f>'IV.C1)TP'!E13</f>
        <v>0</v>
      </c>
      <c r="D21" s="27" t="s">
        <v>2</v>
      </c>
      <c r="E21" s="131">
        <f>'IV.C1)TP'!D13</f>
        <v>0</v>
      </c>
      <c r="F21" s="133" t="e">
        <f>C20-'II. Sazebník'!C37</f>
        <v>#DIV/0!</v>
      </c>
    </row>
    <row r="22" spans="2:5" s="8" customFormat="1" ht="30">
      <c r="B22" s="126" t="s">
        <v>153</v>
      </c>
      <c r="C22" s="42" t="e">
        <f>C20+C21</f>
        <v>#DIV/0!</v>
      </c>
      <c r="D22" s="42" t="s">
        <v>2</v>
      </c>
      <c r="E22" s="7"/>
    </row>
    <row r="23" spans="2:5" s="8" customFormat="1" ht="15">
      <c r="B23" s="9" t="s">
        <v>162</v>
      </c>
      <c r="C23" s="42" t="s">
        <v>2</v>
      </c>
      <c r="D23" s="42">
        <f>SUM(D11:D21)</f>
        <v>0</v>
      </c>
      <c r="E23" s="7"/>
    </row>
    <row r="24" spans="2:4" s="8" customFormat="1" ht="15">
      <c r="B24" s="9" t="s">
        <v>11</v>
      </c>
      <c r="C24" s="42" t="s">
        <v>2</v>
      </c>
      <c r="D24" s="42" t="s">
        <v>2</v>
      </c>
    </row>
    <row r="25" spans="2:6" ht="15">
      <c r="B25" s="6"/>
      <c r="C25" s="46"/>
      <c r="D25" s="46"/>
      <c r="E25" s="20"/>
      <c r="F25" s="21"/>
    </row>
    <row r="26" spans="3:4" ht="15">
      <c r="C26" s="127"/>
      <c r="D26" s="127"/>
    </row>
    <row r="27" spans="3:4" ht="15">
      <c r="C27" s="127"/>
      <c r="D27" s="127"/>
    </row>
    <row r="28" spans="3:4" ht="15">
      <c r="C28" s="127"/>
      <c r="D28" s="127"/>
    </row>
    <row r="29" spans="3:4" ht="15">
      <c r="C29" s="127"/>
      <c r="D29" s="127"/>
    </row>
    <row r="30" spans="3:4" ht="15">
      <c r="C30" s="127"/>
      <c r="D30" s="127"/>
    </row>
    <row r="31" spans="3:4" ht="15">
      <c r="C31" s="127"/>
      <c r="D31" s="127"/>
    </row>
  </sheetData>
  <mergeCells count="2">
    <mergeCell ref="B2:D2"/>
    <mergeCell ref="B5:D5"/>
  </mergeCells>
  <printOptions horizontalCentered="1"/>
  <pageMargins left="0.7086614173228347" right="0.7086614173228347" top="0.7874015748031497" bottom="0.7874015748031497" header="0.31496062992125984" footer="0.31496062992125984"/>
  <pageSetup fitToHeight="1" fitToWidth="1"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1"/>
  <sheetViews>
    <sheetView view="pageBreakPreview" zoomScale="85" zoomScaleSheetLayoutView="85" workbookViewId="0" topLeftCell="A1">
      <selection activeCell="E33" sqref="E33"/>
    </sheetView>
  </sheetViews>
  <sheetFormatPr defaultColWidth="9.140625" defaultRowHeight="15"/>
  <cols>
    <col min="1" max="1" width="11.421875" style="0" customWidth="1"/>
    <col min="2" max="2" width="15.00390625" style="0" customWidth="1"/>
    <col min="3" max="3" width="35.00390625" style="0" customWidth="1"/>
    <col min="4" max="4" width="17.28125" style="0" customWidth="1"/>
    <col min="5" max="5" width="28.421875" style="0" customWidth="1"/>
    <col min="6" max="6" width="20.00390625" style="0" customWidth="1"/>
    <col min="7" max="7" width="18.28125" style="0" customWidth="1"/>
    <col min="8" max="8" width="16.421875" style="0" customWidth="1"/>
    <col min="9" max="9" width="20.57421875" style="0" customWidth="1"/>
    <col min="10" max="10" width="27.140625" style="7" customWidth="1"/>
    <col min="11" max="11" width="19.28125" style="7" customWidth="1"/>
    <col min="12" max="12" width="26.8515625" style="7" customWidth="1"/>
    <col min="13" max="13" width="9.8515625" style="7" bestFit="1" customWidth="1"/>
    <col min="14" max="14" width="10.8515625" style="7" bestFit="1" customWidth="1"/>
    <col min="15" max="15" width="10.421875" style="7" bestFit="1" customWidth="1"/>
    <col min="16" max="26" width="9.140625" style="7" customWidth="1"/>
  </cols>
  <sheetData>
    <row r="1" spans="1:9" ht="18.75">
      <c r="A1" s="289" t="s">
        <v>1</v>
      </c>
      <c r="B1" s="289"/>
      <c r="C1" s="289"/>
      <c r="D1" s="289"/>
      <c r="E1" s="289"/>
      <c r="F1" s="289"/>
      <c r="G1" s="289"/>
      <c r="H1" s="7"/>
      <c r="I1" s="7"/>
    </row>
    <row r="2" spans="1:9" ht="23.25">
      <c r="A2" s="7"/>
      <c r="B2" s="7"/>
      <c r="C2" s="296" t="s">
        <v>384</v>
      </c>
      <c r="D2" s="296"/>
      <c r="E2" s="296"/>
      <c r="F2" s="296"/>
      <c r="G2" s="20"/>
      <c r="H2" s="21"/>
      <c r="I2" s="7"/>
    </row>
    <row r="3" spans="1:9" ht="18.75">
      <c r="A3" s="290" t="s">
        <v>158</v>
      </c>
      <c r="B3" s="290"/>
      <c r="C3" s="290"/>
      <c r="D3" s="290"/>
      <c r="E3" s="290"/>
      <c r="F3" s="290"/>
      <c r="G3" s="290"/>
      <c r="H3" s="291"/>
      <c r="I3" s="7"/>
    </row>
    <row r="4" spans="1:9" ht="18.75">
      <c r="A4" s="299" t="s">
        <v>221</v>
      </c>
      <c r="B4" s="299"/>
      <c r="C4" s="299"/>
      <c r="D4" s="299"/>
      <c r="E4" s="299"/>
      <c r="F4" s="299"/>
      <c r="G4" s="299"/>
      <c r="H4" s="32"/>
      <c r="I4" s="7"/>
    </row>
    <row r="5" spans="1:9" ht="18.75">
      <c r="A5" s="7"/>
      <c r="B5" s="7"/>
      <c r="C5" s="36"/>
      <c r="D5" s="30"/>
      <c r="E5" s="30"/>
      <c r="F5" s="31"/>
      <c r="G5" s="20"/>
      <c r="H5" s="32"/>
      <c r="I5" s="7"/>
    </row>
    <row r="6" spans="1:9" ht="15">
      <c r="A6" s="7"/>
      <c r="B6" s="7"/>
      <c r="C6" s="116" t="s">
        <v>137</v>
      </c>
      <c r="D6" s="41"/>
      <c r="E6" s="30"/>
      <c r="F6" s="31"/>
      <c r="G6" s="20"/>
      <c r="H6" s="32"/>
      <c r="I6" s="7"/>
    </row>
    <row r="7" spans="1:9" ht="60">
      <c r="A7" s="7"/>
      <c r="B7" s="7"/>
      <c r="C7" s="297" t="s">
        <v>138</v>
      </c>
      <c r="D7" s="38" t="s">
        <v>59</v>
      </c>
      <c r="E7" s="117" t="s">
        <v>159</v>
      </c>
      <c r="F7" s="7"/>
      <c r="G7" s="20"/>
      <c r="H7" s="21"/>
      <c r="I7" s="7"/>
    </row>
    <row r="8" spans="1:9" ht="41.25" customHeight="1">
      <c r="A8" s="7"/>
      <c r="B8" s="7"/>
      <c r="C8" s="298"/>
      <c r="D8" s="239">
        <v>120000000</v>
      </c>
      <c r="E8" s="23"/>
      <c r="F8" s="7"/>
      <c r="G8" s="20"/>
      <c r="H8" s="21"/>
      <c r="I8" s="7"/>
    </row>
    <row r="9" spans="1:29" ht="41.25" customHeight="1">
      <c r="A9" s="7"/>
      <c r="B9" s="7"/>
      <c r="C9" s="293" t="s">
        <v>333</v>
      </c>
      <c r="D9" s="294"/>
      <c r="E9" s="294"/>
      <c r="F9" s="294"/>
      <c r="G9" s="294"/>
      <c r="H9" s="294"/>
      <c r="I9" s="293" t="s">
        <v>338</v>
      </c>
      <c r="J9" s="294"/>
      <c r="K9" s="295"/>
      <c r="AA9" s="7"/>
      <c r="AB9" s="7"/>
      <c r="AC9" s="7"/>
    </row>
    <row r="10" spans="1:29" ht="75">
      <c r="A10" s="7"/>
      <c r="B10" s="7"/>
      <c r="C10" s="22" t="s">
        <v>99</v>
      </c>
      <c r="D10" s="22" t="s">
        <v>173</v>
      </c>
      <c r="E10" s="22" t="s">
        <v>160</v>
      </c>
      <c r="F10" s="22" t="s">
        <v>54</v>
      </c>
      <c r="G10" s="22" t="s">
        <v>174</v>
      </c>
      <c r="H10" s="22" t="s">
        <v>161</v>
      </c>
      <c r="I10" s="22" t="s">
        <v>340</v>
      </c>
      <c r="J10" s="22" t="s">
        <v>359</v>
      </c>
      <c r="K10" s="22" t="s">
        <v>341</v>
      </c>
      <c r="L10" s="240" t="s">
        <v>60</v>
      </c>
      <c r="AA10" s="7"/>
      <c r="AB10" s="7"/>
      <c r="AC10" s="7"/>
    </row>
    <row r="11" spans="1:29" ht="18.75">
      <c r="A11" s="7"/>
      <c r="B11" s="7"/>
      <c r="C11" s="19">
        <f>E8*19%</f>
        <v>0</v>
      </c>
      <c r="D11" s="19">
        <f>D21+D22+D23</f>
        <v>0</v>
      </c>
      <c r="E11" s="19">
        <f>E8*6%</f>
        <v>0</v>
      </c>
      <c r="F11" s="19">
        <f>E8*25%</f>
        <v>0</v>
      </c>
      <c r="G11" s="19">
        <f>E21+E22+E23</f>
        <v>0</v>
      </c>
      <c r="H11" s="19">
        <f>E8*4%</f>
        <v>0</v>
      </c>
      <c r="I11" s="19">
        <f>E8*40%</f>
        <v>0</v>
      </c>
      <c r="J11" s="19">
        <f>F21+F22+F23</f>
        <v>0</v>
      </c>
      <c r="K11" s="19">
        <f>E8*9%</f>
        <v>0</v>
      </c>
      <c r="L11" s="241" t="s">
        <v>2</v>
      </c>
      <c r="AA11" s="7"/>
      <c r="AB11" s="7"/>
      <c r="AC11" s="7"/>
    </row>
    <row r="12" spans="1:29" ht="18.75">
      <c r="A12" s="29"/>
      <c r="B12" s="250" t="s">
        <v>355</v>
      </c>
      <c r="C12" s="272">
        <f>-(C11-D20)+D20*D25</f>
        <v>0</v>
      </c>
      <c r="D12" s="272">
        <f>D11*D25</f>
        <v>0</v>
      </c>
      <c r="E12" s="272">
        <f>D24</f>
        <v>0</v>
      </c>
      <c r="F12" s="272">
        <f>-(F11-E20)+E20*E25</f>
        <v>0</v>
      </c>
      <c r="G12" s="272">
        <f>G11*E25</f>
        <v>0</v>
      </c>
      <c r="H12" s="272">
        <f>E24</f>
        <v>0</v>
      </c>
      <c r="I12" s="272">
        <f>-(I11-F20)+F20*F25</f>
        <v>0</v>
      </c>
      <c r="J12" s="272">
        <f>G12</f>
        <v>0</v>
      </c>
      <c r="K12" s="272">
        <f>F24</f>
        <v>0</v>
      </c>
      <c r="L12" s="242" t="s">
        <v>339</v>
      </c>
      <c r="AA12" s="7"/>
      <c r="AB12" s="7"/>
      <c r="AC12" s="7"/>
    </row>
    <row r="13" spans="1:29" ht="75">
      <c r="A13" s="7"/>
      <c r="B13" s="251" t="s">
        <v>141</v>
      </c>
      <c r="C13" s="28">
        <f aca="true" t="shared" si="0" ref="C13:K13">(C11+C12)</f>
        <v>0</v>
      </c>
      <c r="D13" s="28">
        <f t="shared" si="0"/>
        <v>0</v>
      </c>
      <c r="E13" s="28">
        <f t="shared" si="0"/>
        <v>0</v>
      </c>
      <c r="F13" s="28">
        <f t="shared" si="0"/>
        <v>0</v>
      </c>
      <c r="G13" s="28">
        <f t="shared" si="0"/>
        <v>0</v>
      </c>
      <c r="H13" s="28">
        <f t="shared" si="0"/>
        <v>0</v>
      </c>
      <c r="I13" s="28">
        <f t="shared" si="0"/>
        <v>0</v>
      </c>
      <c r="J13" s="28">
        <f t="shared" si="0"/>
        <v>0</v>
      </c>
      <c r="K13" s="28">
        <f t="shared" si="0"/>
        <v>0</v>
      </c>
      <c r="L13" s="243">
        <f>C13+E13+D13+F13+G13+H13+I13+J13+K13</f>
        <v>0</v>
      </c>
      <c r="AA13" s="7"/>
      <c r="AB13" s="7"/>
      <c r="AC13" s="7"/>
    </row>
    <row r="14" spans="1:9" ht="15">
      <c r="A14" s="7"/>
      <c r="B14" s="7"/>
      <c r="C14" s="47"/>
      <c r="D14" s="43"/>
      <c r="E14" s="7"/>
      <c r="F14" s="7"/>
      <c r="G14" s="7"/>
      <c r="H14" s="43"/>
      <c r="I14" s="7"/>
    </row>
    <row r="15" spans="1:9" ht="15">
      <c r="A15" s="7"/>
      <c r="B15" s="7"/>
      <c r="C15" s="47"/>
      <c r="D15" s="7"/>
      <c r="E15" s="282"/>
      <c r="F15" s="7"/>
      <c r="G15" s="7"/>
      <c r="H15" s="7"/>
      <c r="I15" s="7"/>
    </row>
    <row r="16" spans="1:9" ht="15">
      <c r="A16" s="7"/>
      <c r="B16" s="7"/>
      <c r="C16" s="47"/>
      <c r="D16" s="7"/>
      <c r="E16" s="41"/>
      <c r="F16" s="43"/>
      <c r="G16" s="43"/>
      <c r="H16" s="7"/>
      <c r="I16" s="7"/>
    </row>
    <row r="17" spans="1:9" ht="15">
      <c r="A17" s="7"/>
      <c r="B17" s="7"/>
      <c r="C17" s="271"/>
      <c r="D17" s="7"/>
      <c r="E17" s="41"/>
      <c r="F17" s="7"/>
      <c r="G17" s="7"/>
      <c r="H17" s="7"/>
      <c r="I17" s="7"/>
    </row>
    <row r="18" spans="1:9" ht="15">
      <c r="A18" s="7"/>
      <c r="B18" s="7"/>
      <c r="C18" s="7"/>
      <c r="D18" s="104" t="s">
        <v>98</v>
      </c>
      <c r="E18" s="104" t="s">
        <v>68</v>
      </c>
      <c r="F18" s="185" t="s">
        <v>335</v>
      </c>
      <c r="G18" s="7"/>
      <c r="H18" s="7"/>
      <c r="I18" s="7"/>
    </row>
    <row r="19" spans="1:9" ht="45">
      <c r="A19" s="7"/>
      <c r="B19" s="7"/>
      <c r="C19" s="248" t="s">
        <v>140</v>
      </c>
      <c r="D19" s="249"/>
      <c r="E19" s="249"/>
      <c r="F19" s="249"/>
      <c r="G19" s="7"/>
      <c r="H19" s="7"/>
      <c r="I19" s="7"/>
    </row>
    <row r="20" spans="3:8" s="7" customFormat="1" ht="15" hidden="1">
      <c r="C20" s="248"/>
      <c r="D20" s="285">
        <f>(1-D19)*C11</f>
        <v>0</v>
      </c>
      <c r="E20" s="285">
        <f>(1-E19)*F11</f>
        <v>0</v>
      </c>
      <c r="F20" s="285">
        <f>(1-F19)*I11</f>
        <v>0</v>
      </c>
      <c r="G20" s="7" t="e">
        <f>I13/F13</f>
        <v>#DIV/0!</v>
      </c>
      <c r="H20" s="286" t="e">
        <f>K13/H13</f>
        <v>#DIV/0!</v>
      </c>
    </row>
    <row r="21" spans="3:29" s="7" customFormat="1" ht="15">
      <c r="C21" s="246" t="s">
        <v>61</v>
      </c>
      <c r="D21" s="252">
        <f>'III.A1) Projektové práce'!E115</f>
        <v>0</v>
      </c>
      <c r="E21" s="252">
        <f>'III.A2) Projektové práce'!E67</f>
        <v>0</v>
      </c>
      <c r="F21" s="252">
        <f aca="true" t="shared" si="1" ref="F21:F25">E21</f>
        <v>0</v>
      </c>
      <c r="G21" s="7" t="s">
        <v>52</v>
      </c>
      <c r="AA21"/>
      <c r="AB21"/>
      <c r="AC21"/>
    </row>
    <row r="22" spans="1:9" ht="45">
      <c r="A22" s="7"/>
      <c r="B22" s="7"/>
      <c r="C22" s="247" t="s">
        <v>151</v>
      </c>
      <c r="D22" s="252">
        <f>'III.A1) Projektové práce'!E113-'III.A1) Projektové práce'!E115</f>
        <v>0</v>
      </c>
      <c r="E22" s="252">
        <f>'III.A2) Projektové práce'!E51-'III.A2) Projektové práce'!E67+'III.A2) Projektové práce'!E69</f>
        <v>0</v>
      </c>
      <c r="F22" s="252">
        <f t="shared" si="1"/>
        <v>0</v>
      </c>
      <c r="G22" s="7" t="s">
        <v>52</v>
      </c>
      <c r="H22" s="7"/>
      <c r="I22" s="7"/>
    </row>
    <row r="23" spans="1:9" ht="15">
      <c r="A23" s="7"/>
      <c r="B23" s="7"/>
      <c r="C23" s="246" t="s">
        <v>139</v>
      </c>
      <c r="D23" s="252">
        <f>'III.A1) Projektové práce'!E138</f>
        <v>0</v>
      </c>
      <c r="E23" s="252">
        <f>'III.A2) Projektové práce'!E71+'III.A2) Projektové práce'!E72</f>
        <v>0</v>
      </c>
      <c r="F23" s="252">
        <f t="shared" si="1"/>
        <v>0</v>
      </c>
      <c r="G23" s="7" t="s">
        <v>52</v>
      </c>
      <c r="H23" s="7"/>
      <c r="I23" s="7"/>
    </row>
    <row r="24" spans="1:9" ht="45">
      <c r="A24" s="7"/>
      <c r="B24" s="7"/>
      <c r="C24" s="248" t="s">
        <v>220</v>
      </c>
      <c r="D24" s="254"/>
      <c r="E24" s="253"/>
      <c r="F24" s="252">
        <f t="shared" si="1"/>
        <v>0</v>
      </c>
      <c r="G24" s="7" t="s">
        <v>57</v>
      </c>
      <c r="H24" s="7"/>
      <c r="I24" s="7"/>
    </row>
    <row r="25" spans="1:9" ht="30">
      <c r="A25" s="7"/>
      <c r="B25" s="7"/>
      <c r="C25" s="248" t="s">
        <v>362</v>
      </c>
      <c r="D25" s="255"/>
      <c r="E25" s="255"/>
      <c r="F25" s="270">
        <f t="shared" si="1"/>
        <v>0</v>
      </c>
      <c r="G25" s="7"/>
      <c r="I25" s="7"/>
    </row>
    <row r="26" spans="1:9" ht="29.25" customHeight="1">
      <c r="A26" s="7"/>
      <c r="B26" s="7"/>
      <c r="C26" s="7"/>
      <c r="D26" s="7"/>
      <c r="E26" s="7"/>
      <c r="F26" s="7"/>
      <c r="G26" s="7"/>
      <c r="H26" s="7"/>
      <c r="I26" s="7"/>
    </row>
    <row r="27" spans="1:9" ht="15">
      <c r="A27" s="7"/>
      <c r="B27" s="7"/>
      <c r="C27" s="7"/>
      <c r="D27" s="7"/>
      <c r="E27" s="7"/>
      <c r="F27" s="7"/>
      <c r="G27" s="7"/>
      <c r="H27" s="7"/>
      <c r="I27" s="7"/>
    </row>
    <row r="28" spans="1:9" ht="15">
      <c r="A28" s="7"/>
      <c r="B28" s="7"/>
      <c r="C28" s="24" t="s">
        <v>100</v>
      </c>
      <c r="D28" s="7"/>
      <c r="E28" s="7"/>
      <c r="F28" s="7"/>
      <c r="G28" s="7"/>
      <c r="H28" s="7"/>
      <c r="I28" s="7"/>
    </row>
    <row r="29" spans="1:9" ht="15">
      <c r="A29" s="7"/>
      <c r="B29" s="41"/>
      <c r="C29" s="40" t="s">
        <v>334</v>
      </c>
      <c r="D29" s="7"/>
      <c r="E29" s="7"/>
      <c r="F29" s="7"/>
      <c r="G29" s="7"/>
      <c r="H29" s="7"/>
      <c r="I29" s="7"/>
    </row>
    <row r="30" spans="1:9" ht="15">
      <c r="A30" s="7"/>
      <c r="B30" s="41"/>
      <c r="C30" s="40"/>
      <c r="D30" s="7"/>
      <c r="E30" s="7"/>
      <c r="F30" s="7"/>
      <c r="G30" s="7"/>
      <c r="H30" s="7"/>
      <c r="I30" s="7"/>
    </row>
    <row r="31" spans="1:9" ht="15">
      <c r="A31" s="7"/>
      <c r="B31" s="41"/>
      <c r="C31" s="40"/>
      <c r="D31" s="7"/>
      <c r="E31" s="7"/>
      <c r="F31" s="7"/>
      <c r="G31" s="7"/>
      <c r="H31" s="7"/>
      <c r="I31" s="7"/>
    </row>
    <row r="32" spans="1:9" ht="45">
      <c r="A32" s="1"/>
      <c r="B32" s="134"/>
      <c r="C32" s="300" t="s">
        <v>369</v>
      </c>
      <c r="D32" s="302" t="s">
        <v>368</v>
      </c>
      <c r="E32" s="190" t="s">
        <v>363</v>
      </c>
      <c r="F32" s="292" t="s">
        <v>370</v>
      </c>
      <c r="G32" s="1"/>
      <c r="H32" s="1"/>
      <c r="I32" s="7"/>
    </row>
    <row r="33" spans="1:9" ht="46.5" customHeight="1">
      <c r="A33" s="1"/>
      <c r="B33" s="134"/>
      <c r="C33" s="301"/>
      <c r="D33" s="303"/>
      <c r="E33" s="191"/>
      <c r="F33" s="292"/>
      <c r="G33" s="1"/>
      <c r="H33" s="1"/>
      <c r="I33" s="1"/>
    </row>
    <row r="34" spans="1:9" ht="18.75">
      <c r="A34" s="1"/>
      <c r="B34" s="134"/>
      <c r="C34" s="135" t="s">
        <v>367</v>
      </c>
      <c r="D34" s="237">
        <f>E8*15%</f>
        <v>0</v>
      </c>
      <c r="E34" s="237">
        <f>E33*D34</f>
        <v>0</v>
      </c>
      <c r="F34" s="238">
        <f>SUM(D34:E34)</f>
        <v>0</v>
      </c>
      <c r="G34" s="1"/>
      <c r="H34" s="1"/>
      <c r="I34" s="1"/>
    </row>
    <row r="35" spans="1:9" ht="15">
      <c r="A35" s="1"/>
      <c r="B35" s="134"/>
      <c r="C35" s="136"/>
      <c r="D35" s="1"/>
      <c r="E35" s="1"/>
      <c r="F35" s="1"/>
      <c r="G35" s="1"/>
      <c r="H35" s="1"/>
      <c r="I35" s="1"/>
    </row>
    <row r="36" spans="1:9" ht="15">
      <c r="A36" s="1"/>
      <c r="B36" s="134"/>
      <c r="C36" s="136"/>
      <c r="D36" s="1"/>
      <c r="E36" s="1"/>
      <c r="F36" s="1"/>
      <c r="G36" s="1"/>
      <c r="H36" s="1"/>
      <c r="I36" s="1"/>
    </row>
    <row r="37" spans="1:9" ht="120">
      <c r="A37" s="1"/>
      <c r="B37" s="244" t="s">
        <v>383</v>
      </c>
      <c r="C37" s="245">
        <f>F34+L13+E44+E48</f>
        <v>0</v>
      </c>
      <c r="D37" s="1"/>
      <c r="E37" s="1"/>
      <c r="F37" s="1"/>
      <c r="G37" s="1"/>
      <c r="H37" s="1"/>
      <c r="I37" s="1"/>
    </row>
    <row r="38" spans="1:8" ht="15">
      <c r="A38" s="7"/>
      <c r="B38" s="7"/>
      <c r="C38" s="7"/>
      <c r="D38" s="7"/>
      <c r="E38" s="7"/>
      <c r="F38" s="7"/>
      <c r="G38" s="7"/>
      <c r="H38" s="7"/>
    </row>
    <row r="39" spans="1:8" ht="15">
      <c r="A39" s="7"/>
      <c r="B39" s="7"/>
      <c r="C39" s="7"/>
      <c r="D39" s="7"/>
      <c r="E39" s="7"/>
      <c r="F39" s="7"/>
      <c r="G39" s="7"/>
      <c r="H39" s="7"/>
    </row>
    <row r="40" spans="1:8" ht="15">
      <c r="A40" s="7"/>
      <c r="B40" s="7"/>
      <c r="C40" s="25" t="s">
        <v>53</v>
      </c>
      <c r="D40" s="7"/>
      <c r="E40" s="7"/>
      <c r="F40" s="7"/>
      <c r="G40" s="7"/>
      <c r="H40" s="7"/>
    </row>
    <row r="41" spans="1:8" ht="15">
      <c r="A41" s="7"/>
      <c r="B41" s="7"/>
      <c r="C41" s="7"/>
      <c r="D41" s="7"/>
      <c r="E41" s="7"/>
      <c r="F41" s="7"/>
      <c r="G41" s="7"/>
      <c r="H41" s="7"/>
    </row>
    <row r="42" spans="1:8" ht="15">
      <c r="A42" s="7"/>
      <c r="B42" s="7"/>
      <c r="C42" s="7"/>
      <c r="D42" s="7"/>
      <c r="E42" s="7"/>
      <c r="F42" s="7"/>
      <c r="G42" s="7"/>
      <c r="H42" s="7"/>
    </row>
    <row r="43" spans="1:8" ht="23.25">
      <c r="A43" s="7"/>
      <c r="B43" s="7"/>
      <c r="C43" s="113" t="s">
        <v>134</v>
      </c>
      <c r="E43" s="26">
        <v>800000</v>
      </c>
      <c r="F43" s="7"/>
      <c r="G43" s="7"/>
      <c r="H43" s="7"/>
    </row>
    <row r="44" spans="1:8" ht="23.25">
      <c r="A44" s="7"/>
      <c r="B44" s="7"/>
      <c r="C44" s="114" t="s">
        <v>136</v>
      </c>
      <c r="D44" s="5"/>
      <c r="E44" s="17">
        <f>'III.A1) Projektové práce'!E33</f>
        <v>0</v>
      </c>
      <c r="F44" s="7"/>
      <c r="G44" s="7"/>
      <c r="H44" s="7"/>
    </row>
    <row r="45" spans="1:8" ht="23.25">
      <c r="A45" s="7"/>
      <c r="B45" s="7"/>
      <c r="C45" s="114" t="s">
        <v>51</v>
      </c>
      <c r="D45" s="5"/>
      <c r="E45" s="18">
        <f>E44/E43</f>
        <v>0</v>
      </c>
      <c r="F45" s="7"/>
      <c r="G45" s="7"/>
      <c r="H45" s="7"/>
    </row>
    <row r="46" spans="1:8" ht="15">
      <c r="A46" s="7"/>
      <c r="B46" s="7"/>
      <c r="C46" s="39"/>
      <c r="D46" s="7"/>
      <c r="E46" s="7"/>
      <c r="F46" s="7"/>
      <c r="G46" s="7"/>
      <c r="H46" s="7"/>
    </row>
    <row r="47" spans="1:8" ht="23.25">
      <c r="A47" s="7"/>
      <c r="B47" s="7"/>
      <c r="C47" s="113" t="s">
        <v>133</v>
      </c>
      <c r="D47" s="5"/>
      <c r="E47" s="26">
        <v>1180000</v>
      </c>
      <c r="F47" s="7"/>
      <c r="G47" s="7"/>
      <c r="H47" s="7"/>
    </row>
    <row r="48" spans="1:8" ht="15">
      <c r="A48" s="7"/>
      <c r="B48" s="7"/>
      <c r="C48" s="114" t="s">
        <v>135</v>
      </c>
      <c r="D48" s="5"/>
      <c r="E48" s="17">
        <f>'III.A1) Projektové práce'!E68</f>
        <v>0</v>
      </c>
      <c r="F48" s="7"/>
      <c r="G48" s="7"/>
      <c r="H48" s="7"/>
    </row>
    <row r="49" spans="1:8" ht="23.25">
      <c r="A49" s="7"/>
      <c r="B49" s="7"/>
      <c r="C49" s="114" t="s">
        <v>51</v>
      </c>
      <c r="D49" s="5"/>
      <c r="E49" s="18">
        <f>E48/E47</f>
        <v>0</v>
      </c>
      <c r="F49" s="7"/>
      <c r="G49" s="7"/>
      <c r="H49" s="7"/>
    </row>
    <row r="50" spans="1:8" ht="15">
      <c r="A50" s="7"/>
      <c r="B50" s="7"/>
      <c r="C50" s="39"/>
      <c r="D50" s="7"/>
      <c r="E50" s="7"/>
      <c r="F50" s="7"/>
      <c r="G50" s="7"/>
      <c r="H50" s="7"/>
    </row>
    <row r="51" spans="1:8" ht="23.25">
      <c r="A51" s="7"/>
      <c r="B51" s="7"/>
      <c r="C51" s="113" t="s">
        <v>170</v>
      </c>
      <c r="D51" s="5"/>
      <c r="E51" s="26">
        <v>2735000</v>
      </c>
      <c r="F51" s="7"/>
      <c r="G51" s="7"/>
      <c r="H51" s="7"/>
    </row>
    <row r="52" spans="1:8" ht="15">
      <c r="A52" s="7"/>
      <c r="B52" s="7"/>
      <c r="C52" s="114" t="s">
        <v>169</v>
      </c>
      <c r="D52" s="5"/>
      <c r="E52" s="17">
        <f>C13+D13</f>
        <v>0</v>
      </c>
      <c r="F52" s="43"/>
      <c r="G52" s="7"/>
      <c r="H52" s="7"/>
    </row>
    <row r="53" spans="1:8" ht="23.25">
      <c r="A53" s="7"/>
      <c r="B53" s="7"/>
      <c r="C53" s="114" t="s">
        <v>51</v>
      </c>
      <c r="D53" s="5"/>
      <c r="E53" s="18">
        <f>E52/E51</f>
        <v>0</v>
      </c>
      <c r="F53" s="7"/>
      <c r="G53" s="7"/>
      <c r="H53" s="7"/>
    </row>
    <row r="54" spans="1:8" ht="15">
      <c r="A54" s="7"/>
      <c r="B54" s="7"/>
      <c r="C54" s="39"/>
      <c r="D54" s="7"/>
      <c r="E54" s="7"/>
      <c r="F54" s="7"/>
      <c r="G54" s="7"/>
      <c r="H54" s="7"/>
    </row>
    <row r="55" spans="1:8" ht="15">
      <c r="A55" s="7"/>
      <c r="B55" s="7"/>
      <c r="C55" s="39"/>
      <c r="D55" s="7"/>
      <c r="E55" s="7"/>
      <c r="F55" s="7"/>
      <c r="G55" s="7"/>
      <c r="H55" s="7"/>
    </row>
    <row r="56" spans="1:8" ht="23.25">
      <c r="A56" s="7"/>
      <c r="B56" s="7"/>
      <c r="C56" s="113" t="s">
        <v>172</v>
      </c>
      <c r="D56" s="5"/>
      <c r="E56" s="26">
        <v>740000</v>
      </c>
      <c r="F56" s="7"/>
      <c r="G56" s="7"/>
      <c r="H56" s="7"/>
    </row>
    <row r="57" spans="1:8" ht="15">
      <c r="A57" s="7"/>
      <c r="B57" s="7"/>
      <c r="C57" s="114" t="s">
        <v>171</v>
      </c>
      <c r="D57" s="5"/>
      <c r="E57" s="17">
        <f>E13</f>
        <v>0</v>
      </c>
      <c r="F57" s="7"/>
      <c r="G57" s="7"/>
      <c r="H57" s="7"/>
    </row>
    <row r="58" spans="1:8" ht="23.25">
      <c r="A58" s="7"/>
      <c r="B58" s="7"/>
      <c r="C58" s="114" t="s">
        <v>51</v>
      </c>
      <c r="D58" s="5"/>
      <c r="E58" s="18">
        <f>E57/E56</f>
        <v>0</v>
      </c>
      <c r="F58" s="7"/>
      <c r="G58" s="7"/>
      <c r="H58" s="7"/>
    </row>
    <row r="59" spans="1:8" ht="15">
      <c r="A59" s="7"/>
      <c r="B59" s="7"/>
      <c r="C59" s="39"/>
      <c r="D59" s="7"/>
      <c r="E59" s="7"/>
      <c r="F59" s="7"/>
      <c r="G59" s="7"/>
      <c r="H59" s="7"/>
    </row>
    <row r="60" spans="1:8" ht="15">
      <c r="A60" s="7"/>
      <c r="B60" s="7"/>
      <c r="C60" s="39"/>
      <c r="D60" s="7"/>
      <c r="E60" s="7"/>
      <c r="F60" s="7"/>
      <c r="G60" s="7"/>
      <c r="H60" s="7"/>
    </row>
    <row r="61" spans="1:8" ht="23.25">
      <c r="A61" s="7"/>
      <c r="B61" s="7"/>
      <c r="C61" s="113" t="s">
        <v>165</v>
      </c>
      <c r="D61" s="5"/>
      <c r="E61" s="26">
        <v>4188000</v>
      </c>
      <c r="F61" s="7"/>
      <c r="G61" s="7"/>
      <c r="H61" s="7"/>
    </row>
    <row r="62" spans="1:8" ht="15">
      <c r="A62" s="7"/>
      <c r="B62" s="7"/>
      <c r="C62" s="114" t="s">
        <v>166</v>
      </c>
      <c r="D62" s="5"/>
      <c r="E62" s="17">
        <f>F13+G13</f>
        <v>0</v>
      </c>
      <c r="F62" s="7"/>
      <c r="G62" s="7"/>
      <c r="H62" s="7"/>
    </row>
    <row r="63" spans="1:8" ht="23.25">
      <c r="A63" s="7"/>
      <c r="B63" s="7"/>
      <c r="C63" s="114" t="s">
        <v>51</v>
      </c>
      <c r="D63" s="5"/>
      <c r="E63" s="18">
        <f>E62/E61</f>
        <v>0</v>
      </c>
      <c r="F63" s="7"/>
      <c r="G63" s="7"/>
      <c r="H63" s="7"/>
    </row>
    <row r="64" spans="1:8" ht="15">
      <c r="A64" s="7"/>
      <c r="B64" s="7"/>
      <c r="C64" s="114"/>
      <c r="D64" s="5"/>
      <c r="E64" s="5"/>
      <c r="F64" s="7"/>
      <c r="G64" s="7"/>
      <c r="H64" s="7"/>
    </row>
    <row r="65" spans="1:8" ht="15">
      <c r="A65" s="7"/>
      <c r="B65" s="7"/>
      <c r="C65" s="114"/>
      <c r="D65" s="5"/>
      <c r="E65" s="5"/>
      <c r="F65" s="7"/>
      <c r="G65" s="7"/>
      <c r="H65" s="7"/>
    </row>
    <row r="66" spans="1:8" ht="23.25">
      <c r="A66" s="7"/>
      <c r="B66" s="7"/>
      <c r="C66" s="113" t="s">
        <v>299</v>
      </c>
      <c r="D66" s="5"/>
      <c r="E66" s="26">
        <v>5138000</v>
      </c>
      <c r="F66" s="7"/>
      <c r="G66" s="7"/>
      <c r="H66" s="7"/>
    </row>
    <row r="67" spans="1:8" ht="15">
      <c r="A67" s="7"/>
      <c r="B67" s="7"/>
      <c r="C67" s="114" t="s">
        <v>300</v>
      </c>
      <c r="D67" s="5"/>
      <c r="E67" s="17">
        <f>J13+I13</f>
        <v>0</v>
      </c>
      <c r="F67" s="7"/>
      <c r="G67" s="7"/>
      <c r="H67" s="7"/>
    </row>
    <row r="68" spans="1:8" ht="23.25">
      <c r="A68" s="7"/>
      <c r="B68" s="7"/>
      <c r="C68" s="114" t="s">
        <v>51</v>
      </c>
      <c r="D68" s="5"/>
      <c r="E68" s="18">
        <f>E67/E66</f>
        <v>0</v>
      </c>
      <c r="F68" s="7"/>
      <c r="G68" s="7"/>
      <c r="H68" s="7"/>
    </row>
    <row r="69" spans="1:8" ht="15">
      <c r="A69" s="7"/>
      <c r="B69" s="7"/>
      <c r="C69" s="114"/>
      <c r="D69" s="5"/>
      <c r="E69" s="5"/>
      <c r="F69" s="7"/>
      <c r="G69" s="7"/>
      <c r="H69" s="7"/>
    </row>
    <row r="70" spans="1:8" ht="15">
      <c r="A70" s="7"/>
      <c r="B70" s="7"/>
      <c r="C70" s="114"/>
      <c r="D70" s="5"/>
      <c r="E70" s="5"/>
      <c r="F70" s="7"/>
      <c r="G70" s="7"/>
      <c r="H70" s="7"/>
    </row>
    <row r="71" spans="1:8" ht="23.25">
      <c r="A71" s="7"/>
      <c r="B71" s="7"/>
      <c r="C71" s="113" t="s">
        <v>167</v>
      </c>
      <c r="D71" s="5"/>
      <c r="E71" s="26">
        <v>1627000</v>
      </c>
      <c r="F71" s="7"/>
      <c r="G71" s="7"/>
      <c r="H71" s="7"/>
    </row>
    <row r="72" spans="1:8" ht="15">
      <c r="A72" s="7"/>
      <c r="B72" s="7"/>
      <c r="C72" s="114" t="s">
        <v>351</v>
      </c>
      <c r="D72" s="5"/>
      <c r="E72" s="17">
        <f>H13</f>
        <v>0</v>
      </c>
      <c r="F72" s="7"/>
      <c r="G72" s="7"/>
      <c r="H72" s="7"/>
    </row>
    <row r="73" spans="1:8" ht="23.25">
      <c r="A73" s="7"/>
      <c r="B73" s="7"/>
      <c r="C73" s="114" t="s">
        <v>51</v>
      </c>
      <c r="D73" s="5"/>
      <c r="E73" s="18">
        <f>E72/E71</f>
        <v>0</v>
      </c>
      <c r="F73" s="7"/>
      <c r="G73" s="7"/>
      <c r="H73" s="7"/>
    </row>
    <row r="74" spans="1:8" ht="15">
      <c r="A74" s="7"/>
      <c r="B74" s="7"/>
      <c r="C74" s="114"/>
      <c r="D74" s="5"/>
      <c r="E74" s="5"/>
      <c r="F74" s="7"/>
      <c r="G74" s="7"/>
      <c r="H74" s="7"/>
    </row>
    <row r="75" spans="1:8" ht="15">
      <c r="A75" s="7"/>
      <c r="B75" s="7"/>
      <c r="C75" s="114"/>
      <c r="D75" s="5"/>
      <c r="E75" s="5"/>
      <c r="F75" s="7"/>
      <c r="G75" s="7"/>
      <c r="H75" s="7"/>
    </row>
    <row r="76" spans="1:8" ht="23.25">
      <c r="A76" s="7"/>
      <c r="B76" s="7"/>
      <c r="C76" s="113" t="s">
        <v>350</v>
      </c>
      <c r="D76" s="5"/>
      <c r="E76" s="26">
        <v>1917000</v>
      </c>
      <c r="F76" s="7"/>
      <c r="G76" s="7"/>
      <c r="H76" s="7"/>
    </row>
    <row r="77" spans="1:8" ht="23.25">
      <c r="A77" s="7"/>
      <c r="B77" s="7"/>
      <c r="C77" s="114" t="s">
        <v>352</v>
      </c>
      <c r="D77" s="5"/>
      <c r="E77" s="17">
        <f>K13</f>
        <v>0</v>
      </c>
      <c r="F77" s="7"/>
      <c r="G77" s="7"/>
      <c r="H77" s="7"/>
    </row>
    <row r="78" spans="1:8" ht="23.25">
      <c r="A78" s="7"/>
      <c r="B78" s="7"/>
      <c r="C78" s="114" t="s">
        <v>51</v>
      </c>
      <c r="D78" s="5"/>
      <c r="E78" s="18">
        <f>E77/E76</f>
        <v>0</v>
      </c>
      <c r="F78" s="7"/>
      <c r="G78" s="7"/>
      <c r="H78" s="7"/>
    </row>
    <row r="79" spans="1:8" ht="15">
      <c r="A79" s="7"/>
      <c r="B79" s="7"/>
      <c r="C79" s="114"/>
      <c r="D79" s="5"/>
      <c r="E79" s="5"/>
      <c r="F79" s="7"/>
      <c r="G79" s="7"/>
      <c r="H79" s="7"/>
    </row>
    <row r="80" spans="1:8" ht="15">
      <c r="A80" s="7"/>
      <c r="B80" s="7"/>
      <c r="C80" s="114"/>
      <c r="D80" s="5"/>
      <c r="E80" s="5"/>
      <c r="F80" s="7"/>
      <c r="G80" s="7"/>
      <c r="H80" s="7"/>
    </row>
    <row r="81" spans="1:8" ht="23.25">
      <c r="A81" s="7"/>
      <c r="B81" s="7"/>
      <c r="C81" s="113" t="s">
        <v>371</v>
      </c>
      <c r="D81" s="5"/>
      <c r="E81" s="26">
        <v>1000000</v>
      </c>
      <c r="F81" s="7"/>
      <c r="G81" s="7"/>
      <c r="H81" s="7"/>
    </row>
    <row r="82" spans="1:8" ht="15">
      <c r="A82" s="7"/>
      <c r="B82" s="7"/>
      <c r="C82" s="114" t="s">
        <v>372</v>
      </c>
      <c r="D82" s="5"/>
      <c r="E82" s="17">
        <f>F34</f>
        <v>0</v>
      </c>
      <c r="F82" s="7"/>
      <c r="G82" s="7"/>
      <c r="H82" s="7"/>
    </row>
    <row r="83" spans="1:8" ht="23.25">
      <c r="A83" s="7"/>
      <c r="B83" s="7"/>
      <c r="C83" s="114" t="s">
        <v>51</v>
      </c>
      <c r="D83" s="5"/>
      <c r="E83" s="18">
        <f>E82/E81</f>
        <v>0</v>
      </c>
      <c r="F83" s="7"/>
      <c r="G83" s="7"/>
      <c r="H83" s="7"/>
    </row>
    <row r="84" spans="1:8" ht="15">
      <c r="A84" s="7"/>
      <c r="B84" s="7"/>
      <c r="C84" s="39"/>
      <c r="D84" s="7"/>
      <c r="E84" s="7"/>
      <c r="F84" s="125" t="s">
        <v>156</v>
      </c>
      <c r="G84" s="7"/>
      <c r="H84" s="7"/>
    </row>
    <row r="85" spans="1:8" ht="23.25">
      <c r="A85" s="7"/>
      <c r="B85" s="7"/>
      <c r="C85" s="113" t="s">
        <v>143</v>
      </c>
      <c r="D85" s="5"/>
      <c r="E85" s="26">
        <v>142500</v>
      </c>
      <c r="F85" s="26">
        <v>950</v>
      </c>
      <c r="G85" s="7"/>
      <c r="H85" s="7"/>
    </row>
    <row r="86" spans="1:8" ht="15">
      <c r="A86" s="7"/>
      <c r="B86" s="7"/>
      <c r="C86" s="114" t="s">
        <v>144</v>
      </c>
      <c r="D86" s="5"/>
      <c r="E86" s="17">
        <f>'IV.C1)TP'!E13</f>
        <v>0</v>
      </c>
      <c r="F86" s="17">
        <f>'IV.C1)TP'!D13</f>
        <v>0</v>
      </c>
      <c r="G86" s="7"/>
      <c r="H86" s="7"/>
    </row>
    <row r="87" spans="1:8" ht="23.25">
      <c r="A87" s="7"/>
      <c r="B87" s="7"/>
      <c r="C87" s="114" t="s">
        <v>51</v>
      </c>
      <c r="D87" s="5"/>
      <c r="E87" s="18">
        <f>E86/E85</f>
        <v>0</v>
      </c>
      <c r="F87" s="7"/>
      <c r="G87" s="7"/>
      <c r="H87" s="7"/>
    </row>
    <row r="88" spans="1:8" ht="15">
      <c r="A88" s="7"/>
      <c r="B88" s="7"/>
      <c r="C88" s="114"/>
      <c r="D88" s="5"/>
      <c r="E88" s="18"/>
      <c r="F88" s="7"/>
      <c r="G88" s="7"/>
      <c r="H88" s="7"/>
    </row>
    <row r="89" spans="1:8" ht="23.25">
      <c r="A89" s="7"/>
      <c r="B89" s="7"/>
      <c r="C89" s="113" t="s">
        <v>55</v>
      </c>
      <c r="D89" s="5"/>
      <c r="E89" s="26">
        <f>E81+E61+E51+E47+E43+E85+E71+E56+E66+E76</f>
        <v>19467500</v>
      </c>
      <c r="F89" s="7"/>
      <c r="G89" s="7"/>
      <c r="H89" s="7"/>
    </row>
    <row r="90" spans="1:8" ht="15">
      <c r="A90" s="7"/>
      <c r="B90" s="7"/>
      <c r="C90" s="114" t="s">
        <v>56</v>
      </c>
      <c r="D90" s="5"/>
      <c r="E90" s="17">
        <f>E82+E62+E52+E48+E44+E86+E72+E57+E67+E77</f>
        <v>0</v>
      </c>
      <c r="F90" s="43"/>
      <c r="G90" s="7"/>
      <c r="H90" s="7"/>
    </row>
    <row r="91" spans="1:8" ht="23.25">
      <c r="A91" s="7"/>
      <c r="B91" s="7"/>
      <c r="C91" s="114" t="s">
        <v>51</v>
      </c>
      <c r="D91" s="5"/>
      <c r="E91" s="18">
        <f>E90/E89</f>
        <v>0</v>
      </c>
      <c r="F91" s="7"/>
      <c r="G91" s="7"/>
      <c r="H91" s="7"/>
    </row>
  </sheetData>
  <mergeCells count="10">
    <mergeCell ref="A1:G1"/>
    <mergeCell ref="A3:H3"/>
    <mergeCell ref="F32:F33"/>
    <mergeCell ref="C9:H9"/>
    <mergeCell ref="I9:K9"/>
    <mergeCell ref="C2:F2"/>
    <mergeCell ref="C7:C8"/>
    <mergeCell ref="A4:G4"/>
    <mergeCell ref="C32:C33"/>
    <mergeCell ref="D32:D33"/>
  </mergeCells>
  <printOptions/>
  <pageMargins left="0.5118110236220472" right="0.5118110236220472" top="0.7874015748031497" bottom="0.7874015748031497" header="0.31496062992125984" footer="0.31496062992125984"/>
  <pageSetup fitToHeight="0"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1"/>
  <sheetViews>
    <sheetView zoomScaleSheetLayoutView="100" workbookViewId="0" topLeftCell="A7">
      <selection activeCell="C10" sqref="C10:D32"/>
    </sheetView>
  </sheetViews>
  <sheetFormatPr defaultColWidth="9.140625" defaultRowHeight="15"/>
  <cols>
    <col min="1" max="1" width="60.28125" style="2" customWidth="1"/>
    <col min="2" max="2" width="14.8515625" style="95" customWidth="1"/>
    <col min="3" max="3" width="12.8515625" style="96" customWidth="1"/>
    <col min="4" max="4" width="15.28125" style="96" customWidth="1"/>
    <col min="5" max="5" width="19.7109375" style="96" customWidth="1"/>
    <col min="6" max="6" width="12.7109375" style="2" bestFit="1" customWidth="1"/>
    <col min="7" max="7" width="57.57421875" style="2" customWidth="1"/>
    <col min="8" max="8" width="16.421875" style="2" customWidth="1"/>
    <col min="9" max="9" width="11.421875" style="2" bestFit="1" customWidth="1"/>
    <col min="10" max="10" width="11.00390625" style="2" customWidth="1"/>
    <col min="11" max="11" width="9.8515625" style="2" bestFit="1" customWidth="1"/>
    <col min="12" max="16384" width="9.140625" style="2" customWidth="1"/>
  </cols>
  <sheetData>
    <row r="1" spans="1:6" s="4" customFormat="1" ht="18">
      <c r="A1" s="313" t="s">
        <v>1</v>
      </c>
      <c r="B1" s="313"/>
      <c r="C1" s="313"/>
      <c r="D1" s="313"/>
      <c r="E1" s="313"/>
      <c r="F1" s="3"/>
    </row>
    <row r="2" spans="1:6" s="4" customFormat="1" ht="59.25" customHeight="1">
      <c r="A2" s="314" t="s">
        <v>384</v>
      </c>
      <c r="B2" s="314"/>
      <c r="C2" s="314"/>
      <c r="D2" s="314"/>
      <c r="E2" s="314"/>
      <c r="F2" s="3"/>
    </row>
    <row r="3" spans="1:6" s="4" customFormat="1" ht="29.25" customHeight="1">
      <c r="A3" s="315" t="s">
        <v>130</v>
      </c>
      <c r="B3" s="315"/>
      <c r="C3" s="315"/>
      <c r="D3" s="315"/>
      <c r="E3" s="315"/>
      <c r="F3" s="3"/>
    </row>
    <row r="4" spans="1:6" s="4" customFormat="1" ht="36" customHeight="1">
      <c r="A4" s="316" t="s">
        <v>298</v>
      </c>
      <c r="B4" s="316"/>
      <c r="C4" s="316"/>
      <c r="D4" s="316"/>
      <c r="E4" s="316"/>
      <c r="F4" s="3"/>
    </row>
    <row r="5" spans="1:6" s="4" customFormat="1" ht="15">
      <c r="A5" s="48"/>
      <c r="B5" s="261"/>
      <c r="C5" s="87"/>
      <c r="D5" s="87"/>
      <c r="E5" s="87"/>
      <c r="F5" s="3"/>
    </row>
    <row r="6" spans="1:6" s="4" customFormat="1" ht="36">
      <c r="A6" s="52" t="s">
        <v>69</v>
      </c>
      <c r="B6" s="165"/>
      <c r="C6" s="87"/>
      <c r="D6" s="87"/>
      <c r="E6" s="87"/>
      <c r="F6" s="3"/>
    </row>
    <row r="7" spans="1:6" s="4" customFormat="1" ht="15">
      <c r="A7" s="317" t="s">
        <v>331</v>
      </c>
      <c r="B7" s="317"/>
      <c r="C7" s="317"/>
      <c r="D7" s="317"/>
      <c r="E7" s="317"/>
      <c r="F7" s="3"/>
    </row>
    <row r="8" spans="1:6" s="4" customFormat="1" ht="15">
      <c r="A8" s="87"/>
      <c r="B8" s="87"/>
      <c r="C8" s="87"/>
      <c r="D8" s="87"/>
      <c r="E8" s="87"/>
      <c r="F8" s="3"/>
    </row>
    <row r="9" spans="1:6" s="4" customFormat="1" ht="69" customHeight="1">
      <c r="A9" s="88" t="s">
        <v>64</v>
      </c>
      <c r="B9" s="88" t="s">
        <v>215</v>
      </c>
      <c r="C9" s="89" t="s">
        <v>3</v>
      </c>
      <c r="D9" s="107" t="s">
        <v>4</v>
      </c>
      <c r="E9" s="89" t="s">
        <v>5</v>
      </c>
      <c r="F9" s="3"/>
    </row>
    <row r="10" spans="1:6" ht="15">
      <c r="A10" s="54" t="s">
        <v>70</v>
      </c>
      <c r="B10" s="256">
        <v>16</v>
      </c>
      <c r="C10" s="111"/>
      <c r="D10" s="108"/>
      <c r="E10" s="85">
        <f>C10*D10</f>
        <v>0</v>
      </c>
      <c r="F10" s="3"/>
    </row>
    <row r="11" spans="1:6" ht="15">
      <c r="A11" s="53" t="s">
        <v>71</v>
      </c>
      <c r="B11" s="257"/>
      <c r="C11" s="112"/>
      <c r="D11" s="112"/>
      <c r="E11" s="112">
        <f>SUM(E12:E17)</f>
        <v>0</v>
      </c>
      <c r="F11" s="3"/>
    </row>
    <row r="12" spans="1:6" ht="15">
      <c r="A12" s="55" t="s">
        <v>72</v>
      </c>
      <c r="B12" s="258">
        <v>20</v>
      </c>
      <c r="C12" s="111"/>
      <c r="D12" s="108"/>
      <c r="E12" s="84">
        <f>C12*D12</f>
        <v>0</v>
      </c>
      <c r="F12" s="3"/>
    </row>
    <row r="13" spans="1:6" ht="15">
      <c r="A13" s="55" t="s">
        <v>73</v>
      </c>
      <c r="B13" s="258">
        <v>16</v>
      </c>
      <c r="C13" s="111"/>
      <c r="D13" s="108"/>
      <c r="E13" s="84">
        <f aca="true" t="shared" si="0" ref="E13:E25">C13*D13</f>
        <v>0</v>
      </c>
      <c r="F13" s="3"/>
    </row>
    <row r="14" spans="1:6" ht="15">
      <c r="A14" s="55" t="s">
        <v>74</v>
      </c>
      <c r="B14" s="258">
        <v>40</v>
      </c>
      <c r="C14" s="111"/>
      <c r="D14" s="108"/>
      <c r="E14" s="84">
        <f t="shared" si="0"/>
        <v>0</v>
      </c>
      <c r="F14" s="3"/>
    </row>
    <row r="15" spans="1:6" ht="15">
      <c r="A15" s="55" t="s">
        <v>75</v>
      </c>
      <c r="B15" s="258">
        <v>24</v>
      </c>
      <c r="C15" s="111"/>
      <c r="D15" s="108"/>
      <c r="E15" s="84">
        <f t="shared" si="0"/>
        <v>0</v>
      </c>
      <c r="F15" s="3"/>
    </row>
    <row r="16" spans="1:6" ht="15">
      <c r="A16" s="55" t="s">
        <v>76</v>
      </c>
      <c r="B16" s="258">
        <v>32</v>
      </c>
      <c r="C16" s="111"/>
      <c r="D16" s="108"/>
      <c r="E16" s="84">
        <f t="shared" si="0"/>
        <v>0</v>
      </c>
      <c r="F16" s="3"/>
    </row>
    <row r="17" spans="1:6" ht="15">
      <c r="A17" s="55" t="s">
        <v>77</v>
      </c>
      <c r="B17" s="258">
        <v>54</v>
      </c>
      <c r="C17" s="111"/>
      <c r="D17" s="108"/>
      <c r="E17" s="84">
        <f t="shared" si="0"/>
        <v>0</v>
      </c>
      <c r="F17" s="3"/>
    </row>
    <row r="18" spans="1:6" ht="15">
      <c r="A18" s="53" t="s">
        <v>78</v>
      </c>
      <c r="B18" s="257"/>
      <c r="C18" s="85"/>
      <c r="D18" s="85"/>
      <c r="E18" s="85">
        <f>SUM(E19:E25)</f>
        <v>0</v>
      </c>
      <c r="F18" s="3"/>
    </row>
    <row r="19" spans="1:6" ht="15">
      <c r="A19" s="55" t="s">
        <v>79</v>
      </c>
      <c r="B19" s="258">
        <v>32</v>
      </c>
      <c r="C19" s="111"/>
      <c r="D19" s="108"/>
      <c r="E19" s="84">
        <f t="shared" si="0"/>
        <v>0</v>
      </c>
      <c r="F19" s="3"/>
    </row>
    <row r="20" spans="1:6" ht="15">
      <c r="A20" s="55" t="s">
        <v>80</v>
      </c>
      <c r="B20" s="258">
        <v>40</v>
      </c>
      <c r="C20" s="111"/>
      <c r="D20" s="108"/>
      <c r="E20" s="84">
        <f t="shared" si="0"/>
        <v>0</v>
      </c>
      <c r="F20" s="3"/>
    </row>
    <row r="21" spans="1:6" ht="22.5">
      <c r="A21" s="55" t="s">
        <v>81</v>
      </c>
      <c r="B21" s="258">
        <v>40</v>
      </c>
      <c r="C21" s="111"/>
      <c r="D21" s="108"/>
      <c r="E21" s="84">
        <f t="shared" si="0"/>
        <v>0</v>
      </c>
      <c r="F21" s="3"/>
    </row>
    <row r="22" spans="1:6" ht="15">
      <c r="A22" s="55" t="s">
        <v>82</v>
      </c>
      <c r="B22" s="258">
        <v>24</v>
      </c>
      <c r="C22" s="111"/>
      <c r="D22" s="108"/>
      <c r="E22" s="84">
        <f t="shared" si="0"/>
        <v>0</v>
      </c>
      <c r="F22" s="3"/>
    </row>
    <row r="23" spans="1:6" ht="15">
      <c r="A23" s="55" t="s">
        <v>83</v>
      </c>
      <c r="B23" s="258">
        <v>80</v>
      </c>
      <c r="C23" s="111"/>
      <c r="D23" s="108"/>
      <c r="E23" s="84">
        <f t="shared" si="0"/>
        <v>0</v>
      </c>
      <c r="F23" s="3"/>
    </row>
    <row r="24" spans="1:6" ht="15">
      <c r="A24" s="55" t="s">
        <v>84</v>
      </c>
      <c r="B24" s="258">
        <v>40</v>
      </c>
      <c r="C24" s="111"/>
      <c r="D24" s="108"/>
      <c r="E24" s="84">
        <f t="shared" si="0"/>
        <v>0</v>
      </c>
      <c r="F24" s="3"/>
    </row>
    <row r="25" spans="1:6" ht="15">
      <c r="A25" s="55" t="s">
        <v>85</v>
      </c>
      <c r="B25" s="258">
        <v>24</v>
      </c>
      <c r="C25" s="111"/>
      <c r="D25" s="108"/>
      <c r="E25" s="84">
        <f t="shared" si="0"/>
        <v>0</v>
      </c>
      <c r="F25" s="3"/>
    </row>
    <row r="26" spans="1:6" ht="22.5">
      <c r="A26" s="54" t="s">
        <v>86</v>
      </c>
      <c r="B26" s="256">
        <v>90</v>
      </c>
      <c r="C26" s="111"/>
      <c r="D26" s="108"/>
      <c r="E26" s="85">
        <f>C26*D26</f>
        <v>0</v>
      </c>
      <c r="F26" s="3"/>
    </row>
    <row r="27" spans="1:6" ht="15">
      <c r="A27" s="53" t="s">
        <v>87</v>
      </c>
      <c r="B27" s="257"/>
      <c r="C27" s="85"/>
      <c r="D27" s="85"/>
      <c r="E27" s="85">
        <f>SUM(E28:E32)</f>
        <v>0</v>
      </c>
      <c r="F27" s="3"/>
    </row>
    <row r="28" spans="1:6" s="4" customFormat="1" ht="45">
      <c r="A28" s="55" t="s">
        <v>88</v>
      </c>
      <c r="B28" s="258">
        <v>72</v>
      </c>
      <c r="C28" s="111"/>
      <c r="D28" s="108"/>
      <c r="E28" s="84">
        <f>C28*D28</f>
        <v>0</v>
      </c>
      <c r="F28" s="3"/>
    </row>
    <row r="29" spans="1:6" s="4" customFormat="1" ht="15">
      <c r="A29" s="55" t="s">
        <v>89</v>
      </c>
      <c r="B29" s="258">
        <v>80</v>
      </c>
      <c r="C29" s="111"/>
      <c r="D29" s="108"/>
      <c r="E29" s="84">
        <f>C29*D29</f>
        <v>0</v>
      </c>
      <c r="F29" s="3"/>
    </row>
    <row r="30" spans="1:6" s="4" customFormat="1" ht="15">
      <c r="A30" s="55" t="s">
        <v>90</v>
      </c>
      <c r="B30" s="258">
        <v>24</v>
      </c>
      <c r="C30" s="111"/>
      <c r="D30" s="108"/>
      <c r="E30" s="84">
        <f>C30*D30</f>
        <v>0</v>
      </c>
      <c r="F30" s="3"/>
    </row>
    <row r="31" spans="1:6" s="4" customFormat="1" ht="15">
      <c r="A31" s="55" t="s">
        <v>91</v>
      </c>
      <c r="B31" s="258">
        <v>60</v>
      </c>
      <c r="C31" s="111"/>
      <c r="D31" s="108"/>
      <c r="E31" s="84">
        <f>C31*D31</f>
        <v>0</v>
      </c>
      <c r="F31" s="3"/>
    </row>
    <row r="32" spans="1:6" s="4" customFormat="1" ht="15">
      <c r="A32" s="55" t="s">
        <v>92</v>
      </c>
      <c r="B32" s="258">
        <v>80</v>
      </c>
      <c r="C32" s="111"/>
      <c r="D32" s="108"/>
      <c r="E32" s="84">
        <f>C32*D32</f>
        <v>0</v>
      </c>
      <c r="F32" s="3"/>
    </row>
    <row r="33" spans="1:8" s="4" customFormat="1" ht="15">
      <c r="A33" s="90" t="s">
        <v>127</v>
      </c>
      <c r="B33" s="216"/>
      <c r="C33" s="93"/>
      <c r="D33" s="91"/>
      <c r="E33" s="91">
        <f>E27+E26+E18+E11+E10</f>
        <v>0</v>
      </c>
      <c r="F33" s="3"/>
      <c r="H33" s="128"/>
    </row>
    <row r="34" spans="1:6" s="4" customFormat="1" ht="15">
      <c r="A34" s="3"/>
      <c r="B34" s="262"/>
      <c r="C34" s="94"/>
      <c r="D34" s="94"/>
      <c r="E34" s="94"/>
      <c r="F34" s="3"/>
    </row>
    <row r="35" spans="1:6" s="4" customFormat="1" ht="15">
      <c r="A35" s="3"/>
      <c r="B35" s="262"/>
      <c r="C35" s="94"/>
      <c r="D35" s="94"/>
      <c r="E35" s="94"/>
      <c r="F35" s="3"/>
    </row>
    <row r="36" spans="1:6" s="4" customFormat="1" ht="15">
      <c r="A36" s="3"/>
      <c r="B36" s="262"/>
      <c r="C36" s="94"/>
      <c r="D36" s="94"/>
      <c r="E36" s="94"/>
      <c r="F36" s="3"/>
    </row>
    <row r="37" spans="1:6" s="4" customFormat="1" ht="18">
      <c r="A37" s="52" t="s">
        <v>129</v>
      </c>
      <c r="B37" s="165"/>
      <c r="C37" s="94"/>
      <c r="D37" s="94"/>
      <c r="E37" s="94"/>
      <c r="F37" s="3"/>
    </row>
    <row r="38" spans="1:6" s="4" customFormat="1" ht="15">
      <c r="A38" s="317" t="s">
        <v>331</v>
      </c>
      <c r="B38" s="317"/>
      <c r="C38" s="317"/>
      <c r="D38" s="317"/>
      <c r="E38" s="317"/>
      <c r="F38" s="3"/>
    </row>
    <row r="39" spans="1:6" s="4" customFormat="1" ht="15">
      <c r="A39" s="3"/>
      <c r="B39" s="262"/>
      <c r="C39" s="94"/>
      <c r="D39" s="94"/>
      <c r="E39" s="94"/>
      <c r="F39" s="3"/>
    </row>
    <row r="40" spans="1:6" s="4" customFormat="1" ht="15">
      <c r="A40" s="3"/>
      <c r="B40" s="262"/>
      <c r="C40" s="94"/>
      <c r="D40" s="94"/>
      <c r="E40" s="94"/>
      <c r="F40" s="3"/>
    </row>
    <row r="41" spans="1:5" s="4" customFormat="1" ht="36">
      <c r="A41" s="88" t="s">
        <v>64</v>
      </c>
      <c r="B41" s="88" t="s">
        <v>215</v>
      </c>
      <c r="C41" s="89" t="s">
        <v>3</v>
      </c>
      <c r="D41" s="107" t="s">
        <v>4</v>
      </c>
      <c r="E41" s="89" t="s">
        <v>5</v>
      </c>
    </row>
    <row r="42" spans="1:5" s="4" customFormat="1" ht="15">
      <c r="A42" s="54" t="s">
        <v>119</v>
      </c>
      <c r="B42" s="256">
        <v>16</v>
      </c>
      <c r="C42" s="111"/>
      <c r="D42" s="108"/>
      <c r="E42" s="85">
        <f>C42*D42</f>
        <v>0</v>
      </c>
    </row>
    <row r="43" spans="1:5" s="4" customFormat="1" ht="15">
      <c r="A43" s="54" t="s">
        <v>120</v>
      </c>
      <c r="B43" s="256"/>
      <c r="C43" s="85"/>
      <c r="D43" s="85"/>
      <c r="E43" s="85">
        <f>SUM(E44:E46)</f>
        <v>0</v>
      </c>
    </row>
    <row r="44" spans="1:5" s="4" customFormat="1" ht="15">
      <c r="A44" s="55" t="s">
        <v>118</v>
      </c>
      <c r="B44" s="258">
        <v>20</v>
      </c>
      <c r="C44" s="111"/>
      <c r="D44" s="108"/>
      <c r="E44" s="84">
        <f>C44*D44</f>
        <v>0</v>
      </c>
    </row>
    <row r="45" spans="1:5" s="4" customFormat="1" ht="15">
      <c r="A45" s="55" t="s">
        <v>117</v>
      </c>
      <c r="B45" s="258">
        <v>36</v>
      </c>
      <c r="C45" s="111"/>
      <c r="D45" s="108"/>
      <c r="E45" s="84">
        <f>C45*D45</f>
        <v>0</v>
      </c>
    </row>
    <row r="46" spans="1:5" s="4" customFormat="1" ht="15">
      <c r="A46" s="55" t="s">
        <v>116</v>
      </c>
      <c r="B46" s="258">
        <v>36</v>
      </c>
      <c r="C46" s="111"/>
      <c r="D46" s="108"/>
      <c r="E46" s="84">
        <f>C46*D46</f>
        <v>0</v>
      </c>
    </row>
    <row r="47" spans="1:5" s="4" customFormat="1" ht="15">
      <c r="A47" s="53" t="s">
        <v>121</v>
      </c>
      <c r="B47" s="257"/>
      <c r="C47" s="85"/>
      <c r="D47" s="85"/>
      <c r="E47" s="85">
        <f>SUM(E48:E50)</f>
        <v>0</v>
      </c>
    </row>
    <row r="48" spans="1:5" s="4" customFormat="1" ht="15">
      <c r="A48" s="55" t="s">
        <v>115</v>
      </c>
      <c r="B48" s="258">
        <v>27</v>
      </c>
      <c r="C48" s="111"/>
      <c r="D48" s="108"/>
      <c r="E48" s="84">
        <f>C48*D48</f>
        <v>0</v>
      </c>
    </row>
    <row r="49" spans="1:5" s="4" customFormat="1" ht="15">
      <c r="A49" s="55" t="s">
        <v>114</v>
      </c>
      <c r="B49" s="258">
        <v>108</v>
      </c>
      <c r="C49" s="111"/>
      <c r="D49" s="108"/>
      <c r="E49" s="84">
        <f>C49*D49</f>
        <v>0</v>
      </c>
    </row>
    <row r="50" spans="1:5" s="4" customFormat="1" ht="22.5">
      <c r="A50" s="55" t="s">
        <v>113</v>
      </c>
      <c r="B50" s="258">
        <v>16</v>
      </c>
      <c r="C50" s="111"/>
      <c r="D50" s="108"/>
      <c r="E50" s="84">
        <f>C50*D50</f>
        <v>0</v>
      </c>
    </row>
    <row r="51" spans="1:5" s="4" customFormat="1" ht="22.5">
      <c r="A51" s="53" t="s">
        <v>122</v>
      </c>
      <c r="B51" s="257"/>
      <c r="C51" s="85"/>
      <c r="D51" s="85"/>
      <c r="E51" s="85">
        <f>SUM(E52:E56)</f>
        <v>0</v>
      </c>
    </row>
    <row r="52" spans="1:5" s="4" customFormat="1" ht="22.5">
      <c r="A52" s="55" t="s">
        <v>112</v>
      </c>
      <c r="B52" s="258">
        <v>320</v>
      </c>
      <c r="C52" s="111"/>
      <c r="D52" s="108"/>
      <c r="E52" s="84">
        <f aca="true" t="shared" si="1" ref="E52:E59">C52*D52</f>
        <v>0</v>
      </c>
    </row>
    <row r="53" spans="1:5" s="4" customFormat="1" ht="22.5">
      <c r="A53" s="55" t="s">
        <v>111</v>
      </c>
      <c r="B53" s="258">
        <v>60</v>
      </c>
      <c r="C53" s="111"/>
      <c r="D53" s="108"/>
      <c r="E53" s="84">
        <f t="shared" si="1"/>
        <v>0</v>
      </c>
    </row>
    <row r="54" spans="1:5" s="4" customFormat="1" ht="22.5">
      <c r="A54" s="55" t="s">
        <v>110</v>
      </c>
      <c r="B54" s="258">
        <v>54</v>
      </c>
      <c r="C54" s="111"/>
      <c r="D54" s="108"/>
      <c r="E54" s="84">
        <f t="shared" si="1"/>
        <v>0</v>
      </c>
    </row>
    <row r="55" spans="1:5" s="4" customFormat="1" ht="22.5">
      <c r="A55" s="55" t="s">
        <v>109</v>
      </c>
      <c r="B55" s="258">
        <v>54</v>
      </c>
      <c r="C55" s="111"/>
      <c r="D55" s="108"/>
      <c r="E55" s="84">
        <f t="shared" si="1"/>
        <v>0</v>
      </c>
    </row>
    <row r="56" spans="1:5" s="4" customFormat="1" ht="15">
      <c r="A56" s="55" t="s">
        <v>108</v>
      </c>
      <c r="B56" s="258">
        <v>28</v>
      </c>
      <c r="C56" s="111"/>
      <c r="D56" s="108"/>
      <c r="E56" s="84">
        <f t="shared" si="1"/>
        <v>0</v>
      </c>
    </row>
    <row r="57" spans="1:5" s="4" customFormat="1" ht="15">
      <c r="A57" s="54" t="s">
        <v>123</v>
      </c>
      <c r="B57" s="256">
        <v>60</v>
      </c>
      <c r="C57" s="111"/>
      <c r="D57" s="108"/>
      <c r="E57" s="85">
        <f t="shared" si="1"/>
        <v>0</v>
      </c>
    </row>
    <row r="58" spans="1:5" s="4" customFormat="1" ht="15">
      <c r="A58" s="54" t="s">
        <v>124</v>
      </c>
      <c r="B58" s="256">
        <v>32</v>
      </c>
      <c r="C58" s="111"/>
      <c r="D58" s="108"/>
      <c r="E58" s="85">
        <f t="shared" si="1"/>
        <v>0</v>
      </c>
    </row>
    <row r="59" spans="1:5" s="4" customFormat="1" ht="15">
      <c r="A59" s="54" t="s">
        <v>125</v>
      </c>
      <c r="B59" s="256">
        <v>28</v>
      </c>
      <c r="C59" s="111"/>
      <c r="D59" s="108"/>
      <c r="E59" s="85">
        <f t="shared" si="1"/>
        <v>0</v>
      </c>
    </row>
    <row r="60" spans="1:5" s="4" customFormat="1" ht="15">
      <c r="A60" s="54" t="s">
        <v>126</v>
      </c>
      <c r="B60" s="256"/>
      <c r="C60" s="85"/>
      <c r="D60" s="85"/>
      <c r="E60" s="85">
        <f>SUM(E61:E67)</f>
        <v>0</v>
      </c>
    </row>
    <row r="61" spans="1:5" s="4" customFormat="1" ht="15">
      <c r="A61" s="55" t="s">
        <v>107</v>
      </c>
      <c r="B61" s="258">
        <v>110</v>
      </c>
      <c r="C61" s="111"/>
      <c r="D61" s="108"/>
      <c r="E61" s="84">
        <f aca="true" t="shared" si="2" ref="E61:E67">C61*D61</f>
        <v>0</v>
      </c>
    </row>
    <row r="62" spans="1:5" s="4" customFormat="1" ht="15">
      <c r="A62" s="55" t="s">
        <v>106</v>
      </c>
      <c r="B62" s="258">
        <v>80</v>
      </c>
      <c r="C62" s="111"/>
      <c r="D62" s="108"/>
      <c r="E62" s="84">
        <f t="shared" si="2"/>
        <v>0</v>
      </c>
    </row>
    <row r="63" spans="1:5" s="4" customFormat="1" ht="15">
      <c r="A63" s="55" t="s">
        <v>105</v>
      </c>
      <c r="B63" s="258">
        <v>72</v>
      </c>
      <c r="C63" s="111"/>
      <c r="D63" s="108"/>
      <c r="E63" s="84">
        <f t="shared" si="2"/>
        <v>0</v>
      </c>
    </row>
    <row r="64" spans="1:5" s="4" customFormat="1" ht="15">
      <c r="A64" s="55" t="s">
        <v>104</v>
      </c>
      <c r="B64" s="258">
        <v>40</v>
      </c>
      <c r="C64" s="111"/>
      <c r="D64" s="108"/>
      <c r="E64" s="84">
        <f t="shared" si="2"/>
        <v>0</v>
      </c>
    </row>
    <row r="65" spans="1:5" s="4" customFormat="1" ht="15">
      <c r="A65" s="55" t="s">
        <v>103</v>
      </c>
      <c r="B65" s="258">
        <v>50</v>
      </c>
      <c r="C65" s="111"/>
      <c r="D65" s="108"/>
      <c r="E65" s="84">
        <f t="shared" si="2"/>
        <v>0</v>
      </c>
    </row>
    <row r="66" spans="1:5" s="4" customFormat="1" ht="15">
      <c r="A66" s="55" t="s">
        <v>102</v>
      </c>
      <c r="B66" s="258">
        <v>32</v>
      </c>
      <c r="C66" s="111"/>
      <c r="D66" s="108"/>
      <c r="E66" s="84">
        <f t="shared" si="2"/>
        <v>0</v>
      </c>
    </row>
    <row r="67" spans="1:5" s="4" customFormat="1" ht="15">
      <c r="A67" s="55" t="s">
        <v>101</v>
      </c>
      <c r="B67" s="258">
        <v>32</v>
      </c>
      <c r="C67" s="111"/>
      <c r="D67" s="108"/>
      <c r="E67" s="84">
        <f t="shared" si="2"/>
        <v>0</v>
      </c>
    </row>
    <row r="68" spans="1:8" s="4" customFormat="1" ht="15">
      <c r="A68" s="90" t="s">
        <v>128</v>
      </c>
      <c r="B68" s="216"/>
      <c r="C68" s="93"/>
      <c r="D68" s="91"/>
      <c r="E68" s="91">
        <f>E60+E59+E58+E57+E51+E47+E43+E42</f>
        <v>0</v>
      </c>
      <c r="F68" s="3"/>
      <c r="H68" s="128"/>
    </row>
    <row r="69" spans="1:6" s="4" customFormat="1" ht="15">
      <c r="A69" s="3"/>
      <c r="B69" s="262"/>
      <c r="C69" s="94"/>
      <c r="D69" s="94"/>
      <c r="E69" s="94"/>
      <c r="F69" s="3"/>
    </row>
    <row r="70" spans="1:6" s="4" customFormat="1" ht="15">
      <c r="A70" s="3"/>
      <c r="B70" s="262"/>
      <c r="C70" s="94"/>
      <c r="D70" s="94"/>
      <c r="E70" s="94"/>
      <c r="F70" s="3"/>
    </row>
    <row r="71" spans="1:6" s="4" customFormat="1" ht="15">
      <c r="A71" s="48"/>
      <c r="B71" s="261"/>
      <c r="C71" s="87"/>
      <c r="D71" s="87"/>
      <c r="E71" s="87"/>
      <c r="F71" s="3"/>
    </row>
    <row r="72" spans="1:6" s="4" customFormat="1" ht="9" customHeight="1">
      <c r="A72" s="48"/>
      <c r="B72" s="261"/>
      <c r="C72" s="87"/>
      <c r="D72" s="87"/>
      <c r="E72" s="87"/>
      <c r="F72" s="3"/>
    </row>
    <row r="73" spans="1:6" s="4" customFormat="1" ht="9" customHeight="1">
      <c r="A73" s="48"/>
      <c r="B73" s="261"/>
      <c r="C73" s="87"/>
      <c r="D73" s="87"/>
      <c r="E73" s="87"/>
      <c r="F73" s="3"/>
    </row>
    <row r="74" spans="1:6" s="4" customFormat="1" ht="9" customHeight="1">
      <c r="A74" s="48"/>
      <c r="B74" s="261"/>
      <c r="C74" s="87"/>
      <c r="D74" s="87"/>
      <c r="E74" s="87"/>
      <c r="F74" s="3"/>
    </row>
    <row r="75" spans="1:6" s="4" customFormat="1" ht="19.5" customHeight="1">
      <c r="A75" s="52" t="s">
        <v>93</v>
      </c>
      <c r="B75" s="165"/>
      <c r="C75" s="87"/>
      <c r="D75" s="87"/>
      <c r="E75" s="87"/>
      <c r="F75" s="3"/>
    </row>
    <row r="76" spans="1:6" s="4" customFormat="1" ht="9.75" customHeight="1">
      <c r="A76" s="6"/>
      <c r="B76" s="263"/>
      <c r="C76" s="92"/>
      <c r="D76" s="92"/>
      <c r="E76" s="92"/>
      <c r="F76" s="3"/>
    </row>
    <row r="78" spans="1:5" ht="15">
      <c r="A78" s="317" t="s">
        <v>331</v>
      </c>
      <c r="B78" s="317"/>
      <c r="C78" s="317"/>
      <c r="D78" s="317"/>
      <c r="E78" s="317"/>
    </row>
    <row r="79" spans="1:5" ht="33.75">
      <c r="A79" s="53" t="s">
        <v>64</v>
      </c>
      <c r="B79" s="259" t="s">
        <v>215</v>
      </c>
      <c r="C79" s="230" t="s">
        <v>3</v>
      </c>
      <c r="D79" s="259" t="s">
        <v>4</v>
      </c>
      <c r="E79" s="230" t="s">
        <v>5</v>
      </c>
    </row>
    <row r="80" spans="1:5" ht="15">
      <c r="A80" s="318" t="s">
        <v>63</v>
      </c>
      <c r="B80" s="319"/>
      <c r="C80" s="319"/>
      <c r="D80" s="319"/>
      <c r="E80" s="320"/>
    </row>
    <row r="81" spans="1:7" ht="15">
      <c r="A81" s="53" t="s">
        <v>203</v>
      </c>
      <c r="B81" s="257"/>
      <c r="C81" s="85"/>
      <c r="D81" s="85"/>
      <c r="E81" s="236">
        <f>SUM(E82:E84)</f>
        <v>0</v>
      </c>
      <c r="G81" s="220"/>
    </row>
    <row r="82" spans="1:7" ht="15">
      <c r="A82" s="163" t="s">
        <v>0</v>
      </c>
      <c r="B82" s="264">
        <v>4</v>
      </c>
      <c r="C82" s="111"/>
      <c r="D82" s="108"/>
      <c r="E82" s="164">
        <f>C82*D82</f>
        <v>0</v>
      </c>
      <c r="G82" s="221"/>
    </row>
    <row r="83" spans="1:8" s="95" customFormat="1" ht="15">
      <c r="A83" s="163" t="s">
        <v>222</v>
      </c>
      <c r="B83" s="264">
        <v>4</v>
      </c>
      <c r="C83" s="111"/>
      <c r="D83" s="108"/>
      <c r="E83" s="164">
        <f aca="true" t="shared" si="3" ref="E83:E84">C83*D83</f>
        <v>0</v>
      </c>
      <c r="F83" s="2"/>
      <c r="G83" s="221"/>
      <c r="H83" s="2"/>
    </row>
    <row r="84" spans="1:7" ht="15">
      <c r="A84" s="163" t="s">
        <v>223</v>
      </c>
      <c r="B84" s="264">
        <v>2</v>
      </c>
      <c r="C84" s="111"/>
      <c r="D84" s="108"/>
      <c r="E84" s="164">
        <f t="shared" si="3"/>
        <v>0</v>
      </c>
      <c r="G84" s="221"/>
    </row>
    <row r="85" spans="1:7" ht="15">
      <c r="A85" s="53" t="s">
        <v>204</v>
      </c>
      <c r="B85" s="257"/>
      <c r="C85" s="85"/>
      <c r="D85" s="85"/>
      <c r="E85" s="236">
        <f>SUM(E86:E94)</f>
        <v>0</v>
      </c>
      <c r="G85" s="220"/>
    </row>
    <row r="86" spans="1:8" s="95" customFormat="1" ht="15">
      <c r="A86" s="163" t="s">
        <v>224</v>
      </c>
      <c r="B86" s="264">
        <v>5</v>
      </c>
      <c r="C86" s="111"/>
      <c r="D86" s="108"/>
      <c r="E86" s="164">
        <f>C86*D86</f>
        <v>0</v>
      </c>
      <c r="F86" s="2"/>
      <c r="G86" s="221"/>
      <c r="H86" s="2"/>
    </row>
    <row r="87" spans="1:8" s="95" customFormat="1" ht="15">
      <c r="A87" s="163" t="s">
        <v>205</v>
      </c>
      <c r="B87" s="264">
        <v>4</v>
      </c>
      <c r="C87" s="111"/>
      <c r="D87" s="108"/>
      <c r="E87" s="164">
        <f>C87*D87</f>
        <v>0</v>
      </c>
      <c r="F87" s="2"/>
      <c r="G87" s="221"/>
      <c r="H87" s="2"/>
    </row>
    <row r="88" spans="1:7" ht="15">
      <c r="A88" s="163" t="s">
        <v>206</v>
      </c>
      <c r="B88" s="264">
        <v>4</v>
      </c>
      <c r="C88" s="111"/>
      <c r="D88" s="108"/>
      <c r="E88" s="164">
        <f>C88*D88</f>
        <v>0</v>
      </c>
      <c r="G88" s="221"/>
    </row>
    <row r="89" spans="1:7" ht="23.25">
      <c r="A89" s="163" t="s">
        <v>225</v>
      </c>
      <c r="B89" s="264">
        <v>8</v>
      </c>
      <c r="C89" s="111"/>
      <c r="D89" s="108"/>
      <c r="E89" s="164">
        <f aca="true" t="shared" si="4" ref="E89:E94">C89*D89</f>
        <v>0</v>
      </c>
      <c r="G89" s="221"/>
    </row>
    <row r="90" spans="1:7" ht="15">
      <c r="A90" s="163" t="s">
        <v>208</v>
      </c>
      <c r="B90" s="264">
        <v>8</v>
      </c>
      <c r="C90" s="111"/>
      <c r="D90" s="108"/>
      <c r="E90" s="164">
        <f t="shared" si="4"/>
        <v>0</v>
      </c>
      <c r="G90" s="221"/>
    </row>
    <row r="91" spans="1:7" ht="15">
      <c r="A91" s="163" t="s">
        <v>209</v>
      </c>
      <c r="B91" s="264">
        <v>8</v>
      </c>
      <c r="C91" s="111"/>
      <c r="D91" s="108"/>
      <c r="E91" s="164">
        <f t="shared" si="4"/>
        <v>0</v>
      </c>
      <c r="G91" s="221"/>
    </row>
    <row r="92" spans="1:7" ht="15">
      <c r="A92" s="163" t="s">
        <v>210</v>
      </c>
      <c r="B92" s="264">
        <v>5</v>
      </c>
      <c r="C92" s="111"/>
      <c r="D92" s="108"/>
      <c r="E92" s="164">
        <f t="shared" si="4"/>
        <v>0</v>
      </c>
      <c r="G92" s="221"/>
    </row>
    <row r="93" spans="1:7" ht="15">
      <c r="A93" s="163" t="s">
        <v>211</v>
      </c>
      <c r="B93" s="264">
        <v>5</v>
      </c>
      <c r="C93" s="111"/>
      <c r="D93" s="108"/>
      <c r="E93" s="164">
        <f t="shared" si="4"/>
        <v>0</v>
      </c>
      <c r="G93" s="221"/>
    </row>
    <row r="94" spans="1:7" ht="15">
      <c r="A94" s="163" t="s">
        <v>227</v>
      </c>
      <c r="B94" s="264">
        <v>24</v>
      </c>
      <c r="C94" s="111"/>
      <c r="D94" s="108"/>
      <c r="E94" s="164">
        <f t="shared" si="4"/>
        <v>0</v>
      </c>
      <c r="G94" s="221"/>
    </row>
    <row r="95" spans="1:7" ht="15">
      <c r="A95" s="53" t="s">
        <v>212</v>
      </c>
      <c r="B95" s="257"/>
      <c r="C95" s="85"/>
      <c r="D95" s="85"/>
      <c r="E95" s="236">
        <f>SUM(E96:E99)</f>
        <v>0</v>
      </c>
      <c r="G95" s="220"/>
    </row>
    <row r="96" spans="1:7" ht="15">
      <c r="A96" s="163" t="s">
        <v>213</v>
      </c>
      <c r="B96" s="264">
        <v>32</v>
      </c>
      <c r="C96" s="111"/>
      <c r="D96" s="108"/>
      <c r="E96" s="164">
        <f>C96*D96</f>
        <v>0</v>
      </c>
      <c r="G96" s="221"/>
    </row>
    <row r="97" spans="1:7" ht="15">
      <c r="A97" s="163" t="s">
        <v>228</v>
      </c>
      <c r="B97" s="264">
        <v>54</v>
      </c>
      <c r="C97" s="111"/>
      <c r="D97" s="108"/>
      <c r="E97" s="164">
        <f>C97*D97</f>
        <v>0</v>
      </c>
      <c r="G97" s="221"/>
    </row>
    <row r="98" spans="1:7" ht="15">
      <c r="A98" s="163" t="s">
        <v>214</v>
      </c>
      <c r="B98" s="264">
        <v>54</v>
      </c>
      <c r="C98" s="111"/>
      <c r="D98" s="108"/>
      <c r="E98" s="164">
        <f aca="true" t="shared" si="5" ref="E98">C98*D98</f>
        <v>0</v>
      </c>
      <c r="G98" s="221"/>
    </row>
    <row r="99" spans="1:7" ht="15">
      <c r="A99" s="163" t="s">
        <v>229</v>
      </c>
      <c r="B99" s="265"/>
      <c r="C99" s="306" t="s">
        <v>168</v>
      </c>
      <c r="D99" s="307"/>
      <c r="E99" s="164"/>
      <c r="G99" s="221"/>
    </row>
    <row r="100" spans="1:7" ht="15">
      <c r="A100" s="53" t="s">
        <v>94</v>
      </c>
      <c r="B100" s="257"/>
      <c r="C100" s="85"/>
      <c r="D100" s="85"/>
      <c r="E100" s="236">
        <f>E101+E111</f>
        <v>0</v>
      </c>
      <c r="G100" s="220"/>
    </row>
    <row r="101" spans="1:7" ht="15">
      <c r="A101" s="186" t="s">
        <v>230</v>
      </c>
      <c r="B101" s="264"/>
      <c r="C101" s="163"/>
      <c r="D101" s="163"/>
      <c r="E101" s="233">
        <f>SUM(E102:E110)</f>
        <v>0</v>
      </c>
      <c r="G101" s="221"/>
    </row>
    <row r="102" spans="1:7" ht="15">
      <c r="A102" s="187" t="s">
        <v>231</v>
      </c>
      <c r="B102" s="264">
        <v>540</v>
      </c>
      <c r="C102" s="111"/>
      <c r="D102" s="108"/>
      <c r="E102" s="164">
        <f>C102*D102</f>
        <v>0</v>
      </c>
      <c r="G102" s="222"/>
    </row>
    <row r="103" spans="1:7" ht="15">
      <c r="A103" s="163" t="s">
        <v>232</v>
      </c>
      <c r="B103" s="264">
        <v>240</v>
      </c>
      <c r="C103" s="111"/>
      <c r="D103" s="108"/>
      <c r="E103" s="164">
        <f>C103*D103</f>
        <v>0</v>
      </c>
      <c r="G103" s="223"/>
    </row>
    <row r="104" spans="1:7" ht="15">
      <c r="A104" s="163" t="s">
        <v>233</v>
      </c>
      <c r="B104" s="265">
        <v>54</v>
      </c>
      <c r="C104" s="111"/>
      <c r="D104" s="108"/>
      <c r="E104" s="164">
        <f>C104*D104</f>
        <v>0</v>
      </c>
      <c r="G104" s="223"/>
    </row>
    <row r="105" spans="1:7" ht="15">
      <c r="A105" s="163" t="s">
        <v>234</v>
      </c>
      <c r="B105" s="264">
        <v>24</v>
      </c>
      <c r="C105" s="111"/>
      <c r="D105" s="108"/>
      <c r="E105" s="164">
        <f aca="true" t="shared" si="6" ref="E105">C105*D105</f>
        <v>0</v>
      </c>
      <c r="G105" s="224"/>
    </row>
    <row r="106" spans="1:7" ht="15">
      <c r="A106" s="163" t="s">
        <v>235</v>
      </c>
      <c r="B106" s="265"/>
      <c r="C106" s="306" t="s">
        <v>168</v>
      </c>
      <c r="D106" s="307"/>
      <c r="E106" s="164"/>
      <c r="G106" s="223"/>
    </row>
    <row r="107" spans="1:7" ht="15">
      <c r="A107" s="163" t="s">
        <v>236</v>
      </c>
      <c r="B107" s="264"/>
      <c r="C107" s="306" t="s">
        <v>168</v>
      </c>
      <c r="D107" s="307"/>
      <c r="E107" s="164"/>
      <c r="G107" s="224"/>
    </row>
    <row r="108" spans="1:7" ht="15">
      <c r="A108" s="163" t="s">
        <v>237</v>
      </c>
      <c r="B108" s="264"/>
      <c r="C108" s="306" t="s">
        <v>168</v>
      </c>
      <c r="D108" s="307"/>
      <c r="E108" s="164"/>
      <c r="G108" s="224"/>
    </row>
    <row r="109" spans="1:7" ht="15">
      <c r="A109" s="163" t="s">
        <v>238</v>
      </c>
      <c r="B109" s="264">
        <v>40</v>
      </c>
      <c r="C109" s="111"/>
      <c r="D109" s="108"/>
      <c r="E109" s="164">
        <f aca="true" t="shared" si="7" ref="E109">C109*D109</f>
        <v>0</v>
      </c>
      <c r="G109" s="224"/>
    </row>
    <row r="110" spans="1:7" ht="15">
      <c r="A110" s="163" t="s">
        <v>239</v>
      </c>
      <c r="B110" s="265">
        <v>20</v>
      </c>
      <c r="C110" s="111"/>
      <c r="D110" s="108"/>
      <c r="E110" s="164">
        <f aca="true" t="shared" si="8" ref="E110">C110*D110</f>
        <v>0</v>
      </c>
      <c r="G110" s="224"/>
    </row>
    <row r="111" spans="1:7" ht="15">
      <c r="A111" s="186" t="s">
        <v>240</v>
      </c>
      <c r="B111" s="264"/>
      <c r="C111" s="306" t="s">
        <v>168</v>
      </c>
      <c r="D111" s="307"/>
      <c r="E111" s="164"/>
      <c r="G111" s="221"/>
    </row>
    <row r="112" spans="1:7" ht="15">
      <c r="A112" s="54" t="s">
        <v>306</v>
      </c>
      <c r="B112" s="256">
        <v>24</v>
      </c>
      <c r="C112" s="111"/>
      <c r="D112" s="108"/>
      <c r="E112" s="236">
        <f>D112*C112</f>
        <v>0</v>
      </c>
      <c r="F112" s="82"/>
      <c r="G112" s="283"/>
    </row>
    <row r="113" spans="1:7" ht="15">
      <c r="A113" s="54" t="s">
        <v>330</v>
      </c>
      <c r="B113" s="256"/>
      <c r="C113" s="85"/>
      <c r="D113" s="85"/>
      <c r="E113" s="236">
        <f>E114+E129+E130+E131+E132+E133+E134+E135+E136+E137</f>
        <v>0</v>
      </c>
      <c r="G113" s="284"/>
    </row>
    <row r="114" spans="1:7" ht="15">
      <c r="A114" s="232" t="s">
        <v>307</v>
      </c>
      <c r="B114" s="265"/>
      <c r="C114" s="229"/>
      <c r="D114" s="166"/>
      <c r="E114" s="231">
        <f>SUM(E115:E128)</f>
        <v>0</v>
      </c>
      <c r="G114" s="223"/>
    </row>
    <row r="115" spans="1:7" ht="15">
      <c r="A115" s="228" t="s">
        <v>308</v>
      </c>
      <c r="B115" s="266">
        <v>132</v>
      </c>
      <c r="C115" s="225"/>
      <c r="D115" s="226"/>
      <c r="E115" s="227">
        <f>D115*C115</f>
        <v>0</v>
      </c>
      <c r="G115" s="223"/>
    </row>
    <row r="116" spans="1:7" ht="15">
      <c r="A116" s="228" t="s">
        <v>309</v>
      </c>
      <c r="B116" s="266">
        <v>40</v>
      </c>
      <c r="C116" s="225"/>
      <c r="D116" s="226"/>
      <c r="E116" s="227">
        <f>D116*C116</f>
        <v>0</v>
      </c>
      <c r="G116" s="223"/>
    </row>
    <row r="117" spans="1:7" ht="15">
      <c r="A117" s="228" t="s">
        <v>310</v>
      </c>
      <c r="B117" s="266">
        <v>24</v>
      </c>
      <c r="C117" s="225"/>
      <c r="D117" s="226"/>
      <c r="E117" s="227">
        <f>D117*C117</f>
        <v>0</v>
      </c>
      <c r="G117" s="223"/>
    </row>
    <row r="118" spans="1:7" ht="15">
      <c r="A118" s="228" t="s">
        <v>311</v>
      </c>
      <c r="B118" s="267">
        <v>1100</v>
      </c>
      <c r="C118" s="111"/>
      <c r="D118" s="108"/>
      <c r="E118" s="164">
        <f aca="true" t="shared" si="9" ref="E118">D118*C118</f>
        <v>0</v>
      </c>
      <c r="G118" s="223"/>
    </row>
    <row r="119" spans="1:7" ht="15">
      <c r="A119" s="228" t="s">
        <v>312</v>
      </c>
      <c r="B119" s="267"/>
      <c r="C119" s="308" t="s">
        <v>168</v>
      </c>
      <c r="D119" s="309"/>
      <c r="E119" s="227"/>
      <c r="G119" s="221"/>
    </row>
    <row r="120" spans="1:7" ht="15">
      <c r="A120" s="228" t="s">
        <v>313</v>
      </c>
      <c r="B120" s="267"/>
      <c r="C120" s="308" t="s">
        <v>168</v>
      </c>
      <c r="D120" s="309"/>
      <c r="E120" s="227"/>
      <c r="G120" s="221"/>
    </row>
    <row r="121" spans="1:7" ht="15">
      <c r="A121" s="228" t="s">
        <v>314</v>
      </c>
      <c r="B121" s="266"/>
      <c r="C121" s="308" t="s">
        <v>168</v>
      </c>
      <c r="D121" s="309"/>
      <c r="E121" s="227"/>
      <c r="G121" s="221"/>
    </row>
    <row r="122" spans="1:7" ht="15">
      <c r="A122" s="228" t="s">
        <v>315</v>
      </c>
      <c r="B122" s="267"/>
      <c r="C122" s="308" t="s">
        <v>168</v>
      </c>
      <c r="D122" s="309"/>
      <c r="E122" s="227"/>
      <c r="G122" s="221"/>
    </row>
    <row r="123" spans="1:7" ht="23.25">
      <c r="A123" s="228" t="s">
        <v>316</v>
      </c>
      <c r="B123" s="266">
        <v>36</v>
      </c>
      <c r="C123" s="225"/>
      <c r="D123" s="226"/>
      <c r="E123" s="227">
        <f aca="true" t="shared" si="10" ref="E123:E136">D123*C123</f>
        <v>0</v>
      </c>
      <c r="G123" s="221"/>
    </row>
    <row r="124" spans="1:7" ht="57">
      <c r="A124" s="228" t="s">
        <v>317</v>
      </c>
      <c r="B124" s="266">
        <v>24</v>
      </c>
      <c r="C124" s="225"/>
      <c r="D124" s="226"/>
      <c r="E124" s="227">
        <f aca="true" t="shared" si="11" ref="E124">D124*C124</f>
        <v>0</v>
      </c>
      <c r="G124" s="221"/>
    </row>
    <row r="125" spans="1:7" ht="57">
      <c r="A125" s="228" t="s">
        <v>318</v>
      </c>
      <c r="B125" s="267"/>
      <c r="C125" s="308" t="s">
        <v>168</v>
      </c>
      <c r="D125" s="309"/>
      <c r="E125" s="227"/>
      <c r="G125" s="221"/>
    </row>
    <row r="126" spans="1:7" ht="23.25" customHeight="1">
      <c r="A126" s="228" t="s">
        <v>319</v>
      </c>
      <c r="B126" s="267"/>
      <c r="C126" s="308" t="s">
        <v>168</v>
      </c>
      <c r="D126" s="309"/>
      <c r="E126" s="227"/>
      <c r="G126" s="221"/>
    </row>
    <row r="127" spans="1:5" ht="15">
      <c r="A127" s="228" t="s">
        <v>320</v>
      </c>
      <c r="B127" s="266"/>
      <c r="C127" s="308" t="s">
        <v>168</v>
      </c>
      <c r="D127" s="309"/>
      <c r="E127" s="227"/>
    </row>
    <row r="128" spans="1:5" ht="15">
      <c r="A128" s="228" t="s">
        <v>321</v>
      </c>
      <c r="B128" s="264"/>
      <c r="C128" s="308" t="s">
        <v>168</v>
      </c>
      <c r="D128" s="309"/>
      <c r="E128" s="164"/>
    </row>
    <row r="129" spans="1:5" ht="15">
      <c r="A129" s="163" t="s">
        <v>322</v>
      </c>
      <c r="B129" s="264">
        <v>90</v>
      </c>
      <c r="C129" s="111"/>
      <c r="D129" s="108"/>
      <c r="E129" s="233">
        <f aca="true" t="shared" si="12" ref="E129:E133">D129*C129</f>
        <v>0</v>
      </c>
    </row>
    <row r="130" spans="1:5" ht="15">
      <c r="A130" s="163" t="s">
        <v>323</v>
      </c>
      <c r="B130" s="264"/>
      <c r="C130" s="308" t="s">
        <v>168</v>
      </c>
      <c r="D130" s="309"/>
      <c r="E130" s="233"/>
    </row>
    <row r="131" spans="1:5" ht="15">
      <c r="A131" s="163" t="s">
        <v>324</v>
      </c>
      <c r="B131" s="264"/>
      <c r="C131" s="308" t="s">
        <v>168</v>
      </c>
      <c r="D131" s="309"/>
      <c r="E131" s="233"/>
    </row>
    <row r="132" spans="1:5" ht="15">
      <c r="A132" s="163" t="s">
        <v>325</v>
      </c>
      <c r="B132" s="264">
        <v>16</v>
      </c>
      <c r="C132" s="111"/>
      <c r="D132" s="108"/>
      <c r="E132" s="233">
        <f t="shared" si="12"/>
        <v>0</v>
      </c>
    </row>
    <row r="133" spans="1:5" ht="33" customHeight="1">
      <c r="A133" s="163" t="s">
        <v>326</v>
      </c>
      <c r="B133" s="264">
        <v>20</v>
      </c>
      <c r="C133" s="111"/>
      <c r="D133" s="108"/>
      <c r="E133" s="233">
        <f t="shared" si="12"/>
        <v>0</v>
      </c>
    </row>
    <row r="134" spans="1:5" ht="30" customHeight="1">
      <c r="A134" s="163" t="s">
        <v>327</v>
      </c>
      <c r="B134" s="267"/>
      <c r="C134" s="308" t="s">
        <v>168</v>
      </c>
      <c r="D134" s="309"/>
      <c r="E134" s="234"/>
    </row>
    <row r="135" spans="1:5" ht="15">
      <c r="A135" s="163" t="s">
        <v>328</v>
      </c>
      <c r="B135" s="264">
        <v>30</v>
      </c>
      <c r="C135" s="111"/>
      <c r="D135" s="108"/>
      <c r="E135" s="233">
        <f t="shared" si="10"/>
        <v>0</v>
      </c>
    </row>
    <row r="136" spans="1:5" ht="15">
      <c r="A136" s="163" t="s">
        <v>329</v>
      </c>
      <c r="B136" s="264">
        <v>12</v>
      </c>
      <c r="C136" s="111"/>
      <c r="D136" s="108"/>
      <c r="E136" s="233">
        <f t="shared" si="10"/>
        <v>0</v>
      </c>
    </row>
    <row r="137" spans="1:5" ht="15">
      <c r="A137" s="163" t="s">
        <v>360</v>
      </c>
      <c r="B137" s="264"/>
      <c r="C137" s="308" t="s">
        <v>168</v>
      </c>
      <c r="D137" s="309"/>
      <c r="E137" s="233"/>
    </row>
    <row r="138" spans="1:5" ht="15.75" thickBot="1">
      <c r="A138" s="54" t="s">
        <v>332</v>
      </c>
      <c r="B138" s="259">
        <v>68000</v>
      </c>
      <c r="C138" s="85" t="s">
        <v>2</v>
      </c>
      <c r="D138" s="85" t="s">
        <v>2</v>
      </c>
      <c r="E138" s="235"/>
    </row>
    <row r="139" spans="1:5" ht="16.5" thickBot="1">
      <c r="A139" s="105" t="s">
        <v>95</v>
      </c>
      <c r="B139" s="260"/>
      <c r="C139" s="109"/>
      <c r="D139" s="110"/>
      <c r="E139" s="106">
        <f>E138+E113+E112+E100+E95+E85+E81</f>
        <v>0</v>
      </c>
    </row>
    <row r="140" spans="1:5" ht="15">
      <c r="A140" s="54" t="s">
        <v>250</v>
      </c>
      <c r="B140" s="259"/>
      <c r="C140" s="189" t="s">
        <v>2</v>
      </c>
      <c r="D140" s="189" t="s">
        <v>2</v>
      </c>
      <c r="E140" s="189">
        <f>E139*'II. Sazebník'!D25</f>
        <v>0</v>
      </c>
    </row>
    <row r="141" spans="1:5" ht="60" customHeight="1">
      <c r="A141" s="324" t="s">
        <v>241</v>
      </c>
      <c r="B141" s="324"/>
      <c r="C141" s="324"/>
      <c r="D141" s="324"/>
      <c r="E141" s="325"/>
    </row>
    <row r="142" spans="1:5" ht="95.25" customHeight="1">
      <c r="A142" s="310" t="s">
        <v>361</v>
      </c>
      <c r="B142" s="304"/>
      <c r="C142" s="304"/>
      <c r="D142" s="304"/>
      <c r="E142" s="305"/>
    </row>
    <row r="143" spans="1:5" ht="81.75" customHeight="1">
      <c r="A143" s="311" t="s">
        <v>242</v>
      </c>
      <c r="B143" s="311"/>
      <c r="C143" s="311"/>
      <c r="D143" s="311"/>
      <c r="E143" s="312"/>
    </row>
    <row r="144" spans="1:5" ht="36.75" customHeight="1">
      <c r="A144" s="304" t="s">
        <v>243</v>
      </c>
      <c r="B144" s="304"/>
      <c r="C144" s="304"/>
      <c r="D144" s="304"/>
      <c r="E144" s="305"/>
    </row>
    <row r="145" spans="1:5" ht="108" customHeight="1">
      <c r="A145" s="304" t="s">
        <v>301</v>
      </c>
      <c r="B145" s="304"/>
      <c r="C145" s="304"/>
      <c r="D145" s="304"/>
      <c r="E145" s="305"/>
    </row>
    <row r="146" spans="1:5" ht="93" customHeight="1">
      <c r="A146" s="304" t="s">
        <v>302</v>
      </c>
      <c r="B146" s="304"/>
      <c r="C146" s="304"/>
      <c r="D146" s="304"/>
      <c r="E146" s="305"/>
    </row>
    <row r="147" spans="1:5" ht="50.25" customHeight="1">
      <c r="A147" s="304" t="s">
        <v>244</v>
      </c>
      <c r="B147" s="304"/>
      <c r="C147" s="304"/>
      <c r="D147" s="304"/>
      <c r="E147" s="305"/>
    </row>
    <row r="148" spans="1:5" ht="49.5" customHeight="1">
      <c r="A148" s="304" t="s">
        <v>245</v>
      </c>
      <c r="B148" s="304"/>
      <c r="C148" s="304"/>
      <c r="D148" s="304"/>
      <c r="E148" s="305"/>
    </row>
    <row r="149" spans="1:5" ht="51" customHeight="1">
      <c r="A149" s="304" t="s">
        <v>246</v>
      </c>
      <c r="B149" s="304"/>
      <c r="C149" s="304"/>
      <c r="D149" s="304"/>
      <c r="E149" s="305"/>
    </row>
    <row r="150" spans="1:5" ht="48.75" customHeight="1">
      <c r="A150" s="304" t="s">
        <v>247</v>
      </c>
      <c r="B150" s="304"/>
      <c r="C150" s="304"/>
      <c r="D150" s="304"/>
      <c r="E150" s="305"/>
    </row>
    <row r="151" spans="1:5" ht="107.25" customHeight="1">
      <c r="A151" s="304" t="s">
        <v>248</v>
      </c>
      <c r="B151" s="304"/>
      <c r="C151" s="304"/>
      <c r="D151" s="304"/>
      <c r="E151" s="305"/>
    </row>
    <row r="152" spans="1:5" ht="57.75" customHeight="1">
      <c r="A152" s="304" t="s">
        <v>303</v>
      </c>
      <c r="B152" s="304"/>
      <c r="C152" s="304"/>
      <c r="D152" s="304"/>
      <c r="E152" s="305"/>
    </row>
    <row r="153" spans="1:5" ht="82.5" customHeight="1">
      <c r="A153" s="304" t="s">
        <v>336</v>
      </c>
      <c r="B153" s="304"/>
      <c r="C153" s="304"/>
      <c r="D153" s="304"/>
      <c r="E153" s="305"/>
    </row>
    <row r="154" spans="1:5" ht="54" customHeight="1">
      <c r="A154" s="304" t="s">
        <v>337</v>
      </c>
      <c r="B154" s="304"/>
      <c r="C154" s="304"/>
      <c r="D154" s="304"/>
      <c r="E154" s="305"/>
    </row>
    <row r="155" spans="1:5" ht="149.25" customHeight="1">
      <c r="A155" s="304" t="s">
        <v>249</v>
      </c>
      <c r="B155" s="304"/>
      <c r="C155" s="304"/>
      <c r="D155" s="304"/>
      <c r="E155" s="305"/>
    </row>
    <row r="156" spans="1:5" ht="61.5" customHeight="1">
      <c r="A156" s="304" t="s">
        <v>304</v>
      </c>
      <c r="B156" s="304"/>
      <c r="C156" s="304"/>
      <c r="D156" s="304"/>
      <c r="E156" s="305"/>
    </row>
    <row r="157" spans="1:5" ht="45" customHeight="1" thickBot="1">
      <c r="A157" s="322" t="s">
        <v>305</v>
      </c>
      <c r="B157" s="322"/>
      <c r="C157" s="322"/>
      <c r="D157" s="322"/>
      <c r="E157" s="323"/>
    </row>
    <row r="158" spans="1:5" ht="16.5" thickBot="1">
      <c r="A158" s="105" t="s">
        <v>251</v>
      </c>
      <c r="B158" s="260"/>
      <c r="C158" s="109"/>
      <c r="D158" s="110"/>
      <c r="E158" s="106">
        <f>E139+E140</f>
        <v>0</v>
      </c>
    </row>
    <row r="161" spans="1:5" ht="15">
      <c r="A161" s="321" t="s">
        <v>96</v>
      </c>
      <c r="B161" s="321"/>
      <c r="C161" s="321"/>
      <c r="D161" s="321"/>
      <c r="E161" s="321"/>
    </row>
    <row r="165" ht="64.5" customHeight="1"/>
  </sheetData>
  <sheetProtection selectLockedCells="1" selectUnlockedCells="1"/>
  <mergeCells count="43">
    <mergeCell ref="A161:E161"/>
    <mergeCell ref="C120:D120"/>
    <mergeCell ref="C119:D119"/>
    <mergeCell ref="A146:E146"/>
    <mergeCell ref="A149:E149"/>
    <mergeCell ref="A150:E150"/>
    <mergeCell ref="A151:E151"/>
    <mergeCell ref="A152:E152"/>
    <mergeCell ref="A153:E153"/>
    <mergeCell ref="A154:E154"/>
    <mergeCell ref="A155:E155"/>
    <mergeCell ref="A156:E156"/>
    <mergeCell ref="A157:E157"/>
    <mergeCell ref="C122:D122"/>
    <mergeCell ref="A141:E141"/>
    <mergeCell ref="A144:E144"/>
    <mergeCell ref="A80:E80"/>
    <mergeCell ref="C99:D99"/>
    <mergeCell ref="C106:D106"/>
    <mergeCell ref="C121:D121"/>
    <mergeCell ref="C107:D107"/>
    <mergeCell ref="A1:E1"/>
    <mergeCell ref="A2:E2"/>
    <mergeCell ref="A3:E3"/>
    <mergeCell ref="A4:E4"/>
    <mergeCell ref="A78:E78"/>
    <mergeCell ref="A7:E7"/>
    <mergeCell ref="A38:E38"/>
    <mergeCell ref="A148:E148"/>
    <mergeCell ref="A147:E147"/>
    <mergeCell ref="C111:D111"/>
    <mergeCell ref="C108:D108"/>
    <mergeCell ref="C134:D134"/>
    <mergeCell ref="C126:D126"/>
    <mergeCell ref="C125:D125"/>
    <mergeCell ref="A145:E145"/>
    <mergeCell ref="A142:E142"/>
    <mergeCell ref="A143:E143"/>
    <mergeCell ref="C137:D137"/>
    <mergeCell ref="C127:D127"/>
    <mergeCell ref="C128:D128"/>
    <mergeCell ref="C130:D130"/>
    <mergeCell ref="C131:D131"/>
  </mergeCells>
  <printOptions horizontalCentered="1"/>
  <pageMargins left="0.4330708661417323" right="0.2362204724409449" top="0.35433070866141736" bottom="0.35433070866141736" header="0.31496062992125984" footer="0.31496062992125984"/>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6"/>
  <sheetViews>
    <sheetView view="pageBreakPreview" zoomScaleSheetLayoutView="100" workbookViewId="0" topLeftCell="A99">
      <selection activeCell="E106" sqref="E106"/>
    </sheetView>
  </sheetViews>
  <sheetFormatPr defaultColWidth="9.140625" defaultRowHeight="15"/>
  <cols>
    <col min="1" max="1" width="54.00390625" style="2" customWidth="1"/>
    <col min="2" max="2" width="13.00390625" style="2" customWidth="1"/>
    <col min="3" max="3" width="10.8515625" style="2" customWidth="1"/>
    <col min="4" max="4" width="14.421875" style="2" customWidth="1"/>
    <col min="5" max="5" width="19.8515625" style="82" bestFit="1" customWidth="1"/>
    <col min="6" max="6" width="14.421875" style="2" customWidth="1"/>
    <col min="7" max="7" width="13.7109375" style="2" customWidth="1"/>
    <col min="8" max="16384" width="9.140625" style="2" customWidth="1"/>
  </cols>
  <sheetData>
    <row r="1" spans="1:2" ht="15">
      <c r="A1" s="33"/>
      <c r="B1" s="33"/>
    </row>
    <row r="2" spans="1:6" s="4" customFormat="1" ht="18">
      <c r="A2" s="333" t="s">
        <v>1</v>
      </c>
      <c r="B2" s="333"/>
      <c r="C2" s="333"/>
      <c r="D2" s="333"/>
      <c r="E2" s="333"/>
      <c r="F2" s="3"/>
    </row>
    <row r="3" spans="1:6" s="4" customFormat="1" ht="23.25">
      <c r="A3" s="314" t="s">
        <v>384</v>
      </c>
      <c r="B3" s="314"/>
      <c r="C3" s="314"/>
      <c r="D3" s="314"/>
      <c r="E3" s="314"/>
      <c r="F3" s="3"/>
    </row>
    <row r="4" spans="1:6" s="4" customFormat="1" ht="36" customHeight="1">
      <c r="A4" s="315" t="s">
        <v>380</v>
      </c>
      <c r="B4" s="315"/>
      <c r="C4" s="315"/>
      <c r="D4" s="315"/>
      <c r="E4" s="315"/>
      <c r="F4" s="3"/>
    </row>
    <row r="5" spans="1:6" s="4" customFormat="1" ht="39" customHeight="1">
      <c r="A5" s="316" t="s">
        <v>298</v>
      </c>
      <c r="B5" s="316"/>
      <c r="C5" s="316"/>
      <c r="D5" s="316"/>
      <c r="E5" s="316"/>
      <c r="F5" s="3"/>
    </row>
    <row r="6" spans="1:6" s="4" customFormat="1" ht="13.5" customHeight="1">
      <c r="A6" s="48"/>
      <c r="B6" s="48"/>
      <c r="C6" s="48"/>
      <c r="D6" s="48"/>
      <c r="E6" s="83"/>
      <c r="F6" s="3"/>
    </row>
    <row r="7" spans="1:6" s="4" customFormat="1" ht="27.75" customHeight="1">
      <c r="A7" s="52" t="s">
        <v>347</v>
      </c>
      <c r="B7" s="48"/>
      <c r="C7" s="48"/>
      <c r="D7" s="48"/>
      <c r="E7" s="83"/>
      <c r="F7" s="3"/>
    </row>
    <row r="8" spans="1:6" s="4" customFormat="1" ht="10.5" customHeight="1">
      <c r="A8" s="6"/>
      <c r="B8" s="6"/>
      <c r="C8" s="5"/>
      <c r="D8" s="5"/>
      <c r="E8" s="46"/>
      <c r="F8" s="3"/>
    </row>
    <row r="9" spans="1:6" s="4" customFormat="1" ht="15" customHeight="1">
      <c r="A9" s="334" t="s">
        <v>252</v>
      </c>
      <c r="B9" s="334"/>
      <c r="C9" s="334"/>
      <c r="D9" s="334"/>
      <c r="E9" s="334"/>
      <c r="F9" s="3"/>
    </row>
    <row r="10" spans="1:6" s="4" customFormat="1" ht="33.75">
      <c r="A10" s="192" t="s">
        <v>64</v>
      </c>
      <c r="B10" s="192" t="s">
        <v>217</v>
      </c>
      <c r="C10" s="193" t="s">
        <v>3</v>
      </c>
      <c r="D10" s="192" t="s">
        <v>4</v>
      </c>
      <c r="E10" s="194" t="s">
        <v>348</v>
      </c>
      <c r="F10" s="194" t="s">
        <v>349</v>
      </c>
    </row>
    <row r="11" spans="1:6" s="4" customFormat="1" ht="15">
      <c r="A11" s="195" t="s">
        <v>70</v>
      </c>
      <c r="B11" s="196"/>
      <c r="C11" s="196"/>
      <c r="D11" s="196"/>
      <c r="E11" s="197">
        <f>SUM(E12:E14)</f>
        <v>0</v>
      </c>
      <c r="F11" s="197" t="e">
        <f>SUM(F12:F14)</f>
        <v>#DIV/0!</v>
      </c>
    </row>
    <row r="12" spans="1:6" s="4" customFormat="1" ht="15">
      <c r="A12" s="198" t="s">
        <v>0</v>
      </c>
      <c r="B12" s="199">
        <v>6</v>
      </c>
      <c r="C12" s="200"/>
      <c r="D12" s="201"/>
      <c r="E12" s="202">
        <f>D12*C12</f>
        <v>0</v>
      </c>
      <c r="F12" s="202" t="e">
        <f>E12*'II. Sazebník'!$G$20</f>
        <v>#DIV/0!</v>
      </c>
    </row>
    <row r="13" spans="1:6" s="4" customFormat="1" ht="30">
      <c r="A13" s="198" t="s">
        <v>222</v>
      </c>
      <c r="B13" s="199">
        <v>6</v>
      </c>
      <c r="C13" s="200"/>
      <c r="D13" s="200"/>
      <c r="E13" s="202">
        <f>D13*C13</f>
        <v>0</v>
      </c>
      <c r="F13" s="202" t="e">
        <f>E13*'II. Sazebník'!$G$20</f>
        <v>#DIV/0!</v>
      </c>
    </row>
    <row r="14" spans="1:6" s="4" customFormat="1" ht="15">
      <c r="A14" s="198" t="s">
        <v>223</v>
      </c>
      <c r="B14" s="199">
        <v>6</v>
      </c>
      <c r="C14" s="200"/>
      <c r="D14" s="200"/>
      <c r="E14" s="202">
        <f>D14*C14</f>
        <v>0</v>
      </c>
      <c r="F14" s="202" t="e">
        <f>E14*'II. Sazebník'!$G$20</f>
        <v>#DIV/0!</v>
      </c>
    </row>
    <row r="15" spans="1:6" s="4" customFormat="1" ht="15">
      <c r="A15" s="195" t="s">
        <v>204</v>
      </c>
      <c r="B15" s="196"/>
      <c r="C15" s="196"/>
      <c r="D15" s="196"/>
      <c r="E15" s="197">
        <f>SUM(E16:E24)</f>
        <v>0</v>
      </c>
      <c r="F15" s="197" t="e">
        <f>SUM(F16:F24)</f>
        <v>#DIV/0!</v>
      </c>
    </row>
    <row r="16" spans="1:6" s="4" customFormat="1" ht="15">
      <c r="A16" s="198" t="s">
        <v>224</v>
      </c>
      <c r="B16" s="199">
        <v>6</v>
      </c>
      <c r="C16" s="200"/>
      <c r="D16" s="200"/>
      <c r="E16" s="202">
        <f aca="true" t="shared" si="0" ref="E16:E24">D16*C16</f>
        <v>0</v>
      </c>
      <c r="F16" s="202" t="e">
        <f>E16*'II. Sazebník'!$G$20</f>
        <v>#DIV/0!</v>
      </c>
    </row>
    <row r="17" spans="1:6" s="4" customFormat="1" ht="15">
      <c r="A17" s="198" t="s">
        <v>205</v>
      </c>
      <c r="B17" s="199">
        <v>8</v>
      </c>
      <c r="C17" s="200"/>
      <c r="D17" s="200"/>
      <c r="E17" s="202">
        <f t="shared" si="0"/>
        <v>0</v>
      </c>
      <c r="F17" s="202" t="e">
        <f>E17*'II. Sazebník'!$G$20</f>
        <v>#DIV/0!</v>
      </c>
    </row>
    <row r="18" spans="1:6" s="4" customFormat="1" ht="15">
      <c r="A18" s="198" t="s">
        <v>206</v>
      </c>
      <c r="B18" s="199">
        <v>4</v>
      </c>
      <c r="C18" s="200"/>
      <c r="D18" s="200"/>
      <c r="E18" s="202">
        <f t="shared" si="0"/>
        <v>0</v>
      </c>
      <c r="F18" s="202" t="e">
        <f>E18*'II. Sazebník'!$G$20</f>
        <v>#DIV/0!</v>
      </c>
    </row>
    <row r="19" spans="1:6" s="4" customFormat="1" ht="15">
      <c r="A19" s="198" t="s">
        <v>207</v>
      </c>
      <c r="B19" s="199">
        <v>8</v>
      </c>
      <c r="C19" s="200"/>
      <c r="D19" s="200"/>
      <c r="E19" s="202">
        <f t="shared" si="0"/>
        <v>0</v>
      </c>
      <c r="F19" s="202" t="e">
        <f>E19*'II. Sazebník'!$G$20</f>
        <v>#DIV/0!</v>
      </c>
    </row>
    <row r="20" spans="1:6" s="4" customFormat="1" ht="15">
      <c r="A20" s="198" t="s">
        <v>226</v>
      </c>
      <c r="B20" s="199">
        <v>6</v>
      </c>
      <c r="C20" s="200"/>
      <c r="D20" s="200"/>
      <c r="E20" s="202">
        <f t="shared" si="0"/>
        <v>0</v>
      </c>
      <c r="F20" s="202" t="e">
        <f>E20*'II. Sazebník'!$G$20</f>
        <v>#DIV/0!</v>
      </c>
    </row>
    <row r="21" spans="1:6" s="4" customFormat="1" ht="15">
      <c r="A21" s="198" t="s">
        <v>253</v>
      </c>
      <c r="B21" s="199">
        <v>10</v>
      </c>
      <c r="C21" s="200"/>
      <c r="D21" s="200"/>
      <c r="E21" s="202">
        <f t="shared" si="0"/>
        <v>0</v>
      </c>
      <c r="F21" s="202" t="e">
        <f>E21*'II. Sazebník'!$G$20</f>
        <v>#DIV/0!</v>
      </c>
    </row>
    <row r="22" spans="1:6" s="4" customFormat="1" ht="15">
      <c r="A22" s="198" t="s">
        <v>210</v>
      </c>
      <c r="B22" s="199">
        <v>6</v>
      </c>
      <c r="C22" s="200"/>
      <c r="D22" s="200"/>
      <c r="E22" s="202">
        <f t="shared" si="0"/>
        <v>0</v>
      </c>
      <c r="F22" s="202" t="e">
        <f>E22*'II. Sazebník'!$G$20</f>
        <v>#DIV/0!</v>
      </c>
    </row>
    <row r="23" spans="1:6" s="4" customFormat="1" ht="15">
      <c r="A23" s="198" t="s">
        <v>211</v>
      </c>
      <c r="B23" s="199">
        <v>10</v>
      </c>
      <c r="C23" s="200"/>
      <c r="D23" s="200"/>
      <c r="E23" s="202">
        <f t="shared" si="0"/>
        <v>0</v>
      </c>
      <c r="F23" s="202" t="e">
        <f>E23*'II. Sazebník'!$G$20</f>
        <v>#DIV/0!</v>
      </c>
    </row>
    <row r="24" spans="1:6" s="4" customFormat="1" ht="15">
      <c r="A24" s="198" t="s">
        <v>227</v>
      </c>
      <c r="B24" s="199">
        <v>16</v>
      </c>
      <c r="C24" s="200"/>
      <c r="D24" s="200"/>
      <c r="E24" s="202">
        <f t="shared" si="0"/>
        <v>0</v>
      </c>
      <c r="F24" s="202" t="e">
        <f>E24*'II. Sazebník'!$G$20</f>
        <v>#DIV/0!</v>
      </c>
    </row>
    <row r="25" spans="1:6" s="4" customFormat="1" ht="15">
      <c r="A25" s="195" t="s">
        <v>212</v>
      </c>
      <c r="B25" s="196"/>
      <c r="C25" s="196"/>
      <c r="D25" s="196"/>
      <c r="E25" s="197">
        <f>SUM(E26:E29)</f>
        <v>0</v>
      </c>
      <c r="F25" s="197" t="e">
        <f>SUM(F26:F29)</f>
        <v>#DIV/0!</v>
      </c>
    </row>
    <row r="26" spans="1:6" s="4" customFormat="1" ht="15">
      <c r="A26" s="198" t="s">
        <v>254</v>
      </c>
      <c r="B26" s="199">
        <v>22</v>
      </c>
      <c r="C26" s="200"/>
      <c r="D26" s="200"/>
      <c r="E26" s="202">
        <f>D26*C26</f>
        <v>0</v>
      </c>
      <c r="F26" s="202" t="e">
        <f>E26*'II. Sazebník'!$G$20</f>
        <v>#DIV/0!</v>
      </c>
    </row>
    <row r="27" spans="1:6" s="4" customFormat="1" ht="15">
      <c r="A27" s="198" t="s">
        <v>228</v>
      </c>
      <c r="B27" s="199">
        <v>40</v>
      </c>
      <c r="C27" s="200"/>
      <c r="D27" s="200"/>
      <c r="E27" s="202">
        <f>D27*C27</f>
        <v>0</v>
      </c>
      <c r="F27" s="202" t="e">
        <f>E27*'II. Sazebník'!$G$20</f>
        <v>#DIV/0!</v>
      </c>
    </row>
    <row r="28" spans="1:6" s="4" customFormat="1" ht="15">
      <c r="A28" s="198" t="s">
        <v>255</v>
      </c>
      <c r="B28" s="199">
        <v>54</v>
      </c>
      <c r="C28" s="200"/>
      <c r="D28" s="200"/>
      <c r="E28" s="202">
        <f>D28*C28</f>
        <v>0</v>
      </c>
      <c r="F28" s="202" t="e">
        <f>E28*'II. Sazebník'!$G$20</f>
        <v>#DIV/0!</v>
      </c>
    </row>
    <row r="29" spans="1:6" s="4" customFormat="1" ht="15">
      <c r="A29" s="198" t="s">
        <v>256</v>
      </c>
      <c r="B29" s="330" t="s">
        <v>257</v>
      </c>
      <c r="C29" s="331"/>
      <c r="D29" s="332"/>
      <c r="E29" s="202">
        <f>D29*C29</f>
        <v>0</v>
      </c>
      <c r="F29" s="202" t="e">
        <f>E29*'II. Sazebník'!$G$20</f>
        <v>#DIV/0!</v>
      </c>
    </row>
    <row r="30" spans="1:6" s="4" customFormat="1" ht="30">
      <c r="A30" s="195" t="s">
        <v>258</v>
      </c>
      <c r="B30" s="196"/>
      <c r="C30" s="196"/>
      <c r="D30" s="196"/>
      <c r="E30" s="197">
        <f>E48+E47+E46+E45+E44+E43+E42+E37+E34+E31</f>
        <v>0</v>
      </c>
      <c r="F30" s="197" t="e">
        <f>F48+F47+F46+F45+F44+F43+F42+F37+F34+F31</f>
        <v>#DIV/0!</v>
      </c>
    </row>
    <row r="31" spans="1:6" s="4" customFormat="1" ht="15">
      <c r="A31" s="203" t="s">
        <v>259</v>
      </c>
      <c r="B31" s="204"/>
      <c r="C31" s="204"/>
      <c r="D31" s="204"/>
      <c r="E31" s="205">
        <f>SUM(E32:E33)</f>
        <v>0</v>
      </c>
      <c r="F31" s="205" t="e">
        <f>SUM(F32:F33)</f>
        <v>#DIV/0!</v>
      </c>
    </row>
    <row r="32" spans="1:6" s="4" customFormat="1" ht="15">
      <c r="A32" s="198" t="s">
        <v>260</v>
      </c>
      <c r="B32" s="199">
        <v>54</v>
      </c>
      <c r="C32" s="200"/>
      <c r="D32" s="200"/>
      <c r="E32" s="202">
        <f>D32*C32</f>
        <v>0</v>
      </c>
      <c r="F32" s="202" t="e">
        <f>E32*'II. Sazebník'!$G$20</f>
        <v>#DIV/0!</v>
      </c>
    </row>
    <row r="33" spans="1:6" s="4" customFormat="1" ht="15">
      <c r="A33" s="198" t="s">
        <v>261</v>
      </c>
      <c r="B33" s="199">
        <v>610</v>
      </c>
      <c r="C33" s="200"/>
      <c r="D33" s="200"/>
      <c r="E33" s="202">
        <f>D33*C33</f>
        <v>0</v>
      </c>
      <c r="F33" s="202" t="e">
        <f>E33*'II. Sazebník'!$G$20</f>
        <v>#DIV/0!</v>
      </c>
    </row>
    <row r="34" spans="1:6" s="4" customFormat="1" ht="15">
      <c r="A34" s="203" t="s">
        <v>262</v>
      </c>
      <c r="B34" s="204"/>
      <c r="C34" s="204"/>
      <c r="D34" s="204"/>
      <c r="E34" s="205">
        <f>SUM(E35:E36)</f>
        <v>0</v>
      </c>
      <c r="F34" s="205" t="e">
        <f>SUM(F35:F36)</f>
        <v>#DIV/0!</v>
      </c>
    </row>
    <row r="35" spans="1:6" s="4" customFormat="1" ht="15">
      <c r="A35" s="198" t="s">
        <v>263</v>
      </c>
      <c r="B35" s="199">
        <v>40</v>
      </c>
      <c r="C35" s="200"/>
      <c r="D35" s="200"/>
      <c r="E35" s="202">
        <f>D35*C35</f>
        <v>0</v>
      </c>
      <c r="F35" s="202" t="e">
        <f>E35*'II. Sazebník'!$G$20</f>
        <v>#DIV/0!</v>
      </c>
    </row>
    <row r="36" spans="1:6" s="4" customFormat="1" ht="15">
      <c r="A36" s="198" t="s">
        <v>264</v>
      </c>
      <c r="B36" s="199">
        <v>400</v>
      </c>
      <c r="C36" s="200"/>
      <c r="D36" s="200"/>
      <c r="E36" s="202">
        <f>D36*C36</f>
        <v>0</v>
      </c>
      <c r="F36" s="202" t="e">
        <f>E36*'II. Sazebník'!$G$20</f>
        <v>#DIV/0!</v>
      </c>
    </row>
    <row r="37" spans="1:6" s="4" customFormat="1" ht="30">
      <c r="A37" s="203" t="s">
        <v>265</v>
      </c>
      <c r="B37" s="204"/>
      <c r="C37" s="204"/>
      <c r="D37" s="204"/>
      <c r="E37" s="205">
        <f>SUM(E38:E41)</f>
        <v>0</v>
      </c>
      <c r="F37" s="205" t="e">
        <f>SUM(F38:F41)</f>
        <v>#DIV/0!</v>
      </c>
    </row>
    <row r="38" spans="1:6" s="4" customFormat="1" ht="15">
      <c r="A38" s="198" t="s">
        <v>266</v>
      </c>
      <c r="B38" s="199">
        <v>6</v>
      </c>
      <c r="C38" s="200"/>
      <c r="D38" s="200"/>
      <c r="E38" s="202">
        <f>D38*C38</f>
        <v>0</v>
      </c>
      <c r="F38" s="202" t="e">
        <f>E38*'II. Sazebník'!$G$20</f>
        <v>#DIV/0!</v>
      </c>
    </row>
    <row r="39" spans="1:6" s="4" customFormat="1" ht="15">
      <c r="A39" s="198" t="s">
        <v>267</v>
      </c>
      <c r="B39" s="199">
        <v>10</v>
      </c>
      <c r="C39" s="200"/>
      <c r="D39" s="200"/>
      <c r="E39" s="202">
        <f>D39*C39</f>
        <v>0</v>
      </c>
      <c r="F39" s="202" t="e">
        <f>E39*'II. Sazebník'!$G$20</f>
        <v>#DIV/0!</v>
      </c>
    </row>
    <row r="40" spans="1:6" s="4" customFormat="1" ht="15">
      <c r="A40" s="198" t="s">
        <v>268</v>
      </c>
      <c r="B40" s="199">
        <v>16</v>
      </c>
      <c r="C40" s="200"/>
      <c r="D40" s="200"/>
      <c r="E40" s="202">
        <f>D40*C40</f>
        <v>0</v>
      </c>
      <c r="F40" s="202" t="e">
        <f>E40*'II. Sazebník'!$G$20</f>
        <v>#DIV/0!</v>
      </c>
    </row>
    <row r="41" spans="1:6" s="4" customFormat="1" ht="15">
      <c r="A41" s="198" t="s">
        <v>269</v>
      </c>
      <c r="B41" s="199">
        <v>80</v>
      </c>
      <c r="C41" s="200"/>
      <c r="D41" s="200"/>
      <c r="E41" s="202">
        <f>D41*C41</f>
        <v>0</v>
      </c>
      <c r="F41" s="202" t="e">
        <f>E41*'II. Sazebník'!$G$20</f>
        <v>#DIV/0!</v>
      </c>
    </row>
    <row r="42" spans="1:6" s="4" customFormat="1" ht="15">
      <c r="A42" s="203" t="s">
        <v>270</v>
      </c>
      <c r="B42" s="330" t="s">
        <v>257</v>
      </c>
      <c r="C42" s="331"/>
      <c r="D42" s="332"/>
      <c r="E42" s="205"/>
      <c r="F42" s="205"/>
    </row>
    <row r="43" spans="1:6" s="4" customFormat="1" ht="15">
      <c r="A43" s="203" t="s">
        <v>271</v>
      </c>
      <c r="B43" s="330" t="s">
        <v>257</v>
      </c>
      <c r="C43" s="331"/>
      <c r="D43" s="332"/>
      <c r="E43" s="205"/>
      <c r="F43" s="205"/>
    </row>
    <row r="44" spans="1:6" s="4" customFormat="1" ht="45">
      <c r="A44" s="203" t="s">
        <v>272</v>
      </c>
      <c r="B44" s="330" t="s">
        <v>257</v>
      </c>
      <c r="C44" s="331"/>
      <c r="D44" s="332"/>
      <c r="E44" s="206"/>
      <c r="F44" s="206"/>
    </row>
    <row r="45" spans="1:6" s="4" customFormat="1" ht="15">
      <c r="A45" s="203" t="s">
        <v>273</v>
      </c>
      <c r="B45" s="330" t="s">
        <v>257</v>
      </c>
      <c r="C45" s="331"/>
      <c r="D45" s="332"/>
      <c r="E45" s="205"/>
      <c r="F45" s="205"/>
    </row>
    <row r="46" spans="1:6" s="4" customFormat="1" ht="15">
      <c r="A46" s="203" t="s">
        <v>274</v>
      </c>
      <c r="B46" s="199">
        <v>40</v>
      </c>
      <c r="C46" s="200"/>
      <c r="D46" s="200"/>
      <c r="E46" s="205">
        <f aca="true" t="shared" si="1" ref="E46">D46*C46</f>
        <v>0</v>
      </c>
      <c r="F46" s="205" t="e">
        <f>E46*'II. Sazebník'!$G$20</f>
        <v>#DIV/0!</v>
      </c>
    </row>
    <row r="47" spans="1:6" s="4" customFormat="1" ht="15">
      <c r="A47" s="203" t="s">
        <v>275</v>
      </c>
      <c r="B47" s="330" t="s">
        <v>257</v>
      </c>
      <c r="C47" s="331"/>
      <c r="D47" s="332"/>
      <c r="E47" s="205"/>
      <c r="F47" s="205"/>
    </row>
    <row r="48" spans="1:6" s="4" customFormat="1" ht="15">
      <c r="A48" s="203" t="s">
        <v>276</v>
      </c>
      <c r="B48" s="330" t="s">
        <v>257</v>
      </c>
      <c r="C48" s="331"/>
      <c r="D48" s="332"/>
      <c r="E48" s="205"/>
      <c r="F48" s="205"/>
    </row>
    <row r="49" spans="1:6" s="4" customFormat="1" ht="30">
      <c r="A49" s="195" t="s">
        <v>277</v>
      </c>
      <c r="B49" s="330" t="s">
        <v>257</v>
      </c>
      <c r="C49" s="331"/>
      <c r="D49" s="332"/>
      <c r="E49" s="197"/>
      <c r="F49" s="197"/>
    </row>
    <row r="50" spans="1:7" s="4" customFormat="1" ht="15">
      <c r="A50" s="195" t="s">
        <v>278</v>
      </c>
      <c r="B50" s="196">
        <v>66</v>
      </c>
      <c r="C50" s="200"/>
      <c r="D50" s="200"/>
      <c r="E50" s="197">
        <f>C50*D50</f>
        <v>0</v>
      </c>
      <c r="F50" s="197" t="e">
        <f>E50*'II. Sazebník'!$G$20</f>
        <v>#DIV/0!</v>
      </c>
      <c r="G50" s="128"/>
    </row>
    <row r="51" spans="1:7" s="4" customFormat="1" ht="15">
      <c r="A51" s="195" t="s">
        <v>279</v>
      </c>
      <c r="B51" s="196"/>
      <c r="C51" s="196"/>
      <c r="D51" s="196"/>
      <c r="E51" s="197">
        <f>SUM(E52:E68)</f>
        <v>0</v>
      </c>
      <c r="F51" s="197">
        <f>SUM(F52:F68)</f>
        <v>0</v>
      </c>
      <c r="G51" s="128"/>
    </row>
    <row r="52" spans="1:7" s="4" customFormat="1" ht="15">
      <c r="A52" s="207" t="s">
        <v>280</v>
      </c>
      <c r="B52" s="208">
        <v>80</v>
      </c>
      <c r="C52" s="201"/>
      <c r="D52" s="200"/>
      <c r="E52" s="202">
        <f aca="true" t="shared" si="2" ref="E52:E67">D52*C52</f>
        <v>0</v>
      </c>
      <c r="F52" s="202">
        <f aca="true" t="shared" si="3" ref="F52:F68">E52</f>
        <v>0</v>
      </c>
      <c r="G52" s="128"/>
    </row>
    <row r="53" spans="1:6" s="4" customFormat="1" ht="15">
      <c r="A53" s="207" t="s">
        <v>281</v>
      </c>
      <c r="B53" s="208">
        <v>54</v>
      </c>
      <c r="C53" s="201"/>
      <c r="D53" s="200"/>
      <c r="E53" s="202">
        <f t="shared" si="2"/>
        <v>0</v>
      </c>
      <c r="F53" s="202">
        <f t="shared" si="3"/>
        <v>0</v>
      </c>
    </row>
    <row r="54" spans="1:6" s="4" customFormat="1" ht="15">
      <c r="A54" s="207" t="s">
        <v>282</v>
      </c>
      <c r="B54" s="208">
        <v>16</v>
      </c>
      <c r="C54" s="201"/>
      <c r="D54" s="200"/>
      <c r="E54" s="202">
        <f t="shared" si="2"/>
        <v>0</v>
      </c>
      <c r="F54" s="202">
        <f t="shared" si="3"/>
        <v>0</v>
      </c>
    </row>
    <row r="55" spans="1:6" s="4" customFormat="1" ht="15">
      <c r="A55" s="207" t="s">
        <v>283</v>
      </c>
      <c r="B55" s="330" t="s">
        <v>257</v>
      </c>
      <c r="C55" s="331"/>
      <c r="D55" s="332"/>
      <c r="E55" s="202">
        <f t="shared" si="2"/>
        <v>0</v>
      </c>
      <c r="F55" s="202">
        <f t="shared" si="3"/>
        <v>0</v>
      </c>
    </row>
    <row r="56" spans="1:6" s="4" customFormat="1" ht="15">
      <c r="A56" s="207" t="s">
        <v>358</v>
      </c>
      <c r="B56" s="208">
        <v>54</v>
      </c>
      <c r="C56" s="201"/>
      <c r="D56" s="200"/>
      <c r="E56" s="202">
        <f t="shared" si="2"/>
        <v>0</v>
      </c>
      <c r="F56" s="202">
        <f t="shared" si="3"/>
        <v>0</v>
      </c>
    </row>
    <row r="57" spans="1:6" s="4" customFormat="1" ht="15">
      <c r="A57" s="207" t="s">
        <v>284</v>
      </c>
      <c r="B57" s="208">
        <v>48</v>
      </c>
      <c r="C57" s="201"/>
      <c r="D57" s="200"/>
      <c r="E57" s="202">
        <f t="shared" si="2"/>
        <v>0</v>
      </c>
      <c r="F57" s="202">
        <f t="shared" si="3"/>
        <v>0</v>
      </c>
    </row>
    <row r="58" spans="1:6" s="4" customFormat="1" ht="15">
      <c r="A58" s="207" t="s">
        <v>285</v>
      </c>
      <c r="B58" s="330" t="s">
        <v>257</v>
      </c>
      <c r="C58" s="331"/>
      <c r="D58" s="332"/>
      <c r="E58" s="202">
        <f aca="true" t="shared" si="4" ref="E58">D58*C58</f>
        <v>0</v>
      </c>
      <c r="F58" s="202">
        <f aca="true" t="shared" si="5" ref="F58">E58</f>
        <v>0</v>
      </c>
    </row>
    <row r="59" spans="1:6" s="4" customFormat="1" ht="15">
      <c r="A59" s="207" t="s">
        <v>356</v>
      </c>
      <c r="B59" s="208">
        <v>54</v>
      </c>
      <c r="C59" s="201"/>
      <c r="D59" s="200"/>
      <c r="E59" s="202">
        <f t="shared" si="2"/>
        <v>0</v>
      </c>
      <c r="F59" s="202">
        <f t="shared" si="3"/>
        <v>0</v>
      </c>
    </row>
    <row r="60" spans="1:6" s="4" customFormat="1" ht="15">
      <c r="A60" s="207" t="s">
        <v>286</v>
      </c>
      <c r="B60" s="330" t="s">
        <v>257</v>
      </c>
      <c r="C60" s="331"/>
      <c r="D60" s="332"/>
      <c r="E60" s="202">
        <f>D60*C60</f>
        <v>0</v>
      </c>
      <c r="F60" s="202">
        <f t="shared" si="3"/>
        <v>0</v>
      </c>
    </row>
    <row r="61" spans="1:6" s="4" customFormat="1" ht="15">
      <c r="A61" s="207" t="s">
        <v>357</v>
      </c>
      <c r="B61" s="208">
        <v>54</v>
      </c>
      <c r="C61" s="201"/>
      <c r="D61" s="200"/>
      <c r="E61" s="202">
        <f t="shared" si="2"/>
        <v>0</v>
      </c>
      <c r="F61" s="202">
        <f t="shared" si="3"/>
        <v>0</v>
      </c>
    </row>
    <row r="62" spans="1:6" s="4" customFormat="1" ht="15">
      <c r="A62" s="207" t="s">
        <v>287</v>
      </c>
      <c r="B62" s="208">
        <v>1660</v>
      </c>
      <c r="C62" s="201"/>
      <c r="D62" s="200"/>
      <c r="E62" s="202">
        <f>D62*C62</f>
        <v>0</v>
      </c>
      <c r="F62" s="202">
        <f t="shared" si="3"/>
        <v>0</v>
      </c>
    </row>
    <row r="63" spans="1:6" s="4" customFormat="1" ht="15">
      <c r="A63" s="207" t="s">
        <v>288</v>
      </c>
      <c r="B63" s="330" t="s">
        <v>257</v>
      </c>
      <c r="C63" s="331"/>
      <c r="D63" s="332"/>
      <c r="E63" s="202">
        <f>D63*C63</f>
        <v>0</v>
      </c>
      <c r="F63" s="202">
        <f t="shared" si="3"/>
        <v>0</v>
      </c>
    </row>
    <row r="64" spans="1:6" s="4" customFormat="1" ht="15">
      <c r="A64" s="207" t="s">
        <v>289</v>
      </c>
      <c r="B64" s="208">
        <v>24</v>
      </c>
      <c r="C64" s="201"/>
      <c r="D64" s="200"/>
      <c r="E64" s="202">
        <f t="shared" si="2"/>
        <v>0</v>
      </c>
      <c r="F64" s="202">
        <f t="shared" si="3"/>
        <v>0</v>
      </c>
    </row>
    <row r="65" spans="1:6" s="4" customFormat="1" ht="15">
      <c r="A65" s="209" t="s">
        <v>290</v>
      </c>
      <c r="B65" s="330" t="s">
        <v>257</v>
      </c>
      <c r="C65" s="331"/>
      <c r="D65" s="332"/>
      <c r="E65" s="202">
        <f t="shared" si="2"/>
        <v>0</v>
      </c>
      <c r="F65" s="202">
        <f t="shared" si="3"/>
        <v>0</v>
      </c>
    </row>
    <row r="66" spans="1:6" s="4" customFormat="1" ht="30">
      <c r="A66" s="209" t="s">
        <v>291</v>
      </c>
      <c r="B66" s="330" t="s">
        <v>257</v>
      </c>
      <c r="C66" s="331"/>
      <c r="D66" s="332"/>
      <c r="E66" s="202">
        <f t="shared" si="2"/>
        <v>0</v>
      </c>
      <c r="F66" s="202">
        <f t="shared" si="3"/>
        <v>0</v>
      </c>
    </row>
    <row r="67" spans="1:6" s="4" customFormat="1" ht="15">
      <c r="A67" s="209" t="s">
        <v>345</v>
      </c>
      <c r="B67" s="210">
        <v>196</v>
      </c>
      <c r="C67" s="211"/>
      <c r="D67" s="200"/>
      <c r="E67" s="202">
        <f t="shared" si="2"/>
        <v>0</v>
      </c>
      <c r="F67" s="202">
        <f t="shared" si="3"/>
        <v>0</v>
      </c>
    </row>
    <row r="68" spans="1:6" s="4" customFormat="1" ht="15">
      <c r="A68" s="209" t="s">
        <v>346</v>
      </c>
      <c r="B68" s="210">
        <v>100</v>
      </c>
      <c r="C68" s="211"/>
      <c r="D68" s="200"/>
      <c r="E68" s="202">
        <f aca="true" t="shared" si="6" ref="E68">D68*C68</f>
        <v>0</v>
      </c>
      <c r="F68" s="202">
        <f t="shared" si="3"/>
        <v>0</v>
      </c>
    </row>
    <row r="69" spans="1:6" s="4" customFormat="1" ht="15">
      <c r="A69" s="195" t="s">
        <v>292</v>
      </c>
      <c r="B69" s="196">
        <v>54</v>
      </c>
      <c r="C69" s="200"/>
      <c r="D69" s="200"/>
      <c r="E69" s="197">
        <f>D69*C69</f>
        <v>0</v>
      </c>
      <c r="F69" s="197">
        <f>E69</f>
        <v>0</v>
      </c>
    </row>
    <row r="70" spans="1:6" s="4" customFormat="1" ht="15">
      <c r="A70" s="212"/>
      <c r="B70" s="213"/>
      <c r="C70" s="213"/>
      <c r="D70" s="213"/>
      <c r="E70" s="214"/>
      <c r="F70" s="214"/>
    </row>
    <row r="71" spans="1:6" s="4" customFormat="1" ht="15">
      <c r="A71" s="195" t="s">
        <v>293</v>
      </c>
      <c r="B71" s="196">
        <v>32</v>
      </c>
      <c r="C71" s="200"/>
      <c r="D71" s="200"/>
      <c r="E71" s="197">
        <f>D71*C71</f>
        <v>0</v>
      </c>
      <c r="F71" s="197">
        <f>E71</f>
        <v>0</v>
      </c>
    </row>
    <row r="72" spans="1:6" s="4" customFormat="1" ht="15">
      <c r="A72" s="195" t="s">
        <v>294</v>
      </c>
      <c r="B72" s="197">
        <v>80000</v>
      </c>
      <c r="C72" s="196"/>
      <c r="D72" s="196"/>
      <c r="E72" s="215"/>
      <c r="F72" s="197">
        <f>E72</f>
        <v>0</v>
      </c>
    </row>
    <row r="73" spans="1:6" s="4" customFormat="1" ht="15.75" thickBot="1">
      <c r="A73" s="90" t="s">
        <v>295</v>
      </c>
      <c r="B73" s="216"/>
      <c r="C73" s="217"/>
      <c r="D73" s="218"/>
      <c r="E73" s="91">
        <f>E72+E71+E69+E51+E50+E49+E30+E25+E15+E11</f>
        <v>0</v>
      </c>
      <c r="F73" s="91" t="e">
        <f>F72+F71+F69+F51+F50+F49+F30+F25+F15+F11</f>
        <v>#DIV/0!</v>
      </c>
    </row>
    <row r="74" spans="1:6" s="4" customFormat="1" ht="15">
      <c r="A74" s="54" t="s">
        <v>250</v>
      </c>
      <c r="B74" s="188"/>
      <c r="C74" s="189" t="s">
        <v>2</v>
      </c>
      <c r="D74" s="189" t="s">
        <v>2</v>
      </c>
      <c r="E74" s="269">
        <f>E73*'II. Sazebník'!E25</f>
        <v>0</v>
      </c>
      <c r="F74" s="269" t="e">
        <f>F73*'II. Sazebník'!F25</f>
        <v>#DIV/0!</v>
      </c>
    </row>
    <row r="75" spans="1:6" s="4" customFormat="1" ht="46.5" customHeight="1">
      <c r="A75" s="324" t="s">
        <v>241</v>
      </c>
      <c r="B75" s="324"/>
      <c r="C75" s="324"/>
      <c r="D75" s="324"/>
      <c r="E75" s="325"/>
      <c r="F75" s="273"/>
    </row>
    <row r="76" spans="1:6" s="4" customFormat="1" ht="95.25" customHeight="1">
      <c r="A76" s="310" t="s">
        <v>361</v>
      </c>
      <c r="B76" s="304"/>
      <c r="C76" s="304"/>
      <c r="D76" s="304"/>
      <c r="E76" s="305"/>
      <c r="F76" s="274"/>
    </row>
    <row r="77" spans="1:6" s="4" customFormat="1" ht="107.25" customHeight="1">
      <c r="A77" s="311" t="s">
        <v>242</v>
      </c>
      <c r="B77" s="311"/>
      <c r="C77" s="311"/>
      <c r="D77" s="311"/>
      <c r="E77" s="312"/>
      <c r="F77" s="274"/>
    </row>
    <row r="78" spans="1:6" s="4" customFormat="1" ht="46.5" customHeight="1">
      <c r="A78" s="304" t="s">
        <v>243</v>
      </c>
      <c r="B78" s="304"/>
      <c r="C78" s="304"/>
      <c r="D78" s="304"/>
      <c r="E78" s="305"/>
      <c r="F78" s="274"/>
    </row>
    <row r="79" spans="1:6" s="4" customFormat="1" ht="46.5" customHeight="1">
      <c r="A79" s="304" t="s">
        <v>301</v>
      </c>
      <c r="B79" s="304"/>
      <c r="C79" s="304"/>
      <c r="D79" s="304"/>
      <c r="E79" s="305"/>
      <c r="F79" s="274"/>
    </row>
    <row r="80" spans="1:6" s="4" customFormat="1" ht="46.5" customHeight="1">
      <c r="A80" s="304" t="s">
        <v>302</v>
      </c>
      <c r="B80" s="304"/>
      <c r="C80" s="304"/>
      <c r="D80" s="304"/>
      <c r="E80" s="305"/>
      <c r="F80" s="274"/>
    </row>
    <row r="81" spans="1:6" s="4" customFormat="1" ht="46.5" customHeight="1">
      <c r="A81" s="304" t="s">
        <v>244</v>
      </c>
      <c r="B81" s="304"/>
      <c r="C81" s="304"/>
      <c r="D81" s="304"/>
      <c r="E81" s="305"/>
      <c r="F81" s="274"/>
    </row>
    <row r="82" spans="1:6" s="4" customFormat="1" ht="46.5" customHeight="1">
      <c r="A82" s="304" t="s">
        <v>245</v>
      </c>
      <c r="B82" s="304"/>
      <c r="C82" s="304"/>
      <c r="D82" s="304"/>
      <c r="E82" s="305"/>
      <c r="F82" s="274"/>
    </row>
    <row r="83" spans="1:6" s="4" customFormat="1" ht="46.5" customHeight="1">
      <c r="A83" s="304" t="s">
        <v>246</v>
      </c>
      <c r="B83" s="304"/>
      <c r="C83" s="304"/>
      <c r="D83" s="304"/>
      <c r="E83" s="305"/>
      <c r="F83" s="274"/>
    </row>
    <row r="84" spans="1:6" s="4" customFormat="1" ht="46.5" customHeight="1">
      <c r="A84" s="304" t="s">
        <v>247</v>
      </c>
      <c r="B84" s="304"/>
      <c r="C84" s="304"/>
      <c r="D84" s="304"/>
      <c r="E84" s="305"/>
      <c r="F84" s="274"/>
    </row>
    <row r="85" spans="1:6" s="4" customFormat="1" ht="46.5" customHeight="1">
      <c r="A85" s="304" t="s">
        <v>248</v>
      </c>
      <c r="B85" s="304"/>
      <c r="C85" s="304"/>
      <c r="D85" s="304"/>
      <c r="E85" s="305"/>
      <c r="F85" s="274"/>
    </row>
    <row r="86" spans="1:6" s="4" customFormat="1" ht="59.25" customHeight="1">
      <c r="A86" s="304" t="s">
        <v>303</v>
      </c>
      <c r="B86" s="304"/>
      <c r="C86" s="304"/>
      <c r="D86" s="304"/>
      <c r="E86" s="305"/>
      <c r="F86" s="274"/>
    </row>
    <row r="87" spans="1:6" s="4" customFormat="1" ht="92.25" customHeight="1">
      <c r="A87" s="304" t="s">
        <v>336</v>
      </c>
      <c r="B87" s="304"/>
      <c r="C87" s="304"/>
      <c r="D87" s="304"/>
      <c r="E87" s="305"/>
      <c r="F87" s="274"/>
    </row>
    <row r="88" spans="1:6" s="4" customFormat="1" ht="46.5" customHeight="1">
      <c r="A88" s="304" t="s">
        <v>337</v>
      </c>
      <c r="B88" s="304"/>
      <c r="C88" s="304"/>
      <c r="D88" s="304"/>
      <c r="E88" s="305"/>
      <c r="F88" s="274"/>
    </row>
    <row r="89" spans="1:6" s="4" customFormat="1" ht="144.75" customHeight="1">
      <c r="A89" s="304" t="s">
        <v>249</v>
      </c>
      <c r="B89" s="304"/>
      <c r="C89" s="304"/>
      <c r="D89" s="304"/>
      <c r="E89" s="305"/>
      <c r="F89" s="274"/>
    </row>
    <row r="90" spans="1:6" s="4" customFormat="1" ht="46.5" customHeight="1">
      <c r="A90" s="304" t="s">
        <v>304</v>
      </c>
      <c r="B90" s="304"/>
      <c r="C90" s="304"/>
      <c r="D90" s="304"/>
      <c r="E90" s="305"/>
      <c r="F90" s="274"/>
    </row>
    <row r="91" spans="1:6" s="4" customFormat="1" ht="46.5" customHeight="1" thickBot="1">
      <c r="A91" s="322" t="s">
        <v>305</v>
      </c>
      <c r="B91" s="322"/>
      <c r="C91" s="322"/>
      <c r="D91" s="322"/>
      <c r="E91" s="323"/>
      <c r="F91" s="275"/>
    </row>
    <row r="92" spans="1:6" s="4" customFormat="1" ht="18">
      <c r="A92" s="90" t="s">
        <v>296</v>
      </c>
      <c r="B92" s="216"/>
      <c r="C92" s="217"/>
      <c r="D92" s="218"/>
      <c r="E92" s="268">
        <f>E74+E73</f>
        <v>0</v>
      </c>
      <c r="F92" s="268" t="e">
        <f>F74+F73</f>
        <v>#DIV/0!</v>
      </c>
    </row>
    <row r="93" spans="1:6" s="4" customFormat="1" ht="15">
      <c r="A93" s="49"/>
      <c r="B93" s="49"/>
      <c r="C93" s="50"/>
      <c r="D93" s="50"/>
      <c r="E93" s="86"/>
      <c r="F93" s="3"/>
    </row>
    <row r="94" spans="1:7" s="4" customFormat="1" ht="15">
      <c r="A94" s="49"/>
      <c r="B94" s="49"/>
      <c r="C94" s="50"/>
      <c r="D94" s="50"/>
      <c r="E94" s="86"/>
      <c r="F94" s="3"/>
      <c r="G94" s="51"/>
    </row>
    <row r="95" spans="1:6" s="4" customFormat="1" ht="15">
      <c r="A95" s="49"/>
      <c r="B95" s="49"/>
      <c r="C95" s="50"/>
      <c r="D95" s="50"/>
      <c r="E95" s="86"/>
      <c r="F95" s="3"/>
    </row>
    <row r="96" spans="1:6" s="4" customFormat="1" ht="15">
      <c r="A96" s="49"/>
      <c r="B96" s="49"/>
      <c r="C96" s="50"/>
      <c r="D96" s="50"/>
      <c r="E96" s="86"/>
      <c r="F96" s="3"/>
    </row>
    <row r="97" spans="1:7" s="51" customFormat="1" ht="18">
      <c r="A97" s="52" t="s">
        <v>373</v>
      </c>
      <c r="B97" s="165"/>
      <c r="C97" s="50"/>
      <c r="D97" s="50"/>
      <c r="E97" s="86"/>
      <c r="F97" s="3"/>
      <c r="G97" s="4"/>
    </row>
    <row r="98" spans="1:6" s="4" customFormat="1" ht="15" customHeight="1">
      <c r="A98" s="317" t="s">
        <v>65</v>
      </c>
      <c r="B98" s="317"/>
      <c r="C98" s="317"/>
      <c r="D98" s="317"/>
      <c r="E98" s="317"/>
      <c r="F98" s="3"/>
    </row>
    <row r="99" spans="1:6" s="4" customFormat="1" ht="36">
      <c r="A99" s="137" t="s">
        <v>49</v>
      </c>
      <c r="B99" s="138" t="s">
        <v>216</v>
      </c>
      <c r="C99" s="138" t="s">
        <v>6</v>
      </c>
      <c r="D99" s="139" t="s">
        <v>7</v>
      </c>
      <c r="E99" s="140" t="s">
        <v>62</v>
      </c>
      <c r="F99" s="3"/>
    </row>
    <row r="100" spans="1:6" s="4" customFormat="1" ht="25.5" customHeight="1">
      <c r="A100" s="326" t="s">
        <v>63</v>
      </c>
      <c r="B100" s="327"/>
      <c r="C100" s="328"/>
      <c r="D100" s="328"/>
      <c r="E100" s="329"/>
      <c r="F100" s="3"/>
    </row>
    <row r="101" spans="1:6" s="4" customFormat="1" ht="15">
      <c r="A101" s="141" t="s">
        <v>374</v>
      </c>
      <c r="B101" s="141">
        <v>80</v>
      </c>
      <c r="C101" s="219"/>
      <c r="D101" s="143"/>
      <c r="E101" s="142">
        <f aca="true" t="shared" si="7" ref="E101:E105">C101*D101</f>
        <v>0</v>
      </c>
      <c r="F101" s="3"/>
    </row>
    <row r="102" spans="1:6" s="4" customFormat="1" ht="15">
      <c r="A102" s="141" t="s">
        <v>375</v>
      </c>
      <c r="B102" s="168">
        <v>540</v>
      </c>
      <c r="C102" s="219"/>
      <c r="D102" s="143"/>
      <c r="E102" s="142">
        <f t="shared" si="7"/>
        <v>0</v>
      </c>
      <c r="F102" s="3"/>
    </row>
    <row r="103" spans="1:6" s="4" customFormat="1" ht="15">
      <c r="A103" s="144" t="s">
        <v>376</v>
      </c>
      <c r="B103" s="167">
        <v>89</v>
      </c>
      <c r="C103" s="219"/>
      <c r="D103" s="143"/>
      <c r="E103" s="142">
        <f t="shared" si="7"/>
        <v>0</v>
      </c>
      <c r="F103" s="3"/>
    </row>
    <row r="104" spans="1:6" s="4" customFormat="1" ht="15">
      <c r="A104" s="144" t="s">
        <v>377</v>
      </c>
      <c r="B104" s="167">
        <v>40</v>
      </c>
      <c r="C104" s="219"/>
      <c r="D104" s="143"/>
      <c r="E104" s="142">
        <f t="shared" si="7"/>
        <v>0</v>
      </c>
      <c r="F104" s="3"/>
    </row>
    <row r="105" spans="1:7" s="4" customFormat="1" ht="15">
      <c r="A105" s="144" t="s">
        <v>378</v>
      </c>
      <c r="B105" s="167">
        <v>120</v>
      </c>
      <c r="C105" s="219"/>
      <c r="D105" s="143"/>
      <c r="E105" s="142">
        <f t="shared" si="7"/>
        <v>0</v>
      </c>
      <c r="F105" s="3"/>
      <c r="G105" s="2"/>
    </row>
    <row r="106" spans="1:7" s="4" customFormat="1" ht="15">
      <c r="A106" s="144" t="s">
        <v>50</v>
      </c>
      <c r="B106" s="169">
        <v>88000</v>
      </c>
      <c r="C106" s="145" t="s">
        <v>2</v>
      </c>
      <c r="D106" s="145" t="s">
        <v>2</v>
      </c>
      <c r="E106" s="146"/>
      <c r="F106" s="3"/>
      <c r="G106" s="2"/>
    </row>
    <row r="107" spans="1:6" ht="19.5" thickBot="1">
      <c r="A107" s="147" t="s">
        <v>379</v>
      </c>
      <c r="B107" s="147"/>
      <c r="C107" s="148"/>
      <c r="D107" s="148"/>
      <c r="E107" s="149">
        <f>SUM(E101:E106)</f>
        <v>0</v>
      </c>
      <c r="F107" s="82"/>
    </row>
    <row r="108" spans="1:6" ht="15">
      <c r="A108" s="54" t="s">
        <v>250</v>
      </c>
      <c r="B108" s="188"/>
      <c r="C108" s="189" t="s">
        <v>2</v>
      </c>
      <c r="D108" s="189" t="s">
        <v>2</v>
      </c>
      <c r="E108" s="189">
        <f>E107*'II. Sazebník'!E33</f>
        <v>0</v>
      </c>
      <c r="F108" s="82"/>
    </row>
    <row r="109" spans="1:5" ht="49.5" customHeight="1">
      <c r="A109" s="324" t="s">
        <v>241</v>
      </c>
      <c r="B109" s="324"/>
      <c r="C109" s="324"/>
      <c r="D109" s="324"/>
      <c r="E109" s="325"/>
    </row>
    <row r="110" spans="1:5" ht="100.5" customHeight="1">
      <c r="A110" s="310" t="s">
        <v>361</v>
      </c>
      <c r="B110" s="304"/>
      <c r="C110" s="304"/>
      <c r="D110" s="304"/>
      <c r="E110" s="305"/>
    </row>
    <row r="111" spans="1:5" ht="101.25" customHeight="1">
      <c r="A111" s="311" t="s">
        <v>242</v>
      </c>
      <c r="B111" s="311"/>
      <c r="C111" s="311"/>
      <c r="D111" s="311"/>
      <c r="E111" s="312"/>
    </row>
    <row r="112" spans="1:5" ht="49.5" customHeight="1">
      <c r="A112" s="304" t="s">
        <v>243</v>
      </c>
      <c r="B112" s="304"/>
      <c r="C112" s="304"/>
      <c r="D112" s="304"/>
      <c r="E112" s="305"/>
    </row>
    <row r="113" spans="1:5" ht="49.5" customHeight="1">
      <c r="A113" s="304" t="s">
        <v>301</v>
      </c>
      <c r="B113" s="304"/>
      <c r="C113" s="304"/>
      <c r="D113" s="304"/>
      <c r="E113" s="305"/>
    </row>
    <row r="114" spans="1:5" ht="49.5" customHeight="1">
      <c r="A114" s="304" t="s">
        <v>302</v>
      </c>
      <c r="B114" s="304"/>
      <c r="C114" s="304"/>
      <c r="D114" s="304"/>
      <c r="E114" s="305"/>
    </row>
    <row r="115" spans="1:5" ht="49.5" customHeight="1">
      <c r="A115" s="304" t="s">
        <v>244</v>
      </c>
      <c r="B115" s="304"/>
      <c r="C115" s="304"/>
      <c r="D115" s="304"/>
      <c r="E115" s="305"/>
    </row>
    <row r="116" spans="1:5" ht="49.5" customHeight="1">
      <c r="A116" s="304" t="s">
        <v>245</v>
      </c>
      <c r="B116" s="304"/>
      <c r="C116" s="304"/>
      <c r="D116" s="304"/>
      <c r="E116" s="305"/>
    </row>
    <row r="117" spans="1:5" ht="49.5" customHeight="1">
      <c r="A117" s="304" t="s">
        <v>246</v>
      </c>
      <c r="B117" s="304"/>
      <c r="C117" s="304"/>
      <c r="D117" s="304"/>
      <c r="E117" s="305"/>
    </row>
    <row r="118" spans="1:5" ht="49.5" customHeight="1">
      <c r="A118" s="304" t="s">
        <v>247</v>
      </c>
      <c r="B118" s="304"/>
      <c r="C118" s="304"/>
      <c r="D118" s="304"/>
      <c r="E118" s="305"/>
    </row>
    <row r="119" spans="1:5" ht="49.5" customHeight="1">
      <c r="A119" s="304" t="s">
        <v>248</v>
      </c>
      <c r="B119" s="304"/>
      <c r="C119" s="304"/>
      <c r="D119" s="304"/>
      <c r="E119" s="305"/>
    </row>
    <row r="120" spans="1:5" ht="49.5" customHeight="1">
      <c r="A120" s="304" t="s">
        <v>303</v>
      </c>
      <c r="B120" s="304"/>
      <c r="C120" s="304"/>
      <c r="D120" s="304"/>
      <c r="E120" s="305"/>
    </row>
    <row r="121" spans="1:5" ht="49.5" customHeight="1">
      <c r="A121" s="304" t="s">
        <v>336</v>
      </c>
      <c r="B121" s="304"/>
      <c r="C121" s="304"/>
      <c r="D121" s="304"/>
      <c r="E121" s="305"/>
    </row>
    <row r="122" spans="1:5" ht="49.5" customHeight="1">
      <c r="A122" s="304" t="s">
        <v>337</v>
      </c>
      <c r="B122" s="304"/>
      <c r="C122" s="304"/>
      <c r="D122" s="304"/>
      <c r="E122" s="305"/>
    </row>
    <row r="123" spans="1:5" ht="142.5" customHeight="1">
      <c r="A123" s="304" t="s">
        <v>249</v>
      </c>
      <c r="B123" s="304"/>
      <c r="C123" s="304"/>
      <c r="D123" s="304"/>
      <c r="E123" s="305"/>
    </row>
    <row r="124" spans="1:5" ht="49.5" customHeight="1">
      <c r="A124" s="304" t="s">
        <v>304</v>
      </c>
      <c r="B124" s="304"/>
      <c r="C124" s="304"/>
      <c r="D124" s="304"/>
      <c r="E124" s="305"/>
    </row>
    <row r="125" spans="1:5" ht="49.5" customHeight="1" thickBot="1">
      <c r="A125" s="322" t="s">
        <v>305</v>
      </c>
      <c r="B125" s="322"/>
      <c r="C125" s="322"/>
      <c r="D125" s="322"/>
      <c r="E125" s="323"/>
    </row>
    <row r="126" spans="1:5" ht="18.75">
      <c r="A126" s="147" t="s">
        <v>297</v>
      </c>
      <c r="B126" s="147"/>
      <c r="C126" s="148"/>
      <c r="D126" s="148"/>
      <c r="E126" s="149">
        <f>E108+E107</f>
        <v>0</v>
      </c>
    </row>
  </sheetData>
  <sheetProtection selectLockedCells="1" selectUnlockedCells="1"/>
  <autoFilter ref="A10:E73"/>
  <mergeCells count="55">
    <mergeCell ref="B58:D58"/>
    <mergeCell ref="B66:D66"/>
    <mergeCell ref="A2:E2"/>
    <mergeCell ref="A3:E3"/>
    <mergeCell ref="A5:E5"/>
    <mergeCell ref="A4:E4"/>
    <mergeCell ref="B65:D65"/>
    <mergeCell ref="B60:D60"/>
    <mergeCell ref="B55:D55"/>
    <mergeCell ref="B63:D63"/>
    <mergeCell ref="A9:E9"/>
    <mergeCell ref="B48:D48"/>
    <mergeCell ref="B49:D49"/>
    <mergeCell ref="B43:D43"/>
    <mergeCell ref="B42:D42"/>
    <mergeCell ref="B44:D44"/>
    <mergeCell ref="A98:E98"/>
    <mergeCell ref="B47:D47"/>
    <mergeCell ref="B29:D29"/>
    <mergeCell ref="B45:D45"/>
    <mergeCell ref="A75:E75"/>
    <mergeCell ref="A76:E76"/>
    <mergeCell ref="A77:E77"/>
    <mergeCell ref="A78:E78"/>
    <mergeCell ref="A79:E79"/>
    <mergeCell ref="A80:E80"/>
    <mergeCell ref="A81:E81"/>
    <mergeCell ref="A82:E82"/>
    <mergeCell ref="A83:E83"/>
    <mergeCell ref="A84:E84"/>
    <mergeCell ref="A85:E85"/>
    <mergeCell ref="A86:E86"/>
    <mergeCell ref="A87:E87"/>
    <mergeCell ref="A88:E88"/>
    <mergeCell ref="A89:E89"/>
    <mergeCell ref="A90:E90"/>
    <mergeCell ref="A91:E91"/>
    <mergeCell ref="A109:E109"/>
    <mergeCell ref="A110:E110"/>
    <mergeCell ref="A100:E100"/>
    <mergeCell ref="A111:E111"/>
    <mergeCell ref="A112:E112"/>
    <mergeCell ref="A113:E113"/>
    <mergeCell ref="A114:E114"/>
    <mergeCell ref="A115:E115"/>
    <mergeCell ref="A116:E116"/>
    <mergeCell ref="A117:E117"/>
    <mergeCell ref="A118:E118"/>
    <mergeCell ref="A124:E124"/>
    <mergeCell ref="A125:E125"/>
    <mergeCell ref="A119:E119"/>
    <mergeCell ref="A120:E120"/>
    <mergeCell ref="A121:E121"/>
    <mergeCell ref="A122:E122"/>
    <mergeCell ref="A123:E123"/>
  </mergeCells>
  <printOptions horizontalCentered="1"/>
  <pageMargins left="0.4330708661417323" right="0.2362204724409449" top="0.5511811023622047" bottom="0.35433070866141736" header="0.31496062992125984" footer="0.31496062992125984"/>
  <pageSetup fitToHeight="0"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view="pageBreakPreview" zoomScaleSheetLayoutView="100" workbookViewId="0" topLeftCell="A16">
      <selection activeCell="C26" sqref="C26:D27"/>
    </sheetView>
  </sheetViews>
  <sheetFormatPr defaultColWidth="11.57421875" defaultRowHeight="15"/>
  <cols>
    <col min="1" max="1" width="57.8515625" style="10" customWidth="1"/>
    <col min="2" max="2" width="15.421875" style="180" customWidth="1"/>
    <col min="3" max="3" width="11.57421875" style="11" customWidth="1"/>
    <col min="4" max="4" width="15.7109375" style="11" customWidth="1"/>
    <col min="5" max="7" width="11.57421875" style="10" customWidth="1"/>
    <col min="8" max="8" width="12.140625" style="278" bestFit="1" customWidth="1"/>
    <col min="9" max="16384" width="11.57421875" style="10" customWidth="1"/>
  </cols>
  <sheetData>
    <row r="1" spans="1:8" s="1" customFormat="1" ht="27.75" customHeight="1">
      <c r="A1" s="333" t="s">
        <v>1</v>
      </c>
      <c r="B1" s="333"/>
      <c r="C1" s="333"/>
      <c r="D1" s="333"/>
      <c r="E1" s="333"/>
      <c r="H1" s="277"/>
    </row>
    <row r="2" spans="1:5" ht="48" customHeight="1">
      <c r="A2" s="337" t="s">
        <v>384</v>
      </c>
      <c r="B2" s="337"/>
      <c r="C2" s="337"/>
      <c r="D2" s="337"/>
      <c r="E2" s="337"/>
    </row>
    <row r="3" spans="1:5" ht="18">
      <c r="A3" s="37" t="s">
        <v>175</v>
      </c>
      <c r="B3" s="175"/>
      <c r="C3" s="150"/>
      <c r="D3" s="151"/>
      <c r="E3" s="12"/>
    </row>
    <row r="4" spans="1:5" ht="18">
      <c r="A4" s="37"/>
      <c r="B4" s="175"/>
      <c r="C4" s="150"/>
      <c r="D4" s="151"/>
      <c r="E4" s="12"/>
    </row>
    <row r="5" spans="1:5" ht="24" customHeight="1">
      <c r="A5" s="338" t="s">
        <v>58</v>
      </c>
      <c r="B5" s="338"/>
      <c r="C5" s="338"/>
      <c r="D5" s="338"/>
      <c r="E5" s="338"/>
    </row>
    <row r="6" spans="1:5" ht="15">
      <c r="A6" s="16"/>
      <c r="B6" s="176"/>
      <c r="C6" s="150"/>
      <c r="D6" s="151"/>
      <c r="E6" s="12"/>
    </row>
    <row r="7" spans="1:5" ht="26.25" customHeight="1">
      <c r="A7" s="335" t="s">
        <v>48</v>
      </c>
      <c r="B7" s="339" t="s">
        <v>217</v>
      </c>
      <c r="C7" s="152" t="s">
        <v>27</v>
      </c>
      <c r="D7" s="152" t="s">
        <v>28</v>
      </c>
      <c r="E7" s="67" t="s">
        <v>8</v>
      </c>
    </row>
    <row r="8" spans="1:5" ht="19.5" customHeight="1">
      <c r="A8" s="336"/>
      <c r="B8" s="340"/>
      <c r="C8" s="153" t="s">
        <v>29</v>
      </c>
      <c r="D8" s="153" t="s">
        <v>30</v>
      </c>
      <c r="E8" s="65" t="s">
        <v>12</v>
      </c>
    </row>
    <row r="9" spans="1:5" ht="17.25" customHeight="1">
      <c r="A9" s="64" t="s">
        <v>31</v>
      </c>
      <c r="B9" s="170"/>
      <c r="C9" s="153"/>
      <c r="D9" s="153"/>
      <c r="E9" s="97"/>
    </row>
    <row r="10" spans="1:5" ht="15">
      <c r="A10" s="99" t="s">
        <v>176</v>
      </c>
      <c r="B10" s="171">
        <v>24</v>
      </c>
      <c r="C10" s="154"/>
      <c r="D10" s="154"/>
      <c r="E10" s="155">
        <f>C10*D10</f>
        <v>0</v>
      </c>
    </row>
    <row r="11" spans="1:5" ht="15">
      <c r="A11" s="98" t="s">
        <v>97</v>
      </c>
      <c r="B11" s="172">
        <v>30</v>
      </c>
      <c r="C11" s="154"/>
      <c r="D11" s="154"/>
      <c r="E11" s="155">
        <f>C11*D11</f>
        <v>0</v>
      </c>
    </row>
    <row r="12" spans="1:5" ht="76.5">
      <c r="A12" s="99" t="s">
        <v>381</v>
      </c>
      <c r="B12" s="171">
        <v>90</v>
      </c>
      <c r="C12" s="154"/>
      <c r="D12" s="154"/>
      <c r="E12" s="155">
        <f>C12*D12</f>
        <v>0</v>
      </c>
    </row>
    <row r="13" spans="1:9" ht="15">
      <c r="A13" s="58" t="s">
        <v>33</v>
      </c>
      <c r="B13" s="173"/>
      <c r="C13" s="156"/>
      <c r="D13" s="157"/>
      <c r="E13" s="73">
        <f>SUM(E10:E12)</f>
        <v>0</v>
      </c>
      <c r="I13" s="129"/>
    </row>
    <row r="14" spans="1:5" ht="15">
      <c r="A14" s="100"/>
      <c r="B14" s="177"/>
      <c r="C14" s="158"/>
      <c r="D14" s="158"/>
      <c r="E14" s="101"/>
    </row>
    <row r="15" spans="1:5" ht="38.25">
      <c r="A15" s="64" t="s">
        <v>34</v>
      </c>
      <c r="B15" s="170" t="s">
        <v>217</v>
      </c>
      <c r="C15" s="152" t="s">
        <v>35</v>
      </c>
      <c r="D15" s="152" t="s">
        <v>36</v>
      </c>
      <c r="E15" s="67" t="s">
        <v>37</v>
      </c>
    </row>
    <row r="16" spans="1:5" ht="51">
      <c r="A16" s="61" t="s">
        <v>177</v>
      </c>
      <c r="B16" s="178">
        <v>200</v>
      </c>
      <c r="C16" s="154"/>
      <c r="D16" s="154"/>
      <c r="E16" s="159">
        <f>C16*D16</f>
        <v>0</v>
      </c>
    </row>
    <row r="17" spans="1:5" ht="25.5">
      <c r="A17" s="61" t="s">
        <v>178</v>
      </c>
      <c r="B17" s="178">
        <v>110</v>
      </c>
      <c r="C17" s="154"/>
      <c r="D17" s="154"/>
      <c r="E17" s="159">
        <f>C17*D17</f>
        <v>0</v>
      </c>
    </row>
    <row r="18" spans="1:5" ht="25.5">
      <c r="A18" s="61" t="s">
        <v>179</v>
      </c>
      <c r="B18" s="178">
        <v>96</v>
      </c>
      <c r="C18" s="154"/>
      <c r="D18" s="154"/>
      <c r="E18" s="159">
        <f>C18*D18</f>
        <v>0</v>
      </c>
    </row>
    <row r="19" spans="1:5" ht="15">
      <c r="A19" s="58" t="s">
        <v>39</v>
      </c>
      <c r="B19" s="173"/>
      <c r="C19" s="156"/>
      <c r="D19" s="157"/>
      <c r="E19" s="73">
        <f>SUM(E16:E18)</f>
        <v>0</v>
      </c>
    </row>
    <row r="20" spans="1:5" ht="15">
      <c r="A20" s="102"/>
      <c r="B20" s="179"/>
      <c r="C20" s="160"/>
      <c r="D20" s="160"/>
      <c r="E20" s="103"/>
    </row>
    <row r="21" spans="1:5" ht="38.25">
      <c r="A21" s="64" t="s">
        <v>40</v>
      </c>
      <c r="B21" s="170" t="s">
        <v>217</v>
      </c>
      <c r="C21" s="153" t="s">
        <v>35</v>
      </c>
      <c r="D21" s="153" t="s">
        <v>36</v>
      </c>
      <c r="E21" s="65" t="s">
        <v>37</v>
      </c>
    </row>
    <row r="22" spans="1:5" ht="102">
      <c r="A22" s="66" t="s">
        <v>180</v>
      </c>
      <c r="B22" s="172">
        <v>88</v>
      </c>
      <c r="C22" s="154"/>
      <c r="D22" s="154"/>
      <c r="E22" s="71">
        <f>C22*D22</f>
        <v>0</v>
      </c>
    </row>
    <row r="23" spans="1:5" ht="15">
      <c r="A23" s="58" t="s">
        <v>42</v>
      </c>
      <c r="B23" s="173"/>
      <c r="C23" s="156"/>
      <c r="D23" s="157"/>
      <c r="E23" s="73">
        <f>SUM(E22)</f>
        <v>0</v>
      </c>
    </row>
    <row r="24" spans="1:5" ht="15">
      <c r="A24" s="102"/>
      <c r="B24" s="179"/>
      <c r="C24" s="160"/>
      <c r="D24" s="160"/>
      <c r="E24" s="103"/>
    </row>
    <row r="25" spans="1:5" ht="38.25">
      <c r="A25" s="64" t="s">
        <v>43</v>
      </c>
      <c r="B25" s="170" t="s">
        <v>217</v>
      </c>
      <c r="C25" s="153" t="s">
        <v>35</v>
      </c>
      <c r="D25" s="153" t="s">
        <v>36</v>
      </c>
      <c r="E25" s="65" t="s">
        <v>37</v>
      </c>
    </row>
    <row r="26" spans="1:5" ht="63.75">
      <c r="A26" s="66" t="s">
        <v>44</v>
      </c>
      <c r="B26" s="172">
        <v>100</v>
      </c>
      <c r="C26" s="154"/>
      <c r="D26" s="154"/>
      <c r="E26" s="71">
        <f>C26*D26</f>
        <v>0</v>
      </c>
    </row>
    <row r="27" spans="1:5" ht="15">
      <c r="A27" s="66" t="s">
        <v>181</v>
      </c>
      <c r="B27" s="172">
        <v>85</v>
      </c>
      <c r="C27" s="154"/>
      <c r="D27" s="154"/>
      <c r="E27" s="71">
        <f>C27*D27</f>
        <v>0</v>
      </c>
    </row>
    <row r="28" spans="1:5" ht="15">
      <c r="A28" s="58" t="s">
        <v>45</v>
      </c>
      <c r="B28" s="173"/>
      <c r="C28" s="157"/>
      <c r="D28" s="157"/>
      <c r="E28" s="73">
        <f>SUM(E26:E27)</f>
        <v>0</v>
      </c>
    </row>
    <row r="29" spans="1:9" ht="15">
      <c r="A29" s="78" t="s">
        <v>46</v>
      </c>
      <c r="B29" s="174"/>
      <c r="C29" s="161"/>
      <c r="D29" s="161"/>
      <c r="E29" s="76">
        <f>E13+E19+E23+E28</f>
        <v>0</v>
      </c>
      <c r="I29" s="129"/>
    </row>
    <row r="30" ht="15">
      <c r="E30" s="129"/>
    </row>
    <row r="31" ht="15">
      <c r="E31" s="129"/>
    </row>
  </sheetData>
  <sheetProtection selectLockedCells="1" selectUnlockedCells="1"/>
  <mergeCells count="5">
    <mergeCell ref="A7:A8"/>
    <mergeCell ref="A1:E1"/>
    <mergeCell ref="A2:E2"/>
    <mergeCell ref="A5:E5"/>
    <mergeCell ref="B7:B8"/>
  </mergeCells>
  <printOptions horizontalCentered="1"/>
  <pageMargins left="0.3937007874015748" right="0.1968503937007874" top="0.4724409448818898" bottom="0.4724409448818898" header="0.7874015748031497" footer="0.7874015748031497"/>
  <pageSetup firstPageNumber="1" useFirstPageNumber="1" fitToHeight="0"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view="pageBreakPreview" zoomScaleSheetLayoutView="100" workbookViewId="0" topLeftCell="A52">
      <selection activeCell="C59" sqref="C59:D60"/>
    </sheetView>
  </sheetViews>
  <sheetFormatPr defaultColWidth="11.57421875" defaultRowHeight="15"/>
  <cols>
    <col min="1" max="1" width="47.140625" style="10" customWidth="1"/>
    <col min="2" max="2" width="13.140625" style="180" customWidth="1"/>
    <col min="3" max="3" width="11.57421875" style="11" customWidth="1"/>
    <col min="4" max="4" width="16.421875" style="11" customWidth="1"/>
    <col min="5" max="5" width="11.57421875" style="10" customWidth="1"/>
    <col min="6" max="6" width="12.7109375" style="10" bestFit="1" customWidth="1"/>
    <col min="7" max="8" width="11.57421875" style="10" customWidth="1"/>
    <col min="9" max="9" width="12.140625" style="278" bestFit="1" customWidth="1"/>
    <col min="10" max="16384" width="11.57421875" style="10" customWidth="1"/>
  </cols>
  <sheetData>
    <row r="1" spans="1:9" s="1" customFormat="1" ht="27.75" customHeight="1">
      <c r="A1" s="344" t="s">
        <v>1</v>
      </c>
      <c r="B1" s="344"/>
      <c r="C1" s="344"/>
      <c r="D1" s="344"/>
      <c r="E1" s="344"/>
      <c r="I1" s="277"/>
    </row>
    <row r="2" spans="1:5" ht="29.25" customHeight="1">
      <c r="A2" s="337" t="s">
        <v>384</v>
      </c>
      <c r="B2" s="337"/>
      <c r="C2" s="337"/>
      <c r="D2" s="337"/>
      <c r="E2" s="337"/>
    </row>
    <row r="3" spans="1:6" ht="54" customHeight="1">
      <c r="A3" s="345" t="s">
        <v>364</v>
      </c>
      <c r="B3" s="345"/>
      <c r="C3" s="345"/>
      <c r="D3" s="345"/>
      <c r="E3" s="345"/>
      <c r="F3" s="12"/>
    </row>
    <row r="4" spans="1:6" ht="9.75" customHeight="1">
      <c r="A4" s="37"/>
      <c r="B4" s="175"/>
      <c r="C4" s="12"/>
      <c r="D4" s="13"/>
      <c r="E4" s="12"/>
      <c r="F4" s="12"/>
    </row>
    <row r="5" spans="1:5" ht="24" customHeight="1">
      <c r="A5" s="338" t="s">
        <v>58</v>
      </c>
      <c r="B5" s="338"/>
      <c r="C5" s="338"/>
      <c r="D5" s="338"/>
      <c r="E5" s="338"/>
    </row>
    <row r="6" spans="1:6" ht="15">
      <c r="A6" s="16"/>
      <c r="B6" s="176"/>
      <c r="C6" s="12"/>
      <c r="D6" s="13"/>
      <c r="E6" s="12"/>
      <c r="F6" s="12"/>
    </row>
    <row r="7" spans="1:6" ht="12.75" customHeight="1">
      <c r="A7" s="335" t="s">
        <v>48</v>
      </c>
      <c r="B7" s="339" t="s">
        <v>217</v>
      </c>
      <c r="C7" s="67" t="s">
        <v>27</v>
      </c>
      <c r="D7" s="67" t="s">
        <v>28</v>
      </c>
      <c r="E7" s="67" t="s">
        <v>8</v>
      </c>
      <c r="F7" s="67" t="s">
        <v>8</v>
      </c>
    </row>
    <row r="8" spans="1:11" ht="24" customHeight="1">
      <c r="A8" s="336"/>
      <c r="B8" s="340"/>
      <c r="C8" s="67" t="s">
        <v>29</v>
      </c>
      <c r="D8" s="67" t="s">
        <v>30</v>
      </c>
      <c r="E8" s="67" t="s">
        <v>12</v>
      </c>
      <c r="F8" s="67" t="s">
        <v>12</v>
      </c>
      <c r="H8" s="343"/>
      <c r="I8" s="343"/>
      <c r="J8" s="343"/>
      <c r="K8" s="343"/>
    </row>
    <row r="9" spans="1:6" ht="46.5" customHeight="1">
      <c r="A9" s="79" t="s">
        <v>31</v>
      </c>
      <c r="B9" s="170"/>
      <c r="C9" s="65"/>
      <c r="D9" s="65"/>
      <c r="E9" s="65" t="s">
        <v>353</v>
      </c>
      <c r="F9" s="65" t="s">
        <v>354</v>
      </c>
    </row>
    <row r="10" spans="1:6" ht="96.75" customHeight="1">
      <c r="A10" s="99" t="s">
        <v>182</v>
      </c>
      <c r="B10" s="171">
        <v>18</v>
      </c>
      <c r="C10" s="68"/>
      <c r="D10" s="68"/>
      <c r="E10" s="71">
        <f>C10*D10</f>
        <v>0</v>
      </c>
      <c r="F10" s="71" t="e">
        <f>E10*'II. Sazebník'!$H$20</f>
        <v>#DIV/0!</v>
      </c>
    </row>
    <row r="11" spans="1:6" ht="15">
      <c r="A11" s="56" t="s">
        <v>32</v>
      </c>
      <c r="B11" s="172">
        <v>16</v>
      </c>
      <c r="C11" s="68"/>
      <c r="D11" s="68"/>
      <c r="E11" s="71">
        <f aca="true" t="shared" si="0" ref="E11:E12">C11*D11</f>
        <v>0</v>
      </c>
      <c r="F11" s="71" t="e">
        <f>E11*'II. Sazebník'!$H$20</f>
        <v>#DIV/0!</v>
      </c>
    </row>
    <row r="12" spans="1:6" ht="89.25">
      <c r="A12" s="57" t="s">
        <v>381</v>
      </c>
      <c r="B12" s="171"/>
      <c r="C12" s="68"/>
      <c r="D12" s="68"/>
      <c r="E12" s="71">
        <f t="shared" si="0"/>
        <v>0</v>
      </c>
      <c r="F12" s="71" t="e">
        <f>E12*'II. Sazebník'!$H$20</f>
        <v>#DIV/0!</v>
      </c>
    </row>
    <row r="13" spans="1:14" ht="15">
      <c r="A13" s="58" t="s">
        <v>33</v>
      </c>
      <c r="B13" s="173"/>
      <c r="C13" s="72"/>
      <c r="D13" s="69"/>
      <c r="E13" s="73">
        <f>SUM(E10:E12)</f>
        <v>0</v>
      </c>
      <c r="F13" s="73" t="e">
        <f>SUM(F10:F12)</f>
        <v>#DIV/0!</v>
      </c>
      <c r="J13" s="129"/>
      <c r="N13" s="129"/>
    </row>
    <row r="14" spans="1:6" ht="15">
      <c r="A14" s="59"/>
      <c r="B14" s="181"/>
      <c r="C14" s="60"/>
      <c r="D14" s="60"/>
      <c r="E14" s="60"/>
      <c r="F14" s="60"/>
    </row>
    <row r="15" spans="1:6" ht="38.25">
      <c r="A15" s="64" t="s">
        <v>34</v>
      </c>
      <c r="B15" s="170" t="s">
        <v>217</v>
      </c>
      <c r="C15" s="65" t="s">
        <v>35</v>
      </c>
      <c r="D15" s="65" t="s">
        <v>36</v>
      </c>
      <c r="E15" s="65" t="s">
        <v>37</v>
      </c>
      <c r="F15" s="65" t="s">
        <v>37</v>
      </c>
    </row>
    <row r="16" spans="1:6" ht="25.5">
      <c r="A16" s="61" t="s">
        <v>13</v>
      </c>
      <c r="B16" s="178">
        <v>16</v>
      </c>
      <c r="C16" s="68"/>
      <c r="D16" s="68"/>
      <c r="E16" s="159">
        <f>C16*D16</f>
        <v>0</v>
      </c>
      <c r="F16" s="71" t="e">
        <f>E16*'II. Sazebník'!$H$20</f>
        <v>#DIV/0!</v>
      </c>
    </row>
    <row r="17" spans="1:6" ht="25.5">
      <c r="A17" s="61" t="s">
        <v>14</v>
      </c>
      <c r="B17" s="178">
        <v>16</v>
      </c>
      <c r="C17" s="68"/>
      <c r="D17" s="68"/>
      <c r="E17" s="159">
        <f aca="true" t="shared" si="1" ref="E17:E51">C17*D17</f>
        <v>0</v>
      </c>
      <c r="F17" s="71" t="e">
        <f>E17*'II. Sazebník'!$H$20</f>
        <v>#DIV/0!</v>
      </c>
    </row>
    <row r="18" spans="1:6" ht="25.5">
      <c r="A18" s="61" t="s">
        <v>183</v>
      </c>
      <c r="B18" s="178"/>
      <c r="C18" s="341" t="s">
        <v>218</v>
      </c>
      <c r="D18" s="342"/>
      <c r="E18" s="159"/>
      <c r="F18" s="159"/>
    </row>
    <row r="19" spans="1:6" ht="25.5">
      <c r="A19" s="61" t="s">
        <v>184</v>
      </c>
      <c r="B19" s="178"/>
      <c r="C19" s="341" t="s">
        <v>218</v>
      </c>
      <c r="D19" s="342"/>
      <c r="E19" s="159"/>
      <c r="F19" s="159"/>
    </row>
    <row r="20" spans="1:6" ht="38.25">
      <c r="A20" s="61" t="s">
        <v>185</v>
      </c>
      <c r="B20" s="178"/>
      <c r="C20" s="341" t="s">
        <v>218</v>
      </c>
      <c r="D20" s="342"/>
      <c r="E20" s="159"/>
      <c r="F20" s="159"/>
    </row>
    <row r="21" spans="1:6" ht="25.5">
      <c r="A21" s="61" t="s">
        <v>15</v>
      </c>
      <c r="B21" s="178">
        <v>42</v>
      </c>
      <c r="C21" s="68"/>
      <c r="D21" s="68"/>
      <c r="E21" s="159">
        <f t="shared" si="1"/>
        <v>0</v>
      </c>
      <c r="F21" s="71" t="e">
        <f>E21*'II. Sazebník'!$H$20</f>
        <v>#DIV/0!</v>
      </c>
    </row>
    <row r="22" spans="1:6" ht="63.75">
      <c r="A22" s="61" t="s">
        <v>186</v>
      </c>
      <c r="B22" s="178"/>
      <c r="C22" s="74"/>
      <c r="D22" s="74"/>
      <c r="E22" s="159">
        <f>SUM(E23:E27)</f>
        <v>0</v>
      </c>
      <c r="F22" s="159" t="e">
        <f>SUM(F23:F27)</f>
        <v>#DIV/0!</v>
      </c>
    </row>
    <row r="23" spans="1:6" ht="25.5">
      <c r="A23" s="62" t="s">
        <v>16</v>
      </c>
      <c r="B23" s="182">
        <v>89</v>
      </c>
      <c r="C23" s="68"/>
      <c r="D23" s="68"/>
      <c r="E23" s="162">
        <f t="shared" si="1"/>
        <v>0</v>
      </c>
      <c r="F23" s="276" t="e">
        <f>E23*'II. Sazebník'!$H$20</f>
        <v>#DIV/0!</v>
      </c>
    </row>
    <row r="24" spans="1:6" ht="25.5">
      <c r="A24" s="62" t="s">
        <v>187</v>
      </c>
      <c r="B24" s="182">
        <v>42</v>
      </c>
      <c r="C24" s="68"/>
      <c r="D24" s="68"/>
      <c r="E24" s="162">
        <f t="shared" si="1"/>
        <v>0</v>
      </c>
      <c r="F24" s="276" t="e">
        <f>E24*'II. Sazebník'!$H$20</f>
        <v>#DIV/0!</v>
      </c>
    </row>
    <row r="25" spans="1:6" ht="24.75" customHeight="1">
      <c r="A25" s="62" t="s">
        <v>17</v>
      </c>
      <c r="B25" s="182">
        <v>22</v>
      </c>
      <c r="C25" s="68"/>
      <c r="D25" s="68"/>
      <c r="E25" s="162">
        <f t="shared" si="1"/>
        <v>0</v>
      </c>
      <c r="F25" s="276" t="e">
        <f>E25*'II. Sazebník'!$H$20</f>
        <v>#DIV/0!</v>
      </c>
    </row>
    <row r="26" spans="1:6" ht="25.5">
      <c r="A26" s="62" t="s">
        <v>188</v>
      </c>
      <c r="B26" s="182">
        <v>28</v>
      </c>
      <c r="C26" s="68"/>
      <c r="D26" s="68"/>
      <c r="E26" s="162">
        <f t="shared" si="1"/>
        <v>0</v>
      </c>
      <c r="F26" s="276" t="e">
        <f>E26*'II. Sazebník'!$H$20</f>
        <v>#DIV/0!</v>
      </c>
    </row>
    <row r="27" spans="1:6" ht="15">
      <c r="A27" s="62" t="s">
        <v>189</v>
      </c>
      <c r="B27" s="182">
        <v>16</v>
      </c>
      <c r="C27" s="68"/>
      <c r="D27" s="68"/>
      <c r="E27" s="162">
        <f t="shared" si="1"/>
        <v>0</v>
      </c>
      <c r="F27" s="276" t="e">
        <f>E27*'II. Sazebník'!$H$20</f>
        <v>#DIV/0!</v>
      </c>
    </row>
    <row r="28" spans="1:6" ht="38.25">
      <c r="A28" s="61" t="s">
        <v>190</v>
      </c>
      <c r="B28" s="178">
        <v>57</v>
      </c>
      <c r="C28" s="68"/>
      <c r="D28" s="68"/>
      <c r="E28" s="159">
        <f t="shared" si="1"/>
        <v>0</v>
      </c>
      <c r="F28" s="71" t="e">
        <f>E28*'II. Sazebník'!$H$20</f>
        <v>#DIV/0!</v>
      </c>
    </row>
    <row r="29" spans="1:6" ht="25.5" customHeight="1">
      <c r="A29" s="61" t="s">
        <v>191</v>
      </c>
      <c r="B29" s="178">
        <v>57</v>
      </c>
      <c r="C29" s="68"/>
      <c r="D29" s="68"/>
      <c r="E29" s="159">
        <f t="shared" si="1"/>
        <v>0</v>
      </c>
      <c r="F29" s="71" t="e">
        <f>E29*'II. Sazebník'!$H$20</f>
        <v>#DIV/0!</v>
      </c>
    </row>
    <row r="30" spans="1:6" ht="38.25">
      <c r="A30" s="61" t="s">
        <v>192</v>
      </c>
      <c r="B30" s="178">
        <v>72</v>
      </c>
      <c r="C30" s="68"/>
      <c r="D30" s="68"/>
      <c r="E30" s="159">
        <f t="shared" si="1"/>
        <v>0</v>
      </c>
      <c r="F30" s="71" t="e">
        <f>E30*'II. Sazebník'!$H$20</f>
        <v>#DIV/0!</v>
      </c>
    </row>
    <row r="31" spans="1:6" ht="38.25">
      <c r="A31" s="61" t="s">
        <v>193</v>
      </c>
      <c r="B31" s="178">
        <v>57</v>
      </c>
      <c r="C31" s="68"/>
      <c r="D31" s="68"/>
      <c r="E31" s="159">
        <f t="shared" si="1"/>
        <v>0</v>
      </c>
      <c r="F31" s="71" t="e">
        <f>E31*'II. Sazebník'!$H$20</f>
        <v>#DIV/0!</v>
      </c>
    </row>
    <row r="32" spans="1:6" ht="25.5">
      <c r="A32" s="61" t="s">
        <v>18</v>
      </c>
      <c r="B32" s="178">
        <v>42</v>
      </c>
      <c r="C32" s="68"/>
      <c r="D32" s="68"/>
      <c r="E32" s="159">
        <f t="shared" si="1"/>
        <v>0</v>
      </c>
      <c r="F32" s="71" t="e">
        <f>E32*'II. Sazebník'!$H$20</f>
        <v>#DIV/0!</v>
      </c>
    </row>
    <row r="33" spans="1:6" ht="25.5" customHeight="1">
      <c r="A33" s="61" t="s">
        <v>194</v>
      </c>
      <c r="B33" s="178">
        <v>22</v>
      </c>
      <c r="C33" s="68"/>
      <c r="D33" s="68"/>
      <c r="E33" s="159">
        <f t="shared" si="1"/>
        <v>0</v>
      </c>
      <c r="F33" s="71" t="e">
        <f>E33*'II. Sazebník'!$H$20</f>
        <v>#DIV/0!</v>
      </c>
    </row>
    <row r="34" spans="1:7" ht="24.75" customHeight="1">
      <c r="A34" s="61" t="s">
        <v>19</v>
      </c>
      <c r="B34" s="178">
        <v>22</v>
      </c>
      <c r="C34" s="68"/>
      <c r="D34" s="68"/>
      <c r="E34" s="159">
        <f t="shared" si="1"/>
        <v>0</v>
      </c>
      <c r="F34" s="71" t="e">
        <f>E34*'II. Sazebník'!$H$20</f>
        <v>#DIV/0!</v>
      </c>
      <c r="G34" s="129"/>
    </row>
    <row r="35" spans="1:6" ht="25.5">
      <c r="A35" s="61" t="s">
        <v>195</v>
      </c>
      <c r="B35" s="178">
        <v>22</v>
      </c>
      <c r="C35" s="68"/>
      <c r="D35" s="68"/>
      <c r="E35" s="159">
        <f t="shared" si="1"/>
        <v>0</v>
      </c>
      <c r="F35" s="71" t="e">
        <f>E35*'II. Sazebník'!$H$20</f>
        <v>#DIV/0!</v>
      </c>
    </row>
    <row r="36" spans="1:6" ht="25.5">
      <c r="A36" s="61" t="s">
        <v>20</v>
      </c>
      <c r="B36" s="178">
        <v>28</v>
      </c>
      <c r="C36" s="68"/>
      <c r="D36" s="68"/>
      <c r="E36" s="159">
        <f t="shared" si="1"/>
        <v>0</v>
      </c>
      <c r="F36" s="71" t="e">
        <f>E36*'II. Sazebník'!$H$20</f>
        <v>#DIV/0!</v>
      </c>
    </row>
    <row r="37" spans="1:6" ht="38.25">
      <c r="A37" s="61" t="s">
        <v>196</v>
      </c>
      <c r="B37" s="178"/>
      <c r="C37" s="74"/>
      <c r="D37" s="74"/>
      <c r="E37" s="159">
        <f>SUM(E38:E41)</f>
        <v>0</v>
      </c>
      <c r="F37" s="159" t="e">
        <f>SUM(F38:F41)</f>
        <v>#DIV/0!</v>
      </c>
    </row>
    <row r="38" spans="1:6" ht="15">
      <c r="A38" s="62" t="s">
        <v>21</v>
      </c>
      <c r="B38" s="182">
        <v>56</v>
      </c>
      <c r="C38" s="68"/>
      <c r="D38" s="68"/>
      <c r="E38" s="162">
        <f t="shared" si="1"/>
        <v>0</v>
      </c>
      <c r="F38" s="276" t="e">
        <f>E38*'II. Sazebník'!$H$20</f>
        <v>#DIV/0!</v>
      </c>
    </row>
    <row r="39" spans="1:6" ht="25.5">
      <c r="A39" s="62" t="s">
        <v>22</v>
      </c>
      <c r="B39" s="182">
        <v>72</v>
      </c>
      <c r="C39" s="68"/>
      <c r="D39" s="68"/>
      <c r="E39" s="162">
        <f t="shared" si="1"/>
        <v>0</v>
      </c>
      <c r="F39" s="276" t="e">
        <f>E39*'II. Sazebník'!$H$20</f>
        <v>#DIV/0!</v>
      </c>
    </row>
    <row r="40" spans="1:6" ht="15">
      <c r="A40" s="62" t="s">
        <v>23</v>
      </c>
      <c r="B40" s="182">
        <v>80</v>
      </c>
      <c r="C40" s="68"/>
      <c r="D40" s="68"/>
      <c r="E40" s="162">
        <f t="shared" si="1"/>
        <v>0</v>
      </c>
      <c r="F40" s="276" t="e">
        <f>E40*'II. Sazebník'!$H$20</f>
        <v>#DIV/0!</v>
      </c>
    </row>
    <row r="41" spans="1:6" ht="27" customHeight="1">
      <c r="A41" s="62" t="s">
        <v>24</v>
      </c>
      <c r="B41" s="182"/>
      <c r="C41" s="341" t="s">
        <v>218</v>
      </c>
      <c r="D41" s="342"/>
      <c r="E41" s="159"/>
      <c r="F41" s="159"/>
    </row>
    <row r="42" spans="1:6" ht="51">
      <c r="A42" s="61" t="s">
        <v>197</v>
      </c>
      <c r="B42" s="178">
        <v>42</v>
      </c>
      <c r="C42" s="68"/>
      <c r="D42" s="68"/>
      <c r="E42" s="159">
        <f t="shared" si="1"/>
        <v>0</v>
      </c>
      <c r="F42" s="71" t="e">
        <f>E42*'II. Sazebník'!$H$20</f>
        <v>#DIV/0!</v>
      </c>
    </row>
    <row r="43" spans="1:6" ht="15">
      <c r="A43" s="61" t="s">
        <v>26</v>
      </c>
      <c r="B43" s="178">
        <v>80</v>
      </c>
      <c r="C43" s="68"/>
      <c r="D43" s="68"/>
      <c r="E43" s="159">
        <f t="shared" si="1"/>
        <v>0</v>
      </c>
      <c r="F43" s="71" t="e">
        <f>E43*'II. Sazebník'!$H$20</f>
        <v>#DIV/0!</v>
      </c>
    </row>
    <row r="44" spans="1:6" ht="51">
      <c r="A44" s="61" t="s">
        <v>25</v>
      </c>
      <c r="B44" s="178">
        <v>22</v>
      </c>
      <c r="C44" s="68"/>
      <c r="D44" s="68"/>
      <c r="E44" s="159">
        <f t="shared" si="1"/>
        <v>0</v>
      </c>
      <c r="F44" s="71" t="e">
        <f>E44*'II. Sazebník'!$H$20</f>
        <v>#DIV/0!</v>
      </c>
    </row>
    <row r="45" spans="1:6" ht="25.5">
      <c r="A45" s="63" t="s">
        <v>38</v>
      </c>
      <c r="B45" s="178">
        <v>56</v>
      </c>
      <c r="C45" s="68"/>
      <c r="D45" s="68"/>
      <c r="E45" s="159">
        <f t="shared" si="1"/>
        <v>0</v>
      </c>
      <c r="F45" s="71" t="e">
        <f>E45*'II. Sazebník'!$H$20</f>
        <v>#DIV/0!</v>
      </c>
    </row>
    <row r="46" spans="1:6" ht="38.25">
      <c r="A46" s="63" t="s">
        <v>198</v>
      </c>
      <c r="B46" s="178">
        <v>22</v>
      </c>
      <c r="C46" s="68"/>
      <c r="D46" s="68"/>
      <c r="E46" s="159">
        <f t="shared" si="1"/>
        <v>0</v>
      </c>
      <c r="F46" s="71" t="e">
        <f>E46*'II. Sazebník'!$H$20</f>
        <v>#DIV/0!</v>
      </c>
    </row>
    <row r="47" spans="1:6" ht="38.25">
      <c r="A47" s="63" t="s">
        <v>199</v>
      </c>
      <c r="B47" s="178">
        <v>16</v>
      </c>
      <c r="C47" s="68"/>
      <c r="D47" s="68"/>
      <c r="E47" s="159">
        <f t="shared" si="1"/>
        <v>0</v>
      </c>
      <c r="F47" s="71" t="e">
        <f>E47*'II. Sazebník'!$H$20</f>
        <v>#DIV/0!</v>
      </c>
    </row>
    <row r="48" spans="1:6" ht="38.25">
      <c r="A48" s="63" t="s">
        <v>200</v>
      </c>
      <c r="B48" s="178">
        <v>16</v>
      </c>
      <c r="C48" s="68"/>
      <c r="D48" s="68"/>
      <c r="E48" s="159">
        <f t="shared" si="1"/>
        <v>0</v>
      </c>
      <c r="F48" s="71" t="e">
        <f>E48*'II. Sazebník'!$H$20</f>
        <v>#DIV/0!</v>
      </c>
    </row>
    <row r="49" spans="1:6" ht="25.5">
      <c r="A49" s="63" t="s">
        <v>201</v>
      </c>
      <c r="B49" s="178">
        <v>18</v>
      </c>
      <c r="C49" s="68"/>
      <c r="D49" s="68"/>
      <c r="E49" s="159">
        <f t="shared" si="1"/>
        <v>0</v>
      </c>
      <c r="F49" s="71" t="e">
        <f>E49*'II. Sazebník'!$H$20</f>
        <v>#DIV/0!</v>
      </c>
    </row>
    <row r="50" spans="1:6" ht="15">
      <c r="A50" s="63" t="s">
        <v>202</v>
      </c>
      <c r="B50" s="178">
        <v>22</v>
      </c>
      <c r="C50" s="68"/>
      <c r="D50" s="68"/>
      <c r="E50" s="159">
        <f t="shared" si="1"/>
        <v>0</v>
      </c>
      <c r="F50" s="71" t="e">
        <f>E50*'II. Sazebník'!$H$20</f>
        <v>#DIV/0!</v>
      </c>
    </row>
    <row r="51" spans="1:6" ht="38.25">
      <c r="A51" s="63" t="s">
        <v>382</v>
      </c>
      <c r="B51" s="178">
        <v>72</v>
      </c>
      <c r="C51" s="68"/>
      <c r="D51" s="68"/>
      <c r="E51" s="159">
        <f t="shared" si="1"/>
        <v>0</v>
      </c>
      <c r="F51" s="71" t="e">
        <f>E51*'II. Sazebník'!$H$20</f>
        <v>#DIV/0!</v>
      </c>
    </row>
    <row r="52" spans="1:14" ht="15">
      <c r="A52" s="58" t="s">
        <v>39</v>
      </c>
      <c r="B52" s="173"/>
      <c r="C52" s="72"/>
      <c r="D52" s="69"/>
      <c r="E52" s="73">
        <f>E16+E17+E18+E19+E20+E21+E22+E28+E29+E30+E31+E32+E33+E34+E35+E36+E37+E42+E43+E44+E45+E46+E48+E49+E50+E51+E47</f>
        <v>0</v>
      </c>
      <c r="F52" s="73" t="e">
        <f>F16+F17+F18+F19+F20+F21+F22+F28+F29+F30+F31+F32+F33+F34+F35+F36+F37+F42+F43+F44+F45+F46+F48+F49+F50+F51+F47</f>
        <v>#DIV/0!</v>
      </c>
      <c r="J52" s="129"/>
      <c r="N52" s="129"/>
    </row>
    <row r="53" spans="1:6" ht="15">
      <c r="A53" s="80"/>
      <c r="B53" s="183"/>
      <c r="C53" s="81"/>
      <c r="D53" s="81"/>
      <c r="E53" s="81"/>
      <c r="F53" s="81"/>
    </row>
    <row r="54" spans="1:6" ht="38.25">
      <c r="A54" s="64" t="s">
        <v>40</v>
      </c>
      <c r="B54" s="170" t="s">
        <v>217</v>
      </c>
      <c r="C54" s="65" t="s">
        <v>35</v>
      </c>
      <c r="D54" s="65" t="s">
        <v>36</v>
      </c>
      <c r="E54" s="65" t="s">
        <v>37</v>
      </c>
      <c r="F54" s="65" t="s">
        <v>37</v>
      </c>
    </row>
    <row r="55" spans="1:6" ht="102">
      <c r="A55" s="66" t="s">
        <v>41</v>
      </c>
      <c r="B55" s="172">
        <v>80</v>
      </c>
      <c r="C55" s="68"/>
      <c r="D55" s="68"/>
      <c r="E55" s="71">
        <f>C55*D55</f>
        <v>0</v>
      </c>
      <c r="F55" s="71" t="e">
        <f>E55*'II. Sazebník'!$H$20</f>
        <v>#DIV/0!</v>
      </c>
    </row>
    <row r="56" spans="1:14" ht="15">
      <c r="A56" s="58" t="s">
        <v>42</v>
      </c>
      <c r="B56" s="173"/>
      <c r="C56" s="72"/>
      <c r="D56" s="69"/>
      <c r="E56" s="73">
        <f>SUM(E55)</f>
        <v>0</v>
      </c>
      <c r="F56" s="73" t="e">
        <f>SUM(F55)</f>
        <v>#DIV/0!</v>
      </c>
      <c r="N56" s="129"/>
    </row>
    <row r="57" spans="1:6" ht="15">
      <c r="A57" s="14"/>
      <c r="B57" s="184"/>
      <c r="C57" s="75"/>
      <c r="D57" s="75"/>
      <c r="E57" s="75"/>
      <c r="F57" s="75"/>
    </row>
    <row r="58" spans="1:6" ht="38.25">
      <c r="A58" s="64" t="s">
        <v>43</v>
      </c>
      <c r="B58" s="170" t="s">
        <v>217</v>
      </c>
      <c r="C58" s="65" t="s">
        <v>35</v>
      </c>
      <c r="D58" s="65" t="s">
        <v>36</v>
      </c>
      <c r="E58" s="65" t="s">
        <v>37</v>
      </c>
      <c r="F58" s="65" t="s">
        <v>37</v>
      </c>
    </row>
    <row r="59" spans="1:6" ht="63.75">
      <c r="A59" s="66" t="s">
        <v>44</v>
      </c>
      <c r="B59" s="172">
        <v>88</v>
      </c>
      <c r="C59" s="68"/>
      <c r="D59" s="68"/>
      <c r="E59" s="71">
        <f>C59*D59</f>
        <v>0</v>
      </c>
      <c r="F59" s="71" t="e">
        <f>E59*'II. Sazebník'!$H$20</f>
        <v>#DIV/0!</v>
      </c>
    </row>
    <row r="60" spans="1:6" ht="38.25">
      <c r="A60" s="66" t="s">
        <v>219</v>
      </c>
      <c r="B60" s="172">
        <v>135</v>
      </c>
      <c r="C60" s="68"/>
      <c r="D60" s="68"/>
      <c r="E60" s="71">
        <f>C60*D60</f>
        <v>0</v>
      </c>
      <c r="F60" s="71" t="e">
        <f>E60*'II. Sazebník'!$H$20</f>
        <v>#DIV/0!</v>
      </c>
    </row>
    <row r="61" spans="1:14" ht="15">
      <c r="A61" s="77" t="s">
        <v>45</v>
      </c>
      <c r="B61" s="173"/>
      <c r="C61" s="69"/>
      <c r="D61" s="69"/>
      <c r="E61" s="73">
        <f>SUM(E59:E60)</f>
        <v>0</v>
      </c>
      <c r="F61" s="73" t="e">
        <f>SUM(F59:F60)</f>
        <v>#DIV/0!</v>
      </c>
      <c r="J61" s="129"/>
      <c r="N61" s="129"/>
    </row>
    <row r="62" spans="1:14" ht="15">
      <c r="A62" s="78" t="s">
        <v>46</v>
      </c>
      <c r="B62" s="174"/>
      <c r="C62" s="70"/>
      <c r="D62" s="70"/>
      <c r="E62" s="76">
        <f>E13+E52+E56+E61</f>
        <v>0</v>
      </c>
      <c r="F62" s="76" t="e">
        <f>F13+F52+F56+F61</f>
        <v>#DIV/0!</v>
      </c>
      <c r="J62" s="129"/>
      <c r="N62" s="129"/>
    </row>
    <row r="63" ht="15">
      <c r="E63" s="129"/>
    </row>
    <row r="64" ht="15">
      <c r="E64" s="129"/>
    </row>
  </sheetData>
  <sheetProtection selectLockedCells="1" selectUnlockedCells="1"/>
  <mergeCells count="11">
    <mergeCell ref="C41:D41"/>
    <mergeCell ref="A2:E2"/>
    <mergeCell ref="A7:A8"/>
    <mergeCell ref="H8:K8"/>
    <mergeCell ref="A1:E1"/>
    <mergeCell ref="A5:E5"/>
    <mergeCell ref="B7:B8"/>
    <mergeCell ref="C20:D20"/>
    <mergeCell ref="C19:D19"/>
    <mergeCell ref="C18:D18"/>
    <mergeCell ref="A3:E3"/>
  </mergeCells>
  <printOptions/>
  <pageMargins left="0.5905511811023623" right="0.5905511811023623" top="0.8661417322834646" bottom="0.6692913385826772" header="0.7874015748031497" footer="0.7874015748031497"/>
  <pageSetup firstPageNumber="1" useFirstPageNumber="1" fitToHeight="0" fitToWidth="1"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15"/>
  <sheetViews>
    <sheetView view="pageBreakPreview" zoomScaleSheetLayoutView="100" workbookViewId="0" topLeftCell="B1">
      <selection activeCell="D13" sqref="D13"/>
    </sheetView>
  </sheetViews>
  <sheetFormatPr defaultColWidth="9.140625" defaultRowHeight="15"/>
  <cols>
    <col min="1" max="1" width="9.140625" style="7" customWidth="1"/>
    <col min="2" max="2" width="25.57421875" style="7" customWidth="1"/>
    <col min="3" max="3" width="17.00390625" style="7" customWidth="1"/>
    <col min="4" max="4" width="13.7109375" style="7" customWidth="1"/>
    <col min="5" max="5" width="12.57421875" style="7" customWidth="1"/>
    <col min="6" max="16384" width="9.140625" style="7" customWidth="1"/>
  </cols>
  <sheetData>
    <row r="5" spans="2:5" ht="15.75">
      <c r="B5" s="118" t="s">
        <v>1</v>
      </c>
      <c r="C5" s="119"/>
      <c r="D5" s="119"/>
      <c r="E5" s="119"/>
    </row>
    <row r="6" spans="2:5" ht="23.25">
      <c r="B6" s="314" t="s">
        <v>384</v>
      </c>
      <c r="C6" s="314"/>
      <c r="D6" s="314"/>
      <c r="E6" s="314"/>
    </row>
    <row r="7" spans="2:5" ht="18.75">
      <c r="B7" s="35" t="s">
        <v>152</v>
      </c>
      <c r="C7" s="12"/>
      <c r="D7" s="13"/>
      <c r="E7" s="12"/>
    </row>
    <row r="8" spans="2:5" ht="15">
      <c r="B8" s="8"/>
      <c r="C8" s="12"/>
      <c r="D8" s="13"/>
      <c r="E8" s="12"/>
    </row>
    <row r="9" spans="2:5" ht="15">
      <c r="B9" s="8"/>
      <c r="C9" s="12"/>
      <c r="D9" s="13"/>
      <c r="E9" s="12"/>
    </row>
    <row r="10" spans="2:5" ht="15.75" thickBot="1">
      <c r="B10" s="346" t="s">
        <v>145</v>
      </c>
      <c r="C10" s="346"/>
      <c r="D10" s="346"/>
      <c r="E10" s="346"/>
    </row>
    <row r="11" spans="3:5" ht="15.75" thickBot="1">
      <c r="C11" s="120" t="s">
        <v>146</v>
      </c>
      <c r="D11" s="120" t="s">
        <v>155</v>
      </c>
      <c r="E11" s="121" t="s">
        <v>147</v>
      </c>
    </row>
    <row r="12" spans="3:5" ht="15">
      <c r="C12" s="27"/>
      <c r="D12" s="122"/>
      <c r="E12" s="122"/>
    </row>
    <row r="13" spans="2:5" ht="30">
      <c r="B13" s="123" t="s">
        <v>149</v>
      </c>
      <c r="C13" s="9">
        <v>150</v>
      </c>
      <c r="D13" s="124"/>
      <c r="E13" s="42">
        <f>C13*D13</f>
        <v>0</v>
      </c>
    </row>
    <row r="14" ht="15">
      <c r="B14" s="9" t="s">
        <v>150</v>
      </c>
    </row>
    <row r="15" spans="2:5" ht="31.5" customHeight="1">
      <c r="B15" s="347" t="s">
        <v>148</v>
      </c>
      <c r="C15" s="347"/>
      <c r="D15" s="347"/>
      <c r="E15" s="347"/>
    </row>
  </sheetData>
  <mergeCells count="3">
    <mergeCell ref="B10:E10"/>
    <mergeCell ref="B15:E15"/>
    <mergeCell ref="B6:E6"/>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2012-11-23T09:14:16Z</dcterms:created>
  <dcterms:modified xsi:type="dcterms:W3CDTF">2019-12-02T06:31:12Z</dcterms:modified>
  <cp:category/>
  <cp:version/>
  <cp:contentType/>
  <cp:contentStatus/>
</cp:coreProperties>
</file>