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Stavební práce" sheetId="2" r:id="rId2"/>
  </sheets>
  <definedNames>
    <definedName name="_xlnm.Print_Area" localSheetId="0">'Rekapitulace stavby'!$D$4:$AO$39,'Rekapitulace stavby'!$C$45:$AQ$66</definedName>
    <definedName name="_xlnm.Print_Titles" localSheetId="0">'Rekapitulace stavby'!$55:$55</definedName>
    <definedName name="_xlnm._FilterDatabase" localSheetId="1" hidden="1">'01 - Stavební práce'!$C$98:$K$162</definedName>
    <definedName name="_xlnm.Print_Area" localSheetId="1">'01 - Stavební práce'!$C$4:$J$41,'01 - Stavební práce'!$C$47:$J$80,'01 - Stavební práce'!$C$86:$K$162</definedName>
    <definedName name="_xlnm.Print_Titles" localSheetId="1">'01 - Stavební práce'!$98:$98</definedName>
  </definedNames>
  <calcPr/>
</workbook>
</file>

<file path=xl/calcChain.xml><?xml version="1.0" encoding="utf-8"?>
<calcChain xmlns="http://schemas.openxmlformats.org/spreadsheetml/2006/main">
  <c i="2" r="J39"/>
  <c r="J38"/>
  <c i="1" r="AY58"/>
  <c i="2" r="J37"/>
  <c i="1" r="AX58"/>
  <c i="2" r="BI162"/>
  <c r="BH162"/>
  <c r="BG162"/>
  <c r="BF162"/>
  <c r="BK162"/>
  <c r="J162"/>
  <c r="BE162"/>
  <c r="BI161"/>
  <c r="BH161"/>
  <c r="BG161"/>
  <c r="BF161"/>
  <c r="BK161"/>
  <c r="J161"/>
  <c r="BE161"/>
  <c r="BI160"/>
  <c r="BH160"/>
  <c r="BG160"/>
  <c r="BF160"/>
  <c r="BK160"/>
  <c r="BK159"/>
  <c r="J159"/>
  <c r="J160"/>
  <c r="BE160"/>
  <c r="J69"/>
  <c r="BI158"/>
  <c r="BH158"/>
  <c r="BG158"/>
  <c r="BF158"/>
  <c r="T158"/>
  <c r="T157"/>
  <c r="R158"/>
  <c r="R157"/>
  <c r="P158"/>
  <c r="P157"/>
  <c r="BK158"/>
  <c r="BK157"/>
  <c r="J157"/>
  <c r="J158"/>
  <c r="BE158"/>
  <c r="J68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T153"/>
  <c r="R154"/>
  <c r="R153"/>
  <c r="P154"/>
  <c r="P153"/>
  <c r="BK154"/>
  <c r="BK153"/>
  <c r="J153"/>
  <c r="J154"/>
  <c r="BE154"/>
  <c r="J67"/>
  <c r="BI150"/>
  <c r="BH150"/>
  <c r="BG150"/>
  <c r="BF150"/>
  <c r="T150"/>
  <c r="R150"/>
  <c r="P150"/>
  <c r="BK150"/>
  <c r="J150"/>
  <c r="BE150"/>
  <c r="BI148"/>
  <c r="BH148"/>
  <c r="BG148"/>
  <c r="BF148"/>
  <c r="T148"/>
  <c r="T147"/>
  <c r="R148"/>
  <c r="R147"/>
  <c r="P148"/>
  <c r="P147"/>
  <c r="BK148"/>
  <c r="BK147"/>
  <c r="J147"/>
  <c r="J148"/>
  <c r="BE148"/>
  <c r="J66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5"/>
  <c r="BH135"/>
  <c r="BG135"/>
  <c r="BF135"/>
  <c r="T135"/>
  <c r="T134"/>
  <c r="R135"/>
  <c r="R134"/>
  <c r="P135"/>
  <c r="P134"/>
  <c r="BK135"/>
  <c r="BK134"/>
  <c r="J134"/>
  <c r="J135"/>
  <c r="BE135"/>
  <c r="J65"/>
  <c r="BI130"/>
  <c r="BH130"/>
  <c r="BG130"/>
  <c r="BF130"/>
  <c r="T130"/>
  <c r="R130"/>
  <c r="P130"/>
  <c r="BK130"/>
  <c r="J130"/>
  <c r="BE130"/>
  <c r="BI126"/>
  <c r="BH126"/>
  <c r="BG126"/>
  <c r="BF126"/>
  <c r="T126"/>
  <c r="T125"/>
  <c r="R126"/>
  <c r="R125"/>
  <c r="P126"/>
  <c r="P125"/>
  <c r="BK126"/>
  <c r="BK125"/>
  <c r="J125"/>
  <c r="J126"/>
  <c r="BE126"/>
  <c r="J64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2"/>
  <c r="BH112"/>
  <c r="BG112"/>
  <c r="BF112"/>
  <c r="T112"/>
  <c r="R112"/>
  <c r="P112"/>
  <c r="BK112"/>
  <c r="J112"/>
  <c r="BE112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2"/>
  <c r="BH102"/>
  <c r="BG102"/>
  <c r="BF102"/>
  <c r="T102"/>
  <c r="T101"/>
  <c r="T100"/>
  <c r="T99"/>
  <c r="R102"/>
  <c r="R101"/>
  <c r="R100"/>
  <c r="R99"/>
  <c r="P102"/>
  <c r="P101"/>
  <c r="P100"/>
  <c r="P99"/>
  <c i="1" r="AU58"/>
  <c i="2" r="BK102"/>
  <c r="BK101"/>
  <c r="J101"/>
  <c r="BK100"/>
  <c r="J100"/>
  <c r="BK99"/>
  <c r="J99"/>
  <c r="J61"/>
  <c r="J102"/>
  <c r="BE102"/>
  <c r="J63"/>
  <c r="J62"/>
  <c r="J96"/>
  <c r="F93"/>
  <c r="E91"/>
  <c r="BI78"/>
  <c r="BH78"/>
  <c r="BG78"/>
  <c r="BF78"/>
  <c r="BI77"/>
  <c r="BH77"/>
  <c r="BG77"/>
  <c r="BF77"/>
  <c r="BE77"/>
  <c r="BI76"/>
  <c r="BH76"/>
  <c r="BG76"/>
  <c r="BF76"/>
  <c r="BE76"/>
  <c r="BI75"/>
  <c r="BH75"/>
  <c r="BG75"/>
  <c r="BF75"/>
  <c r="BE75"/>
  <c r="BI74"/>
  <c r="BH74"/>
  <c r="BG74"/>
  <c r="BF74"/>
  <c r="BE74"/>
  <c r="BI73"/>
  <c r="F39"/>
  <c i="1" r="BD58"/>
  <c i="2" r="BH73"/>
  <c r="F38"/>
  <c i="1" r="BC58"/>
  <c i="2" r="BG73"/>
  <c r="F37"/>
  <c i="1" r="BB58"/>
  <c i="2" r="BF73"/>
  <c r="J36"/>
  <c i="1" r="AW58"/>
  <c i="2" r="F36"/>
  <c i="1" r="BA58"/>
  <c i="2" r="BE73"/>
  <c r="J30"/>
  <c r="J78"/>
  <c r="J72"/>
  <c r="J80"/>
  <c r="J31"/>
  <c r="J32"/>
  <c i="1" r="AG58"/>
  <c i="2" r="BE78"/>
  <c r="J35"/>
  <c i="1" r="AV58"/>
  <c i="2" r="F35"/>
  <c i="1" r="AZ58"/>
  <c i="2" r="J57"/>
  <c r="F54"/>
  <c r="E52"/>
  <c r="J41"/>
  <c r="J21"/>
  <c r="E21"/>
  <c r="J95"/>
  <c r="J56"/>
  <c r="J20"/>
  <c r="J18"/>
  <c r="E18"/>
  <c r="F96"/>
  <c r="F57"/>
  <c r="J17"/>
  <c r="J15"/>
  <c r="E15"/>
  <c r="F95"/>
  <c r="F56"/>
  <c r="J14"/>
  <c r="J12"/>
  <c r="J93"/>
  <c r="J54"/>
  <c r="E7"/>
  <c r="E89"/>
  <c r="E50"/>
  <c i="1" r="CK64"/>
  <c r="CJ64"/>
  <c r="CI64"/>
  <c r="CH64"/>
  <c r="CG64"/>
  <c r="CF64"/>
  <c r="BZ64"/>
  <c r="CE64"/>
  <c r="CK63"/>
  <c r="CJ63"/>
  <c r="CI63"/>
  <c r="CH63"/>
  <c r="CG63"/>
  <c r="CF63"/>
  <c r="BZ63"/>
  <c r="CE63"/>
  <c r="CK62"/>
  <c r="CJ62"/>
  <c r="CI62"/>
  <c r="CH62"/>
  <c r="CG62"/>
  <c r="CF62"/>
  <c r="BZ62"/>
  <c r="CE62"/>
  <c r="CK61"/>
  <c r="CJ61"/>
  <c r="CI61"/>
  <c r="CH61"/>
  <c r="CG61"/>
  <c r="CF61"/>
  <c r="BZ61"/>
  <c r="CE61"/>
  <c r="BD57"/>
  <c r="W36"/>
  <c r="BC57"/>
  <c r="W35"/>
  <c r="BB57"/>
  <c r="W34"/>
  <c r="BA57"/>
  <c r="W33"/>
  <c r="AZ57"/>
  <c r="AY57"/>
  <c r="AX57"/>
  <c r="AW57"/>
  <c r="AK33"/>
  <c r="AV57"/>
  <c r="AU57"/>
  <c r="AT57"/>
  <c r="AS57"/>
  <c r="AG57"/>
  <c r="AK26"/>
  <c r="AG64"/>
  <c r="CD64"/>
  <c r="AV64"/>
  <c r="BY64"/>
  <c r="AN64"/>
  <c r="AG63"/>
  <c r="CD63"/>
  <c r="AV63"/>
  <c r="BY63"/>
  <c r="AN63"/>
  <c r="AG62"/>
  <c r="CD62"/>
  <c r="AV62"/>
  <c r="BY62"/>
  <c r="AN62"/>
  <c r="AG61"/>
  <c r="AG60"/>
  <c r="AK27"/>
  <c r="AK29"/>
  <c r="AG66"/>
  <c r="CD61"/>
  <c r="W32"/>
  <c r="AV61"/>
  <c r="BY61"/>
  <c r="AK32"/>
  <c r="AN61"/>
  <c r="AN60"/>
  <c r="AT58"/>
  <c r="AN58"/>
  <c r="AN57"/>
  <c r="AN66"/>
  <c r="L53"/>
  <c r="AM53"/>
  <c r="AM52"/>
  <c r="L52"/>
  <c r="AM50"/>
  <c r="L50"/>
  <c r="L48"/>
  <c r="L47"/>
  <c r="AK38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<sst xmlns="http://schemas.openxmlformats.org/spreadsheetml/2006/main">
  <si>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</si>
  <si>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</si>
  <si>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</si>
  <si>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</si>
  <si>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</si>
  <si>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{2faac056-c06f-42ae-87ce-944fdd04a5d3}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</si>
  <si>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</si>
  <si>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</si>
  <si>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</si>
  <si>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</si>
  <si>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</si>
  <si>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</si>
  <si>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</si>
  <si>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</si>
  <si>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MI190901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</si>
  <si>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</si>
  <si>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</si>
  <si>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Oplocení, parc.č. 1227/2, 1228/15, k.ú. Poděbrady</t>
  </si>
  <si>
    <t>KSO:</t>
  </si>
  <si>
    <t>CC-CZ:</t>
  </si>
  <si>
    <t>Místo:</t>
  </si>
  <si>
    <t>Poděbrady</t>
  </si>
  <si>
    <t>Datum:</t>
  </si>
  <si>
    <t>25. 9. 2019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</si>
  <si>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</si>
  <si>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</si>
  <si>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</si>
  <si>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</si>
  <si>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</si>
  <si>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</si>
  <si>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</si>
  <si>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</si>
  <si>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</si>
  <si>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Hájková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</si>
  <si>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</si>
  <si>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</si>
  <si>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</si>
  <si>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</si>
  <si>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</si>
  <si>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</si>
  <si>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</si>
  <si>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</si>
  <si>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</si>
  <si>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</si>
  <si>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</si>
  <si>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</si>
  <si>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</si>
  <si>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</si>
  <si>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</si>
  <si>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</si>
  <si>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</si>
  <si>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</si>
  <si>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</si>
  <si>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</si>
  <si>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</si>
  <si>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</si>
  <si>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</si>
  <si>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</si>
  <si>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</si>
  <si>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</si>
  <si>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</si>
  <si>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</si>
  <si>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</si>
  <si>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</si>
  <si>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</si>
  <si>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</si>
  <si>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</si>
  <si>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</si>
  <si>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</si>
  <si>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</si>
  <si>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</si>
  <si>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</si>
  <si>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</si>
  <si>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</si>
  <si>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</si>
  <si>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</si>
  <si>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</si>
  <si>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práce</t>
  </si>
  <si>
    <t>STA</t>
  </si>
  <si>
    <t>1</t>
  </si>
  <si>
    <t>{6c3d0bd4-df75-4a5e-9ab2-e022b8ca62eb}</t>
  </si>
  <si>
    <t>2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</si>
  <si>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</si>
  <si>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</si>
  <si>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</si>
  <si>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</si>
  <si>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</si>
  <si>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</si>
  <si>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</si>
  <si>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</si>
  <si>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</si>
  <si>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</si>
  <si>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</si>
  <si>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</si>
  <si>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</si>
  <si>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</si>
  <si>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</si>
  <si>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</si>
  <si>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</si>
  <si>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</si>
  <si>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</si>
  <si>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</si>
  <si>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</si>
  <si>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</si>
  <si>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</si>
  <si>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</si>
  <si>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</si>
  <si>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</si>
  <si>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</si>
  <si>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</si>
  <si>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</si>
  <si>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</si>
  <si>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</si>
  <si>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</si>
  <si>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</si>
  <si>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</si>
  <si>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</si>
  <si>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</si>
  <si>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</si>
  <si>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</si>
  <si>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</si>
  <si>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</si>
  <si>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</si>
  <si>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</si>
  <si>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</si>
  <si>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</si>
  <si>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</si>
  <si>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</si>
  <si>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</si>
  <si>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</si>
  <si>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</si>
  <si>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</si>
  <si>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</si>
  <si>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</si>
  <si>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174101101</t>
  </si>
  <si>
    <t>Zásyp jam, šachet rýh nebo kolem objektů sypaninou se zhutněním</t>
  </si>
  <si>
    <t>m3</t>
  </si>
  <si>
    <t>CS ÚRS 2019 01</t>
  </si>
  <si>
    <t>4</t>
  </si>
  <si>
    <t>-1491004059</t>
  </si>
  <si>
    <t>VV</t>
  </si>
  <si>
    <t>"po vybouraných patkách"</t>
  </si>
  <si>
    <t>3,14*(0,15)^2*0,50*16</t>
  </si>
  <si>
    <t>121101101</t>
  </si>
  <si>
    <t>Sejmutí ornice s přemístěním na vzdálenost do 50 m</t>
  </si>
  <si>
    <t>1469911349</t>
  </si>
  <si>
    <t>(17,825+29,325)*0,50*0,10</t>
  </si>
  <si>
    <t>3</t>
  </si>
  <si>
    <t>171201201</t>
  </si>
  <si>
    <t>Uložení sypaniny na skládky</t>
  </si>
  <si>
    <t>-1831252871</t>
  </si>
  <si>
    <t>133201101</t>
  </si>
  <si>
    <t>Hloubení šachet v hornině tř. 3 objemu do 100 m3</t>
  </si>
  <si>
    <t>1250348945</t>
  </si>
  <si>
    <t>0,50*0,50*0,85*24</t>
  </si>
  <si>
    <t>0,75*0,50*0,85</t>
  </si>
  <si>
    <t>Součet</t>
  </si>
  <si>
    <t>5</t>
  </si>
  <si>
    <t>162201102</t>
  </si>
  <si>
    <t>Vodorovné přemístění do 50 m výkopku/sypaniny z horniny tř. 1 až 4</t>
  </si>
  <si>
    <t>1599843586</t>
  </si>
  <si>
    <t xml:space="preserve">"na meziskládku"     0,565</t>
  </si>
  <si>
    <t xml:space="preserve">"na zásyp"     0,565</t>
  </si>
  <si>
    <t>6</t>
  </si>
  <si>
    <t>162301102</t>
  </si>
  <si>
    <t>Vodorovné přemístění do 1000 m výkopku/sypaniny z horniny tř. 1 až 4</t>
  </si>
  <si>
    <t>713155616</t>
  </si>
  <si>
    <t>5,419-0,565</t>
  </si>
  <si>
    <t>7</t>
  </si>
  <si>
    <t>-669927705</t>
  </si>
  <si>
    <t>8</t>
  </si>
  <si>
    <t>167101101</t>
  </si>
  <si>
    <t>Nakládání výkopku z hornin tř. 1 až 4 do 100 m3</t>
  </si>
  <si>
    <t>-681534407</t>
  </si>
  <si>
    <t>9</t>
  </si>
  <si>
    <t>181301101</t>
  </si>
  <si>
    <t>Rozprostření ornice tl vrstvy do 100 mm pl do 500 m2 v rovině nebo ve svahu do 1:5</t>
  </si>
  <si>
    <t>m2</t>
  </si>
  <si>
    <t>-254995838</t>
  </si>
  <si>
    <t>(17,825+29,325)*0,50</t>
  </si>
  <si>
    <t>10</t>
  </si>
  <si>
    <t>72090129</t>
  </si>
  <si>
    <t>(17,825+29,325)*0,50*0,20</t>
  </si>
  <si>
    <t>11</t>
  </si>
  <si>
    <t>42365054</t>
  </si>
  <si>
    <t>Zakládání</t>
  </si>
  <si>
    <t>16</t>
  </si>
  <si>
    <t>213311141</t>
  </si>
  <si>
    <t>Polštáře zhutněné pod základy ze štěrkopísku tříděného</t>
  </si>
  <si>
    <t>-301945265</t>
  </si>
  <si>
    <t>0,50*0,50*0,05*24</t>
  </si>
  <si>
    <t>0,75*0,50*0,05</t>
  </si>
  <si>
    <t>17</t>
  </si>
  <si>
    <t>275313711</t>
  </si>
  <si>
    <t>Základové patky z betonu tř. C 20/25</t>
  </si>
  <si>
    <t>888055939</t>
  </si>
  <si>
    <t>0,50*0,50*0,80*24</t>
  </si>
  <si>
    <t>0,75*0,50*0,80</t>
  </si>
  <si>
    <t>Svislé a kompletní konstrukce</t>
  </si>
  <si>
    <t>18</t>
  </si>
  <si>
    <t>338121125</t>
  </si>
  <si>
    <t>Osazování sloupků a vzpěr ŽB plotových zabetonováním patky o objemu do 0,20 m3</t>
  </si>
  <si>
    <t>kus</t>
  </si>
  <si>
    <t>492310887</t>
  </si>
  <si>
    <t xml:space="preserve">"rohový"     4,00</t>
  </si>
  <si>
    <t xml:space="preserve">"průběžný"     22,00</t>
  </si>
  <si>
    <t>19</t>
  </si>
  <si>
    <t>348121121</t>
  </si>
  <si>
    <t>Osazování ŽB desek plotových na MC 300x50x2000 mm</t>
  </si>
  <si>
    <t>548786227</t>
  </si>
  <si>
    <t>7*24</t>
  </si>
  <si>
    <t>20</t>
  </si>
  <si>
    <t>M</t>
  </si>
  <si>
    <t>5923101R</t>
  </si>
  <si>
    <t>sloupek betonový rohový systémového skládaného plotu vel. 105x160x2900mm, oboustranný hladký povrch, přírodní odstín</t>
  </si>
  <si>
    <t>610978398</t>
  </si>
  <si>
    <t>4*1,01</t>
  </si>
  <si>
    <t>5923102R</t>
  </si>
  <si>
    <t>sloupek betonový průběžný systémového skládaného plotu vel. 105x160x2900mm, oboustranný hladký povrch, přírodní odstín</t>
  </si>
  <si>
    <t>2111635728</t>
  </si>
  <si>
    <t>22*1,01</t>
  </si>
  <si>
    <t>22</t>
  </si>
  <si>
    <t>5923201R</t>
  </si>
  <si>
    <t>betonová plotová deska systémového skládaného plotu, vel. 1955x50x300mm, oboustranný hladký povrch, přírodní odstín</t>
  </si>
  <si>
    <t>-2004088391</t>
  </si>
  <si>
    <t>168*1,01</t>
  </si>
  <si>
    <t>Ostatní konstrukce a práce, bourání</t>
  </si>
  <si>
    <t>23</t>
  </si>
  <si>
    <t>966071711</t>
  </si>
  <si>
    <t>Bourání sloupků a vzpěr plotových ocelových do 2,5 m zabetonovaných</t>
  </si>
  <si>
    <t>663545281</t>
  </si>
  <si>
    <t xml:space="preserve">"včetně základu "      16,00</t>
  </si>
  <si>
    <t>25</t>
  </si>
  <si>
    <t>977211111</t>
  </si>
  <si>
    <t>Řezání stěnovou pilou ŽB kcí s výztuží průměru do 16 mm hl do 200 mm</t>
  </si>
  <si>
    <t>m</t>
  </si>
  <si>
    <t>572080355</t>
  </si>
  <si>
    <t>"přiřezání desek"</t>
  </si>
  <si>
    <t>0,30*7*2</t>
  </si>
  <si>
    <t>997</t>
  </si>
  <si>
    <t>Přesun sutě</t>
  </si>
  <si>
    <t>26</t>
  </si>
  <si>
    <t>997013111</t>
  </si>
  <si>
    <t>Vnitrostaveništní doprava suti a vybouraných hmot pro budovy v do 6 m s použitím mechanizace</t>
  </si>
  <si>
    <t>t</t>
  </si>
  <si>
    <t>-382218172</t>
  </si>
  <si>
    <t>27</t>
  </si>
  <si>
    <t>997013501</t>
  </si>
  <si>
    <t>Odvoz suti a vybouraných hmot na skládku nebo meziskládku do 1 km se složením</t>
  </si>
  <si>
    <t>127677497</t>
  </si>
  <si>
    <t>28</t>
  </si>
  <si>
    <t>997013831</t>
  </si>
  <si>
    <t>Poplatek za uložení na skládce (skládkovné) stavebního odpadu směsného kód odpadu 170 904</t>
  </si>
  <si>
    <t>810482049</t>
  </si>
  <si>
    <t>998</t>
  </si>
  <si>
    <t>Přesun hmot</t>
  </si>
  <si>
    <t>29</t>
  </si>
  <si>
    <t>998232131</t>
  </si>
  <si>
    <t>Přesun hmot pro oplocení z betonu monolitického v do 3 m</t>
  </si>
  <si>
    <t>193359491</t>
  </si>
  <si>
    <t>VP</t>
  </si>
  <si>
    <t xml:space="preserve">  Vícepráce</t>
  </si>
  <si>
    <t>PN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</si>
</sst>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sz val="10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9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6" fillId="0" borderId="0" xfId="0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22" xfId="0" applyFont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4" fontId="6" fillId="2" borderId="0" xfId="0" applyNumberFormat="1" applyFont="1" applyFill="1" applyAlignment="1" applyProtection="1">
      <alignment vertical="center"/>
      <protection locked="0"/>
    </xf>
    <xf numFmtId="4" fontId="6" fillId="0" borderId="0" xfId="0" applyNumberFormat="1" applyFont="1" applyAlignment="1" applyProtection="1">
      <alignment vertical="center"/>
    </xf>
    <xf numFmtId="164" fontId="29" fillId="2" borderId="14" xfId="0" applyNumberFormat="1" applyFont="1" applyFill="1" applyBorder="1" applyAlignment="1" applyProtection="1">
      <alignment horizontal="center" vertical="center"/>
      <protection locked="0"/>
    </xf>
    <xf numFmtId="0" fontId="29" fillId="2" borderId="0" xfId="0" applyFont="1" applyFill="1" applyBorder="1" applyAlignment="1" applyProtection="1">
      <alignment horizontal="center" vertical="center"/>
      <protection locked="0"/>
    </xf>
    <xf numFmtId="4" fontId="29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6" fillId="2" borderId="0" xfId="0" applyFont="1" applyFill="1" applyAlignment="1" applyProtection="1">
      <alignment horizontal="left" vertical="center"/>
      <protection locked="0"/>
    </xf>
    <xf numFmtId="164" fontId="29" fillId="2" borderId="19" xfId="0" applyNumberFormat="1" applyFont="1" applyFill="1" applyBorder="1" applyAlignment="1" applyProtection="1">
      <alignment horizontal="center" vertical="center"/>
      <protection locked="0"/>
    </xf>
    <xf numFmtId="0" fontId="29" fillId="2" borderId="20" xfId="0" applyFont="1" applyFill="1" applyBorder="1" applyAlignment="1" applyProtection="1">
      <alignment horizontal="center" vertical="center"/>
      <protection locked="0"/>
    </xf>
    <xf numFmtId="4" fontId="29" fillId="0" borderId="21" xfId="0" applyNumberFormat="1" applyFont="1" applyBorder="1" applyAlignment="1" applyProtection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3" fillId="4" borderId="0" xfId="0" applyNumberFormat="1" applyFont="1" applyFill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  <protection locked="0"/>
    </xf>
    <xf numFmtId="4" fontId="5" fillId="0" borderId="0" xfId="0" applyNumberFormat="1" applyFont="1" applyAlignment="1" applyProtection="1"/>
    <xf numFmtId="4" fontId="30" fillId="0" borderId="0" xfId="0" applyNumberFormat="1" applyFont="1" applyAlignment="1" applyProtection="1">
      <alignment vertical="center"/>
    </xf>
    <xf numFmtId="0" fontId="22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19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vertical="center"/>
    </xf>
    <xf numFmtId="0" fontId="0" fillId="2" borderId="23" xfId="0" applyFont="1" applyFill="1" applyBorder="1" applyAlignment="1" applyProtection="1">
      <alignment horizontal="center" vertical="center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3" xfId="0" applyFont="1" applyFill="1" applyBorder="1" applyAlignment="1" applyProtection="1">
      <alignment horizontal="left" vertical="center" wrapText="1"/>
      <protection locked="0"/>
    </xf>
    <xf numFmtId="0" fontId="0" fillId="2" borderId="23" xfId="0" applyFont="1" applyFill="1" applyBorder="1" applyAlignment="1" applyProtection="1">
      <alignment horizontal="center" vertical="center" wrapText="1"/>
      <protection locked="0"/>
    </xf>
    <xf numFmtId="167" fontId="0" fillId="2" borderId="23" xfId="0" applyNumberFormat="1" applyFont="1" applyFill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</xf>
    <xf numFmtId="0" fontId="1" fillId="2" borderId="23" xfId="0" applyFont="1" applyFill="1" applyBorder="1" applyAlignment="1" applyProtection="1">
      <alignment horizontal="left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ht="36.96" customHeight="1">
      <c r="AR2"/>
      <c r="BS2" s="15" t="s">
        <v>6</v>
      </c>
      <c r="BT2" s="15" t="s">
        <v>7</v>
      </c>
    </row>
    <row r="3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ht="18.48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ht="18.48" customHeight="1">
      <c r="B17" s="19"/>
      <c r="C17" s="20"/>
      <c r="D17" s="20"/>
      <c r="E17" s="25" t="s">
        <v>26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31</v>
      </c>
    </row>
    <row r="18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ht="12" customHeight="1">
      <c r="B19" s="19"/>
      <c r="C19" s="20"/>
      <c r="D19" s="30" t="s">
        <v>32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ht="18.48" customHeight="1">
      <c r="B20" s="19"/>
      <c r="C20" s="20"/>
      <c r="D20" s="20"/>
      <c r="E20" s="25" t="s">
        <v>33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31</v>
      </c>
    </row>
    <row r="2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ht="12" customHeight="1">
      <c r="B22" s="19"/>
      <c r="C22" s="20"/>
      <c r="D22" s="30" t="s">
        <v>34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ht="14.4" customHeight="1">
      <c r="B26" s="19"/>
      <c r="C26" s="20"/>
      <c r="D26" s="36" t="s">
        <v>35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37">
        <f>ROUND(AG57,2)</f>
        <v>0</v>
      </c>
      <c r="AL26" s="20"/>
      <c r="AM26" s="20"/>
      <c r="AN26" s="20"/>
      <c r="AO26" s="20"/>
      <c r="AP26" s="20"/>
      <c r="AQ26" s="20"/>
      <c r="AR26" s="18"/>
      <c r="BE26" s="29"/>
    </row>
    <row r="27" ht="14.4" customHeight="1">
      <c r="B27" s="19"/>
      <c r="C27" s="20"/>
      <c r="D27" s="36" t="s">
        <v>36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37">
        <f>ROUND(AG60, 2)</f>
        <v>0</v>
      </c>
      <c r="AL27" s="37"/>
      <c r="AM27" s="37"/>
      <c r="AN27" s="37"/>
      <c r="AO27" s="37"/>
      <c r="AP27" s="20"/>
      <c r="AQ27" s="20"/>
      <c r="AR27" s="18"/>
      <c r="BE27" s="29"/>
    </row>
    <row r="28" s="1" customFormat="1" ht="6.96" customHeigh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40"/>
      <c r="BE28" s="29"/>
    </row>
    <row r="29" s="1" customFormat="1" ht="25.92" customHeight="1">
      <c r="B29" s="38"/>
      <c r="C29" s="39"/>
      <c r="D29" s="41" t="s">
        <v>37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3">
        <f>ROUND(AK26 + AK27, 2)</f>
        <v>0</v>
      </c>
      <c r="AL29" s="42"/>
      <c r="AM29" s="42"/>
      <c r="AN29" s="42"/>
      <c r="AO29" s="42"/>
      <c r="AP29" s="39"/>
      <c r="AQ29" s="39"/>
      <c r="AR29" s="40"/>
      <c r="BE29" s="29"/>
    </row>
    <row r="30" s="1" customFormat="1" ht="6.96" customHeigh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40"/>
      <c r="BE30" s="29"/>
    </row>
    <row r="31" s="1" customFormat="1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44" t="s">
        <v>38</v>
      </c>
      <c r="M31" s="44"/>
      <c r="N31" s="44"/>
      <c r="O31" s="44"/>
      <c r="P31" s="44"/>
      <c r="Q31" s="39"/>
      <c r="R31" s="39"/>
      <c r="S31" s="39"/>
      <c r="T31" s="39"/>
      <c r="U31" s="39"/>
      <c r="V31" s="39"/>
      <c r="W31" s="44" t="s">
        <v>39</v>
      </c>
      <c r="X31" s="44"/>
      <c r="Y31" s="44"/>
      <c r="Z31" s="44"/>
      <c r="AA31" s="44"/>
      <c r="AB31" s="44"/>
      <c r="AC31" s="44"/>
      <c r="AD31" s="44"/>
      <c r="AE31" s="44"/>
      <c r="AF31" s="39"/>
      <c r="AG31" s="39"/>
      <c r="AH31" s="39"/>
      <c r="AI31" s="39"/>
      <c r="AJ31" s="39"/>
      <c r="AK31" s="44" t="s">
        <v>40</v>
      </c>
      <c r="AL31" s="44"/>
      <c r="AM31" s="44"/>
      <c r="AN31" s="44"/>
      <c r="AO31" s="44"/>
      <c r="AP31" s="39"/>
      <c r="AQ31" s="39"/>
      <c r="AR31" s="40"/>
      <c r="BE31" s="29"/>
    </row>
    <row r="32" s="2" customFormat="1" ht="14.4" customHeight="1">
      <c r="B32" s="45"/>
      <c r="C32" s="46"/>
      <c r="D32" s="30" t="s">
        <v>41</v>
      </c>
      <c r="E32" s="46"/>
      <c r="F32" s="30" t="s">
        <v>42</v>
      </c>
      <c r="G32" s="46"/>
      <c r="H32" s="46"/>
      <c r="I32" s="46"/>
      <c r="J32" s="46"/>
      <c r="K32" s="46"/>
      <c r="L32" s="47">
        <v>0.20999999999999999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ROUND(AZ57 + SUM(CD60:CD64),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f>ROUND(AV57 + SUM(BY60:BY64), 2)</f>
        <v>0</v>
      </c>
      <c r="AL32" s="46"/>
      <c r="AM32" s="46"/>
      <c r="AN32" s="46"/>
      <c r="AO32" s="46"/>
      <c r="AP32" s="46"/>
      <c r="AQ32" s="46"/>
      <c r="AR32" s="49"/>
      <c r="BE32" s="29"/>
    </row>
    <row r="33" s="2" customFormat="1" ht="14.4" customHeight="1">
      <c r="B33" s="45"/>
      <c r="C33" s="46"/>
      <c r="D33" s="46"/>
      <c r="E33" s="46"/>
      <c r="F33" s="30" t="s">
        <v>43</v>
      </c>
      <c r="G33" s="46"/>
      <c r="H33" s="46"/>
      <c r="I33" s="46"/>
      <c r="J33" s="46"/>
      <c r="K33" s="46"/>
      <c r="L33" s="47">
        <v>0.14999999999999999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ROUND(BA57 + SUM(CE60:CE64),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f>ROUND(AW57 + SUM(BZ60:BZ64), 2)</f>
        <v>0</v>
      </c>
      <c r="AL33" s="46"/>
      <c r="AM33" s="46"/>
      <c r="AN33" s="46"/>
      <c r="AO33" s="46"/>
      <c r="AP33" s="46"/>
      <c r="AQ33" s="46"/>
      <c r="AR33" s="49"/>
      <c r="BE33" s="29"/>
    </row>
    <row r="34" hidden="1" s="2" customFormat="1" ht="14.4" customHeight="1">
      <c r="B34" s="45"/>
      <c r="C34" s="46"/>
      <c r="D34" s="46"/>
      <c r="E34" s="46"/>
      <c r="F34" s="30" t="s">
        <v>44</v>
      </c>
      <c r="G34" s="46"/>
      <c r="H34" s="46"/>
      <c r="I34" s="46"/>
      <c r="J34" s="46"/>
      <c r="K34" s="46"/>
      <c r="L34" s="47">
        <v>0.20999999999999999</v>
      </c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8">
        <f>ROUND(BB57 + SUM(CF60:CF64), 2)</f>
        <v>0</v>
      </c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8">
        <v>0</v>
      </c>
      <c r="AL34" s="46"/>
      <c r="AM34" s="46"/>
      <c r="AN34" s="46"/>
      <c r="AO34" s="46"/>
      <c r="AP34" s="46"/>
      <c r="AQ34" s="46"/>
      <c r="AR34" s="49"/>
      <c r="BE34" s="29"/>
    </row>
    <row r="35" hidden="1" s="2" customFormat="1" ht="14.4" customHeight="1">
      <c r="B35" s="45"/>
      <c r="C35" s="46"/>
      <c r="D35" s="46"/>
      <c r="E35" s="46"/>
      <c r="F35" s="30" t="s">
        <v>45</v>
      </c>
      <c r="G35" s="46"/>
      <c r="H35" s="46"/>
      <c r="I35" s="46"/>
      <c r="J35" s="46"/>
      <c r="K35" s="46"/>
      <c r="L35" s="47">
        <v>0.14999999999999999</v>
      </c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8">
        <f>ROUND(BC57 + SUM(CG60:CG64), 2)</f>
        <v>0</v>
      </c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8">
        <v>0</v>
      </c>
      <c r="AL35" s="46"/>
      <c r="AM35" s="46"/>
      <c r="AN35" s="46"/>
      <c r="AO35" s="46"/>
      <c r="AP35" s="46"/>
      <c r="AQ35" s="46"/>
      <c r="AR35" s="49"/>
    </row>
    <row r="36" hidden="1" s="2" customFormat="1" ht="14.4" customHeight="1">
      <c r="B36" s="45"/>
      <c r="C36" s="46"/>
      <c r="D36" s="46"/>
      <c r="E36" s="46"/>
      <c r="F36" s="30" t="s">
        <v>46</v>
      </c>
      <c r="G36" s="46"/>
      <c r="H36" s="46"/>
      <c r="I36" s="46"/>
      <c r="J36" s="46"/>
      <c r="K36" s="46"/>
      <c r="L36" s="47">
        <v>0</v>
      </c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8">
        <f>ROUND(BD57 + SUM(CH60:CH64), 2)</f>
        <v>0</v>
      </c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8">
        <v>0</v>
      </c>
      <c r="AL36" s="46"/>
      <c r="AM36" s="46"/>
      <c r="AN36" s="46"/>
      <c r="AO36" s="46"/>
      <c r="AP36" s="46"/>
      <c r="AQ36" s="46"/>
      <c r="AR36" s="49"/>
    </row>
    <row r="37" s="1" customFormat="1" ht="6.96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0"/>
    </row>
    <row r="38" s="1" customFormat="1" ht="25.92" customHeight="1">
      <c r="B38" s="38"/>
      <c r="C38" s="50"/>
      <c r="D38" s="51" t="s">
        <v>47</v>
      </c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3" t="s">
        <v>48</v>
      </c>
      <c r="U38" s="52"/>
      <c r="V38" s="52"/>
      <c r="W38" s="52"/>
      <c r="X38" s="54" t="s">
        <v>49</v>
      </c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5">
        <f>SUM(AK29:AK36)</f>
        <v>0</v>
      </c>
      <c r="AL38" s="52"/>
      <c r="AM38" s="52"/>
      <c r="AN38" s="52"/>
      <c r="AO38" s="56"/>
      <c r="AP38" s="50"/>
      <c r="AQ38" s="50"/>
      <c r="AR38" s="40"/>
    </row>
    <row r="39" s="1" customFormat="1" ht="6.96" customHeight="1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40"/>
    </row>
    <row r="40" s="1" customFormat="1" ht="6.96" customHeight="1"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40"/>
    </row>
    <row r="44" s="1" customFormat="1" ht="6.96" customHeight="1"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40"/>
    </row>
    <row r="45" s="1" customFormat="1" ht="24.96" customHeight="1">
      <c r="B45" s="38"/>
      <c r="C45" s="21" t="s">
        <v>50</v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40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0"/>
    </row>
    <row r="47" s="1" customFormat="1" ht="12" customHeight="1">
      <c r="B47" s="38"/>
      <c r="C47" s="30" t="s">
        <v>13</v>
      </c>
      <c r="D47" s="39"/>
      <c r="E47" s="39"/>
      <c r="F47" s="39"/>
      <c r="G47" s="39"/>
      <c r="H47" s="39"/>
      <c r="I47" s="39"/>
      <c r="J47" s="39"/>
      <c r="K47" s="39"/>
      <c r="L47" s="39" t="str">
        <f>K5</f>
        <v>MI190901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40"/>
    </row>
    <row r="48" s="3" customFormat="1" ht="36.96" customHeight="1">
      <c r="B48" s="61"/>
      <c r="C48" s="62" t="s">
        <v>16</v>
      </c>
      <c r="D48" s="63"/>
      <c r="E48" s="63"/>
      <c r="F48" s="63"/>
      <c r="G48" s="63"/>
      <c r="H48" s="63"/>
      <c r="I48" s="63"/>
      <c r="J48" s="63"/>
      <c r="K48" s="63"/>
      <c r="L48" s="64" t="str">
        <f>K6</f>
        <v>Oplocení, parc.č. 1227/2, 1228/15, k.ú. Poděbrady</v>
      </c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5"/>
    </row>
    <row r="49" s="1" customFormat="1" ht="6.96" customHeight="1">
      <c r="B49" s="38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40"/>
    </row>
    <row r="50" s="1" customFormat="1" ht="12" customHeight="1">
      <c r="B50" s="38"/>
      <c r="C50" s="30" t="s">
        <v>20</v>
      </c>
      <c r="D50" s="39"/>
      <c r="E50" s="39"/>
      <c r="F50" s="39"/>
      <c r="G50" s="39"/>
      <c r="H50" s="39"/>
      <c r="I50" s="39"/>
      <c r="J50" s="39"/>
      <c r="K50" s="39"/>
      <c r="L50" s="66" t="str">
        <f>IF(K8="","",K8)</f>
        <v>Poděbrady</v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0" t="s">
        <v>22</v>
      </c>
      <c r="AJ50" s="39"/>
      <c r="AK50" s="39"/>
      <c r="AL50" s="39"/>
      <c r="AM50" s="67" t="str">
        <f>IF(AN8= "","",AN8)</f>
        <v>25. 9. 2019</v>
      </c>
      <c r="AN50" s="67"/>
      <c r="AO50" s="39"/>
      <c r="AP50" s="39"/>
      <c r="AQ50" s="39"/>
      <c r="AR50" s="40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0"/>
    </row>
    <row r="52" s="1" customFormat="1" ht="13.65" customHeight="1">
      <c r="B52" s="38"/>
      <c r="C52" s="30" t="s">
        <v>24</v>
      </c>
      <c r="D52" s="39"/>
      <c r="E52" s="39"/>
      <c r="F52" s="39"/>
      <c r="G52" s="39"/>
      <c r="H52" s="39"/>
      <c r="I52" s="39"/>
      <c r="J52" s="39"/>
      <c r="K52" s="39"/>
      <c r="L52" s="39" t="str">
        <f>IF(E11= "","",E11)</f>
        <v xml:space="preserve"> 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0" t="s">
        <v>30</v>
      </c>
      <c r="AJ52" s="39"/>
      <c r="AK52" s="39"/>
      <c r="AL52" s="39"/>
      <c r="AM52" s="68" t="str">
        <f>IF(E17="","",E17)</f>
        <v xml:space="preserve"> </v>
      </c>
      <c r="AN52" s="39"/>
      <c r="AO52" s="39"/>
      <c r="AP52" s="39"/>
      <c r="AQ52" s="39"/>
      <c r="AR52" s="40"/>
      <c r="AS52" s="69" t="s">
        <v>51</v>
      </c>
      <c r="AT52" s="70"/>
      <c r="AU52" s="71"/>
      <c r="AV52" s="71"/>
      <c r="AW52" s="71"/>
      <c r="AX52" s="71"/>
      <c r="AY52" s="71"/>
      <c r="AZ52" s="71"/>
      <c r="BA52" s="71"/>
      <c r="BB52" s="71"/>
      <c r="BC52" s="71"/>
      <c r="BD52" s="72"/>
    </row>
    <row r="53" s="1" customFormat="1" ht="13.65" customHeight="1">
      <c r="B53" s="38"/>
      <c r="C53" s="30" t="s">
        <v>28</v>
      </c>
      <c r="D53" s="39"/>
      <c r="E53" s="39"/>
      <c r="F53" s="39"/>
      <c r="G53" s="39"/>
      <c r="H53" s="39"/>
      <c r="I53" s="39"/>
      <c r="J53" s="39"/>
      <c r="K53" s="39"/>
      <c r="L53" s="39" t="str">
        <f>IF(E14= "Vyplň údaj","",E14)</f>
        <v/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0" t="s">
        <v>32</v>
      </c>
      <c r="AJ53" s="39"/>
      <c r="AK53" s="39"/>
      <c r="AL53" s="39"/>
      <c r="AM53" s="68" t="str">
        <f>IF(E20="","",E20)</f>
        <v>Hájková</v>
      </c>
      <c r="AN53" s="39"/>
      <c r="AO53" s="39"/>
      <c r="AP53" s="39"/>
      <c r="AQ53" s="39"/>
      <c r="AR53" s="40"/>
      <c r="AS53" s="73"/>
      <c r="AT53" s="74"/>
      <c r="AU53" s="75"/>
      <c r="AV53" s="75"/>
      <c r="AW53" s="75"/>
      <c r="AX53" s="75"/>
      <c r="AY53" s="75"/>
      <c r="AZ53" s="75"/>
      <c r="BA53" s="75"/>
      <c r="BB53" s="75"/>
      <c r="BC53" s="75"/>
      <c r="BD53" s="76"/>
    </row>
    <row r="54" s="1" customFormat="1" ht="10.8" customHeight="1"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40"/>
      <c r="AS54" s="77"/>
      <c r="AT54" s="78"/>
      <c r="AU54" s="79"/>
      <c r="AV54" s="79"/>
      <c r="AW54" s="79"/>
      <c r="AX54" s="79"/>
      <c r="AY54" s="79"/>
      <c r="AZ54" s="79"/>
      <c r="BA54" s="79"/>
      <c r="BB54" s="79"/>
      <c r="BC54" s="79"/>
      <c r="BD54" s="80"/>
    </row>
    <row r="55" s="1" customFormat="1" ht="29.28" customHeight="1">
      <c r="B55" s="38"/>
      <c r="C55" s="81" t="s">
        <v>52</v>
      </c>
      <c r="D55" s="82"/>
      <c r="E55" s="82"/>
      <c r="F55" s="82"/>
      <c r="G55" s="82"/>
      <c r="H55" s="83"/>
      <c r="I55" s="84" t="s">
        <v>53</v>
      </c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5" t="s">
        <v>54</v>
      </c>
      <c r="AH55" s="82"/>
      <c r="AI55" s="82"/>
      <c r="AJ55" s="82"/>
      <c r="AK55" s="82"/>
      <c r="AL55" s="82"/>
      <c r="AM55" s="82"/>
      <c r="AN55" s="84" t="s">
        <v>55</v>
      </c>
      <c r="AO55" s="82"/>
      <c r="AP55" s="86"/>
      <c r="AQ55" s="87" t="s">
        <v>56</v>
      </c>
      <c r="AR55" s="40"/>
      <c r="AS55" s="88" t="s">
        <v>57</v>
      </c>
      <c r="AT55" s="89" t="s">
        <v>58</v>
      </c>
      <c r="AU55" s="89" t="s">
        <v>59</v>
      </c>
      <c r="AV55" s="89" t="s">
        <v>60</v>
      </c>
      <c r="AW55" s="89" t="s">
        <v>61</v>
      </c>
      <c r="AX55" s="89" t="s">
        <v>62</v>
      </c>
      <c r="AY55" s="89" t="s">
        <v>63</v>
      </c>
      <c r="AZ55" s="89" t="s">
        <v>64</v>
      </c>
      <c r="BA55" s="89" t="s">
        <v>65</v>
      </c>
      <c r="BB55" s="89" t="s">
        <v>66</v>
      </c>
      <c r="BC55" s="89" t="s">
        <v>67</v>
      </c>
      <c r="BD55" s="90" t="s">
        <v>68</v>
      </c>
    </row>
    <row r="56" s="1" customFormat="1" ht="10.8" customHeight="1"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0"/>
      <c r="AS56" s="91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3"/>
    </row>
    <row r="57" s="4" customFormat="1" ht="32.4" customHeight="1">
      <c r="B57" s="94"/>
      <c r="C57" s="95" t="s">
        <v>69</v>
      </c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7">
        <f>ROUND(AG58,2)</f>
        <v>0</v>
      </c>
      <c r="AH57" s="97"/>
      <c r="AI57" s="97"/>
      <c r="AJ57" s="97"/>
      <c r="AK57" s="97"/>
      <c r="AL57" s="97"/>
      <c r="AM57" s="97"/>
      <c r="AN57" s="98">
        <f>SUM(AG57,AT57)</f>
        <v>0</v>
      </c>
      <c r="AO57" s="98"/>
      <c r="AP57" s="98"/>
      <c r="AQ57" s="99" t="s">
        <v>1</v>
      </c>
      <c r="AR57" s="100"/>
      <c r="AS57" s="101">
        <f>ROUND(AS58,2)</f>
        <v>0</v>
      </c>
      <c r="AT57" s="102">
        <f>ROUND(SUM(AV57:AW57),2)</f>
        <v>0</v>
      </c>
      <c r="AU57" s="103">
        <f>ROUND(AU58,5)</f>
        <v>0</v>
      </c>
      <c r="AV57" s="102">
        <f>ROUND(AZ57*L32,2)</f>
        <v>0</v>
      </c>
      <c r="AW57" s="102">
        <f>ROUND(BA57*L33,2)</f>
        <v>0</v>
      </c>
      <c r="AX57" s="102">
        <f>ROUND(BB57*L32,2)</f>
        <v>0</v>
      </c>
      <c r="AY57" s="102">
        <f>ROUND(BC57*L33,2)</f>
        <v>0</v>
      </c>
      <c r="AZ57" s="102">
        <f>ROUND(AZ58,2)</f>
        <v>0</v>
      </c>
      <c r="BA57" s="102">
        <f>ROUND(BA58,2)</f>
        <v>0</v>
      </c>
      <c r="BB57" s="102">
        <f>ROUND(BB58,2)</f>
        <v>0</v>
      </c>
      <c r="BC57" s="102">
        <f>ROUND(BC58,2)</f>
        <v>0</v>
      </c>
      <c r="BD57" s="104">
        <f>ROUND(BD58,2)</f>
        <v>0</v>
      </c>
      <c r="BS57" s="105" t="s">
        <v>70</v>
      </c>
      <c r="BT57" s="105" t="s">
        <v>71</v>
      </c>
      <c r="BU57" s="106" t="s">
        <v>72</v>
      </c>
      <c r="BV57" s="105" t="s">
        <v>73</v>
      </c>
      <c r="BW57" s="105" t="s">
        <v>5</v>
      </c>
      <c r="BX57" s="105" t="s">
        <v>74</v>
      </c>
      <c r="CL57" s="105" t="s">
        <v>1</v>
      </c>
    </row>
    <row r="58" s="5" customFormat="1" ht="16.5" customHeight="1">
      <c r="A58" s="107" t="s">
        <v>75</v>
      </c>
      <c r="B58" s="108"/>
      <c r="C58" s="109"/>
      <c r="D58" s="110" t="s">
        <v>76</v>
      </c>
      <c r="E58" s="110"/>
      <c r="F58" s="110"/>
      <c r="G58" s="110"/>
      <c r="H58" s="110"/>
      <c r="I58" s="111"/>
      <c r="J58" s="110" t="s">
        <v>77</v>
      </c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2">
        <f>'01 - Stavební práce'!J32</f>
        <v>0</v>
      </c>
      <c r="AH58" s="111"/>
      <c r="AI58" s="111"/>
      <c r="AJ58" s="111"/>
      <c r="AK58" s="111"/>
      <c r="AL58" s="111"/>
      <c r="AM58" s="111"/>
      <c r="AN58" s="112">
        <f>SUM(AG58,AT58)</f>
        <v>0</v>
      </c>
      <c r="AO58" s="111"/>
      <c r="AP58" s="111"/>
      <c r="AQ58" s="113" t="s">
        <v>78</v>
      </c>
      <c r="AR58" s="114"/>
      <c r="AS58" s="115">
        <v>0</v>
      </c>
      <c r="AT58" s="116">
        <f>ROUND(SUM(AV58:AW58),2)</f>
        <v>0</v>
      </c>
      <c r="AU58" s="117">
        <f>'01 - Stavební práce'!P99</f>
        <v>0</v>
      </c>
      <c r="AV58" s="116">
        <f>'01 - Stavební práce'!J35</f>
        <v>0</v>
      </c>
      <c r="AW58" s="116">
        <f>'01 - Stavební práce'!J36</f>
        <v>0</v>
      </c>
      <c r="AX58" s="116">
        <f>'01 - Stavební práce'!J37</f>
        <v>0</v>
      </c>
      <c r="AY58" s="116">
        <f>'01 - Stavební práce'!J38</f>
        <v>0</v>
      </c>
      <c r="AZ58" s="116">
        <f>'01 - Stavební práce'!F35</f>
        <v>0</v>
      </c>
      <c r="BA58" s="116">
        <f>'01 - Stavební práce'!F36</f>
        <v>0</v>
      </c>
      <c r="BB58" s="116">
        <f>'01 - Stavební práce'!F37</f>
        <v>0</v>
      </c>
      <c r="BC58" s="116">
        <f>'01 - Stavební práce'!F38</f>
        <v>0</v>
      </c>
      <c r="BD58" s="118">
        <f>'01 - Stavební práce'!F39</f>
        <v>0</v>
      </c>
      <c r="BT58" s="119" t="s">
        <v>79</v>
      </c>
      <c r="BV58" s="119" t="s">
        <v>73</v>
      </c>
      <c r="BW58" s="119" t="s">
        <v>80</v>
      </c>
      <c r="BX58" s="119" t="s">
        <v>5</v>
      </c>
      <c r="CL58" s="119" t="s">
        <v>1</v>
      </c>
      <c r="CM58" s="119" t="s">
        <v>81</v>
      </c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1" customFormat="1" ht="30" customHeight="1">
      <c r="B60" s="38"/>
      <c r="C60" s="95" t="s">
        <v>82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98">
        <f>ROUND(SUM(AG61:AG64), 2)</f>
        <v>0</v>
      </c>
      <c r="AH60" s="98"/>
      <c r="AI60" s="98"/>
      <c r="AJ60" s="98"/>
      <c r="AK60" s="98"/>
      <c r="AL60" s="98"/>
      <c r="AM60" s="98"/>
      <c r="AN60" s="98">
        <f>ROUND(SUM(AN61:AN64), 2)</f>
        <v>0</v>
      </c>
      <c r="AO60" s="98"/>
      <c r="AP60" s="98"/>
      <c r="AQ60" s="120"/>
      <c r="AR60" s="40"/>
      <c r="AS60" s="88" t="s">
        <v>83</v>
      </c>
      <c r="AT60" s="89" t="s">
        <v>84</v>
      </c>
      <c r="AU60" s="89" t="s">
        <v>41</v>
      </c>
      <c r="AV60" s="90" t="s">
        <v>58</v>
      </c>
    </row>
    <row r="61" s="1" customFormat="1" ht="19.92" customHeight="1">
      <c r="B61" s="38"/>
      <c r="C61" s="39"/>
      <c r="D61" s="121" t="s">
        <v>85</v>
      </c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39"/>
      <c r="AD61" s="39"/>
      <c r="AE61" s="39"/>
      <c r="AF61" s="39"/>
      <c r="AG61" s="122">
        <f>ROUND(AG57 * AS61, 2)</f>
        <v>0</v>
      </c>
      <c r="AH61" s="123"/>
      <c r="AI61" s="123"/>
      <c r="AJ61" s="123"/>
      <c r="AK61" s="123"/>
      <c r="AL61" s="123"/>
      <c r="AM61" s="123"/>
      <c r="AN61" s="123">
        <f>ROUND(AG61 + AV61, 2)</f>
        <v>0</v>
      </c>
      <c r="AO61" s="123"/>
      <c r="AP61" s="123"/>
      <c r="AQ61" s="39"/>
      <c r="AR61" s="40"/>
      <c r="AS61" s="124">
        <v>0</v>
      </c>
      <c r="AT61" s="125" t="s">
        <v>86</v>
      </c>
      <c r="AU61" s="125" t="s">
        <v>42</v>
      </c>
      <c r="AV61" s="126">
        <f>ROUND(IF(AU61="základní",AG61*L32,IF(AU61="snížená",AG61*L33,0)), 2)</f>
        <v>0</v>
      </c>
      <c r="BV61" s="15" t="s">
        <v>87</v>
      </c>
      <c r="BY61" s="127">
        <f>IF(AU61="základní",AV61,0)</f>
        <v>0</v>
      </c>
      <c r="BZ61" s="127">
        <f>IF(AU61="snížená",AV61,0)</f>
        <v>0</v>
      </c>
      <c r="CA61" s="127">
        <v>0</v>
      </c>
      <c r="CB61" s="127">
        <v>0</v>
      </c>
      <c r="CC61" s="127">
        <v>0</v>
      </c>
      <c r="CD61" s="127">
        <f>IF(AU61="základní",AG61,0)</f>
        <v>0</v>
      </c>
      <c r="CE61" s="127">
        <f>IF(AU61="snížená",AG61,0)</f>
        <v>0</v>
      </c>
      <c r="CF61" s="127">
        <f>IF(AU61="zákl. přenesená",AG61,0)</f>
        <v>0</v>
      </c>
      <c r="CG61" s="127">
        <f>IF(AU61="sníž. přenesená",AG61,0)</f>
        <v>0</v>
      </c>
      <c r="CH61" s="127">
        <f>IF(AU61="nulová",AG61,0)</f>
        <v>0</v>
      </c>
      <c r="CI61" s="15">
        <f>IF(AU61="základní",1,IF(AU61="snížená",2,IF(AU61="zákl. přenesená",4,IF(AU61="sníž. přenesená",5,3))))</f>
        <v>1</v>
      </c>
      <c r="CJ61" s="15">
        <f>IF(AT61="stavební čast",1,IF(AT61="investiční čast",2,3))</f>
        <v>1</v>
      </c>
      <c r="CK61" s="15" t="str">
        <f>IF(D61="Vyplň vlastní","","x")</f>
        <v>x</v>
      </c>
    </row>
    <row r="62" s="1" customFormat="1" ht="19.92" customHeight="1">
      <c r="B62" s="38"/>
      <c r="C62" s="39"/>
      <c r="D62" s="128" t="s">
        <v>88</v>
      </c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39"/>
      <c r="AD62" s="39"/>
      <c r="AE62" s="39"/>
      <c r="AF62" s="39"/>
      <c r="AG62" s="122">
        <f>ROUND(AG57 * AS62, 2)</f>
        <v>0</v>
      </c>
      <c r="AH62" s="123"/>
      <c r="AI62" s="123"/>
      <c r="AJ62" s="123"/>
      <c r="AK62" s="123"/>
      <c r="AL62" s="123"/>
      <c r="AM62" s="123"/>
      <c r="AN62" s="123">
        <f>ROUND(AG62 + AV62, 2)</f>
        <v>0</v>
      </c>
      <c r="AO62" s="123"/>
      <c r="AP62" s="123"/>
      <c r="AQ62" s="39"/>
      <c r="AR62" s="40"/>
      <c r="AS62" s="124">
        <v>0</v>
      </c>
      <c r="AT62" s="125" t="s">
        <v>86</v>
      </c>
      <c r="AU62" s="125" t="s">
        <v>42</v>
      </c>
      <c r="AV62" s="126">
        <f>ROUND(IF(AU62="základní",AG62*L32,IF(AU62="snížená",AG62*L33,0)), 2)</f>
        <v>0</v>
      </c>
      <c r="BV62" s="15" t="s">
        <v>89</v>
      </c>
      <c r="BY62" s="127">
        <f>IF(AU62="základní",AV62,0)</f>
        <v>0</v>
      </c>
      <c r="BZ62" s="127">
        <f>IF(AU62="snížená",AV62,0)</f>
        <v>0</v>
      </c>
      <c r="CA62" s="127">
        <v>0</v>
      </c>
      <c r="CB62" s="127">
        <v>0</v>
      </c>
      <c r="CC62" s="127">
        <v>0</v>
      </c>
      <c r="CD62" s="127">
        <f>IF(AU62="základní",AG62,0)</f>
        <v>0</v>
      </c>
      <c r="CE62" s="127">
        <f>IF(AU62="snížená",AG62,0)</f>
        <v>0</v>
      </c>
      <c r="CF62" s="127">
        <f>IF(AU62="zákl. přenesená",AG62,0)</f>
        <v>0</v>
      </c>
      <c r="CG62" s="127">
        <f>IF(AU62="sníž. přenesená",AG62,0)</f>
        <v>0</v>
      </c>
      <c r="CH62" s="127">
        <f>IF(AU62="nulová",AG62,0)</f>
        <v>0</v>
      </c>
      <c r="CI62" s="15">
        <f>IF(AU62="základní",1,IF(AU62="snížená",2,IF(AU62="zákl. přenesená",4,IF(AU62="sníž. přenesená",5,3))))</f>
        <v>1</v>
      </c>
      <c r="CJ62" s="15">
        <f>IF(AT62="stavební čast",1,IF(AT62="investiční čast",2,3))</f>
        <v>1</v>
      </c>
      <c r="CK62" s="15" t="str">
        <f>IF(D62="Vyplň vlastní","","x")</f>
        <v/>
      </c>
    </row>
    <row r="63" s="1" customFormat="1" ht="19.92" customHeight="1">
      <c r="B63" s="38"/>
      <c r="C63" s="39"/>
      <c r="D63" s="128" t="s">
        <v>88</v>
      </c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39"/>
      <c r="AD63" s="39"/>
      <c r="AE63" s="39"/>
      <c r="AF63" s="39"/>
      <c r="AG63" s="122">
        <f>ROUND(AG57 * AS63, 2)</f>
        <v>0</v>
      </c>
      <c r="AH63" s="123"/>
      <c r="AI63" s="123"/>
      <c r="AJ63" s="123"/>
      <c r="AK63" s="123"/>
      <c r="AL63" s="123"/>
      <c r="AM63" s="123"/>
      <c r="AN63" s="123">
        <f>ROUND(AG63 + AV63, 2)</f>
        <v>0</v>
      </c>
      <c r="AO63" s="123"/>
      <c r="AP63" s="123"/>
      <c r="AQ63" s="39"/>
      <c r="AR63" s="40"/>
      <c r="AS63" s="124">
        <v>0</v>
      </c>
      <c r="AT63" s="125" t="s">
        <v>86</v>
      </c>
      <c r="AU63" s="125" t="s">
        <v>42</v>
      </c>
      <c r="AV63" s="126">
        <f>ROUND(IF(AU63="základní",AG63*L32,IF(AU63="snížená",AG63*L33,0)), 2)</f>
        <v>0</v>
      </c>
      <c r="BV63" s="15" t="s">
        <v>89</v>
      </c>
      <c r="BY63" s="127">
        <f>IF(AU63="základní",AV63,0)</f>
        <v>0</v>
      </c>
      <c r="BZ63" s="127">
        <f>IF(AU63="snížená",AV63,0)</f>
        <v>0</v>
      </c>
      <c r="CA63" s="127">
        <v>0</v>
      </c>
      <c r="CB63" s="127">
        <v>0</v>
      </c>
      <c r="CC63" s="127">
        <v>0</v>
      </c>
      <c r="CD63" s="127">
        <f>IF(AU63="základní",AG63,0)</f>
        <v>0</v>
      </c>
      <c r="CE63" s="127">
        <f>IF(AU63="snížená",AG63,0)</f>
        <v>0</v>
      </c>
      <c r="CF63" s="127">
        <f>IF(AU63="zákl. přenesená",AG63,0)</f>
        <v>0</v>
      </c>
      <c r="CG63" s="127">
        <f>IF(AU63="sníž. přenesená",AG63,0)</f>
        <v>0</v>
      </c>
      <c r="CH63" s="127">
        <f>IF(AU63="nulová",AG63,0)</f>
        <v>0</v>
      </c>
      <c r="CI63" s="15">
        <f>IF(AU63="základní",1,IF(AU63="snížená",2,IF(AU63="zákl. přenesená",4,IF(AU63="sníž. přenesená",5,3))))</f>
        <v>1</v>
      </c>
      <c r="CJ63" s="15">
        <f>IF(AT63="stavební čast",1,IF(AT63="investiční čast",2,3))</f>
        <v>1</v>
      </c>
      <c r="CK63" s="15" t="str">
        <f>IF(D63="Vyplň vlastní","","x")</f>
        <v/>
      </c>
    </row>
    <row r="64" s="1" customFormat="1" ht="19.92" customHeight="1">
      <c r="B64" s="38"/>
      <c r="C64" s="39"/>
      <c r="D64" s="128" t="s">
        <v>88</v>
      </c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39"/>
      <c r="AD64" s="39"/>
      <c r="AE64" s="39"/>
      <c r="AF64" s="39"/>
      <c r="AG64" s="122">
        <f>ROUND(AG57 * AS64, 2)</f>
        <v>0</v>
      </c>
      <c r="AH64" s="123"/>
      <c r="AI64" s="123"/>
      <c r="AJ64" s="123"/>
      <c r="AK64" s="123"/>
      <c r="AL64" s="123"/>
      <c r="AM64" s="123"/>
      <c r="AN64" s="123">
        <f>ROUND(AG64 + AV64, 2)</f>
        <v>0</v>
      </c>
      <c r="AO64" s="123"/>
      <c r="AP64" s="123"/>
      <c r="AQ64" s="39"/>
      <c r="AR64" s="40"/>
      <c r="AS64" s="129">
        <v>0</v>
      </c>
      <c r="AT64" s="130" t="s">
        <v>86</v>
      </c>
      <c r="AU64" s="130" t="s">
        <v>42</v>
      </c>
      <c r="AV64" s="131">
        <f>ROUND(IF(AU64="základní",AG64*L32,IF(AU64="snížená",AG64*L33,0)), 2)</f>
        <v>0</v>
      </c>
      <c r="BV64" s="15" t="s">
        <v>89</v>
      </c>
      <c r="BY64" s="127">
        <f>IF(AU64="základní",AV64,0)</f>
        <v>0</v>
      </c>
      <c r="BZ64" s="127">
        <f>IF(AU64="snížená",AV64,0)</f>
        <v>0</v>
      </c>
      <c r="CA64" s="127">
        <v>0</v>
      </c>
      <c r="CB64" s="127">
        <v>0</v>
      </c>
      <c r="CC64" s="127">
        <v>0</v>
      </c>
      <c r="CD64" s="127">
        <f>IF(AU64="základní",AG64,0)</f>
        <v>0</v>
      </c>
      <c r="CE64" s="127">
        <f>IF(AU64="snížená",AG64,0)</f>
        <v>0</v>
      </c>
      <c r="CF64" s="127">
        <f>IF(AU64="zákl. přenesená",AG64,0)</f>
        <v>0</v>
      </c>
      <c r="CG64" s="127">
        <f>IF(AU64="sníž. přenesená",AG64,0)</f>
        <v>0</v>
      </c>
      <c r="CH64" s="127">
        <f>IF(AU64="nulová",AG64,0)</f>
        <v>0</v>
      </c>
      <c r="CI64" s="15">
        <f>IF(AU64="základní",1,IF(AU64="snížená",2,IF(AU64="zákl. přenesená",4,IF(AU64="sníž. přenesená",5,3))))</f>
        <v>1</v>
      </c>
      <c r="CJ64" s="15">
        <f>IF(AT64="stavební čast",1,IF(AT64="investiční čast",2,3))</f>
        <v>1</v>
      </c>
      <c r="CK64" s="15" t="str">
        <f>IF(D64="Vyplň vlastní","","x")</f>
        <v/>
      </c>
    </row>
    <row r="65" s="1" customFormat="1" ht="10.8" customHeight="1"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40"/>
    </row>
    <row r="66" s="1" customFormat="1" ht="30" customHeight="1">
      <c r="B66" s="38"/>
      <c r="C66" s="132" t="s">
        <v>90</v>
      </c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4">
        <f>ROUND(AG57 + AG60, 2)</f>
        <v>0</v>
      </c>
      <c r="AH66" s="134"/>
      <c r="AI66" s="134"/>
      <c r="AJ66" s="134"/>
      <c r="AK66" s="134"/>
      <c r="AL66" s="134"/>
      <c r="AM66" s="134"/>
      <c r="AN66" s="134">
        <f>ROUND(AN57 + AN60, 2)</f>
        <v>0</v>
      </c>
      <c r="AO66" s="134"/>
      <c r="AP66" s="134"/>
      <c r="AQ66" s="133"/>
      <c r="AR66" s="40"/>
    </row>
    <row r="67" s="1" customFormat="1" ht="6.96" customHeight="1">
      <c r="B67" s="57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40"/>
    </row>
  </sheetData>
  <sheetProtection sheet="1" formatColumns="0" formatRows="0" objects="1" scenarios="1" spinCount="100000" saltValue="MNCi/AsFdq9LmBbvFLw5gey8pP07tPsZo/XUQzRbr9jjLh5tXYWBvZilF6x9VhOD8EyNENWT9rvcqg11/k75vg==" hashValue="quAgqWHXdoGNT92MQ4GX1KJpY/lilCpUnYaayfzhhEVM0x4TijxwwmHYE1jKbAjhuN/s1ovFB9NAaO23Bx/g1Q==" algorithmName="SHA-512" password="CC35"/>
  <mergeCells count="60">
    <mergeCell ref="X38:AB38"/>
    <mergeCell ref="W33:AE33"/>
    <mergeCell ref="AK26:AO26"/>
    <mergeCell ref="AK27:AO27"/>
    <mergeCell ref="AK29:AO29"/>
    <mergeCell ref="W32:AE32"/>
    <mergeCell ref="AK32:AO32"/>
    <mergeCell ref="AK33:AO33"/>
    <mergeCell ref="W34:AE34"/>
    <mergeCell ref="AK34:AO34"/>
    <mergeCell ref="W35:AE35"/>
    <mergeCell ref="AK35:AO35"/>
    <mergeCell ref="W36:AE36"/>
    <mergeCell ref="AK36:AO36"/>
    <mergeCell ref="AK38:AO38"/>
    <mergeCell ref="D61:AB61"/>
    <mergeCell ref="AG61:AM61"/>
    <mergeCell ref="AN61:AP61"/>
    <mergeCell ref="D62:AB62"/>
    <mergeCell ref="AG62:AM62"/>
    <mergeCell ref="AN62:AP62"/>
    <mergeCell ref="D63:AB63"/>
    <mergeCell ref="AG63:AM63"/>
    <mergeCell ref="AN63:AP63"/>
    <mergeCell ref="D64:AB64"/>
    <mergeCell ref="AG64:AM64"/>
    <mergeCell ref="AN64:AP64"/>
    <mergeCell ref="AG60:AM60"/>
    <mergeCell ref="AN60:AP60"/>
    <mergeCell ref="AG66:AM66"/>
    <mergeCell ref="AN66:AP66"/>
    <mergeCell ref="K5:AO5"/>
    <mergeCell ref="K6:AO6"/>
    <mergeCell ref="E14:AJ14"/>
    <mergeCell ref="E23:AN23"/>
    <mergeCell ref="L31:P31"/>
    <mergeCell ref="W31:AE31"/>
    <mergeCell ref="AK31:AO31"/>
    <mergeCell ref="L32:P32"/>
    <mergeCell ref="L33:P33"/>
    <mergeCell ref="L34:P34"/>
    <mergeCell ref="L35:P35"/>
    <mergeCell ref="L36:P36"/>
    <mergeCell ref="L48:AO48"/>
    <mergeCell ref="AM53:AP53"/>
    <mergeCell ref="AM50:AN50"/>
    <mergeCell ref="AM52:AP52"/>
    <mergeCell ref="AS52:AT54"/>
    <mergeCell ref="C55:G55"/>
    <mergeCell ref="I55:AF55"/>
    <mergeCell ref="AG55:AM55"/>
    <mergeCell ref="AN55:AP55"/>
    <mergeCell ref="AN58:AP58"/>
    <mergeCell ref="AG58:AM58"/>
    <mergeCell ref="D58:H58"/>
    <mergeCell ref="J58:AF58"/>
    <mergeCell ref="AG57:AM57"/>
    <mergeCell ref="AN57:AP57"/>
    <mergeCell ref="AR2:BE2"/>
    <mergeCell ref="BE5:BE34"/>
  </mergeCells>
  <dataValidations count="2">
    <dataValidation type="list" allowBlank="1" showInputMessage="1" showErrorMessage="1" error="Povoleny jsou hodnoty základní, snížená, zákl. přenesená, sníž. přenesená, nulová." sqref="AU60:AU64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60:AT64">
      <formula1>"stavební čast, technologická čast, investiční čast"</formula1>
    </dataValidation>
  </dataValidations>
  <hyperlinks>
    <hyperlink ref="A58" location="'01 - Stavební práce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80</v>
      </c>
    </row>
    <row r="3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18"/>
      <c r="AT3" s="15" t="s">
        <v>81</v>
      </c>
    </row>
    <row r="4" ht="24.96" customHeight="1">
      <c r="B4" s="18"/>
      <c r="D4" s="139" t="s">
        <v>91</v>
      </c>
      <c r="L4" s="18"/>
      <c r="M4" s="22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40" t="s">
        <v>16</v>
      </c>
      <c r="L6" s="18"/>
    </row>
    <row r="7" ht="16.5" customHeight="1">
      <c r="B7" s="18"/>
      <c r="E7" s="141" t="str">
        <f>'Rekapitulace stavby'!K6</f>
        <v>Oplocení, parc.č. 1227/2, 1228/15, k.ú. Poděbrady</v>
      </c>
      <c r="F7" s="140"/>
      <c r="G7" s="140"/>
      <c r="H7" s="140"/>
      <c r="L7" s="18"/>
    </row>
    <row r="8" s="1" customFormat="1" ht="12" customHeight="1">
      <c r="B8" s="40"/>
      <c r="D8" s="140" t="s">
        <v>92</v>
      </c>
      <c r="I8" s="142"/>
      <c r="L8" s="40"/>
    </row>
    <row r="9" s="1" customFormat="1" ht="36.96" customHeight="1">
      <c r="B9" s="40"/>
      <c r="E9" s="143" t="s">
        <v>77</v>
      </c>
      <c r="F9" s="1"/>
      <c r="G9" s="1"/>
      <c r="H9" s="1"/>
      <c r="I9" s="142"/>
      <c r="L9" s="40"/>
    </row>
    <row r="10" s="1" customFormat="1">
      <c r="B10" s="40"/>
      <c r="I10" s="142"/>
      <c r="L10" s="40"/>
    </row>
    <row r="11" s="1" customFormat="1" ht="12" customHeight="1">
      <c r="B11" s="40"/>
      <c r="D11" s="140" t="s">
        <v>18</v>
      </c>
      <c r="F11" s="15" t="s">
        <v>1</v>
      </c>
      <c r="I11" s="144" t="s">
        <v>19</v>
      </c>
      <c r="J11" s="15" t="s">
        <v>1</v>
      </c>
      <c r="L11" s="40"/>
    </row>
    <row r="12" s="1" customFormat="1" ht="12" customHeight="1">
      <c r="B12" s="40"/>
      <c r="D12" s="140" t="s">
        <v>20</v>
      </c>
      <c r="F12" s="15" t="s">
        <v>21</v>
      </c>
      <c r="I12" s="144" t="s">
        <v>22</v>
      </c>
      <c r="J12" s="145" t="str">
        <f>'Rekapitulace stavby'!AN8</f>
        <v>25. 9. 2019</v>
      </c>
      <c r="L12" s="40"/>
    </row>
    <row r="13" s="1" customFormat="1" ht="10.8" customHeight="1">
      <c r="B13" s="40"/>
      <c r="I13" s="142"/>
      <c r="L13" s="40"/>
    </row>
    <row r="14" s="1" customFormat="1" ht="12" customHeight="1">
      <c r="B14" s="40"/>
      <c r="D14" s="140" t="s">
        <v>24</v>
      </c>
      <c r="I14" s="144" t="s">
        <v>25</v>
      </c>
      <c r="J14" s="15" t="str">
        <f>IF('Rekapitulace stavby'!AN10="","",'Rekapitulace stavby'!AN10)</f>
        <v/>
      </c>
      <c r="L14" s="40"/>
    </row>
    <row r="15" s="1" customFormat="1" ht="18" customHeight="1">
      <c r="B15" s="40"/>
      <c r="E15" s="15" t="str">
        <f>IF('Rekapitulace stavby'!E11="","",'Rekapitulace stavby'!E11)</f>
        <v xml:space="preserve"> </v>
      </c>
      <c r="I15" s="144" t="s">
        <v>27</v>
      </c>
      <c r="J15" s="15" t="str">
        <f>IF('Rekapitulace stavby'!AN11="","",'Rekapitulace stavby'!AN11)</f>
        <v/>
      </c>
      <c r="L15" s="40"/>
    </row>
    <row r="16" s="1" customFormat="1" ht="6.96" customHeight="1">
      <c r="B16" s="40"/>
      <c r="I16" s="142"/>
      <c r="L16" s="40"/>
    </row>
    <row r="17" s="1" customFormat="1" ht="12" customHeight="1">
      <c r="B17" s="40"/>
      <c r="D17" s="140" t="s">
        <v>28</v>
      </c>
      <c r="I17" s="144" t="s">
        <v>25</v>
      </c>
      <c r="J17" s="31" t="str">
        <f>'Rekapitulace stavby'!AN13</f>
        <v>Vyplň údaj</v>
      </c>
      <c r="L17" s="40"/>
    </row>
    <row r="18" s="1" customFormat="1" ht="18" customHeight="1">
      <c r="B18" s="40"/>
      <c r="E18" s="31" t="str">
        <f>'Rekapitulace stavby'!E14</f>
        <v>Vyplň údaj</v>
      </c>
      <c r="F18" s="15"/>
      <c r="G18" s="15"/>
      <c r="H18" s="15"/>
      <c r="I18" s="144" t="s">
        <v>27</v>
      </c>
      <c r="J18" s="31" t="str">
        <f>'Rekapitulace stavby'!AN14</f>
        <v>Vyplň údaj</v>
      </c>
      <c r="L18" s="40"/>
    </row>
    <row r="19" s="1" customFormat="1" ht="6.96" customHeight="1">
      <c r="B19" s="40"/>
      <c r="I19" s="142"/>
      <c r="L19" s="40"/>
    </row>
    <row r="20" s="1" customFormat="1" ht="12" customHeight="1">
      <c r="B20" s="40"/>
      <c r="D20" s="140" t="s">
        <v>30</v>
      </c>
      <c r="I20" s="144" t="s">
        <v>25</v>
      </c>
      <c r="J20" s="15" t="str">
        <f>IF('Rekapitulace stavby'!AN16="","",'Rekapitulace stavby'!AN16)</f>
        <v/>
      </c>
      <c r="L20" s="40"/>
    </row>
    <row r="21" s="1" customFormat="1" ht="18" customHeight="1">
      <c r="B21" s="40"/>
      <c r="E21" s="15" t="str">
        <f>IF('Rekapitulace stavby'!E17="","",'Rekapitulace stavby'!E17)</f>
        <v xml:space="preserve"> </v>
      </c>
      <c r="I21" s="144" t="s">
        <v>27</v>
      </c>
      <c r="J21" s="15" t="str">
        <f>IF('Rekapitulace stavby'!AN17="","",'Rekapitulace stavby'!AN17)</f>
        <v/>
      </c>
      <c r="L21" s="40"/>
    </row>
    <row r="22" s="1" customFormat="1" ht="6.96" customHeight="1">
      <c r="B22" s="40"/>
      <c r="I22" s="142"/>
      <c r="L22" s="40"/>
    </row>
    <row r="23" s="1" customFormat="1" ht="12" customHeight="1">
      <c r="B23" s="40"/>
      <c r="D23" s="140" t="s">
        <v>32</v>
      </c>
      <c r="I23" s="144" t="s">
        <v>25</v>
      </c>
      <c r="J23" s="15" t="s">
        <v>1</v>
      </c>
      <c r="L23" s="40"/>
    </row>
    <row r="24" s="1" customFormat="1" ht="18" customHeight="1">
      <c r="B24" s="40"/>
      <c r="E24" s="15" t="s">
        <v>33</v>
      </c>
      <c r="I24" s="144" t="s">
        <v>27</v>
      </c>
      <c r="J24" s="15" t="s">
        <v>1</v>
      </c>
      <c r="L24" s="40"/>
    </row>
    <row r="25" s="1" customFormat="1" ht="6.96" customHeight="1">
      <c r="B25" s="40"/>
      <c r="I25" s="142"/>
      <c r="L25" s="40"/>
    </row>
    <row r="26" s="1" customFormat="1" ht="12" customHeight="1">
      <c r="B26" s="40"/>
      <c r="D26" s="140" t="s">
        <v>34</v>
      </c>
      <c r="I26" s="142"/>
      <c r="L26" s="40"/>
    </row>
    <row r="27" s="6" customFormat="1" ht="16.5" customHeight="1">
      <c r="B27" s="146"/>
      <c r="E27" s="147" t="s">
        <v>1</v>
      </c>
      <c r="F27" s="147"/>
      <c r="G27" s="147"/>
      <c r="H27" s="147"/>
      <c r="I27" s="148"/>
      <c r="L27" s="146"/>
    </row>
    <row r="28" s="1" customFormat="1" ht="6.96" customHeight="1">
      <c r="B28" s="40"/>
      <c r="I28" s="142"/>
      <c r="L28" s="40"/>
    </row>
    <row r="29" s="1" customFormat="1" ht="6.96" customHeight="1">
      <c r="B29" s="40"/>
      <c r="D29" s="71"/>
      <c r="E29" s="71"/>
      <c r="F29" s="71"/>
      <c r="G29" s="71"/>
      <c r="H29" s="71"/>
      <c r="I29" s="149"/>
      <c r="J29" s="71"/>
      <c r="K29" s="71"/>
      <c r="L29" s="40"/>
    </row>
    <row r="30" s="1" customFormat="1" ht="14.4" customHeight="1">
      <c r="B30" s="40"/>
      <c r="D30" s="150" t="s">
        <v>93</v>
      </c>
      <c r="I30" s="142"/>
      <c r="J30" s="151">
        <f>J61</f>
        <v>0</v>
      </c>
      <c r="L30" s="40"/>
    </row>
    <row r="31" s="1" customFormat="1" ht="14.4" customHeight="1">
      <c r="B31" s="40"/>
      <c r="D31" s="152" t="s">
        <v>85</v>
      </c>
      <c r="I31" s="142"/>
      <c r="J31" s="151">
        <f>J72</f>
        <v>0</v>
      </c>
      <c r="L31" s="40"/>
    </row>
    <row r="32" s="1" customFormat="1" ht="25.44" customHeight="1">
      <c r="B32" s="40"/>
      <c r="D32" s="153" t="s">
        <v>37</v>
      </c>
      <c r="I32" s="142"/>
      <c r="J32" s="154">
        <f>ROUND(J30 + J31, 2)</f>
        <v>0</v>
      </c>
      <c r="L32" s="40"/>
    </row>
    <row r="33" s="1" customFormat="1" ht="6.96" customHeight="1">
      <c r="B33" s="40"/>
      <c r="D33" s="71"/>
      <c r="E33" s="71"/>
      <c r="F33" s="71"/>
      <c r="G33" s="71"/>
      <c r="H33" s="71"/>
      <c r="I33" s="149"/>
      <c r="J33" s="71"/>
      <c r="K33" s="71"/>
      <c r="L33" s="40"/>
    </row>
    <row r="34" s="1" customFormat="1" ht="14.4" customHeight="1">
      <c r="B34" s="40"/>
      <c r="F34" s="155" t="s">
        <v>39</v>
      </c>
      <c r="I34" s="156" t="s">
        <v>38</v>
      </c>
      <c r="J34" s="155" t="s">
        <v>40</v>
      </c>
      <c r="L34" s="40"/>
    </row>
    <row r="35" s="1" customFormat="1" ht="14.4" customHeight="1">
      <c r="B35" s="40"/>
      <c r="D35" s="140" t="s">
        <v>41</v>
      </c>
      <c r="E35" s="140" t="s">
        <v>42</v>
      </c>
      <c r="F35" s="157">
        <f>ROUND((ROUND((SUM(BE72:BE79) + SUM(BE99:BE158)),  2) + SUM(BE160:BE162)), 2)</f>
        <v>0</v>
      </c>
      <c r="I35" s="158">
        <v>0.20999999999999999</v>
      </c>
      <c r="J35" s="157">
        <f>ROUND((ROUND(((SUM(BE72:BE79) + SUM(BE99:BE158))*I35),  2) + (SUM(BE160:BE162)*I35)), 2)</f>
        <v>0</v>
      </c>
      <c r="L35" s="40"/>
    </row>
    <row r="36" s="1" customFormat="1" ht="14.4" customHeight="1">
      <c r="B36" s="40"/>
      <c r="E36" s="140" t="s">
        <v>43</v>
      </c>
      <c r="F36" s="157">
        <f>ROUND((ROUND((SUM(BF72:BF79) + SUM(BF99:BF158)),  2) + SUM(BF160:BF162)), 2)</f>
        <v>0</v>
      </c>
      <c r="I36" s="158">
        <v>0.14999999999999999</v>
      </c>
      <c r="J36" s="157">
        <f>ROUND((ROUND(((SUM(BF72:BF79) + SUM(BF99:BF158))*I36),  2) + (SUM(BF160:BF162)*I36)), 2)</f>
        <v>0</v>
      </c>
      <c r="L36" s="40"/>
    </row>
    <row r="37" hidden="1" s="1" customFormat="1" ht="14.4" customHeight="1">
      <c r="B37" s="40"/>
      <c r="E37" s="140" t="s">
        <v>44</v>
      </c>
      <c r="F37" s="157">
        <f>ROUND((ROUND((SUM(BG72:BG79) + SUM(BG99:BG158)),  2) + SUM(BG160:BG162)), 2)</f>
        <v>0</v>
      </c>
      <c r="I37" s="158">
        <v>0.20999999999999999</v>
      </c>
      <c r="J37" s="157">
        <f>0</f>
        <v>0</v>
      </c>
      <c r="L37" s="40"/>
    </row>
    <row r="38" hidden="1" s="1" customFormat="1" ht="14.4" customHeight="1">
      <c r="B38" s="40"/>
      <c r="E38" s="140" t="s">
        <v>45</v>
      </c>
      <c r="F38" s="157">
        <f>ROUND((ROUND((SUM(BH72:BH79) + SUM(BH99:BH158)),  2) + SUM(BH160:BH162)), 2)</f>
        <v>0</v>
      </c>
      <c r="I38" s="158">
        <v>0.14999999999999999</v>
      </c>
      <c r="J38" s="157">
        <f>0</f>
        <v>0</v>
      </c>
      <c r="L38" s="40"/>
    </row>
    <row r="39" hidden="1" s="1" customFormat="1" ht="14.4" customHeight="1">
      <c r="B39" s="40"/>
      <c r="E39" s="140" t="s">
        <v>46</v>
      </c>
      <c r="F39" s="157">
        <f>ROUND((ROUND((SUM(BI72:BI79) + SUM(BI99:BI158)),  2) + SUM(BI160:BI162)), 2)</f>
        <v>0</v>
      </c>
      <c r="I39" s="158">
        <v>0</v>
      </c>
      <c r="J39" s="157">
        <f>0</f>
        <v>0</v>
      </c>
      <c r="L39" s="40"/>
    </row>
    <row r="40" s="1" customFormat="1" ht="6.96" customHeight="1">
      <c r="B40" s="40"/>
      <c r="I40" s="142"/>
      <c r="L40" s="40"/>
    </row>
    <row r="41" s="1" customFormat="1" ht="25.44" customHeight="1">
      <c r="B41" s="40"/>
      <c r="C41" s="159"/>
      <c r="D41" s="160" t="s">
        <v>47</v>
      </c>
      <c r="E41" s="161"/>
      <c r="F41" s="161"/>
      <c r="G41" s="162" t="s">
        <v>48</v>
      </c>
      <c r="H41" s="163" t="s">
        <v>49</v>
      </c>
      <c r="I41" s="164"/>
      <c r="J41" s="165">
        <f>SUM(J32:J39)</f>
        <v>0</v>
      </c>
      <c r="K41" s="166"/>
      <c r="L41" s="40"/>
    </row>
    <row r="42" s="1" customFormat="1" ht="14.4" customHeight="1">
      <c r="B42" s="167"/>
      <c r="C42" s="168"/>
      <c r="D42" s="168"/>
      <c r="E42" s="168"/>
      <c r="F42" s="168"/>
      <c r="G42" s="168"/>
      <c r="H42" s="168"/>
      <c r="I42" s="169"/>
      <c r="J42" s="168"/>
      <c r="K42" s="168"/>
      <c r="L42" s="40"/>
    </row>
    <row r="46" s="1" customFormat="1" ht="6.96" customHeight="1">
      <c r="B46" s="170"/>
      <c r="C46" s="171"/>
      <c r="D46" s="171"/>
      <c r="E46" s="171"/>
      <c r="F46" s="171"/>
      <c r="G46" s="171"/>
      <c r="H46" s="171"/>
      <c r="I46" s="172"/>
      <c r="J46" s="171"/>
      <c r="K46" s="171"/>
      <c r="L46" s="40"/>
    </row>
    <row r="47" s="1" customFormat="1" ht="24.96" customHeight="1">
      <c r="B47" s="38"/>
      <c r="C47" s="21" t="s">
        <v>94</v>
      </c>
      <c r="D47" s="39"/>
      <c r="E47" s="39"/>
      <c r="F47" s="39"/>
      <c r="G47" s="39"/>
      <c r="H47" s="39"/>
      <c r="I47" s="142"/>
      <c r="J47" s="39"/>
      <c r="K47" s="39"/>
      <c r="L47" s="40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2"/>
      <c r="J48" s="39"/>
      <c r="K48" s="39"/>
      <c r="L48" s="40"/>
    </row>
    <row r="49" s="1" customFormat="1" ht="12" customHeight="1">
      <c r="B49" s="38"/>
      <c r="C49" s="30" t="s">
        <v>16</v>
      </c>
      <c r="D49" s="39"/>
      <c r="E49" s="39"/>
      <c r="F49" s="39"/>
      <c r="G49" s="39"/>
      <c r="H49" s="39"/>
      <c r="I49" s="142"/>
      <c r="J49" s="39"/>
      <c r="K49" s="39"/>
      <c r="L49" s="40"/>
    </row>
    <row r="50" s="1" customFormat="1" ht="16.5" customHeight="1">
      <c r="B50" s="38"/>
      <c r="C50" s="39"/>
      <c r="D50" s="39"/>
      <c r="E50" s="173" t="str">
        <f>E7</f>
        <v>Oplocení, parc.č. 1227/2, 1228/15, k.ú. Poděbrady</v>
      </c>
      <c r="F50" s="30"/>
      <c r="G50" s="30"/>
      <c r="H50" s="30"/>
      <c r="I50" s="142"/>
      <c r="J50" s="39"/>
      <c r="K50" s="39"/>
      <c r="L50" s="40"/>
    </row>
    <row r="51" s="1" customFormat="1" ht="12" customHeight="1">
      <c r="B51" s="38"/>
      <c r="C51" s="30" t="s">
        <v>92</v>
      </c>
      <c r="D51" s="39"/>
      <c r="E51" s="39"/>
      <c r="F51" s="39"/>
      <c r="G51" s="39"/>
      <c r="H51" s="39"/>
      <c r="I51" s="142"/>
      <c r="J51" s="39"/>
      <c r="K51" s="39"/>
      <c r="L51" s="40"/>
    </row>
    <row r="52" s="1" customFormat="1" ht="16.5" customHeight="1">
      <c r="B52" s="38"/>
      <c r="C52" s="39"/>
      <c r="D52" s="39"/>
      <c r="E52" s="64" t="str">
        <f>E9</f>
        <v>Stavební práce</v>
      </c>
      <c r="F52" s="39"/>
      <c r="G52" s="39"/>
      <c r="H52" s="39"/>
      <c r="I52" s="142"/>
      <c r="J52" s="39"/>
      <c r="K52" s="39"/>
      <c r="L52" s="40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42"/>
      <c r="J53" s="39"/>
      <c r="K53" s="39"/>
      <c r="L53" s="40"/>
    </row>
    <row r="54" s="1" customFormat="1" ht="12" customHeight="1">
      <c r="B54" s="38"/>
      <c r="C54" s="30" t="s">
        <v>20</v>
      </c>
      <c r="D54" s="39"/>
      <c r="E54" s="39"/>
      <c r="F54" s="25" t="str">
        <f>F12</f>
        <v>Poděbrady</v>
      </c>
      <c r="G54" s="39"/>
      <c r="H54" s="39"/>
      <c r="I54" s="144" t="s">
        <v>22</v>
      </c>
      <c r="J54" s="67" t="str">
        <f>IF(J12="","",J12)</f>
        <v>25. 9. 2019</v>
      </c>
      <c r="K54" s="39"/>
      <c r="L54" s="40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2"/>
      <c r="J55" s="39"/>
      <c r="K55" s="39"/>
      <c r="L55" s="40"/>
    </row>
    <row r="56" s="1" customFormat="1" ht="13.65" customHeight="1">
      <c r="B56" s="38"/>
      <c r="C56" s="30" t="s">
        <v>24</v>
      </c>
      <c r="D56" s="39"/>
      <c r="E56" s="39"/>
      <c r="F56" s="25" t="str">
        <f>E15</f>
        <v xml:space="preserve"> </v>
      </c>
      <c r="G56" s="39"/>
      <c r="H56" s="39"/>
      <c r="I56" s="144" t="s">
        <v>30</v>
      </c>
      <c r="J56" s="34" t="str">
        <f>E21</f>
        <v xml:space="preserve"> </v>
      </c>
      <c r="K56" s="39"/>
      <c r="L56" s="40"/>
    </row>
    <row r="57" s="1" customFormat="1" ht="13.65" customHeight="1">
      <c r="B57" s="38"/>
      <c r="C57" s="30" t="s">
        <v>28</v>
      </c>
      <c r="D57" s="39"/>
      <c r="E57" s="39"/>
      <c r="F57" s="25" t="str">
        <f>IF(E18="","",E18)</f>
        <v>Vyplň údaj</v>
      </c>
      <c r="G57" s="39"/>
      <c r="H57" s="39"/>
      <c r="I57" s="144" t="s">
        <v>32</v>
      </c>
      <c r="J57" s="34" t="str">
        <f>E24</f>
        <v>Hájková</v>
      </c>
      <c r="K57" s="39"/>
      <c r="L57" s="40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42"/>
      <c r="J58" s="39"/>
      <c r="K58" s="39"/>
      <c r="L58" s="40"/>
    </row>
    <row r="59" s="1" customFormat="1" ht="29.28" customHeight="1">
      <c r="B59" s="38"/>
      <c r="C59" s="174" t="s">
        <v>95</v>
      </c>
      <c r="D59" s="133"/>
      <c r="E59" s="133"/>
      <c r="F59" s="133"/>
      <c r="G59" s="133"/>
      <c r="H59" s="133"/>
      <c r="I59" s="175"/>
      <c r="J59" s="176" t="s">
        <v>96</v>
      </c>
      <c r="K59" s="133"/>
      <c r="L59" s="40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2"/>
      <c r="J60" s="39"/>
      <c r="K60" s="39"/>
      <c r="L60" s="40"/>
    </row>
    <row r="61" s="1" customFormat="1" ht="22.8" customHeight="1">
      <c r="B61" s="38"/>
      <c r="C61" s="177" t="s">
        <v>97</v>
      </c>
      <c r="D61" s="39"/>
      <c r="E61" s="39"/>
      <c r="F61" s="39"/>
      <c r="G61" s="39"/>
      <c r="H61" s="39"/>
      <c r="I61" s="142"/>
      <c r="J61" s="98">
        <f>J99</f>
        <v>0</v>
      </c>
      <c r="K61" s="39"/>
      <c r="L61" s="40"/>
      <c r="AU61" s="15" t="s">
        <v>98</v>
      </c>
    </row>
    <row r="62" s="7" customFormat="1" ht="24.96" customHeight="1">
      <c r="B62" s="178"/>
      <c r="C62" s="179"/>
      <c r="D62" s="180" t="s">
        <v>99</v>
      </c>
      <c r="E62" s="181"/>
      <c r="F62" s="181"/>
      <c r="G62" s="181"/>
      <c r="H62" s="181"/>
      <c r="I62" s="182"/>
      <c r="J62" s="183">
        <f>J100</f>
        <v>0</v>
      </c>
      <c r="K62" s="179"/>
      <c r="L62" s="184"/>
    </row>
    <row r="63" s="8" customFormat="1" ht="19.92" customHeight="1">
      <c r="B63" s="185"/>
      <c r="C63" s="186"/>
      <c r="D63" s="187" t="s">
        <v>100</v>
      </c>
      <c r="E63" s="188"/>
      <c r="F63" s="188"/>
      <c r="G63" s="188"/>
      <c r="H63" s="188"/>
      <c r="I63" s="189"/>
      <c r="J63" s="190">
        <f>J101</f>
        <v>0</v>
      </c>
      <c r="K63" s="186"/>
      <c r="L63" s="191"/>
    </row>
    <row r="64" s="8" customFormat="1" ht="19.92" customHeight="1">
      <c r="B64" s="185"/>
      <c r="C64" s="186"/>
      <c r="D64" s="187" t="s">
        <v>101</v>
      </c>
      <c r="E64" s="188"/>
      <c r="F64" s="188"/>
      <c r="G64" s="188"/>
      <c r="H64" s="188"/>
      <c r="I64" s="189"/>
      <c r="J64" s="190">
        <f>J125</f>
        <v>0</v>
      </c>
      <c r="K64" s="186"/>
      <c r="L64" s="191"/>
    </row>
    <row r="65" s="8" customFormat="1" ht="19.92" customHeight="1">
      <c r="B65" s="185"/>
      <c r="C65" s="186"/>
      <c r="D65" s="187" t="s">
        <v>102</v>
      </c>
      <c r="E65" s="188"/>
      <c r="F65" s="188"/>
      <c r="G65" s="188"/>
      <c r="H65" s="188"/>
      <c r="I65" s="189"/>
      <c r="J65" s="190">
        <f>J134</f>
        <v>0</v>
      </c>
      <c r="K65" s="186"/>
      <c r="L65" s="191"/>
    </row>
    <row r="66" s="8" customFormat="1" ht="19.92" customHeight="1">
      <c r="B66" s="185"/>
      <c r="C66" s="186"/>
      <c r="D66" s="187" t="s">
        <v>103</v>
      </c>
      <c r="E66" s="188"/>
      <c r="F66" s="188"/>
      <c r="G66" s="188"/>
      <c r="H66" s="188"/>
      <c r="I66" s="189"/>
      <c r="J66" s="190">
        <f>J147</f>
        <v>0</v>
      </c>
      <c r="K66" s="186"/>
      <c r="L66" s="191"/>
    </row>
    <row r="67" s="8" customFormat="1" ht="19.92" customHeight="1">
      <c r="B67" s="185"/>
      <c r="C67" s="186"/>
      <c r="D67" s="187" t="s">
        <v>104</v>
      </c>
      <c r="E67" s="188"/>
      <c r="F67" s="188"/>
      <c r="G67" s="188"/>
      <c r="H67" s="188"/>
      <c r="I67" s="189"/>
      <c r="J67" s="190">
        <f>J153</f>
        <v>0</v>
      </c>
      <c r="K67" s="186"/>
      <c r="L67" s="191"/>
    </row>
    <row r="68" s="8" customFormat="1" ht="19.92" customHeight="1">
      <c r="B68" s="185"/>
      <c r="C68" s="186"/>
      <c r="D68" s="187" t="s">
        <v>105</v>
      </c>
      <c r="E68" s="188"/>
      <c r="F68" s="188"/>
      <c r="G68" s="188"/>
      <c r="H68" s="188"/>
      <c r="I68" s="189"/>
      <c r="J68" s="190">
        <f>J157</f>
        <v>0</v>
      </c>
      <c r="K68" s="186"/>
      <c r="L68" s="191"/>
    </row>
    <row r="69" s="7" customFormat="1" ht="21.84" customHeight="1">
      <c r="B69" s="178"/>
      <c r="C69" s="179"/>
      <c r="D69" s="192" t="s">
        <v>106</v>
      </c>
      <c r="E69" s="179"/>
      <c r="F69" s="179"/>
      <c r="G69" s="179"/>
      <c r="H69" s="179"/>
      <c r="I69" s="193"/>
      <c r="J69" s="194">
        <f>J159</f>
        <v>0</v>
      </c>
      <c r="K69" s="179"/>
      <c r="L69" s="184"/>
    </row>
    <row r="70" s="1" customFormat="1" ht="21.84" customHeight="1">
      <c r="B70" s="38"/>
      <c r="C70" s="39"/>
      <c r="D70" s="39"/>
      <c r="E70" s="39"/>
      <c r="F70" s="39"/>
      <c r="G70" s="39"/>
      <c r="H70" s="39"/>
      <c r="I70" s="142"/>
      <c r="J70" s="39"/>
      <c r="K70" s="39"/>
      <c r="L70" s="40"/>
    </row>
    <row r="71" s="1" customFormat="1" ht="6.96" customHeight="1">
      <c r="B71" s="38"/>
      <c r="C71" s="39"/>
      <c r="D71" s="39"/>
      <c r="E71" s="39"/>
      <c r="F71" s="39"/>
      <c r="G71" s="39"/>
      <c r="H71" s="39"/>
      <c r="I71" s="142"/>
      <c r="J71" s="39"/>
      <c r="K71" s="39"/>
      <c r="L71" s="40"/>
    </row>
    <row r="72" s="1" customFormat="1" ht="29.28" customHeight="1">
      <c r="B72" s="38"/>
      <c r="C72" s="177" t="s">
        <v>107</v>
      </c>
      <c r="D72" s="39"/>
      <c r="E72" s="39"/>
      <c r="F72" s="39"/>
      <c r="G72" s="39"/>
      <c r="H72" s="39"/>
      <c r="I72" s="142"/>
      <c r="J72" s="195">
        <f>ROUND(J73 + J74 + J75 + J76 + J77 + J78,2)</f>
        <v>0</v>
      </c>
      <c r="K72" s="39"/>
      <c r="L72" s="40"/>
      <c r="N72" s="196" t="s">
        <v>41</v>
      </c>
    </row>
    <row r="73" s="1" customFormat="1" ht="18" customHeight="1">
      <c r="B73" s="38"/>
      <c r="C73" s="39"/>
      <c r="D73" s="128" t="s">
        <v>108</v>
      </c>
      <c r="E73" s="121"/>
      <c r="F73" s="121"/>
      <c r="G73" s="39"/>
      <c r="H73" s="39"/>
      <c r="I73" s="142"/>
      <c r="J73" s="122">
        <v>0</v>
      </c>
      <c r="K73" s="39"/>
      <c r="L73" s="197"/>
      <c r="M73" s="142"/>
      <c r="N73" s="198" t="s">
        <v>42</v>
      </c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2"/>
      <c r="AK73" s="142"/>
      <c r="AL73" s="142"/>
      <c r="AM73" s="142"/>
      <c r="AN73" s="142"/>
      <c r="AO73" s="142"/>
      <c r="AP73" s="142"/>
      <c r="AQ73" s="142"/>
      <c r="AR73" s="142"/>
      <c r="AS73" s="142"/>
      <c r="AT73" s="142"/>
      <c r="AU73" s="142"/>
      <c r="AV73" s="142"/>
      <c r="AW73" s="142"/>
      <c r="AX73" s="142"/>
      <c r="AY73" s="199" t="s">
        <v>109</v>
      </c>
      <c r="AZ73" s="142"/>
      <c r="BA73" s="142"/>
      <c r="BB73" s="142"/>
      <c r="BC73" s="142"/>
      <c r="BD73" s="142"/>
      <c r="BE73" s="200">
        <f>IF(N73="základní",J73,0)</f>
        <v>0</v>
      </c>
      <c r="BF73" s="200">
        <f>IF(N73="snížená",J73,0)</f>
        <v>0</v>
      </c>
      <c r="BG73" s="200">
        <f>IF(N73="zákl. přenesená",J73,0)</f>
        <v>0</v>
      </c>
      <c r="BH73" s="200">
        <f>IF(N73="sníž. přenesená",J73,0)</f>
        <v>0</v>
      </c>
      <c r="BI73" s="200">
        <f>IF(N73="nulová",J73,0)</f>
        <v>0</v>
      </c>
      <c r="BJ73" s="199" t="s">
        <v>79</v>
      </c>
      <c r="BK73" s="142"/>
      <c r="BL73" s="142"/>
      <c r="BM73" s="142"/>
    </row>
    <row r="74" s="1" customFormat="1" ht="18" customHeight="1">
      <c r="B74" s="38"/>
      <c r="C74" s="39"/>
      <c r="D74" s="128" t="s">
        <v>110</v>
      </c>
      <c r="E74" s="121"/>
      <c r="F74" s="121"/>
      <c r="G74" s="39"/>
      <c r="H74" s="39"/>
      <c r="I74" s="142"/>
      <c r="J74" s="122">
        <v>0</v>
      </c>
      <c r="K74" s="39"/>
      <c r="L74" s="197"/>
      <c r="M74" s="142"/>
      <c r="N74" s="198" t="s">
        <v>42</v>
      </c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2"/>
      <c r="AK74" s="142"/>
      <c r="AL74" s="142"/>
      <c r="AM74" s="142"/>
      <c r="AN74" s="142"/>
      <c r="AO74" s="142"/>
      <c r="AP74" s="142"/>
      <c r="AQ74" s="142"/>
      <c r="AR74" s="142"/>
      <c r="AS74" s="142"/>
      <c r="AT74" s="142"/>
      <c r="AU74" s="142"/>
      <c r="AV74" s="142"/>
      <c r="AW74" s="142"/>
      <c r="AX74" s="142"/>
      <c r="AY74" s="199" t="s">
        <v>109</v>
      </c>
      <c r="AZ74" s="142"/>
      <c r="BA74" s="142"/>
      <c r="BB74" s="142"/>
      <c r="BC74" s="142"/>
      <c r="BD74" s="142"/>
      <c r="BE74" s="200">
        <f>IF(N74="základní",J74,0)</f>
        <v>0</v>
      </c>
      <c r="BF74" s="200">
        <f>IF(N74="snížená",J74,0)</f>
        <v>0</v>
      </c>
      <c r="BG74" s="200">
        <f>IF(N74="zákl. přenesená",J74,0)</f>
        <v>0</v>
      </c>
      <c r="BH74" s="200">
        <f>IF(N74="sníž. přenesená",J74,0)</f>
        <v>0</v>
      </c>
      <c r="BI74" s="200">
        <f>IF(N74="nulová",J74,0)</f>
        <v>0</v>
      </c>
      <c r="BJ74" s="199" t="s">
        <v>79</v>
      </c>
      <c r="BK74" s="142"/>
      <c r="BL74" s="142"/>
      <c r="BM74" s="142"/>
    </row>
    <row r="75" s="1" customFormat="1" ht="18" customHeight="1">
      <c r="B75" s="38"/>
      <c r="C75" s="39"/>
      <c r="D75" s="128" t="s">
        <v>111</v>
      </c>
      <c r="E75" s="121"/>
      <c r="F75" s="121"/>
      <c r="G75" s="39"/>
      <c r="H75" s="39"/>
      <c r="I75" s="142"/>
      <c r="J75" s="122">
        <v>0</v>
      </c>
      <c r="K75" s="39"/>
      <c r="L75" s="197"/>
      <c r="M75" s="142"/>
      <c r="N75" s="198" t="s">
        <v>42</v>
      </c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2"/>
      <c r="AK75" s="142"/>
      <c r="AL75" s="142"/>
      <c r="AM75" s="142"/>
      <c r="AN75" s="142"/>
      <c r="AO75" s="142"/>
      <c r="AP75" s="142"/>
      <c r="AQ75" s="142"/>
      <c r="AR75" s="142"/>
      <c r="AS75" s="142"/>
      <c r="AT75" s="142"/>
      <c r="AU75" s="142"/>
      <c r="AV75" s="142"/>
      <c r="AW75" s="142"/>
      <c r="AX75" s="142"/>
      <c r="AY75" s="199" t="s">
        <v>109</v>
      </c>
      <c r="AZ75" s="142"/>
      <c r="BA75" s="142"/>
      <c r="BB75" s="142"/>
      <c r="BC75" s="142"/>
      <c r="BD75" s="142"/>
      <c r="BE75" s="200">
        <f>IF(N75="základní",J75,0)</f>
        <v>0</v>
      </c>
      <c r="BF75" s="200">
        <f>IF(N75="snížená",J75,0)</f>
        <v>0</v>
      </c>
      <c r="BG75" s="200">
        <f>IF(N75="zákl. přenesená",J75,0)</f>
        <v>0</v>
      </c>
      <c r="BH75" s="200">
        <f>IF(N75="sníž. přenesená",J75,0)</f>
        <v>0</v>
      </c>
      <c r="BI75" s="200">
        <f>IF(N75="nulová",J75,0)</f>
        <v>0</v>
      </c>
      <c r="BJ75" s="199" t="s">
        <v>79</v>
      </c>
      <c r="BK75" s="142"/>
      <c r="BL75" s="142"/>
      <c r="BM75" s="142"/>
    </row>
    <row r="76" s="1" customFormat="1" ht="18" customHeight="1">
      <c r="B76" s="38"/>
      <c r="C76" s="39"/>
      <c r="D76" s="128" t="s">
        <v>112</v>
      </c>
      <c r="E76" s="121"/>
      <c r="F76" s="121"/>
      <c r="G76" s="39"/>
      <c r="H76" s="39"/>
      <c r="I76" s="142"/>
      <c r="J76" s="122">
        <v>0</v>
      </c>
      <c r="K76" s="39"/>
      <c r="L76" s="197"/>
      <c r="M76" s="142"/>
      <c r="N76" s="198" t="s">
        <v>42</v>
      </c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2"/>
      <c r="AK76" s="142"/>
      <c r="AL76" s="142"/>
      <c r="AM76" s="142"/>
      <c r="AN76" s="142"/>
      <c r="AO76" s="142"/>
      <c r="AP76" s="142"/>
      <c r="AQ76" s="142"/>
      <c r="AR76" s="142"/>
      <c r="AS76" s="142"/>
      <c r="AT76" s="142"/>
      <c r="AU76" s="142"/>
      <c r="AV76" s="142"/>
      <c r="AW76" s="142"/>
      <c r="AX76" s="142"/>
      <c r="AY76" s="199" t="s">
        <v>109</v>
      </c>
      <c r="AZ76" s="142"/>
      <c r="BA76" s="142"/>
      <c r="BB76" s="142"/>
      <c r="BC76" s="142"/>
      <c r="BD76" s="142"/>
      <c r="BE76" s="200">
        <f>IF(N76="základní",J76,0)</f>
        <v>0</v>
      </c>
      <c r="BF76" s="200">
        <f>IF(N76="snížená",J76,0)</f>
        <v>0</v>
      </c>
      <c r="BG76" s="200">
        <f>IF(N76="zákl. přenesená",J76,0)</f>
        <v>0</v>
      </c>
      <c r="BH76" s="200">
        <f>IF(N76="sníž. přenesená",J76,0)</f>
        <v>0</v>
      </c>
      <c r="BI76" s="200">
        <f>IF(N76="nulová",J76,0)</f>
        <v>0</v>
      </c>
      <c r="BJ76" s="199" t="s">
        <v>79</v>
      </c>
      <c r="BK76" s="142"/>
      <c r="BL76" s="142"/>
      <c r="BM76" s="142"/>
    </row>
    <row r="77" s="1" customFormat="1" ht="18" customHeight="1">
      <c r="B77" s="38"/>
      <c r="C77" s="39"/>
      <c r="D77" s="128" t="s">
        <v>113</v>
      </c>
      <c r="E77" s="121"/>
      <c r="F77" s="121"/>
      <c r="G77" s="39"/>
      <c r="H77" s="39"/>
      <c r="I77" s="142"/>
      <c r="J77" s="122">
        <v>0</v>
      </c>
      <c r="K77" s="39"/>
      <c r="L77" s="197"/>
      <c r="M77" s="142"/>
      <c r="N77" s="198" t="s">
        <v>42</v>
      </c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2"/>
      <c r="AK77" s="142"/>
      <c r="AL77" s="142"/>
      <c r="AM77" s="142"/>
      <c r="AN77" s="142"/>
      <c r="AO77" s="142"/>
      <c r="AP77" s="142"/>
      <c r="AQ77" s="142"/>
      <c r="AR77" s="142"/>
      <c r="AS77" s="142"/>
      <c r="AT77" s="142"/>
      <c r="AU77" s="142"/>
      <c r="AV77" s="142"/>
      <c r="AW77" s="142"/>
      <c r="AX77" s="142"/>
      <c r="AY77" s="199" t="s">
        <v>109</v>
      </c>
      <c r="AZ77" s="142"/>
      <c r="BA77" s="142"/>
      <c r="BB77" s="142"/>
      <c r="BC77" s="142"/>
      <c r="BD77" s="142"/>
      <c r="BE77" s="200">
        <f>IF(N77="základní",J77,0)</f>
        <v>0</v>
      </c>
      <c r="BF77" s="200">
        <f>IF(N77="snížená",J77,0)</f>
        <v>0</v>
      </c>
      <c r="BG77" s="200">
        <f>IF(N77="zákl. přenesená",J77,0)</f>
        <v>0</v>
      </c>
      <c r="BH77" s="200">
        <f>IF(N77="sníž. přenesená",J77,0)</f>
        <v>0</v>
      </c>
      <c r="BI77" s="200">
        <f>IF(N77="nulová",J77,0)</f>
        <v>0</v>
      </c>
      <c r="BJ77" s="199" t="s">
        <v>79</v>
      </c>
      <c r="BK77" s="142"/>
      <c r="BL77" s="142"/>
      <c r="BM77" s="142"/>
    </row>
    <row r="78" s="1" customFormat="1" ht="18" customHeight="1">
      <c r="B78" s="38"/>
      <c r="C78" s="39"/>
      <c r="D78" s="121" t="s">
        <v>114</v>
      </c>
      <c r="E78" s="39"/>
      <c r="F78" s="39"/>
      <c r="G78" s="39"/>
      <c r="H78" s="39"/>
      <c r="I78" s="142"/>
      <c r="J78" s="122">
        <f>ROUND(J30*T78,2)</f>
        <v>0</v>
      </c>
      <c r="K78" s="39"/>
      <c r="L78" s="197"/>
      <c r="M78" s="142"/>
      <c r="N78" s="198" t="s">
        <v>42</v>
      </c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2"/>
      <c r="AK78" s="142"/>
      <c r="AL78" s="142"/>
      <c r="AM78" s="142"/>
      <c r="AN78" s="142"/>
      <c r="AO78" s="142"/>
      <c r="AP78" s="142"/>
      <c r="AQ78" s="142"/>
      <c r="AR78" s="142"/>
      <c r="AS78" s="142"/>
      <c r="AT78" s="142"/>
      <c r="AU78" s="142"/>
      <c r="AV78" s="142"/>
      <c r="AW78" s="142"/>
      <c r="AX78" s="142"/>
      <c r="AY78" s="199" t="s">
        <v>115</v>
      </c>
      <c r="AZ78" s="142"/>
      <c r="BA78" s="142"/>
      <c r="BB78" s="142"/>
      <c r="BC78" s="142"/>
      <c r="BD78" s="142"/>
      <c r="BE78" s="200">
        <f>IF(N78="základní",J78,0)</f>
        <v>0</v>
      </c>
      <c r="BF78" s="200">
        <f>IF(N78="snížená",J78,0)</f>
        <v>0</v>
      </c>
      <c r="BG78" s="200">
        <f>IF(N78="zákl. přenesená",J78,0)</f>
        <v>0</v>
      </c>
      <c r="BH78" s="200">
        <f>IF(N78="sníž. přenesená",J78,0)</f>
        <v>0</v>
      </c>
      <c r="BI78" s="200">
        <f>IF(N78="nulová",J78,0)</f>
        <v>0</v>
      </c>
      <c r="BJ78" s="199" t="s">
        <v>79</v>
      </c>
      <c r="BK78" s="142"/>
      <c r="BL78" s="142"/>
      <c r="BM78" s="142"/>
    </row>
    <row r="79" s="1" customFormat="1">
      <c r="B79" s="38"/>
      <c r="C79" s="39"/>
      <c r="D79" s="39"/>
      <c r="E79" s="39"/>
      <c r="F79" s="39"/>
      <c r="G79" s="39"/>
      <c r="H79" s="39"/>
      <c r="I79" s="142"/>
      <c r="J79" s="39"/>
      <c r="K79" s="39"/>
      <c r="L79" s="40"/>
    </row>
    <row r="80" s="1" customFormat="1" ht="29.28" customHeight="1">
      <c r="B80" s="38"/>
      <c r="C80" s="132" t="s">
        <v>90</v>
      </c>
      <c r="D80" s="133"/>
      <c r="E80" s="133"/>
      <c r="F80" s="133"/>
      <c r="G80" s="133"/>
      <c r="H80" s="133"/>
      <c r="I80" s="175"/>
      <c r="J80" s="134">
        <f>ROUND(J61+J72,2)</f>
        <v>0</v>
      </c>
      <c r="K80" s="133"/>
      <c r="L80" s="40"/>
    </row>
    <row r="81" s="1" customFormat="1" ht="6.96" customHeight="1">
      <c r="B81" s="57"/>
      <c r="C81" s="58"/>
      <c r="D81" s="58"/>
      <c r="E81" s="58"/>
      <c r="F81" s="58"/>
      <c r="G81" s="58"/>
      <c r="H81" s="58"/>
      <c r="I81" s="169"/>
      <c r="J81" s="58"/>
      <c r="K81" s="58"/>
      <c r="L81" s="40"/>
    </row>
    <row r="85" s="1" customFormat="1" ht="6.96" customHeight="1">
      <c r="B85" s="59"/>
      <c r="C85" s="60"/>
      <c r="D85" s="60"/>
      <c r="E85" s="60"/>
      <c r="F85" s="60"/>
      <c r="G85" s="60"/>
      <c r="H85" s="60"/>
      <c r="I85" s="172"/>
      <c r="J85" s="60"/>
      <c r="K85" s="60"/>
      <c r="L85" s="40"/>
    </row>
    <row r="86" s="1" customFormat="1" ht="24.96" customHeight="1">
      <c r="B86" s="38"/>
      <c r="C86" s="21" t="s">
        <v>116</v>
      </c>
      <c r="D86" s="39"/>
      <c r="E86" s="39"/>
      <c r="F86" s="39"/>
      <c r="G86" s="39"/>
      <c r="H86" s="39"/>
      <c r="I86" s="142"/>
      <c r="J86" s="39"/>
      <c r="K86" s="39"/>
      <c r="L86" s="40"/>
    </row>
    <row r="87" s="1" customFormat="1" ht="6.96" customHeight="1">
      <c r="B87" s="38"/>
      <c r="C87" s="39"/>
      <c r="D87" s="39"/>
      <c r="E87" s="39"/>
      <c r="F87" s="39"/>
      <c r="G87" s="39"/>
      <c r="H87" s="39"/>
      <c r="I87" s="142"/>
      <c r="J87" s="39"/>
      <c r="K87" s="39"/>
      <c r="L87" s="40"/>
    </row>
    <row r="88" s="1" customFormat="1" ht="12" customHeight="1">
      <c r="B88" s="38"/>
      <c r="C88" s="30" t="s">
        <v>16</v>
      </c>
      <c r="D88" s="39"/>
      <c r="E88" s="39"/>
      <c r="F88" s="39"/>
      <c r="G88" s="39"/>
      <c r="H88" s="39"/>
      <c r="I88" s="142"/>
      <c r="J88" s="39"/>
      <c r="K88" s="39"/>
      <c r="L88" s="40"/>
    </row>
    <row r="89" s="1" customFormat="1" ht="16.5" customHeight="1">
      <c r="B89" s="38"/>
      <c r="C89" s="39"/>
      <c r="D89" s="39"/>
      <c r="E89" s="173" t="str">
        <f>E7</f>
        <v>Oplocení, parc.č. 1227/2, 1228/15, k.ú. Poděbrady</v>
      </c>
      <c r="F89" s="30"/>
      <c r="G89" s="30"/>
      <c r="H89" s="30"/>
      <c r="I89" s="142"/>
      <c r="J89" s="39"/>
      <c r="K89" s="39"/>
      <c r="L89" s="40"/>
    </row>
    <row r="90" s="1" customFormat="1" ht="12" customHeight="1">
      <c r="B90" s="38"/>
      <c r="C90" s="30" t="s">
        <v>92</v>
      </c>
      <c r="D90" s="39"/>
      <c r="E90" s="39"/>
      <c r="F90" s="39"/>
      <c r="G90" s="39"/>
      <c r="H90" s="39"/>
      <c r="I90" s="142"/>
      <c r="J90" s="39"/>
      <c r="K90" s="39"/>
      <c r="L90" s="40"/>
    </row>
    <row r="91" s="1" customFormat="1" ht="16.5" customHeight="1">
      <c r="B91" s="38"/>
      <c r="C91" s="39"/>
      <c r="D91" s="39"/>
      <c r="E91" s="64" t="str">
        <f>E9</f>
        <v>Stavební práce</v>
      </c>
      <c r="F91" s="39"/>
      <c r="G91" s="39"/>
      <c r="H91" s="39"/>
      <c r="I91" s="142"/>
      <c r="J91" s="39"/>
      <c r="K91" s="39"/>
      <c r="L91" s="40"/>
    </row>
    <row r="92" s="1" customFormat="1" ht="6.96" customHeight="1">
      <c r="B92" s="38"/>
      <c r="C92" s="39"/>
      <c r="D92" s="39"/>
      <c r="E92" s="39"/>
      <c r="F92" s="39"/>
      <c r="G92" s="39"/>
      <c r="H92" s="39"/>
      <c r="I92" s="142"/>
      <c r="J92" s="39"/>
      <c r="K92" s="39"/>
      <c r="L92" s="40"/>
    </row>
    <row r="93" s="1" customFormat="1" ht="12" customHeight="1">
      <c r="B93" s="38"/>
      <c r="C93" s="30" t="s">
        <v>20</v>
      </c>
      <c r="D93" s="39"/>
      <c r="E93" s="39"/>
      <c r="F93" s="25" t="str">
        <f>F12</f>
        <v>Poděbrady</v>
      </c>
      <c r="G93" s="39"/>
      <c r="H93" s="39"/>
      <c r="I93" s="144" t="s">
        <v>22</v>
      </c>
      <c r="J93" s="67" t="str">
        <f>IF(J12="","",J12)</f>
        <v>25. 9. 2019</v>
      </c>
      <c r="K93" s="39"/>
      <c r="L93" s="40"/>
    </row>
    <row r="94" s="1" customFormat="1" ht="6.96" customHeight="1">
      <c r="B94" s="38"/>
      <c r="C94" s="39"/>
      <c r="D94" s="39"/>
      <c r="E94" s="39"/>
      <c r="F94" s="39"/>
      <c r="G94" s="39"/>
      <c r="H94" s="39"/>
      <c r="I94" s="142"/>
      <c r="J94" s="39"/>
      <c r="K94" s="39"/>
      <c r="L94" s="40"/>
    </row>
    <row r="95" s="1" customFormat="1" ht="13.65" customHeight="1">
      <c r="B95" s="38"/>
      <c r="C95" s="30" t="s">
        <v>24</v>
      </c>
      <c r="D95" s="39"/>
      <c r="E95" s="39"/>
      <c r="F95" s="25" t="str">
        <f>E15</f>
        <v xml:space="preserve"> </v>
      </c>
      <c r="G95" s="39"/>
      <c r="H95" s="39"/>
      <c r="I95" s="144" t="s">
        <v>30</v>
      </c>
      <c r="J95" s="34" t="str">
        <f>E21</f>
        <v xml:space="preserve"> </v>
      </c>
      <c r="K95" s="39"/>
      <c r="L95" s="40"/>
    </row>
    <row r="96" s="1" customFormat="1" ht="13.65" customHeight="1">
      <c r="B96" s="38"/>
      <c r="C96" s="30" t="s">
        <v>28</v>
      </c>
      <c r="D96" s="39"/>
      <c r="E96" s="39"/>
      <c r="F96" s="25" t="str">
        <f>IF(E18="","",E18)</f>
        <v>Vyplň údaj</v>
      </c>
      <c r="G96" s="39"/>
      <c r="H96" s="39"/>
      <c r="I96" s="144" t="s">
        <v>32</v>
      </c>
      <c r="J96" s="34" t="str">
        <f>E24</f>
        <v>Hájková</v>
      </c>
      <c r="K96" s="39"/>
      <c r="L96" s="40"/>
    </row>
    <row r="97" s="1" customFormat="1" ht="10.32" customHeight="1">
      <c r="B97" s="38"/>
      <c r="C97" s="39"/>
      <c r="D97" s="39"/>
      <c r="E97" s="39"/>
      <c r="F97" s="39"/>
      <c r="G97" s="39"/>
      <c r="H97" s="39"/>
      <c r="I97" s="142"/>
      <c r="J97" s="39"/>
      <c r="K97" s="39"/>
      <c r="L97" s="40"/>
    </row>
    <row r="98" s="9" customFormat="1" ht="29.28" customHeight="1">
      <c r="B98" s="201"/>
      <c r="C98" s="202" t="s">
        <v>117</v>
      </c>
      <c r="D98" s="203" t="s">
        <v>56</v>
      </c>
      <c r="E98" s="203" t="s">
        <v>52</v>
      </c>
      <c r="F98" s="203" t="s">
        <v>53</v>
      </c>
      <c r="G98" s="203" t="s">
        <v>118</v>
      </c>
      <c r="H98" s="203" t="s">
        <v>119</v>
      </c>
      <c r="I98" s="204" t="s">
        <v>120</v>
      </c>
      <c r="J98" s="205" t="s">
        <v>96</v>
      </c>
      <c r="K98" s="206" t="s">
        <v>121</v>
      </c>
      <c r="L98" s="207"/>
      <c r="M98" s="88" t="s">
        <v>1</v>
      </c>
      <c r="N98" s="89" t="s">
        <v>41</v>
      </c>
      <c r="O98" s="89" t="s">
        <v>122</v>
      </c>
      <c r="P98" s="89" t="s">
        <v>123</v>
      </c>
      <c r="Q98" s="89" t="s">
        <v>124</v>
      </c>
      <c r="R98" s="89" t="s">
        <v>125</v>
      </c>
      <c r="S98" s="89" t="s">
        <v>126</v>
      </c>
      <c r="T98" s="90" t="s">
        <v>127</v>
      </c>
    </row>
    <row r="99" s="1" customFormat="1" ht="22.8" customHeight="1">
      <c r="B99" s="38"/>
      <c r="C99" s="95" t="s">
        <v>128</v>
      </c>
      <c r="D99" s="39"/>
      <c r="E99" s="39"/>
      <c r="F99" s="39"/>
      <c r="G99" s="39"/>
      <c r="H99" s="39"/>
      <c r="I99" s="142"/>
      <c r="J99" s="208">
        <f>BK99</f>
        <v>0</v>
      </c>
      <c r="K99" s="39"/>
      <c r="L99" s="40"/>
      <c r="M99" s="91"/>
      <c r="N99" s="92"/>
      <c r="O99" s="92"/>
      <c r="P99" s="209">
        <f>P100+P159</f>
        <v>0</v>
      </c>
      <c r="Q99" s="92"/>
      <c r="R99" s="209">
        <f>R100+R159</f>
        <v>41.181615000000001</v>
      </c>
      <c r="S99" s="92"/>
      <c r="T99" s="210">
        <f>T100+T159</f>
        <v>1.0511999999999999</v>
      </c>
      <c r="AT99" s="15" t="s">
        <v>70</v>
      </c>
      <c r="AU99" s="15" t="s">
        <v>98</v>
      </c>
      <c r="BK99" s="211">
        <f>BK100+BK159</f>
        <v>0</v>
      </c>
    </row>
    <row r="100" s="10" customFormat="1" ht="25.92" customHeight="1">
      <c r="B100" s="212"/>
      <c r="C100" s="213"/>
      <c r="D100" s="214" t="s">
        <v>70</v>
      </c>
      <c r="E100" s="215" t="s">
        <v>129</v>
      </c>
      <c r="F100" s="215" t="s">
        <v>130</v>
      </c>
      <c r="G100" s="213"/>
      <c r="H100" s="213"/>
      <c r="I100" s="216"/>
      <c r="J100" s="194">
        <f>BK100</f>
        <v>0</v>
      </c>
      <c r="K100" s="213"/>
      <c r="L100" s="217"/>
      <c r="M100" s="218"/>
      <c r="N100" s="219"/>
      <c r="O100" s="219"/>
      <c r="P100" s="220">
        <f>P101+P125+P134+P147+P153+P157</f>
        <v>0</v>
      </c>
      <c r="Q100" s="219"/>
      <c r="R100" s="220">
        <f>R101+R125+R134+R147+R153+R157</f>
        <v>41.181615000000001</v>
      </c>
      <c r="S100" s="219"/>
      <c r="T100" s="221">
        <f>T101+T125+T134+T147+T153+T157</f>
        <v>1.0511999999999999</v>
      </c>
      <c r="AR100" s="222" t="s">
        <v>79</v>
      </c>
      <c r="AT100" s="223" t="s">
        <v>70</v>
      </c>
      <c r="AU100" s="223" t="s">
        <v>71</v>
      </c>
      <c r="AY100" s="222" t="s">
        <v>131</v>
      </c>
      <c r="BK100" s="224">
        <f>BK101+BK125+BK134+BK147+BK153+BK157</f>
        <v>0</v>
      </c>
    </row>
    <row r="101" s="10" customFormat="1" ht="22.8" customHeight="1">
      <c r="B101" s="212"/>
      <c r="C101" s="213"/>
      <c r="D101" s="214" t="s">
        <v>70</v>
      </c>
      <c r="E101" s="225" t="s">
        <v>79</v>
      </c>
      <c r="F101" s="225" t="s">
        <v>132</v>
      </c>
      <c r="G101" s="213"/>
      <c r="H101" s="213"/>
      <c r="I101" s="216"/>
      <c r="J101" s="226">
        <f>BK101</f>
        <v>0</v>
      </c>
      <c r="K101" s="213"/>
      <c r="L101" s="217"/>
      <c r="M101" s="218"/>
      <c r="N101" s="219"/>
      <c r="O101" s="219"/>
      <c r="P101" s="220">
        <f>SUM(P102:P124)</f>
        <v>0</v>
      </c>
      <c r="Q101" s="219"/>
      <c r="R101" s="220">
        <f>SUM(R102:R124)</f>
        <v>0</v>
      </c>
      <c r="S101" s="219"/>
      <c r="T101" s="221">
        <f>SUM(T102:T124)</f>
        <v>0</v>
      </c>
      <c r="AR101" s="222" t="s">
        <v>79</v>
      </c>
      <c r="AT101" s="223" t="s">
        <v>70</v>
      </c>
      <c r="AU101" s="223" t="s">
        <v>79</v>
      </c>
      <c r="AY101" s="222" t="s">
        <v>131</v>
      </c>
      <c r="BK101" s="224">
        <f>SUM(BK102:BK124)</f>
        <v>0</v>
      </c>
    </row>
    <row r="102" s="1" customFormat="1" ht="16.5" customHeight="1">
      <c r="B102" s="38"/>
      <c r="C102" s="227" t="s">
        <v>79</v>
      </c>
      <c r="D102" s="227" t="s">
        <v>133</v>
      </c>
      <c r="E102" s="228" t="s">
        <v>134</v>
      </c>
      <c r="F102" s="229" t="s">
        <v>135</v>
      </c>
      <c r="G102" s="230" t="s">
        <v>136</v>
      </c>
      <c r="H102" s="231">
        <v>0.56499999999999995</v>
      </c>
      <c r="I102" s="232"/>
      <c r="J102" s="233">
        <f>ROUND(I102*H102,2)</f>
        <v>0</v>
      </c>
      <c r="K102" s="229" t="s">
        <v>137</v>
      </c>
      <c r="L102" s="40"/>
      <c r="M102" s="234" t="s">
        <v>1</v>
      </c>
      <c r="N102" s="235" t="s">
        <v>42</v>
      </c>
      <c r="O102" s="79"/>
      <c r="P102" s="236">
        <f>O102*H102</f>
        <v>0</v>
      </c>
      <c r="Q102" s="236">
        <v>0</v>
      </c>
      <c r="R102" s="236">
        <f>Q102*H102</f>
        <v>0</v>
      </c>
      <c r="S102" s="236">
        <v>0</v>
      </c>
      <c r="T102" s="237">
        <f>S102*H102</f>
        <v>0</v>
      </c>
      <c r="AR102" s="15" t="s">
        <v>138</v>
      </c>
      <c r="AT102" s="15" t="s">
        <v>133</v>
      </c>
      <c r="AU102" s="15" t="s">
        <v>81</v>
      </c>
      <c r="AY102" s="15" t="s">
        <v>131</v>
      </c>
      <c r="BE102" s="127">
        <f>IF(N102="základní",J102,0)</f>
        <v>0</v>
      </c>
      <c r="BF102" s="127">
        <f>IF(N102="snížená",J102,0)</f>
        <v>0</v>
      </c>
      <c r="BG102" s="127">
        <f>IF(N102="zákl. přenesená",J102,0)</f>
        <v>0</v>
      </c>
      <c r="BH102" s="127">
        <f>IF(N102="sníž. přenesená",J102,0)</f>
        <v>0</v>
      </c>
      <c r="BI102" s="127">
        <f>IF(N102="nulová",J102,0)</f>
        <v>0</v>
      </c>
      <c r="BJ102" s="15" t="s">
        <v>79</v>
      </c>
      <c r="BK102" s="127">
        <f>ROUND(I102*H102,2)</f>
        <v>0</v>
      </c>
      <c r="BL102" s="15" t="s">
        <v>138</v>
      </c>
      <c r="BM102" s="15" t="s">
        <v>139</v>
      </c>
    </row>
    <row r="103" s="11" customFormat="1">
      <c r="B103" s="238"/>
      <c r="C103" s="239"/>
      <c r="D103" s="240" t="s">
        <v>140</v>
      </c>
      <c r="E103" s="241" t="s">
        <v>1</v>
      </c>
      <c r="F103" s="242" t="s">
        <v>141</v>
      </c>
      <c r="G103" s="239"/>
      <c r="H103" s="241" t="s">
        <v>1</v>
      </c>
      <c r="I103" s="243"/>
      <c r="J103" s="239"/>
      <c r="K103" s="239"/>
      <c r="L103" s="244"/>
      <c r="M103" s="245"/>
      <c r="N103" s="246"/>
      <c r="O103" s="246"/>
      <c r="P103" s="246"/>
      <c r="Q103" s="246"/>
      <c r="R103" s="246"/>
      <c r="S103" s="246"/>
      <c r="T103" s="247"/>
      <c r="AT103" s="248" t="s">
        <v>140</v>
      </c>
      <c r="AU103" s="248" t="s">
        <v>81</v>
      </c>
      <c r="AV103" s="11" t="s">
        <v>79</v>
      </c>
      <c r="AW103" s="11" t="s">
        <v>31</v>
      </c>
      <c r="AX103" s="11" t="s">
        <v>71</v>
      </c>
      <c r="AY103" s="248" t="s">
        <v>131</v>
      </c>
    </row>
    <row r="104" s="12" customFormat="1">
      <c r="B104" s="249"/>
      <c r="C104" s="250"/>
      <c r="D104" s="240" t="s">
        <v>140</v>
      </c>
      <c r="E104" s="251" t="s">
        <v>1</v>
      </c>
      <c r="F104" s="252" t="s">
        <v>142</v>
      </c>
      <c r="G104" s="250"/>
      <c r="H104" s="253">
        <v>0.56499999999999995</v>
      </c>
      <c r="I104" s="254"/>
      <c r="J104" s="250"/>
      <c r="K104" s="250"/>
      <c r="L104" s="255"/>
      <c r="M104" s="256"/>
      <c r="N104" s="257"/>
      <c r="O104" s="257"/>
      <c r="P104" s="257"/>
      <c r="Q104" s="257"/>
      <c r="R104" s="257"/>
      <c r="S104" s="257"/>
      <c r="T104" s="258"/>
      <c r="AT104" s="259" t="s">
        <v>140</v>
      </c>
      <c r="AU104" s="259" t="s">
        <v>81</v>
      </c>
      <c r="AV104" s="12" t="s">
        <v>81</v>
      </c>
      <c r="AW104" s="12" t="s">
        <v>31</v>
      </c>
      <c r="AX104" s="12" t="s">
        <v>79</v>
      </c>
      <c r="AY104" s="259" t="s">
        <v>131</v>
      </c>
    </row>
    <row r="105" s="1" customFormat="1" ht="16.5" customHeight="1">
      <c r="B105" s="38"/>
      <c r="C105" s="227" t="s">
        <v>81</v>
      </c>
      <c r="D105" s="227" t="s">
        <v>133</v>
      </c>
      <c r="E105" s="228" t="s">
        <v>143</v>
      </c>
      <c r="F105" s="229" t="s">
        <v>144</v>
      </c>
      <c r="G105" s="230" t="s">
        <v>136</v>
      </c>
      <c r="H105" s="231">
        <v>2.3580000000000001</v>
      </c>
      <c r="I105" s="232"/>
      <c r="J105" s="233">
        <f>ROUND(I105*H105,2)</f>
        <v>0</v>
      </c>
      <c r="K105" s="229" t="s">
        <v>137</v>
      </c>
      <c r="L105" s="40"/>
      <c r="M105" s="234" t="s">
        <v>1</v>
      </c>
      <c r="N105" s="235" t="s">
        <v>42</v>
      </c>
      <c r="O105" s="79"/>
      <c r="P105" s="236">
        <f>O105*H105</f>
        <v>0</v>
      </c>
      <c r="Q105" s="236">
        <v>0</v>
      </c>
      <c r="R105" s="236">
        <f>Q105*H105</f>
        <v>0</v>
      </c>
      <c r="S105" s="236">
        <v>0</v>
      </c>
      <c r="T105" s="237">
        <f>S105*H105</f>
        <v>0</v>
      </c>
      <c r="AR105" s="15" t="s">
        <v>138</v>
      </c>
      <c r="AT105" s="15" t="s">
        <v>133</v>
      </c>
      <c r="AU105" s="15" t="s">
        <v>81</v>
      </c>
      <c r="AY105" s="15" t="s">
        <v>131</v>
      </c>
      <c r="BE105" s="127">
        <f>IF(N105="základní",J105,0)</f>
        <v>0</v>
      </c>
      <c r="BF105" s="127">
        <f>IF(N105="snížená",J105,0)</f>
        <v>0</v>
      </c>
      <c r="BG105" s="127">
        <f>IF(N105="zákl. přenesená",J105,0)</f>
        <v>0</v>
      </c>
      <c r="BH105" s="127">
        <f>IF(N105="sníž. přenesená",J105,0)</f>
        <v>0</v>
      </c>
      <c r="BI105" s="127">
        <f>IF(N105="nulová",J105,0)</f>
        <v>0</v>
      </c>
      <c r="BJ105" s="15" t="s">
        <v>79</v>
      </c>
      <c r="BK105" s="127">
        <f>ROUND(I105*H105,2)</f>
        <v>0</v>
      </c>
      <c r="BL105" s="15" t="s">
        <v>138</v>
      </c>
      <c r="BM105" s="15" t="s">
        <v>145</v>
      </c>
    </row>
    <row r="106" s="12" customFormat="1">
      <c r="B106" s="249"/>
      <c r="C106" s="250"/>
      <c r="D106" s="240" t="s">
        <v>140</v>
      </c>
      <c r="E106" s="251" t="s">
        <v>1</v>
      </c>
      <c r="F106" s="252" t="s">
        <v>146</v>
      </c>
      <c r="G106" s="250"/>
      <c r="H106" s="253">
        <v>2.3580000000000001</v>
      </c>
      <c r="I106" s="254"/>
      <c r="J106" s="250"/>
      <c r="K106" s="250"/>
      <c r="L106" s="255"/>
      <c r="M106" s="256"/>
      <c r="N106" s="257"/>
      <c r="O106" s="257"/>
      <c r="P106" s="257"/>
      <c r="Q106" s="257"/>
      <c r="R106" s="257"/>
      <c r="S106" s="257"/>
      <c r="T106" s="258"/>
      <c r="AT106" s="259" t="s">
        <v>140</v>
      </c>
      <c r="AU106" s="259" t="s">
        <v>81</v>
      </c>
      <c r="AV106" s="12" t="s">
        <v>81</v>
      </c>
      <c r="AW106" s="12" t="s">
        <v>31</v>
      </c>
      <c r="AX106" s="12" t="s">
        <v>79</v>
      </c>
      <c r="AY106" s="259" t="s">
        <v>131</v>
      </c>
    </row>
    <row r="107" s="1" customFormat="1" ht="16.5" customHeight="1">
      <c r="B107" s="38"/>
      <c r="C107" s="227" t="s">
        <v>147</v>
      </c>
      <c r="D107" s="227" t="s">
        <v>133</v>
      </c>
      <c r="E107" s="228" t="s">
        <v>148</v>
      </c>
      <c r="F107" s="229" t="s">
        <v>149</v>
      </c>
      <c r="G107" s="230" t="s">
        <v>136</v>
      </c>
      <c r="H107" s="231">
        <v>2.3580000000000001</v>
      </c>
      <c r="I107" s="232"/>
      <c r="J107" s="233">
        <f>ROUND(I107*H107,2)</f>
        <v>0</v>
      </c>
      <c r="K107" s="229" t="s">
        <v>137</v>
      </c>
      <c r="L107" s="40"/>
      <c r="M107" s="234" t="s">
        <v>1</v>
      </c>
      <c r="N107" s="235" t="s">
        <v>42</v>
      </c>
      <c r="O107" s="79"/>
      <c r="P107" s="236">
        <f>O107*H107</f>
        <v>0</v>
      </c>
      <c r="Q107" s="236">
        <v>0</v>
      </c>
      <c r="R107" s="236">
        <f>Q107*H107</f>
        <v>0</v>
      </c>
      <c r="S107" s="236">
        <v>0</v>
      </c>
      <c r="T107" s="237">
        <f>S107*H107</f>
        <v>0</v>
      </c>
      <c r="AR107" s="15" t="s">
        <v>138</v>
      </c>
      <c r="AT107" s="15" t="s">
        <v>133</v>
      </c>
      <c r="AU107" s="15" t="s">
        <v>81</v>
      </c>
      <c r="AY107" s="15" t="s">
        <v>131</v>
      </c>
      <c r="BE107" s="127">
        <f>IF(N107="základní",J107,0)</f>
        <v>0</v>
      </c>
      <c r="BF107" s="127">
        <f>IF(N107="snížená",J107,0)</f>
        <v>0</v>
      </c>
      <c r="BG107" s="127">
        <f>IF(N107="zákl. přenesená",J107,0)</f>
        <v>0</v>
      </c>
      <c r="BH107" s="127">
        <f>IF(N107="sníž. přenesená",J107,0)</f>
        <v>0</v>
      </c>
      <c r="BI107" s="127">
        <f>IF(N107="nulová",J107,0)</f>
        <v>0</v>
      </c>
      <c r="BJ107" s="15" t="s">
        <v>79</v>
      </c>
      <c r="BK107" s="127">
        <f>ROUND(I107*H107,2)</f>
        <v>0</v>
      </c>
      <c r="BL107" s="15" t="s">
        <v>138</v>
      </c>
      <c r="BM107" s="15" t="s">
        <v>150</v>
      </c>
    </row>
    <row r="108" s="1" customFormat="1" ht="16.5" customHeight="1">
      <c r="B108" s="38"/>
      <c r="C108" s="227" t="s">
        <v>138</v>
      </c>
      <c r="D108" s="227" t="s">
        <v>133</v>
      </c>
      <c r="E108" s="228" t="s">
        <v>151</v>
      </c>
      <c r="F108" s="229" t="s">
        <v>152</v>
      </c>
      <c r="G108" s="230" t="s">
        <v>136</v>
      </c>
      <c r="H108" s="231">
        <v>5.4189999999999996</v>
      </c>
      <c r="I108" s="232"/>
      <c r="J108" s="233">
        <f>ROUND(I108*H108,2)</f>
        <v>0</v>
      </c>
      <c r="K108" s="229" t="s">
        <v>137</v>
      </c>
      <c r="L108" s="40"/>
      <c r="M108" s="234" t="s">
        <v>1</v>
      </c>
      <c r="N108" s="235" t="s">
        <v>42</v>
      </c>
      <c r="O108" s="79"/>
      <c r="P108" s="236">
        <f>O108*H108</f>
        <v>0</v>
      </c>
      <c r="Q108" s="236">
        <v>0</v>
      </c>
      <c r="R108" s="236">
        <f>Q108*H108</f>
        <v>0</v>
      </c>
      <c r="S108" s="236">
        <v>0</v>
      </c>
      <c r="T108" s="237">
        <f>S108*H108</f>
        <v>0</v>
      </c>
      <c r="AR108" s="15" t="s">
        <v>138</v>
      </c>
      <c r="AT108" s="15" t="s">
        <v>133</v>
      </c>
      <c r="AU108" s="15" t="s">
        <v>81</v>
      </c>
      <c r="AY108" s="15" t="s">
        <v>131</v>
      </c>
      <c r="BE108" s="127">
        <f>IF(N108="základní",J108,0)</f>
        <v>0</v>
      </c>
      <c r="BF108" s="127">
        <f>IF(N108="snížená",J108,0)</f>
        <v>0</v>
      </c>
      <c r="BG108" s="127">
        <f>IF(N108="zákl. přenesená",J108,0)</f>
        <v>0</v>
      </c>
      <c r="BH108" s="127">
        <f>IF(N108="sníž. přenesená",J108,0)</f>
        <v>0</v>
      </c>
      <c r="BI108" s="127">
        <f>IF(N108="nulová",J108,0)</f>
        <v>0</v>
      </c>
      <c r="BJ108" s="15" t="s">
        <v>79</v>
      </c>
      <c r="BK108" s="127">
        <f>ROUND(I108*H108,2)</f>
        <v>0</v>
      </c>
      <c r="BL108" s="15" t="s">
        <v>138</v>
      </c>
      <c r="BM108" s="15" t="s">
        <v>153</v>
      </c>
    </row>
    <row r="109" s="12" customFormat="1">
      <c r="B109" s="249"/>
      <c r="C109" s="250"/>
      <c r="D109" s="240" t="s">
        <v>140</v>
      </c>
      <c r="E109" s="251" t="s">
        <v>1</v>
      </c>
      <c r="F109" s="252" t="s">
        <v>154</v>
      </c>
      <c r="G109" s="250"/>
      <c r="H109" s="253">
        <v>5.0999999999999996</v>
      </c>
      <c r="I109" s="254"/>
      <c r="J109" s="250"/>
      <c r="K109" s="250"/>
      <c r="L109" s="255"/>
      <c r="M109" s="256"/>
      <c r="N109" s="257"/>
      <c r="O109" s="257"/>
      <c r="P109" s="257"/>
      <c r="Q109" s="257"/>
      <c r="R109" s="257"/>
      <c r="S109" s="257"/>
      <c r="T109" s="258"/>
      <c r="AT109" s="259" t="s">
        <v>140</v>
      </c>
      <c r="AU109" s="259" t="s">
        <v>81</v>
      </c>
      <c r="AV109" s="12" t="s">
        <v>81</v>
      </c>
      <c r="AW109" s="12" t="s">
        <v>31</v>
      </c>
      <c r="AX109" s="12" t="s">
        <v>71</v>
      </c>
      <c r="AY109" s="259" t="s">
        <v>131</v>
      </c>
    </row>
    <row r="110" s="12" customFormat="1">
      <c r="B110" s="249"/>
      <c r="C110" s="250"/>
      <c r="D110" s="240" t="s">
        <v>140</v>
      </c>
      <c r="E110" s="251" t="s">
        <v>1</v>
      </c>
      <c r="F110" s="252" t="s">
        <v>155</v>
      </c>
      <c r="G110" s="250"/>
      <c r="H110" s="253">
        <v>0.31900000000000001</v>
      </c>
      <c r="I110" s="254"/>
      <c r="J110" s="250"/>
      <c r="K110" s="250"/>
      <c r="L110" s="255"/>
      <c r="M110" s="256"/>
      <c r="N110" s="257"/>
      <c r="O110" s="257"/>
      <c r="P110" s="257"/>
      <c r="Q110" s="257"/>
      <c r="R110" s="257"/>
      <c r="S110" s="257"/>
      <c r="T110" s="258"/>
      <c r="AT110" s="259" t="s">
        <v>140</v>
      </c>
      <c r="AU110" s="259" t="s">
        <v>81</v>
      </c>
      <c r="AV110" s="12" t="s">
        <v>81</v>
      </c>
      <c r="AW110" s="12" t="s">
        <v>31</v>
      </c>
      <c r="AX110" s="12" t="s">
        <v>71</v>
      </c>
      <c r="AY110" s="259" t="s">
        <v>131</v>
      </c>
    </row>
    <row r="111" s="13" customFormat="1">
      <c r="B111" s="260"/>
      <c r="C111" s="261"/>
      <c r="D111" s="240" t="s">
        <v>140</v>
      </c>
      <c r="E111" s="262" t="s">
        <v>1</v>
      </c>
      <c r="F111" s="263" t="s">
        <v>156</v>
      </c>
      <c r="G111" s="261"/>
      <c r="H111" s="264">
        <v>5.4189999999999996</v>
      </c>
      <c r="I111" s="265"/>
      <c r="J111" s="261"/>
      <c r="K111" s="261"/>
      <c r="L111" s="266"/>
      <c r="M111" s="267"/>
      <c r="N111" s="268"/>
      <c r="O111" s="268"/>
      <c r="P111" s="268"/>
      <c r="Q111" s="268"/>
      <c r="R111" s="268"/>
      <c r="S111" s="268"/>
      <c r="T111" s="269"/>
      <c r="AT111" s="270" t="s">
        <v>140</v>
      </c>
      <c r="AU111" s="270" t="s">
        <v>81</v>
      </c>
      <c r="AV111" s="13" t="s">
        <v>138</v>
      </c>
      <c r="AW111" s="13" t="s">
        <v>31</v>
      </c>
      <c r="AX111" s="13" t="s">
        <v>79</v>
      </c>
      <c r="AY111" s="270" t="s">
        <v>131</v>
      </c>
    </row>
    <row r="112" s="1" customFormat="1" ht="16.5" customHeight="1">
      <c r="B112" s="38"/>
      <c r="C112" s="227" t="s">
        <v>157</v>
      </c>
      <c r="D112" s="227" t="s">
        <v>133</v>
      </c>
      <c r="E112" s="228" t="s">
        <v>158</v>
      </c>
      <c r="F112" s="229" t="s">
        <v>159</v>
      </c>
      <c r="G112" s="230" t="s">
        <v>136</v>
      </c>
      <c r="H112" s="231">
        <v>1.1299999999999999</v>
      </c>
      <c r="I112" s="232"/>
      <c r="J112" s="233">
        <f>ROUND(I112*H112,2)</f>
        <v>0</v>
      </c>
      <c r="K112" s="229" t="s">
        <v>137</v>
      </c>
      <c r="L112" s="40"/>
      <c r="M112" s="234" t="s">
        <v>1</v>
      </c>
      <c r="N112" s="235" t="s">
        <v>42</v>
      </c>
      <c r="O112" s="79"/>
      <c r="P112" s="236">
        <f>O112*H112</f>
        <v>0</v>
      </c>
      <c r="Q112" s="236">
        <v>0</v>
      </c>
      <c r="R112" s="236">
        <f>Q112*H112</f>
        <v>0</v>
      </c>
      <c r="S112" s="236">
        <v>0</v>
      </c>
      <c r="T112" s="237">
        <f>S112*H112</f>
        <v>0</v>
      </c>
      <c r="AR112" s="15" t="s">
        <v>138</v>
      </c>
      <c r="AT112" s="15" t="s">
        <v>133</v>
      </c>
      <c r="AU112" s="15" t="s">
        <v>81</v>
      </c>
      <c r="AY112" s="15" t="s">
        <v>131</v>
      </c>
      <c r="BE112" s="127">
        <f>IF(N112="základní",J112,0)</f>
        <v>0</v>
      </c>
      <c r="BF112" s="127">
        <f>IF(N112="snížená",J112,0)</f>
        <v>0</v>
      </c>
      <c r="BG112" s="127">
        <f>IF(N112="zákl. přenesená",J112,0)</f>
        <v>0</v>
      </c>
      <c r="BH112" s="127">
        <f>IF(N112="sníž. přenesená",J112,0)</f>
        <v>0</v>
      </c>
      <c r="BI112" s="127">
        <f>IF(N112="nulová",J112,0)</f>
        <v>0</v>
      </c>
      <c r="BJ112" s="15" t="s">
        <v>79</v>
      </c>
      <c r="BK112" s="127">
        <f>ROUND(I112*H112,2)</f>
        <v>0</v>
      </c>
      <c r="BL112" s="15" t="s">
        <v>138</v>
      </c>
      <c r="BM112" s="15" t="s">
        <v>160</v>
      </c>
    </row>
    <row r="113" s="12" customFormat="1">
      <c r="B113" s="249"/>
      <c r="C113" s="250"/>
      <c r="D113" s="240" t="s">
        <v>140</v>
      </c>
      <c r="E113" s="251" t="s">
        <v>1</v>
      </c>
      <c r="F113" s="252" t="s">
        <v>161</v>
      </c>
      <c r="G113" s="250"/>
      <c r="H113" s="253">
        <v>0.56499999999999995</v>
      </c>
      <c r="I113" s="254"/>
      <c r="J113" s="250"/>
      <c r="K113" s="250"/>
      <c r="L113" s="255"/>
      <c r="M113" s="256"/>
      <c r="N113" s="257"/>
      <c r="O113" s="257"/>
      <c r="P113" s="257"/>
      <c r="Q113" s="257"/>
      <c r="R113" s="257"/>
      <c r="S113" s="257"/>
      <c r="T113" s="258"/>
      <c r="AT113" s="259" t="s">
        <v>140</v>
      </c>
      <c r="AU113" s="259" t="s">
        <v>81</v>
      </c>
      <c r="AV113" s="12" t="s">
        <v>81</v>
      </c>
      <c r="AW113" s="12" t="s">
        <v>31</v>
      </c>
      <c r="AX113" s="12" t="s">
        <v>71</v>
      </c>
      <c r="AY113" s="259" t="s">
        <v>131</v>
      </c>
    </row>
    <row r="114" s="12" customFormat="1">
      <c r="B114" s="249"/>
      <c r="C114" s="250"/>
      <c r="D114" s="240" t="s">
        <v>140</v>
      </c>
      <c r="E114" s="251" t="s">
        <v>1</v>
      </c>
      <c r="F114" s="252" t="s">
        <v>162</v>
      </c>
      <c r="G114" s="250"/>
      <c r="H114" s="253">
        <v>0.56499999999999995</v>
      </c>
      <c r="I114" s="254"/>
      <c r="J114" s="250"/>
      <c r="K114" s="250"/>
      <c r="L114" s="255"/>
      <c r="M114" s="256"/>
      <c r="N114" s="257"/>
      <c r="O114" s="257"/>
      <c r="P114" s="257"/>
      <c r="Q114" s="257"/>
      <c r="R114" s="257"/>
      <c r="S114" s="257"/>
      <c r="T114" s="258"/>
      <c r="AT114" s="259" t="s">
        <v>140</v>
      </c>
      <c r="AU114" s="259" t="s">
        <v>81</v>
      </c>
      <c r="AV114" s="12" t="s">
        <v>81</v>
      </c>
      <c r="AW114" s="12" t="s">
        <v>31</v>
      </c>
      <c r="AX114" s="12" t="s">
        <v>71</v>
      </c>
      <c r="AY114" s="259" t="s">
        <v>131</v>
      </c>
    </row>
    <row r="115" s="13" customFormat="1">
      <c r="B115" s="260"/>
      <c r="C115" s="261"/>
      <c r="D115" s="240" t="s">
        <v>140</v>
      </c>
      <c r="E115" s="262" t="s">
        <v>1</v>
      </c>
      <c r="F115" s="263" t="s">
        <v>156</v>
      </c>
      <c r="G115" s="261"/>
      <c r="H115" s="264">
        <v>1.1299999999999999</v>
      </c>
      <c r="I115" s="265"/>
      <c r="J115" s="261"/>
      <c r="K115" s="261"/>
      <c r="L115" s="266"/>
      <c r="M115" s="267"/>
      <c r="N115" s="268"/>
      <c r="O115" s="268"/>
      <c r="P115" s="268"/>
      <c r="Q115" s="268"/>
      <c r="R115" s="268"/>
      <c r="S115" s="268"/>
      <c r="T115" s="269"/>
      <c r="AT115" s="270" t="s">
        <v>140</v>
      </c>
      <c r="AU115" s="270" t="s">
        <v>81</v>
      </c>
      <c r="AV115" s="13" t="s">
        <v>138</v>
      </c>
      <c r="AW115" s="13" t="s">
        <v>31</v>
      </c>
      <c r="AX115" s="13" t="s">
        <v>79</v>
      </c>
      <c r="AY115" s="270" t="s">
        <v>131</v>
      </c>
    </row>
    <row r="116" s="1" customFormat="1" ht="16.5" customHeight="1">
      <c r="B116" s="38"/>
      <c r="C116" s="227" t="s">
        <v>163</v>
      </c>
      <c r="D116" s="227" t="s">
        <v>133</v>
      </c>
      <c r="E116" s="228" t="s">
        <v>164</v>
      </c>
      <c r="F116" s="229" t="s">
        <v>165</v>
      </c>
      <c r="G116" s="230" t="s">
        <v>136</v>
      </c>
      <c r="H116" s="231">
        <v>4.8540000000000001</v>
      </c>
      <c r="I116" s="232"/>
      <c r="J116" s="233">
        <f>ROUND(I116*H116,2)</f>
        <v>0</v>
      </c>
      <c r="K116" s="229" t="s">
        <v>137</v>
      </c>
      <c r="L116" s="40"/>
      <c r="M116" s="234" t="s">
        <v>1</v>
      </c>
      <c r="N116" s="235" t="s">
        <v>42</v>
      </c>
      <c r="O116" s="79"/>
      <c r="P116" s="236">
        <f>O116*H116</f>
        <v>0</v>
      </c>
      <c r="Q116" s="236">
        <v>0</v>
      </c>
      <c r="R116" s="236">
        <f>Q116*H116</f>
        <v>0</v>
      </c>
      <c r="S116" s="236">
        <v>0</v>
      </c>
      <c r="T116" s="237">
        <f>S116*H116</f>
        <v>0</v>
      </c>
      <c r="AR116" s="15" t="s">
        <v>138</v>
      </c>
      <c r="AT116" s="15" t="s">
        <v>133</v>
      </c>
      <c r="AU116" s="15" t="s">
        <v>81</v>
      </c>
      <c r="AY116" s="15" t="s">
        <v>131</v>
      </c>
      <c r="BE116" s="127">
        <f>IF(N116="základní",J116,0)</f>
        <v>0</v>
      </c>
      <c r="BF116" s="127">
        <f>IF(N116="snížená",J116,0)</f>
        <v>0</v>
      </c>
      <c r="BG116" s="127">
        <f>IF(N116="zákl. přenesená",J116,0)</f>
        <v>0</v>
      </c>
      <c r="BH116" s="127">
        <f>IF(N116="sníž. přenesená",J116,0)</f>
        <v>0</v>
      </c>
      <c r="BI116" s="127">
        <f>IF(N116="nulová",J116,0)</f>
        <v>0</v>
      </c>
      <c r="BJ116" s="15" t="s">
        <v>79</v>
      </c>
      <c r="BK116" s="127">
        <f>ROUND(I116*H116,2)</f>
        <v>0</v>
      </c>
      <c r="BL116" s="15" t="s">
        <v>138</v>
      </c>
      <c r="BM116" s="15" t="s">
        <v>166</v>
      </c>
    </row>
    <row r="117" s="12" customFormat="1">
      <c r="B117" s="249"/>
      <c r="C117" s="250"/>
      <c r="D117" s="240" t="s">
        <v>140</v>
      </c>
      <c r="E117" s="251" t="s">
        <v>1</v>
      </c>
      <c r="F117" s="252" t="s">
        <v>167</v>
      </c>
      <c r="G117" s="250"/>
      <c r="H117" s="253">
        <v>4.8540000000000001</v>
      </c>
      <c r="I117" s="254"/>
      <c r="J117" s="250"/>
      <c r="K117" s="250"/>
      <c r="L117" s="255"/>
      <c r="M117" s="256"/>
      <c r="N117" s="257"/>
      <c r="O117" s="257"/>
      <c r="P117" s="257"/>
      <c r="Q117" s="257"/>
      <c r="R117" s="257"/>
      <c r="S117" s="257"/>
      <c r="T117" s="258"/>
      <c r="AT117" s="259" t="s">
        <v>140</v>
      </c>
      <c r="AU117" s="259" t="s">
        <v>81</v>
      </c>
      <c r="AV117" s="12" t="s">
        <v>81</v>
      </c>
      <c r="AW117" s="12" t="s">
        <v>31</v>
      </c>
      <c r="AX117" s="12" t="s">
        <v>79</v>
      </c>
      <c r="AY117" s="259" t="s">
        <v>131</v>
      </c>
    </row>
    <row r="118" s="1" customFormat="1" ht="16.5" customHeight="1">
      <c r="B118" s="38"/>
      <c r="C118" s="227" t="s">
        <v>168</v>
      </c>
      <c r="D118" s="227" t="s">
        <v>133</v>
      </c>
      <c r="E118" s="228" t="s">
        <v>148</v>
      </c>
      <c r="F118" s="229" t="s">
        <v>149</v>
      </c>
      <c r="G118" s="230" t="s">
        <v>136</v>
      </c>
      <c r="H118" s="231">
        <v>4.8540000000000001</v>
      </c>
      <c r="I118" s="232"/>
      <c r="J118" s="233">
        <f>ROUND(I118*H118,2)</f>
        <v>0</v>
      </c>
      <c r="K118" s="229" t="s">
        <v>137</v>
      </c>
      <c r="L118" s="40"/>
      <c r="M118" s="234" t="s">
        <v>1</v>
      </c>
      <c r="N118" s="235" t="s">
        <v>42</v>
      </c>
      <c r="O118" s="79"/>
      <c r="P118" s="236">
        <f>O118*H118</f>
        <v>0</v>
      </c>
      <c r="Q118" s="236">
        <v>0</v>
      </c>
      <c r="R118" s="236">
        <f>Q118*H118</f>
        <v>0</v>
      </c>
      <c r="S118" s="236">
        <v>0</v>
      </c>
      <c r="T118" s="237">
        <f>S118*H118</f>
        <v>0</v>
      </c>
      <c r="AR118" s="15" t="s">
        <v>138</v>
      </c>
      <c r="AT118" s="15" t="s">
        <v>133</v>
      </c>
      <c r="AU118" s="15" t="s">
        <v>81</v>
      </c>
      <c r="AY118" s="15" t="s">
        <v>131</v>
      </c>
      <c r="BE118" s="127">
        <f>IF(N118="základní",J118,0)</f>
        <v>0</v>
      </c>
      <c r="BF118" s="127">
        <f>IF(N118="snížená",J118,0)</f>
        <v>0</v>
      </c>
      <c r="BG118" s="127">
        <f>IF(N118="zákl. přenesená",J118,0)</f>
        <v>0</v>
      </c>
      <c r="BH118" s="127">
        <f>IF(N118="sníž. přenesená",J118,0)</f>
        <v>0</v>
      </c>
      <c r="BI118" s="127">
        <f>IF(N118="nulová",J118,0)</f>
        <v>0</v>
      </c>
      <c r="BJ118" s="15" t="s">
        <v>79</v>
      </c>
      <c r="BK118" s="127">
        <f>ROUND(I118*H118,2)</f>
        <v>0</v>
      </c>
      <c r="BL118" s="15" t="s">
        <v>138</v>
      </c>
      <c r="BM118" s="15" t="s">
        <v>169</v>
      </c>
    </row>
    <row r="119" s="1" customFormat="1" ht="16.5" customHeight="1">
      <c r="B119" s="38"/>
      <c r="C119" s="227" t="s">
        <v>170</v>
      </c>
      <c r="D119" s="227" t="s">
        <v>133</v>
      </c>
      <c r="E119" s="228" t="s">
        <v>171</v>
      </c>
      <c r="F119" s="229" t="s">
        <v>172</v>
      </c>
      <c r="G119" s="230" t="s">
        <v>136</v>
      </c>
      <c r="H119" s="231">
        <v>0.56499999999999995</v>
      </c>
      <c r="I119" s="232"/>
      <c r="J119" s="233">
        <f>ROUND(I119*H119,2)</f>
        <v>0</v>
      </c>
      <c r="K119" s="229" t="s">
        <v>137</v>
      </c>
      <c r="L119" s="40"/>
      <c r="M119" s="234" t="s">
        <v>1</v>
      </c>
      <c r="N119" s="235" t="s">
        <v>42</v>
      </c>
      <c r="O119" s="79"/>
      <c r="P119" s="236">
        <f>O119*H119</f>
        <v>0</v>
      </c>
      <c r="Q119" s="236">
        <v>0</v>
      </c>
      <c r="R119" s="236">
        <f>Q119*H119</f>
        <v>0</v>
      </c>
      <c r="S119" s="236">
        <v>0</v>
      </c>
      <c r="T119" s="237">
        <f>S119*H119</f>
        <v>0</v>
      </c>
      <c r="AR119" s="15" t="s">
        <v>138</v>
      </c>
      <c r="AT119" s="15" t="s">
        <v>133</v>
      </c>
      <c r="AU119" s="15" t="s">
        <v>81</v>
      </c>
      <c r="AY119" s="15" t="s">
        <v>131</v>
      </c>
      <c r="BE119" s="127">
        <f>IF(N119="základní",J119,0)</f>
        <v>0</v>
      </c>
      <c r="BF119" s="127">
        <f>IF(N119="snížená",J119,0)</f>
        <v>0</v>
      </c>
      <c r="BG119" s="127">
        <f>IF(N119="zákl. přenesená",J119,0)</f>
        <v>0</v>
      </c>
      <c r="BH119" s="127">
        <f>IF(N119="sníž. přenesená",J119,0)</f>
        <v>0</v>
      </c>
      <c r="BI119" s="127">
        <f>IF(N119="nulová",J119,0)</f>
        <v>0</v>
      </c>
      <c r="BJ119" s="15" t="s">
        <v>79</v>
      </c>
      <c r="BK119" s="127">
        <f>ROUND(I119*H119,2)</f>
        <v>0</v>
      </c>
      <c r="BL119" s="15" t="s">
        <v>138</v>
      </c>
      <c r="BM119" s="15" t="s">
        <v>173</v>
      </c>
    </row>
    <row r="120" s="1" customFormat="1" ht="16.5" customHeight="1">
      <c r="B120" s="38"/>
      <c r="C120" s="227" t="s">
        <v>174</v>
      </c>
      <c r="D120" s="227" t="s">
        <v>133</v>
      </c>
      <c r="E120" s="228" t="s">
        <v>175</v>
      </c>
      <c r="F120" s="229" t="s">
        <v>176</v>
      </c>
      <c r="G120" s="230" t="s">
        <v>177</v>
      </c>
      <c r="H120" s="231">
        <v>23.574999999999999</v>
      </c>
      <c r="I120" s="232"/>
      <c r="J120" s="233">
        <f>ROUND(I120*H120,2)</f>
        <v>0</v>
      </c>
      <c r="K120" s="229" t="s">
        <v>137</v>
      </c>
      <c r="L120" s="40"/>
      <c r="M120" s="234" t="s">
        <v>1</v>
      </c>
      <c r="N120" s="235" t="s">
        <v>42</v>
      </c>
      <c r="O120" s="79"/>
      <c r="P120" s="236">
        <f>O120*H120</f>
        <v>0</v>
      </c>
      <c r="Q120" s="236">
        <v>0</v>
      </c>
      <c r="R120" s="236">
        <f>Q120*H120</f>
        <v>0</v>
      </c>
      <c r="S120" s="236">
        <v>0</v>
      </c>
      <c r="T120" s="237">
        <f>S120*H120</f>
        <v>0</v>
      </c>
      <c r="AR120" s="15" t="s">
        <v>138</v>
      </c>
      <c r="AT120" s="15" t="s">
        <v>133</v>
      </c>
      <c r="AU120" s="15" t="s">
        <v>81</v>
      </c>
      <c r="AY120" s="15" t="s">
        <v>131</v>
      </c>
      <c r="BE120" s="127">
        <f>IF(N120="základní",J120,0)</f>
        <v>0</v>
      </c>
      <c r="BF120" s="127">
        <f>IF(N120="snížená",J120,0)</f>
        <v>0</v>
      </c>
      <c r="BG120" s="127">
        <f>IF(N120="zákl. přenesená",J120,0)</f>
        <v>0</v>
      </c>
      <c r="BH120" s="127">
        <f>IF(N120="sníž. přenesená",J120,0)</f>
        <v>0</v>
      </c>
      <c r="BI120" s="127">
        <f>IF(N120="nulová",J120,0)</f>
        <v>0</v>
      </c>
      <c r="BJ120" s="15" t="s">
        <v>79</v>
      </c>
      <c r="BK120" s="127">
        <f>ROUND(I120*H120,2)</f>
        <v>0</v>
      </c>
      <c r="BL120" s="15" t="s">
        <v>138</v>
      </c>
      <c r="BM120" s="15" t="s">
        <v>178</v>
      </c>
    </row>
    <row r="121" s="12" customFormat="1">
      <c r="B121" s="249"/>
      <c r="C121" s="250"/>
      <c r="D121" s="240" t="s">
        <v>140</v>
      </c>
      <c r="E121" s="251" t="s">
        <v>1</v>
      </c>
      <c r="F121" s="252" t="s">
        <v>179</v>
      </c>
      <c r="G121" s="250"/>
      <c r="H121" s="253">
        <v>23.574999999999999</v>
      </c>
      <c r="I121" s="254"/>
      <c r="J121" s="250"/>
      <c r="K121" s="250"/>
      <c r="L121" s="255"/>
      <c r="M121" s="256"/>
      <c r="N121" s="257"/>
      <c r="O121" s="257"/>
      <c r="P121" s="257"/>
      <c r="Q121" s="257"/>
      <c r="R121" s="257"/>
      <c r="S121" s="257"/>
      <c r="T121" s="258"/>
      <c r="AT121" s="259" t="s">
        <v>140</v>
      </c>
      <c r="AU121" s="259" t="s">
        <v>81</v>
      </c>
      <c r="AV121" s="12" t="s">
        <v>81</v>
      </c>
      <c r="AW121" s="12" t="s">
        <v>31</v>
      </c>
      <c r="AX121" s="12" t="s">
        <v>79</v>
      </c>
      <c r="AY121" s="259" t="s">
        <v>131</v>
      </c>
    </row>
    <row r="122" s="1" customFormat="1" ht="16.5" customHeight="1">
      <c r="B122" s="38"/>
      <c r="C122" s="227" t="s">
        <v>180</v>
      </c>
      <c r="D122" s="227" t="s">
        <v>133</v>
      </c>
      <c r="E122" s="228" t="s">
        <v>171</v>
      </c>
      <c r="F122" s="229" t="s">
        <v>172</v>
      </c>
      <c r="G122" s="230" t="s">
        <v>136</v>
      </c>
      <c r="H122" s="231">
        <v>4.7149999999999999</v>
      </c>
      <c r="I122" s="232"/>
      <c r="J122" s="233">
        <f>ROUND(I122*H122,2)</f>
        <v>0</v>
      </c>
      <c r="K122" s="229" t="s">
        <v>137</v>
      </c>
      <c r="L122" s="40"/>
      <c r="M122" s="234" t="s">
        <v>1</v>
      </c>
      <c r="N122" s="235" t="s">
        <v>42</v>
      </c>
      <c r="O122" s="79"/>
      <c r="P122" s="236">
        <f>O122*H122</f>
        <v>0</v>
      </c>
      <c r="Q122" s="236">
        <v>0</v>
      </c>
      <c r="R122" s="236">
        <f>Q122*H122</f>
        <v>0</v>
      </c>
      <c r="S122" s="236">
        <v>0</v>
      </c>
      <c r="T122" s="237">
        <f>S122*H122</f>
        <v>0</v>
      </c>
      <c r="AR122" s="15" t="s">
        <v>138</v>
      </c>
      <c r="AT122" s="15" t="s">
        <v>133</v>
      </c>
      <c r="AU122" s="15" t="s">
        <v>81</v>
      </c>
      <c r="AY122" s="15" t="s">
        <v>131</v>
      </c>
      <c r="BE122" s="127">
        <f>IF(N122="základní",J122,0)</f>
        <v>0</v>
      </c>
      <c r="BF122" s="127">
        <f>IF(N122="snížená",J122,0)</f>
        <v>0</v>
      </c>
      <c r="BG122" s="127">
        <f>IF(N122="zákl. přenesená",J122,0)</f>
        <v>0</v>
      </c>
      <c r="BH122" s="127">
        <f>IF(N122="sníž. přenesená",J122,0)</f>
        <v>0</v>
      </c>
      <c r="BI122" s="127">
        <f>IF(N122="nulová",J122,0)</f>
        <v>0</v>
      </c>
      <c r="BJ122" s="15" t="s">
        <v>79</v>
      </c>
      <c r="BK122" s="127">
        <f>ROUND(I122*H122,2)</f>
        <v>0</v>
      </c>
      <c r="BL122" s="15" t="s">
        <v>138</v>
      </c>
      <c r="BM122" s="15" t="s">
        <v>181</v>
      </c>
    </row>
    <row r="123" s="12" customFormat="1">
      <c r="B123" s="249"/>
      <c r="C123" s="250"/>
      <c r="D123" s="240" t="s">
        <v>140</v>
      </c>
      <c r="E123" s="251" t="s">
        <v>1</v>
      </c>
      <c r="F123" s="252" t="s">
        <v>182</v>
      </c>
      <c r="G123" s="250"/>
      <c r="H123" s="253">
        <v>4.7149999999999999</v>
      </c>
      <c r="I123" s="254"/>
      <c r="J123" s="250"/>
      <c r="K123" s="250"/>
      <c r="L123" s="255"/>
      <c r="M123" s="256"/>
      <c r="N123" s="257"/>
      <c r="O123" s="257"/>
      <c r="P123" s="257"/>
      <c r="Q123" s="257"/>
      <c r="R123" s="257"/>
      <c r="S123" s="257"/>
      <c r="T123" s="258"/>
      <c r="AT123" s="259" t="s">
        <v>140</v>
      </c>
      <c r="AU123" s="259" t="s">
        <v>81</v>
      </c>
      <c r="AV123" s="12" t="s">
        <v>81</v>
      </c>
      <c r="AW123" s="12" t="s">
        <v>31</v>
      </c>
      <c r="AX123" s="12" t="s">
        <v>79</v>
      </c>
      <c r="AY123" s="259" t="s">
        <v>131</v>
      </c>
    </row>
    <row r="124" s="1" customFormat="1" ht="16.5" customHeight="1">
      <c r="B124" s="38"/>
      <c r="C124" s="227" t="s">
        <v>183</v>
      </c>
      <c r="D124" s="227" t="s">
        <v>133</v>
      </c>
      <c r="E124" s="228" t="s">
        <v>158</v>
      </c>
      <c r="F124" s="229" t="s">
        <v>159</v>
      </c>
      <c r="G124" s="230" t="s">
        <v>136</v>
      </c>
      <c r="H124" s="231">
        <v>4.7149999999999999</v>
      </c>
      <c r="I124" s="232"/>
      <c r="J124" s="233">
        <f>ROUND(I124*H124,2)</f>
        <v>0</v>
      </c>
      <c r="K124" s="229" t="s">
        <v>137</v>
      </c>
      <c r="L124" s="40"/>
      <c r="M124" s="234" t="s">
        <v>1</v>
      </c>
      <c r="N124" s="235" t="s">
        <v>42</v>
      </c>
      <c r="O124" s="79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AR124" s="15" t="s">
        <v>138</v>
      </c>
      <c r="AT124" s="15" t="s">
        <v>133</v>
      </c>
      <c r="AU124" s="15" t="s">
        <v>81</v>
      </c>
      <c r="AY124" s="15" t="s">
        <v>131</v>
      </c>
      <c r="BE124" s="127">
        <f>IF(N124="základní",J124,0)</f>
        <v>0</v>
      </c>
      <c r="BF124" s="127">
        <f>IF(N124="snížená",J124,0)</f>
        <v>0</v>
      </c>
      <c r="BG124" s="127">
        <f>IF(N124="zákl. přenesená",J124,0)</f>
        <v>0</v>
      </c>
      <c r="BH124" s="127">
        <f>IF(N124="sníž. přenesená",J124,0)</f>
        <v>0</v>
      </c>
      <c r="BI124" s="127">
        <f>IF(N124="nulová",J124,0)</f>
        <v>0</v>
      </c>
      <c r="BJ124" s="15" t="s">
        <v>79</v>
      </c>
      <c r="BK124" s="127">
        <f>ROUND(I124*H124,2)</f>
        <v>0</v>
      </c>
      <c r="BL124" s="15" t="s">
        <v>138</v>
      </c>
      <c r="BM124" s="15" t="s">
        <v>184</v>
      </c>
    </row>
    <row r="125" s="10" customFormat="1" ht="22.8" customHeight="1">
      <c r="B125" s="212"/>
      <c r="C125" s="213"/>
      <c r="D125" s="214" t="s">
        <v>70</v>
      </c>
      <c r="E125" s="225" t="s">
        <v>81</v>
      </c>
      <c r="F125" s="225" t="s">
        <v>185</v>
      </c>
      <c r="G125" s="213"/>
      <c r="H125" s="213"/>
      <c r="I125" s="216"/>
      <c r="J125" s="226">
        <f>BK125</f>
        <v>0</v>
      </c>
      <c r="K125" s="213"/>
      <c r="L125" s="217"/>
      <c r="M125" s="218"/>
      <c r="N125" s="219"/>
      <c r="O125" s="219"/>
      <c r="P125" s="220">
        <f>SUM(P126:P133)</f>
        <v>0</v>
      </c>
      <c r="Q125" s="219"/>
      <c r="R125" s="220">
        <f>SUM(R126:R133)</f>
        <v>13.200818999999999</v>
      </c>
      <c r="S125" s="219"/>
      <c r="T125" s="221">
        <f>SUM(T126:T133)</f>
        <v>0</v>
      </c>
      <c r="AR125" s="222" t="s">
        <v>79</v>
      </c>
      <c r="AT125" s="223" t="s">
        <v>70</v>
      </c>
      <c r="AU125" s="223" t="s">
        <v>79</v>
      </c>
      <c r="AY125" s="222" t="s">
        <v>131</v>
      </c>
      <c r="BK125" s="224">
        <f>SUM(BK126:BK133)</f>
        <v>0</v>
      </c>
    </row>
    <row r="126" s="1" customFormat="1" ht="16.5" customHeight="1">
      <c r="B126" s="38"/>
      <c r="C126" s="227" t="s">
        <v>186</v>
      </c>
      <c r="D126" s="227" t="s">
        <v>133</v>
      </c>
      <c r="E126" s="228" t="s">
        <v>187</v>
      </c>
      <c r="F126" s="229" t="s">
        <v>188</v>
      </c>
      <c r="G126" s="230" t="s">
        <v>136</v>
      </c>
      <c r="H126" s="231">
        <v>0.31900000000000001</v>
      </c>
      <c r="I126" s="232"/>
      <c r="J126" s="233">
        <f>ROUND(I126*H126,2)</f>
        <v>0</v>
      </c>
      <c r="K126" s="229" t="s">
        <v>137</v>
      </c>
      <c r="L126" s="40"/>
      <c r="M126" s="234" t="s">
        <v>1</v>
      </c>
      <c r="N126" s="235" t="s">
        <v>42</v>
      </c>
      <c r="O126" s="79"/>
      <c r="P126" s="236">
        <f>O126*H126</f>
        <v>0</v>
      </c>
      <c r="Q126" s="236">
        <v>2.1600000000000001</v>
      </c>
      <c r="R126" s="236">
        <f>Q126*H126</f>
        <v>0.6890400000000001</v>
      </c>
      <c r="S126" s="236">
        <v>0</v>
      </c>
      <c r="T126" s="237">
        <f>S126*H126</f>
        <v>0</v>
      </c>
      <c r="AR126" s="15" t="s">
        <v>138</v>
      </c>
      <c r="AT126" s="15" t="s">
        <v>133</v>
      </c>
      <c r="AU126" s="15" t="s">
        <v>81</v>
      </c>
      <c r="AY126" s="15" t="s">
        <v>131</v>
      </c>
      <c r="BE126" s="127">
        <f>IF(N126="základní",J126,0)</f>
        <v>0</v>
      </c>
      <c r="BF126" s="127">
        <f>IF(N126="snížená",J126,0)</f>
        <v>0</v>
      </c>
      <c r="BG126" s="127">
        <f>IF(N126="zákl. přenesená",J126,0)</f>
        <v>0</v>
      </c>
      <c r="BH126" s="127">
        <f>IF(N126="sníž. přenesená",J126,0)</f>
        <v>0</v>
      </c>
      <c r="BI126" s="127">
        <f>IF(N126="nulová",J126,0)</f>
        <v>0</v>
      </c>
      <c r="BJ126" s="15" t="s">
        <v>79</v>
      </c>
      <c r="BK126" s="127">
        <f>ROUND(I126*H126,2)</f>
        <v>0</v>
      </c>
      <c r="BL126" s="15" t="s">
        <v>138</v>
      </c>
      <c r="BM126" s="15" t="s">
        <v>189</v>
      </c>
    </row>
    <row r="127" s="12" customFormat="1">
      <c r="B127" s="249"/>
      <c r="C127" s="250"/>
      <c r="D127" s="240" t="s">
        <v>140</v>
      </c>
      <c r="E127" s="251" t="s">
        <v>1</v>
      </c>
      <c r="F127" s="252" t="s">
        <v>190</v>
      </c>
      <c r="G127" s="250"/>
      <c r="H127" s="253">
        <v>0.29999999999999999</v>
      </c>
      <c r="I127" s="254"/>
      <c r="J127" s="250"/>
      <c r="K127" s="250"/>
      <c r="L127" s="255"/>
      <c r="M127" s="256"/>
      <c r="N127" s="257"/>
      <c r="O127" s="257"/>
      <c r="P127" s="257"/>
      <c r="Q127" s="257"/>
      <c r="R127" s="257"/>
      <c r="S127" s="257"/>
      <c r="T127" s="258"/>
      <c r="AT127" s="259" t="s">
        <v>140</v>
      </c>
      <c r="AU127" s="259" t="s">
        <v>81</v>
      </c>
      <c r="AV127" s="12" t="s">
        <v>81</v>
      </c>
      <c r="AW127" s="12" t="s">
        <v>31</v>
      </c>
      <c r="AX127" s="12" t="s">
        <v>71</v>
      </c>
      <c r="AY127" s="259" t="s">
        <v>131</v>
      </c>
    </row>
    <row r="128" s="12" customFormat="1">
      <c r="B128" s="249"/>
      <c r="C128" s="250"/>
      <c r="D128" s="240" t="s">
        <v>140</v>
      </c>
      <c r="E128" s="251" t="s">
        <v>1</v>
      </c>
      <c r="F128" s="252" t="s">
        <v>191</v>
      </c>
      <c r="G128" s="250"/>
      <c r="H128" s="253">
        <v>0.019</v>
      </c>
      <c r="I128" s="254"/>
      <c r="J128" s="250"/>
      <c r="K128" s="250"/>
      <c r="L128" s="255"/>
      <c r="M128" s="256"/>
      <c r="N128" s="257"/>
      <c r="O128" s="257"/>
      <c r="P128" s="257"/>
      <c r="Q128" s="257"/>
      <c r="R128" s="257"/>
      <c r="S128" s="257"/>
      <c r="T128" s="258"/>
      <c r="AT128" s="259" t="s">
        <v>140</v>
      </c>
      <c r="AU128" s="259" t="s">
        <v>81</v>
      </c>
      <c r="AV128" s="12" t="s">
        <v>81</v>
      </c>
      <c r="AW128" s="12" t="s">
        <v>31</v>
      </c>
      <c r="AX128" s="12" t="s">
        <v>71</v>
      </c>
      <c r="AY128" s="259" t="s">
        <v>131</v>
      </c>
    </row>
    <row r="129" s="13" customFormat="1">
      <c r="B129" s="260"/>
      <c r="C129" s="261"/>
      <c r="D129" s="240" t="s">
        <v>140</v>
      </c>
      <c r="E129" s="262" t="s">
        <v>1</v>
      </c>
      <c r="F129" s="263" t="s">
        <v>156</v>
      </c>
      <c r="G129" s="261"/>
      <c r="H129" s="264">
        <v>0.31900000000000001</v>
      </c>
      <c r="I129" s="265"/>
      <c r="J129" s="261"/>
      <c r="K129" s="261"/>
      <c r="L129" s="266"/>
      <c r="M129" s="267"/>
      <c r="N129" s="268"/>
      <c r="O129" s="268"/>
      <c r="P129" s="268"/>
      <c r="Q129" s="268"/>
      <c r="R129" s="268"/>
      <c r="S129" s="268"/>
      <c r="T129" s="269"/>
      <c r="AT129" s="270" t="s">
        <v>140</v>
      </c>
      <c r="AU129" s="270" t="s">
        <v>81</v>
      </c>
      <c r="AV129" s="13" t="s">
        <v>138</v>
      </c>
      <c r="AW129" s="13" t="s">
        <v>31</v>
      </c>
      <c r="AX129" s="13" t="s">
        <v>79</v>
      </c>
      <c r="AY129" s="270" t="s">
        <v>131</v>
      </c>
    </row>
    <row r="130" s="1" customFormat="1" ht="16.5" customHeight="1">
      <c r="B130" s="38"/>
      <c r="C130" s="227" t="s">
        <v>192</v>
      </c>
      <c r="D130" s="227" t="s">
        <v>133</v>
      </c>
      <c r="E130" s="228" t="s">
        <v>193</v>
      </c>
      <c r="F130" s="229" t="s">
        <v>194</v>
      </c>
      <c r="G130" s="230" t="s">
        <v>136</v>
      </c>
      <c r="H130" s="231">
        <v>5.0999999999999996</v>
      </c>
      <c r="I130" s="232"/>
      <c r="J130" s="233">
        <f>ROUND(I130*H130,2)</f>
        <v>0</v>
      </c>
      <c r="K130" s="229" t="s">
        <v>137</v>
      </c>
      <c r="L130" s="40"/>
      <c r="M130" s="234" t="s">
        <v>1</v>
      </c>
      <c r="N130" s="235" t="s">
        <v>42</v>
      </c>
      <c r="O130" s="79"/>
      <c r="P130" s="236">
        <f>O130*H130</f>
        <v>0</v>
      </c>
      <c r="Q130" s="236">
        <v>2.45329</v>
      </c>
      <c r="R130" s="236">
        <f>Q130*H130</f>
        <v>12.511778999999999</v>
      </c>
      <c r="S130" s="236">
        <v>0</v>
      </c>
      <c r="T130" s="237">
        <f>S130*H130</f>
        <v>0</v>
      </c>
      <c r="AR130" s="15" t="s">
        <v>138</v>
      </c>
      <c r="AT130" s="15" t="s">
        <v>133</v>
      </c>
      <c r="AU130" s="15" t="s">
        <v>81</v>
      </c>
      <c r="AY130" s="15" t="s">
        <v>131</v>
      </c>
      <c r="BE130" s="127">
        <f>IF(N130="základní",J130,0)</f>
        <v>0</v>
      </c>
      <c r="BF130" s="127">
        <f>IF(N130="snížená",J130,0)</f>
        <v>0</v>
      </c>
      <c r="BG130" s="127">
        <f>IF(N130="zákl. přenesená",J130,0)</f>
        <v>0</v>
      </c>
      <c r="BH130" s="127">
        <f>IF(N130="sníž. přenesená",J130,0)</f>
        <v>0</v>
      </c>
      <c r="BI130" s="127">
        <f>IF(N130="nulová",J130,0)</f>
        <v>0</v>
      </c>
      <c r="BJ130" s="15" t="s">
        <v>79</v>
      </c>
      <c r="BK130" s="127">
        <f>ROUND(I130*H130,2)</f>
        <v>0</v>
      </c>
      <c r="BL130" s="15" t="s">
        <v>138</v>
      </c>
      <c r="BM130" s="15" t="s">
        <v>195</v>
      </c>
    </row>
    <row r="131" s="12" customFormat="1">
      <c r="B131" s="249"/>
      <c r="C131" s="250"/>
      <c r="D131" s="240" t="s">
        <v>140</v>
      </c>
      <c r="E131" s="251" t="s">
        <v>1</v>
      </c>
      <c r="F131" s="252" t="s">
        <v>196</v>
      </c>
      <c r="G131" s="250"/>
      <c r="H131" s="253">
        <v>4.7999999999999998</v>
      </c>
      <c r="I131" s="254"/>
      <c r="J131" s="250"/>
      <c r="K131" s="250"/>
      <c r="L131" s="255"/>
      <c r="M131" s="256"/>
      <c r="N131" s="257"/>
      <c r="O131" s="257"/>
      <c r="P131" s="257"/>
      <c r="Q131" s="257"/>
      <c r="R131" s="257"/>
      <c r="S131" s="257"/>
      <c r="T131" s="258"/>
      <c r="AT131" s="259" t="s">
        <v>140</v>
      </c>
      <c r="AU131" s="259" t="s">
        <v>81</v>
      </c>
      <c r="AV131" s="12" t="s">
        <v>81</v>
      </c>
      <c r="AW131" s="12" t="s">
        <v>31</v>
      </c>
      <c r="AX131" s="12" t="s">
        <v>71</v>
      </c>
      <c r="AY131" s="259" t="s">
        <v>131</v>
      </c>
    </row>
    <row r="132" s="12" customFormat="1">
      <c r="B132" s="249"/>
      <c r="C132" s="250"/>
      <c r="D132" s="240" t="s">
        <v>140</v>
      </c>
      <c r="E132" s="251" t="s">
        <v>1</v>
      </c>
      <c r="F132" s="252" t="s">
        <v>197</v>
      </c>
      <c r="G132" s="250"/>
      <c r="H132" s="253">
        <v>0.29999999999999999</v>
      </c>
      <c r="I132" s="254"/>
      <c r="J132" s="250"/>
      <c r="K132" s="250"/>
      <c r="L132" s="255"/>
      <c r="M132" s="256"/>
      <c r="N132" s="257"/>
      <c r="O132" s="257"/>
      <c r="P132" s="257"/>
      <c r="Q132" s="257"/>
      <c r="R132" s="257"/>
      <c r="S132" s="257"/>
      <c r="T132" s="258"/>
      <c r="AT132" s="259" t="s">
        <v>140</v>
      </c>
      <c r="AU132" s="259" t="s">
        <v>81</v>
      </c>
      <c r="AV132" s="12" t="s">
        <v>81</v>
      </c>
      <c r="AW132" s="12" t="s">
        <v>31</v>
      </c>
      <c r="AX132" s="12" t="s">
        <v>71</v>
      </c>
      <c r="AY132" s="259" t="s">
        <v>131</v>
      </c>
    </row>
    <row r="133" s="13" customFormat="1">
      <c r="B133" s="260"/>
      <c r="C133" s="261"/>
      <c r="D133" s="240" t="s">
        <v>140</v>
      </c>
      <c r="E133" s="262" t="s">
        <v>1</v>
      </c>
      <c r="F133" s="263" t="s">
        <v>156</v>
      </c>
      <c r="G133" s="261"/>
      <c r="H133" s="264">
        <v>5.0999999999999996</v>
      </c>
      <c r="I133" s="265"/>
      <c r="J133" s="261"/>
      <c r="K133" s="261"/>
      <c r="L133" s="266"/>
      <c r="M133" s="267"/>
      <c r="N133" s="268"/>
      <c r="O133" s="268"/>
      <c r="P133" s="268"/>
      <c r="Q133" s="268"/>
      <c r="R133" s="268"/>
      <c r="S133" s="268"/>
      <c r="T133" s="269"/>
      <c r="AT133" s="270" t="s">
        <v>140</v>
      </c>
      <c r="AU133" s="270" t="s">
        <v>81</v>
      </c>
      <c r="AV133" s="13" t="s">
        <v>138</v>
      </c>
      <c r="AW133" s="13" t="s">
        <v>31</v>
      </c>
      <c r="AX133" s="13" t="s">
        <v>79</v>
      </c>
      <c r="AY133" s="270" t="s">
        <v>131</v>
      </c>
    </row>
    <row r="134" s="10" customFormat="1" ht="22.8" customHeight="1">
      <c r="B134" s="212"/>
      <c r="C134" s="213"/>
      <c r="D134" s="214" t="s">
        <v>70</v>
      </c>
      <c r="E134" s="225" t="s">
        <v>147</v>
      </c>
      <c r="F134" s="225" t="s">
        <v>198</v>
      </c>
      <c r="G134" s="213"/>
      <c r="H134" s="213"/>
      <c r="I134" s="216"/>
      <c r="J134" s="226">
        <f>BK134</f>
        <v>0</v>
      </c>
      <c r="K134" s="213"/>
      <c r="L134" s="217"/>
      <c r="M134" s="218"/>
      <c r="N134" s="219"/>
      <c r="O134" s="219"/>
      <c r="P134" s="220">
        <f>SUM(P135:P146)</f>
        <v>0</v>
      </c>
      <c r="Q134" s="219"/>
      <c r="R134" s="220">
        <f>SUM(R135:R146)</f>
        <v>27.980460000000001</v>
      </c>
      <c r="S134" s="219"/>
      <c r="T134" s="221">
        <f>SUM(T135:T146)</f>
        <v>0</v>
      </c>
      <c r="AR134" s="222" t="s">
        <v>79</v>
      </c>
      <c r="AT134" s="223" t="s">
        <v>70</v>
      </c>
      <c r="AU134" s="223" t="s">
        <v>79</v>
      </c>
      <c r="AY134" s="222" t="s">
        <v>131</v>
      </c>
      <c r="BK134" s="224">
        <f>SUM(BK135:BK146)</f>
        <v>0</v>
      </c>
    </row>
    <row r="135" s="1" customFormat="1" ht="16.5" customHeight="1">
      <c r="B135" s="38"/>
      <c r="C135" s="227" t="s">
        <v>199</v>
      </c>
      <c r="D135" s="227" t="s">
        <v>133</v>
      </c>
      <c r="E135" s="228" t="s">
        <v>200</v>
      </c>
      <c r="F135" s="229" t="s">
        <v>201</v>
      </c>
      <c r="G135" s="230" t="s">
        <v>202</v>
      </c>
      <c r="H135" s="231">
        <v>26</v>
      </c>
      <c r="I135" s="232"/>
      <c r="J135" s="233">
        <f>ROUND(I135*H135,2)</f>
        <v>0</v>
      </c>
      <c r="K135" s="229" t="s">
        <v>137</v>
      </c>
      <c r="L135" s="40"/>
      <c r="M135" s="234" t="s">
        <v>1</v>
      </c>
      <c r="N135" s="235" t="s">
        <v>42</v>
      </c>
      <c r="O135" s="79"/>
      <c r="P135" s="236">
        <f>O135*H135</f>
        <v>0</v>
      </c>
      <c r="Q135" s="236">
        <v>0.48580000000000001</v>
      </c>
      <c r="R135" s="236">
        <f>Q135*H135</f>
        <v>12.630800000000001</v>
      </c>
      <c r="S135" s="236">
        <v>0</v>
      </c>
      <c r="T135" s="237">
        <f>S135*H135</f>
        <v>0</v>
      </c>
      <c r="AR135" s="15" t="s">
        <v>138</v>
      </c>
      <c r="AT135" s="15" t="s">
        <v>133</v>
      </c>
      <c r="AU135" s="15" t="s">
        <v>81</v>
      </c>
      <c r="AY135" s="15" t="s">
        <v>131</v>
      </c>
      <c r="BE135" s="127">
        <f>IF(N135="základní",J135,0)</f>
        <v>0</v>
      </c>
      <c r="BF135" s="127">
        <f>IF(N135="snížená",J135,0)</f>
        <v>0</v>
      </c>
      <c r="BG135" s="127">
        <f>IF(N135="zákl. přenesená",J135,0)</f>
        <v>0</v>
      </c>
      <c r="BH135" s="127">
        <f>IF(N135="sníž. přenesená",J135,0)</f>
        <v>0</v>
      </c>
      <c r="BI135" s="127">
        <f>IF(N135="nulová",J135,0)</f>
        <v>0</v>
      </c>
      <c r="BJ135" s="15" t="s">
        <v>79</v>
      </c>
      <c r="BK135" s="127">
        <f>ROUND(I135*H135,2)</f>
        <v>0</v>
      </c>
      <c r="BL135" s="15" t="s">
        <v>138</v>
      </c>
      <c r="BM135" s="15" t="s">
        <v>203</v>
      </c>
    </row>
    <row r="136" s="12" customFormat="1">
      <c r="B136" s="249"/>
      <c r="C136" s="250"/>
      <c r="D136" s="240" t="s">
        <v>140</v>
      </c>
      <c r="E136" s="251" t="s">
        <v>1</v>
      </c>
      <c r="F136" s="252" t="s">
        <v>204</v>
      </c>
      <c r="G136" s="250"/>
      <c r="H136" s="253">
        <v>4</v>
      </c>
      <c r="I136" s="254"/>
      <c r="J136" s="250"/>
      <c r="K136" s="250"/>
      <c r="L136" s="255"/>
      <c r="M136" s="256"/>
      <c r="N136" s="257"/>
      <c r="O136" s="257"/>
      <c r="P136" s="257"/>
      <c r="Q136" s="257"/>
      <c r="R136" s="257"/>
      <c r="S136" s="257"/>
      <c r="T136" s="258"/>
      <c r="AT136" s="259" t="s">
        <v>140</v>
      </c>
      <c r="AU136" s="259" t="s">
        <v>81</v>
      </c>
      <c r="AV136" s="12" t="s">
        <v>81</v>
      </c>
      <c r="AW136" s="12" t="s">
        <v>31</v>
      </c>
      <c r="AX136" s="12" t="s">
        <v>71</v>
      </c>
      <c r="AY136" s="259" t="s">
        <v>131</v>
      </c>
    </row>
    <row r="137" s="12" customFormat="1">
      <c r="B137" s="249"/>
      <c r="C137" s="250"/>
      <c r="D137" s="240" t="s">
        <v>140</v>
      </c>
      <c r="E137" s="251" t="s">
        <v>1</v>
      </c>
      <c r="F137" s="252" t="s">
        <v>205</v>
      </c>
      <c r="G137" s="250"/>
      <c r="H137" s="253">
        <v>22</v>
      </c>
      <c r="I137" s="254"/>
      <c r="J137" s="250"/>
      <c r="K137" s="250"/>
      <c r="L137" s="255"/>
      <c r="M137" s="256"/>
      <c r="N137" s="257"/>
      <c r="O137" s="257"/>
      <c r="P137" s="257"/>
      <c r="Q137" s="257"/>
      <c r="R137" s="257"/>
      <c r="S137" s="257"/>
      <c r="T137" s="258"/>
      <c r="AT137" s="259" t="s">
        <v>140</v>
      </c>
      <c r="AU137" s="259" t="s">
        <v>81</v>
      </c>
      <c r="AV137" s="12" t="s">
        <v>81</v>
      </c>
      <c r="AW137" s="12" t="s">
        <v>31</v>
      </c>
      <c r="AX137" s="12" t="s">
        <v>71</v>
      </c>
      <c r="AY137" s="259" t="s">
        <v>131</v>
      </c>
    </row>
    <row r="138" s="13" customFormat="1">
      <c r="B138" s="260"/>
      <c r="C138" s="261"/>
      <c r="D138" s="240" t="s">
        <v>140</v>
      </c>
      <c r="E138" s="262" t="s">
        <v>1</v>
      </c>
      <c r="F138" s="263" t="s">
        <v>156</v>
      </c>
      <c r="G138" s="261"/>
      <c r="H138" s="264">
        <v>26</v>
      </c>
      <c r="I138" s="265"/>
      <c r="J138" s="261"/>
      <c r="K138" s="261"/>
      <c r="L138" s="266"/>
      <c r="M138" s="267"/>
      <c r="N138" s="268"/>
      <c r="O138" s="268"/>
      <c r="P138" s="268"/>
      <c r="Q138" s="268"/>
      <c r="R138" s="268"/>
      <c r="S138" s="268"/>
      <c r="T138" s="269"/>
      <c r="AT138" s="270" t="s">
        <v>140</v>
      </c>
      <c r="AU138" s="270" t="s">
        <v>81</v>
      </c>
      <c r="AV138" s="13" t="s">
        <v>138</v>
      </c>
      <c r="AW138" s="13" t="s">
        <v>31</v>
      </c>
      <c r="AX138" s="13" t="s">
        <v>79</v>
      </c>
      <c r="AY138" s="270" t="s">
        <v>131</v>
      </c>
    </row>
    <row r="139" s="1" customFormat="1" ht="16.5" customHeight="1">
      <c r="B139" s="38"/>
      <c r="C139" s="227" t="s">
        <v>206</v>
      </c>
      <c r="D139" s="227" t="s">
        <v>133</v>
      </c>
      <c r="E139" s="228" t="s">
        <v>207</v>
      </c>
      <c r="F139" s="229" t="s">
        <v>208</v>
      </c>
      <c r="G139" s="230" t="s">
        <v>202</v>
      </c>
      <c r="H139" s="231">
        <v>168</v>
      </c>
      <c r="I139" s="232"/>
      <c r="J139" s="233">
        <f>ROUND(I139*H139,2)</f>
        <v>0</v>
      </c>
      <c r="K139" s="229" t="s">
        <v>137</v>
      </c>
      <c r="L139" s="40"/>
      <c r="M139" s="234" t="s">
        <v>1</v>
      </c>
      <c r="N139" s="235" t="s">
        <v>42</v>
      </c>
      <c r="O139" s="79"/>
      <c r="P139" s="236">
        <f>O139*H139</f>
        <v>0</v>
      </c>
      <c r="Q139" s="236">
        <v>0.0070200000000000002</v>
      </c>
      <c r="R139" s="236">
        <f>Q139*H139</f>
        <v>1.17936</v>
      </c>
      <c r="S139" s="236">
        <v>0</v>
      </c>
      <c r="T139" s="237">
        <f>S139*H139</f>
        <v>0</v>
      </c>
      <c r="AR139" s="15" t="s">
        <v>138</v>
      </c>
      <c r="AT139" s="15" t="s">
        <v>133</v>
      </c>
      <c r="AU139" s="15" t="s">
        <v>81</v>
      </c>
      <c r="AY139" s="15" t="s">
        <v>131</v>
      </c>
      <c r="BE139" s="127">
        <f>IF(N139="základní",J139,0)</f>
        <v>0</v>
      </c>
      <c r="BF139" s="127">
        <f>IF(N139="snížená",J139,0)</f>
        <v>0</v>
      </c>
      <c r="BG139" s="127">
        <f>IF(N139="zákl. přenesená",J139,0)</f>
        <v>0</v>
      </c>
      <c r="BH139" s="127">
        <f>IF(N139="sníž. přenesená",J139,0)</f>
        <v>0</v>
      </c>
      <c r="BI139" s="127">
        <f>IF(N139="nulová",J139,0)</f>
        <v>0</v>
      </c>
      <c r="BJ139" s="15" t="s">
        <v>79</v>
      </c>
      <c r="BK139" s="127">
        <f>ROUND(I139*H139,2)</f>
        <v>0</v>
      </c>
      <c r="BL139" s="15" t="s">
        <v>138</v>
      </c>
      <c r="BM139" s="15" t="s">
        <v>209</v>
      </c>
    </row>
    <row r="140" s="12" customFormat="1">
      <c r="B140" s="249"/>
      <c r="C140" s="250"/>
      <c r="D140" s="240" t="s">
        <v>140</v>
      </c>
      <c r="E140" s="251" t="s">
        <v>1</v>
      </c>
      <c r="F140" s="252" t="s">
        <v>210</v>
      </c>
      <c r="G140" s="250"/>
      <c r="H140" s="253">
        <v>168</v>
      </c>
      <c r="I140" s="254"/>
      <c r="J140" s="250"/>
      <c r="K140" s="250"/>
      <c r="L140" s="255"/>
      <c r="M140" s="256"/>
      <c r="N140" s="257"/>
      <c r="O140" s="257"/>
      <c r="P140" s="257"/>
      <c r="Q140" s="257"/>
      <c r="R140" s="257"/>
      <c r="S140" s="257"/>
      <c r="T140" s="258"/>
      <c r="AT140" s="259" t="s">
        <v>140</v>
      </c>
      <c r="AU140" s="259" t="s">
        <v>81</v>
      </c>
      <c r="AV140" s="12" t="s">
        <v>81</v>
      </c>
      <c r="AW140" s="12" t="s">
        <v>31</v>
      </c>
      <c r="AX140" s="12" t="s">
        <v>79</v>
      </c>
      <c r="AY140" s="259" t="s">
        <v>131</v>
      </c>
    </row>
    <row r="141" s="1" customFormat="1" ht="16.5" customHeight="1">
      <c r="B141" s="38"/>
      <c r="C141" s="271" t="s">
        <v>211</v>
      </c>
      <c r="D141" s="271" t="s">
        <v>212</v>
      </c>
      <c r="E141" s="272" t="s">
        <v>213</v>
      </c>
      <c r="F141" s="273" t="s">
        <v>214</v>
      </c>
      <c r="G141" s="274" t="s">
        <v>202</v>
      </c>
      <c r="H141" s="275">
        <v>4.04</v>
      </c>
      <c r="I141" s="276"/>
      <c r="J141" s="277">
        <f>ROUND(I141*H141,2)</f>
        <v>0</v>
      </c>
      <c r="K141" s="273" t="s">
        <v>1</v>
      </c>
      <c r="L141" s="278"/>
      <c r="M141" s="279" t="s">
        <v>1</v>
      </c>
      <c r="N141" s="280" t="s">
        <v>42</v>
      </c>
      <c r="O141" s="79"/>
      <c r="P141" s="236">
        <f>O141*H141</f>
        <v>0</v>
      </c>
      <c r="Q141" s="236">
        <v>0.10000000000000001</v>
      </c>
      <c r="R141" s="236">
        <f>Q141*H141</f>
        <v>0.40400000000000003</v>
      </c>
      <c r="S141" s="236">
        <v>0</v>
      </c>
      <c r="T141" s="237">
        <f>S141*H141</f>
        <v>0</v>
      </c>
      <c r="AR141" s="15" t="s">
        <v>170</v>
      </c>
      <c r="AT141" s="15" t="s">
        <v>212</v>
      </c>
      <c r="AU141" s="15" t="s">
        <v>81</v>
      </c>
      <c r="AY141" s="15" t="s">
        <v>131</v>
      </c>
      <c r="BE141" s="127">
        <f>IF(N141="základní",J141,0)</f>
        <v>0</v>
      </c>
      <c r="BF141" s="127">
        <f>IF(N141="snížená",J141,0)</f>
        <v>0</v>
      </c>
      <c r="BG141" s="127">
        <f>IF(N141="zákl. přenesená",J141,0)</f>
        <v>0</v>
      </c>
      <c r="BH141" s="127">
        <f>IF(N141="sníž. přenesená",J141,0)</f>
        <v>0</v>
      </c>
      <c r="BI141" s="127">
        <f>IF(N141="nulová",J141,0)</f>
        <v>0</v>
      </c>
      <c r="BJ141" s="15" t="s">
        <v>79</v>
      </c>
      <c r="BK141" s="127">
        <f>ROUND(I141*H141,2)</f>
        <v>0</v>
      </c>
      <c r="BL141" s="15" t="s">
        <v>138</v>
      </c>
      <c r="BM141" s="15" t="s">
        <v>215</v>
      </c>
    </row>
    <row r="142" s="12" customFormat="1">
      <c r="B142" s="249"/>
      <c r="C142" s="250"/>
      <c r="D142" s="240" t="s">
        <v>140</v>
      </c>
      <c r="E142" s="251" t="s">
        <v>1</v>
      </c>
      <c r="F142" s="252" t="s">
        <v>216</v>
      </c>
      <c r="G142" s="250"/>
      <c r="H142" s="253">
        <v>4.04</v>
      </c>
      <c r="I142" s="254"/>
      <c r="J142" s="250"/>
      <c r="K142" s="250"/>
      <c r="L142" s="255"/>
      <c r="M142" s="256"/>
      <c r="N142" s="257"/>
      <c r="O142" s="257"/>
      <c r="P142" s="257"/>
      <c r="Q142" s="257"/>
      <c r="R142" s="257"/>
      <c r="S142" s="257"/>
      <c r="T142" s="258"/>
      <c r="AT142" s="259" t="s">
        <v>140</v>
      </c>
      <c r="AU142" s="259" t="s">
        <v>81</v>
      </c>
      <c r="AV142" s="12" t="s">
        <v>81</v>
      </c>
      <c r="AW142" s="12" t="s">
        <v>31</v>
      </c>
      <c r="AX142" s="12" t="s">
        <v>79</v>
      </c>
      <c r="AY142" s="259" t="s">
        <v>131</v>
      </c>
    </row>
    <row r="143" s="1" customFormat="1" ht="22.5" customHeight="1">
      <c r="B143" s="38"/>
      <c r="C143" s="271" t="s">
        <v>7</v>
      </c>
      <c r="D143" s="271" t="s">
        <v>212</v>
      </c>
      <c r="E143" s="272" t="s">
        <v>217</v>
      </c>
      <c r="F143" s="273" t="s">
        <v>218</v>
      </c>
      <c r="G143" s="274" t="s">
        <v>202</v>
      </c>
      <c r="H143" s="275">
        <v>22.219999999999999</v>
      </c>
      <c r="I143" s="276"/>
      <c r="J143" s="277">
        <f>ROUND(I143*H143,2)</f>
        <v>0</v>
      </c>
      <c r="K143" s="273" t="s">
        <v>1</v>
      </c>
      <c r="L143" s="278"/>
      <c r="M143" s="279" t="s">
        <v>1</v>
      </c>
      <c r="N143" s="280" t="s">
        <v>42</v>
      </c>
      <c r="O143" s="79"/>
      <c r="P143" s="236">
        <f>O143*H143</f>
        <v>0</v>
      </c>
      <c r="Q143" s="236">
        <v>0.085000000000000006</v>
      </c>
      <c r="R143" s="236">
        <f>Q143*H143</f>
        <v>1.8887000000000001</v>
      </c>
      <c r="S143" s="236">
        <v>0</v>
      </c>
      <c r="T143" s="237">
        <f>S143*H143</f>
        <v>0</v>
      </c>
      <c r="AR143" s="15" t="s">
        <v>170</v>
      </c>
      <c r="AT143" s="15" t="s">
        <v>212</v>
      </c>
      <c r="AU143" s="15" t="s">
        <v>81</v>
      </c>
      <c r="AY143" s="15" t="s">
        <v>131</v>
      </c>
      <c r="BE143" s="127">
        <f>IF(N143="základní",J143,0)</f>
        <v>0</v>
      </c>
      <c r="BF143" s="127">
        <f>IF(N143="snížená",J143,0)</f>
        <v>0</v>
      </c>
      <c r="BG143" s="127">
        <f>IF(N143="zákl. přenesená",J143,0)</f>
        <v>0</v>
      </c>
      <c r="BH143" s="127">
        <f>IF(N143="sníž. přenesená",J143,0)</f>
        <v>0</v>
      </c>
      <c r="BI143" s="127">
        <f>IF(N143="nulová",J143,0)</f>
        <v>0</v>
      </c>
      <c r="BJ143" s="15" t="s">
        <v>79</v>
      </c>
      <c r="BK143" s="127">
        <f>ROUND(I143*H143,2)</f>
        <v>0</v>
      </c>
      <c r="BL143" s="15" t="s">
        <v>138</v>
      </c>
      <c r="BM143" s="15" t="s">
        <v>219</v>
      </c>
    </row>
    <row r="144" s="12" customFormat="1">
      <c r="B144" s="249"/>
      <c r="C144" s="250"/>
      <c r="D144" s="240" t="s">
        <v>140</v>
      </c>
      <c r="E144" s="251" t="s">
        <v>1</v>
      </c>
      <c r="F144" s="252" t="s">
        <v>220</v>
      </c>
      <c r="G144" s="250"/>
      <c r="H144" s="253">
        <v>22.219999999999999</v>
      </c>
      <c r="I144" s="254"/>
      <c r="J144" s="250"/>
      <c r="K144" s="250"/>
      <c r="L144" s="255"/>
      <c r="M144" s="256"/>
      <c r="N144" s="257"/>
      <c r="O144" s="257"/>
      <c r="P144" s="257"/>
      <c r="Q144" s="257"/>
      <c r="R144" s="257"/>
      <c r="S144" s="257"/>
      <c r="T144" s="258"/>
      <c r="AT144" s="259" t="s">
        <v>140</v>
      </c>
      <c r="AU144" s="259" t="s">
        <v>81</v>
      </c>
      <c r="AV144" s="12" t="s">
        <v>81</v>
      </c>
      <c r="AW144" s="12" t="s">
        <v>31</v>
      </c>
      <c r="AX144" s="12" t="s">
        <v>79</v>
      </c>
      <c r="AY144" s="259" t="s">
        <v>131</v>
      </c>
    </row>
    <row r="145" s="1" customFormat="1" ht="16.5" customHeight="1">
      <c r="B145" s="38"/>
      <c r="C145" s="271" t="s">
        <v>221</v>
      </c>
      <c r="D145" s="271" t="s">
        <v>212</v>
      </c>
      <c r="E145" s="272" t="s">
        <v>222</v>
      </c>
      <c r="F145" s="273" t="s">
        <v>223</v>
      </c>
      <c r="G145" s="274" t="s">
        <v>202</v>
      </c>
      <c r="H145" s="275">
        <v>169.68000000000001</v>
      </c>
      <c r="I145" s="276"/>
      <c r="J145" s="277">
        <f>ROUND(I145*H145,2)</f>
        <v>0</v>
      </c>
      <c r="K145" s="273" t="s">
        <v>1</v>
      </c>
      <c r="L145" s="278"/>
      <c r="M145" s="279" t="s">
        <v>1</v>
      </c>
      <c r="N145" s="280" t="s">
        <v>42</v>
      </c>
      <c r="O145" s="79"/>
      <c r="P145" s="236">
        <f>O145*H145</f>
        <v>0</v>
      </c>
      <c r="Q145" s="236">
        <v>0.070000000000000007</v>
      </c>
      <c r="R145" s="236">
        <f>Q145*H145</f>
        <v>11.877600000000001</v>
      </c>
      <c r="S145" s="236">
        <v>0</v>
      </c>
      <c r="T145" s="237">
        <f>S145*H145</f>
        <v>0</v>
      </c>
      <c r="AR145" s="15" t="s">
        <v>170</v>
      </c>
      <c r="AT145" s="15" t="s">
        <v>212</v>
      </c>
      <c r="AU145" s="15" t="s">
        <v>81</v>
      </c>
      <c r="AY145" s="15" t="s">
        <v>131</v>
      </c>
      <c r="BE145" s="127">
        <f>IF(N145="základní",J145,0)</f>
        <v>0</v>
      </c>
      <c r="BF145" s="127">
        <f>IF(N145="snížená",J145,0)</f>
        <v>0</v>
      </c>
      <c r="BG145" s="127">
        <f>IF(N145="zákl. přenesená",J145,0)</f>
        <v>0</v>
      </c>
      <c r="BH145" s="127">
        <f>IF(N145="sníž. přenesená",J145,0)</f>
        <v>0</v>
      </c>
      <c r="BI145" s="127">
        <f>IF(N145="nulová",J145,0)</f>
        <v>0</v>
      </c>
      <c r="BJ145" s="15" t="s">
        <v>79</v>
      </c>
      <c r="BK145" s="127">
        <f>ROUND(I145*H145,2)</f>
        <v>0</v>
      </c>
      <c r="BL145" s="15" t="s">
        <v>138</v>
      </c>
      <c r="BM145" s="15" t="s">
        <v>224</v>
      </c>
    </row>
    <row r="146" s="12" customFormat="1">
      <c r="B146" s="249"/>
      <c r="C146" s="250"/>
      <c r="D146" s="240" t="s">
        <v>140</v>
      </c>
      <c r="E146" s="251" t="s">
        <v>1</v>
      </c>
      <c r="F146" s="252" t="s">
        <v>225</v>
      </c>
      <c r="G146" s="250"/>
      <c r="H146" s="253">
        <v>169.68000000000001</v>
      </c>
      <c r="I146" s="254"/>
      <c r="J146" s="250"/>
      <c r="K146" s="250"/>
      <c r="L146" s="255"/>
      <c r="M146" s="256"/>
      <c r="N146" s="257"/>
      <c r="O146" s="257"/>
      <c r="P146" s="257"/>
      <c r="Q146" s="257"/>
      <c r="R146" s="257"/>
      <c r="S146" s="257"/>
      <c r="T146" s="258"/>
      <c r="AT146" s="259" t="s">
        <v>140</v>
      </c>
      <c r="AU146" s="259" t="s">
        <v>81</v>
      </c>
      <c r="AV146" s="12" t="s">
        <v>81</v>
      </c>
      <c r="AW146" s="12" t="s">
        <v>31</v>
      </c>
      <c r="AX146" s="12" t="s">
        <v>79</v>
      </c>
      <c r="AY146" s="259" t="s">
        <v>131</v>
      </c>
    </row>
    <row r="147" s="10" customFormat="1" ht="22.8" customHeight="1">
      <c r="B147" s="212"/>
      <c r="C147" s="213"/>
      <c r="D147" s="214" t="s">
        <v>70</v>
      </c>
      <c r="E147" s="225" t="s">
        <v>174</v>
      </c>
      <c r="F147" s="225" t="s">
        <v>226</v>
      </c>
      <c r="G147" s="213"/>
      <c r="H147" s="213"/>
      <c r="I147" s="216"/>
      <c r="J147" s="226">
        <f>BK147</f>
        <v>0</v>
      </c>
      <c r="K147" s="213"/>
      <c r="L147" s="217"/>
      <c r="M147" s="218"/>
      <c r="N147" s="219"/>
      <c r="O147" s="219"/>
      <c r="P147" s="220">
        <f>SUM(P148:P152)</f>
        <v>0</v>
      </c>
      <c r="Q147" s="219"/>
      <c r="R147" s="220">
        <f>SUM(R148:R152)</f>
        <v>0.00033600000000000004</v>
      </c>
      <c r="S147" s="219"/>
      <c r="T147" s="221">
        <f>SUM(T148:T152)</f>
        <v>1.0511999999999999</v>
      </c>
      <c r="AR147" s="222" t="s">
        <v>79</v>
      </c>
      <c r="AT147" s="223" t="s">
        <v>70</v>
      </c>
      <c r="AU147" s="223" t="s">
        <v>79</v>
      </c>
      <c r="AY147" s="222" t="s">
        <v>131</v>
      </c>
      <c r="BK147" s="224">
        <f>SUM(BK148:BK152)</f>
        <v>0</v>
      </c>
    </row>
    <row r="148" s="1" customFormat="1" ht="16.5" customHeight="1">
      <c r="B148" s="38"/>
      <c r="C148" s="227" t="s">
        <v>227</v>
      </c>
      <c r="D148" s="227" t="s">
        <v>133</v>
      </c>
      <c r="E148" s="228" t="s">
        <v>228</v>
      </c>
      <c r="F148" s="229" t="s">
        <v>229</v>
      </c>
      <c r="G148" s="230" t="s">
        <v>202</v>
      </c>
      <c r="H148" s="231">
        <v>16</v>
      </c>
      <c r="I148" s="232"/>
      <c r="J148" s="233">
        <f>ROUND(I148*H148,2)</f>
        <v>0</v>
      </c>
      <c r="K148" s="229" t="s">
        <v>137</v>
      </c>
      <c r="L148" s="40"/>
      <c r="M148" s="234" t="s">
        <v>1</v>
      </c>
      <c r="N148" s="235" t="s">
        <v>42</v>
      </c>
      <c r="O148" s="79"/>
      <c r="P148" s="236">
        <f>O148*H148</f>
        <v>0</v>
      </c>
      <c r="Q148" s="236">
        <v>0</v>
      </c>
      <c r="R148" s="236">
        <f>Q148*H148</f>
        <v>0</v>
      </c>
      <c r="S148" s="236">
        <v>0.065699999999999995</v>
      </c>
      <c r="T148" s="237">
        <f>S148*H148</f>
        <v>1.0511999999999999</v>
      </c>
      <c r="AR148" s="15" t="s">
        <v>138</v>
      </c>
      <c r="AT148" s="15" t="s">
        <v>133</v>
      </c>
      <c r="AU148" s="15" t="s">
        <v>81</v>
      </c>
      <c r="AY148" s="15" t="s">
        <v>131</v>
      </c>
      <c r="BE148" s="127">
        <f>IF(N148="základní",J148,0)</f>
        <v>0</v>
      </c>
      <c r="BF148" s="127">
        <f>IF(N148="snížená",J148,0)</f>
        <v>0</v>
      </c>
      <c r="BG148" s="127">
        <f>IF(N148="zákl. přenesená",J148,0)</f>
        <v>0</v>
      </c>
      <c r="BH148" s="127">
        <f>IF(N148="sníž. přenesená",J148,0)</f>
        <v>0</v>
      </c>
      <c r="BI148" s="127">
        <f>IF(N148="nulová",J148,0)</f>
        <v>0</v>
      </c>
      <c r="BJ148" s="15" t="s">
        <v>79</v>
      </c>
      <c r="BK148" s="127">
        <f>ROUND(I148*H148,2)</f>
        <v>0</v>
      </c>
      <c r="BL148" s="15" t="s">
        <v>138</v>
      </c>
      <c r="BM148" s="15" t="s">
        <v>230</v>
      </c>
    </row>
    <row r="149" s="12" customFormat="1">
      <c r="B149" s="249"/>
      <c r="C149" s="250"/>
      <c r="D149" s="240" t="s">
        <v>140</v>
      </c>
      <c r="E149" s="251" t="s">
        <v>1</v>
      </c>
      <c r="F149" s="252" t="s">
        <v>231</v>
      </c>
      <c r="G149" s="250"/>
      <c r="H149" s="253">
        <v>16</v>
      </c>
      <c r="I149" s="254"/>
      <c r="J149" s="250"/>
      <c r="K149" s="250"/>
      <c r="L149" s="255"/>
      <c r="M149" s="256"/>
      <c r="N149" s="257"/>
      <c r="O149" s="257"/>
      <c r="P149" s="257"/>
      <c r="Q149" s="257"/>
      <c r="R149" s="257"/>
      <c r="S149" s="257"/>
      <c r="T149" s="258"/>
      <c r="AT149" s="259" t="s">
        <v>140</v>
      </c>
      <c r="AU149" s="259" t="s">
        <v>81</v>
      </c>
      <c r="AV149" s="12" t="s">
        <v>81</v>
      </c>
      <c r="AW149" s="12" t="s">
        <v>31</v>
      </c>
      <c r="AX149" s="12" t="s">
        <v>79</v>
      </c>
      <c r="AY149" s="259" t="s">
        <v>131</v>
      </c>
    </row>
    <row r="150" s="1" customFormat="1" ht="16.5" customHeight="1">
      <c r="B150" s="38"/>
      <c r="C150" s="227" t="s">
        <v>232</v>
      </c>
      <c r="D150" s="227" t="s">
        <v>133</v>
      </c>
      <c r="E150" s="228" t="s">
        <v>233</v>
      </c>
      <c r="F150" s="229" t="s">
        <v>234</v>
      </c>
      <c r="G150" s="230" t="s">
        <v>235</v>
      </c>
      <c r="H150" s="231">
        <v>4.2000000000000002</v>
      </c>
      <c r="I150" s="232"/>
      <c r="J150" s="233">
        <f>ROUND(I150*H150,2)</f>
        <v>0</v>
      </c>
      <c r="K150" s="229" t="s">
        <v>137</v>
      </c>
      <c r="L150" s="40"/>
      <c r="M150" s="234" t="s">
        <v>1</v>
      </c>
      <c r="N150" s="235" t="s">
        <v>42</v>
      </c>
      <c r="O150" s="79"/>
      <c r="P150" s="236">
        <f>O150*H150</f>
        <v>0</v>
      </c>
      <c r="Q150" s="236">
        <v>8.0000000000000007E-05</v>
      </c>
      <c r="R150" s="236">
        <f>Q150*H150</f>
        <v>0.00033600000000000004</v>
      </c>
      <c r="S150" s="236">
        <v>0</v>
      </c>
      <c r="T150" s="237">
        <f>S150*H150</f>
        <v>0</v>
      </c>
      <c r="AR150" s="15" t="s">
        <v>138</v>
      </c>
      <c r="AT150" s="15" t="s">
        <v>133</v>
      </c>
      <c r="AU150" s="15" t="s">
        <v>81</v>
      </c>
      <c r="AY150" s="15" t="s">
        <v>131</v>
      </c>
      <c r="BE150" s="127">
        <f>IF(N150="základní",J150,0)</f>
        <v>0</v>
      </c>
      <c r="BF150" s="127">
        <f>IF(N150="snížená",J150,0)</f>
        <v>0</v>
      </c>
      <c r="BG150" s="127">
        <f>IF(N150="zákl. přenesená",J150,0)</f>
        <v>0</v>
      </c>
      <c r="BH150" s="127">
        <f>IF(N150="sníž. přenesená",J150,0)</f>
        <v>0</v>
      </c>
      <c r="BI150" s="127">
        <f>IF(N150="nulová",J150,0)</f>
        <v>0</v>
      </c>
      <c r="BJ150" s="15" t="s">
        <v>79</v>
      </c>
      <c r="BK150" s="127">
        <f>ROUND(I150*H150,2)</f>
        <v>0</v>
      </c>
      <c r="BL150" s="15" t="s">
        <v>138</v>
      </c>
      <c r="BM150" s="15" t="s">
        <v>236</v>
      </c>
    </row>
    <row r="151" s="11" customFormat="1">
      <c r="B151" s="238"/>
      <c r="C151" s="239"/>
      <c r="D151" s="240" t="s">
        <v>140</v>
      </c>
      <c r="E151" s="241" t="s">
        <v>1</v>
      </c>
      <c r="F151" s="242" t="s">
        <v>237</v>
      </c>
      <c r="G151" s="239"/>
      <c r="H151" s="241" t="s">
        <v>1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AT151" s="248" t="s">
        <v>140</v>
      </c>
      <c r="AU151" s="248" t="s">
        <v>81</v>
      </c>
      <c r="AV151" s="11" t="s">
        <v>79</v>
      </c>
      <c r="AW151" s="11" t="s">
        <v>31</v>
      </c>
      <c r="AX151" s="11" t="s">
        <v>71</v>
      </c>
      <c r="AY151" s="248" t="s">
        <v>131</v>
      </c>
    </row>
    <row r="152" s="12" customFormat="1">
      <c r="B152" s="249"/>
      <c r="C152" s="250"/>
      <c r="D152" s="240" t="s">
        <v>140</v>
      </c>
      <c r="E152" s="251" t="s">
        <v>1</v>
      </c>
      <c r="F152" s="252" t="s">
        <v>238</v>
      </c>
      <c r="G152" s="250"/>
      <c r="H152" s="253">
        <v>4.2000000000000002</v>
      </c>
      <c r="I152" s="254"/>
      <c r="J152" s="250"/>
      <c r="K152" s="250"/>
      <c r="L152" s="255"/>
      <c r="M152" s="256"/>
      <c r="N152" s="257"/>
      <c r="O152" s="257"/>
      <c r="P152" s="257"/>
      <c r="Q152" s="257"/>
      <c r="R152" s="257"/>
      <c r="S152" s="257"/>
      <c r="T152" s="258"/>
      <c r="AT152" s="259" t="s">
        <v>140</v>
      </c>
      <c r="AU152" s="259" t="s">
        <v>81</v>
      </c>
      <c r="AV152" s="12" t="s">
        <v>81</v>
      </c>
      <c r="AW152" s="12" t="s">
        <v>31</v>
      </c>
      <c r="AX152" s="12" t="s">
        <v>79</v>
      </c>
      <c r="AY152" s="259" t="s">
        <v>131</v>
      </c>
    </row>
    <row r="153" s="10" customFormat="1" ht="22.8" customHeight="1">
      <c r="B153" s="212"/>
      <c r="C153" s="213"/>
      <c r="D153" s="214" t="s">
        <v>70</v>
      </c>
      <c r="E153" s="225" t="s">
        <v>239</v>
      </c>
      <c r="F153" s="225" t="s">
        <v>240</v>
      </c>
      <c r="G153" s="213"/>
      <c r="H153" s="213"/>
      <c r="I153" s="216"/>
      <c r="J153" s="226">
        <f>BK153</f>
        <v>0</v>
      </c>
      <c r="K153" s="213"/>
      <c r="L153" s="217"/>
      <c r="M153" s="218"/>
      <c r="N153" s="219"/>
      <c r="O153" s="219"/>
      <c r="P153" s="220">
        <f>SUM(P154:P156)</f>
        <v>0</v>
      </c>
      <c r="Q153" s="219"/>
      <c r="R153" s="220">
        <f>SUM(R154:R156)</f>
        <v>0</v>
      </c>
      <c r="S153" s="219"/>
      <c r="T153" s="221">
        <f>SUM(T154:T156)</f>
        <v>0</v>
      </c>
      <c r="AR153" s="222" t="s">
        <v>79</v>
      </c>
      <c r="AT153" s="223" t="s">
        <v>70</v>
      </c>
      <c r="AU153" s="223" t="s">
        <v>79</v>
      </c>
      <c r="AY153" s="222" t="s">
        <v>131</v>
      </c>
      <c r="BK153" s="224">
        <f>SUM(BK154:BK156)</f>
        <v>0</v>
      </c>
    </row>
    <row r="154" s="1" customFormat="1" ht="16.5" customHeight="1">
      <c r="B154" s="38"/>
      <c r="C154" s="227" t="s">
        <v>241</v>
      </c>
      <c r="D154" s="227" t="s">
        <v>133</v>
      </c>
      <c r="E154" s="228" t="s">
        <v>242</v>
      </c>
      <c r="F154" s="229" t="s">
        <v>243</v>
      </c>
      <c r="G154" s="230" t="s">
        <v>244</v>
      </c>
      <c r="H154" s="231">
        <v>1.0509999999999999</v>
      </c>
      <c r="I154" s="232"/>
      <c r="J154" s="233">
        <f>ROUND(I154*H154,2)</f>
        <v>0</v>
      </c>
      <c r="K154" s="229" t="s">
        <v>137</v>
      </c>
      <c r="L154" s="40"/>
      <c r="M154" s="234" t="s">
        <v>1</v>
      </c>
      <c r="N154" s="235" t="s">
        <v>42</v>
      </c>
      <c r="O154" s="79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AR154" s="15" t="s">
        <v>138</v>
      </c>
      <c r="AT154" s="15" t="s">
        <v>133</v>
      </c>
      <c r="AU154" s="15" t="s">
        <v>81</v>
      </c>
      <c r="AY154" s="15" t="s">
        <v>131</v>
      </c>
      <c r="BE154" s="127">
        <f>IF(N154="základní",J154,0)</f>
        <v>0</v>
      </c>
      <c r="BF154" s="127">
        <f>IF(N154="snížená",J154,0)</f>
        <v>0</v>
      </c>
      <c r="BG154" s="127">
        <f>IF(N154="zákl. přenesená",J154,0)</f>
        <v>0</v>
      </c>
      <c r="BH154" s="127">
        <f>IF(N154="sníž. přenesená",J154,0)</f>
        <v>0</v>
      </c>
      <c r="BI154" s="127">
        <f>IF(N154="nulová",J154,0)</f>
        <v>0</v>
      </c>
      <c r="BJ154" s="15" t="s">
        <v>79</v>
      </c>
      <c r="BK154" s="127">
        <f>ROUND(I154*H154,2)</f>
        <v>0</v>
      </c>
      <c r="BL154" s="15" t="s">
        <v>138</v>
      </c>
      <c r="BM154" s="15" t="s">
        <v>245</v>
      </c>
    </row>
    <row r="155" s="1" customFormat="1" ht="16.5" customHeight="1">
      <c r="B155" s="38"/>
      <c r="C155" s="227" t="s">
        <v>246</v>
      </c>
      <c r="D155" s="227" t="s">
        <v>133</v>
      </c>
      <c r="E155" s="228" t="s">
        <v>247</v>
      </c>
      <c r="F155" s="229" t="s">
        <v>248</v>
      </c>
      <c r="G155" s="230" t="s">
        <v>244</v>
      </c>
      <c r="H155" s="231">
        <v>1.0509999999999999</v>
      </c>
      <c r="I155" s="232"/>
      <c r="J155" s="233">
        <f>ROUND(I155*H155,2)</f>
        <v>0</v>
      </c>
      <c r="K155" s="229" t="s">
        <v>137</v>
      </c>
      <c r="L155" s="40"/>
      <c r="M155" s="234" t="s">
        <v>1</v>
      </c>
      <c r="N155" s="235" t="s">
        <v>42</v>
      </c>
      <c r="O155" s="79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AR155" s="15" t="s">
        <v>138</v>
      </c>
      <c r="AT155" s="15" t="s">
        <v>133</v>
      </c>
      <c r="AU155" s="15" t="s">
        <v>81</v>
      </c>
      <c r="AY155" s="15" t="s">
        <v>131</v>
      </c>
      <c r="BE155" s="127">
        <f>IF(N155="základní",J155,0)</f>
        <v>0</v>
      </c>
      <c r="BF155" s="127">
        <f>IF(N155="snížená",J155,0)</f>
        <v>0</v>
      </c>
      <c r="BG155" s="127">
        <f>IF(N155="zákl. přenesená",J155,0)</f>
        <v>0</v>
      </c>
      <c r="BH155" s="127">
        <f>IF(N155="sníž. přenesená",J155,0)</f>
        <v>0</v>
      </c>
      <c r="BI155" s="127">
        <f>IF(N155="nulová",J155,0)</f>
        <v>0</v>
      </c>
      <c r="BJ155" s="15" t="s">
        <v>79</v>
      </c>
      <c r="BK155" s="127">
        <f>ROUND(I155*H155,2)</f>
        <v>0</v>
      </c>
      <c r="BL155" s="15" t="s">
        <v>138</v>
      </c>
      <c r="BM155" s="15" t="s">
        <v>249</v>
      </c>
    </row>
    <row r="156" s="1" customFormat="1" ht="16.5" customHeight="1">
      <c r="B156" s="38"/>
      <c r="C156" s="227" t="s">
        <v>250</v>
      </c>
      <c r="D156" s="227" t="s">
        <v>133</v>
      </c>
      <c r="E156" s="228" t="s">
        <v>251</v>
      </c>
      <c r="F156" s="229" t="s">
        <v>252</v>
      </c>
      <c r="G156" s="230" t="s">
        <v>244</v>
      </c>
      <c r="H156" s="231">
        <v>1.0509999999999999</v>
      </c>
      <c r="I156" s="232"/>
      <c r="J156" s="233">
        <f>ROUND(I156*H156,2)</f>
        <v>0</v>
      </c>
      <c r="K156" s="229" t="s">
        <v>137</v>
      </c>
      <c r="L156" s="40"/>
      <c r="M156" s="234" t="s">
        <v>1</v>
      </c>
      <c r="N156" s="235" t="s">
        <v>42</v>
      </c>
      <c r="O156" s="79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AR156" s="15" t="s">
        <v>138</v>
      </c>
      <c r="AT156" s="15" t="s">
        <v>133</v>
      </c>
      <c r="AU156" s="15" t="s">
        <v>81</v>
      </c>
      <c r="AY156" s="15" t="s">
        <v>131</v>
      </c>
      <c r="BE156" s="127">
        <f>IF(N156="základní",J156,0)</f>
        <v>0</v>
      </c>
      <c r="BF156" s="127">
        <f>IF(N156="snížená",J156,0)</f>
        <v>0</v>
      </c>
      <c r="BG156" s="127">
        <f>IF(N156="zákl. přenesená",J156,0)</f>
        <v>0</v>
      </c>
      <c r="BH156" s="127">
        <f>IF(N156="sníž. přenesená",J156,0)</f>
        <v>0</v>
      </c>
      <c r="BI156" s="127">
        <f>IF(N156="nulová",J156,0)</f>
        <v>0</v>
      </c>
      <c r="BJ156" s="15" t="s">
        <v>79</v>
      </c>
      <c r="BK156" s="127">
        <f>ROUND(I156*H156,2)</f>
        <v>0</v>
      </c>
      <c r="BL156" s="15" t="s">
        <v>138</v>
      </c>
      <c r="BM156" s="15" t="s">
        <v>253</v>
      </c>
    </row>
    <row r="157" s="10" customFormat="1" ht="22.8" customHeight="1">
      <c r="B157" s="212"/>
      <c r="C157" s="213"/>
      <c r="D157" s="214" t="s">
        <v>70</v>
      </c>
      <c r="E157" s="225" t="s">
        <v>254</v>
      </c>
      <c r="F157" s="225" t="s">
        <v>255</v>
      </c>
      <c r="G157" s="213"/>
      <c r="H157" s="213"/>
      <c r="I157" s="216"/>
      <c r="J157" s="226">
        <f>BK157</f>
        <v>0</v>
      </c>
      <c r="K157" s="213"/>
      <c r="L157" s="217"/>
      <c r="M157" s="218"/>
      <c r="N157" s="219"/>
      <c r="O157" s="219"/>
      <c r="P157" s="220">
        <f>P158</f>
        <v>0</v>
      </c>
      <c r="Q157" s="219"/>
      <c r="R157" s="220">
        <f>R158</f>
        <v>0</v>
      </c>
      <c r="S157" s="219"/>
      <c r="T157" s="221">
        <f>T158</f>
        <v>0</v>
      </c>
      <c r="AR157" s="222" t="s">
        <v>79</v>
      </c>
      <c r="AT157" s="223" t="s">
        <v>70</v>
      </c>
      <c r="AU157" s="223" t="s">
        <v>79</v>
      </c>
      <c r="AY157" s="222" t="s">
        <v>131</v>
      </c>
      <c r="BK157" s="224">
        <f>BK158</f>
        <v>0</v>
      </c>
    </row>
    <row r="158" s="1" customFormat="1" ht="16.5" customHeight="1">
      <c r="B158" s="38"/>
      <c r="C158" s="227" t="s">
        <v>256</v>
      </c>
      <c r="D158" s="227" t="s">
        <v>133</v>
      </c>
      <c r="E158" s="228" t="s">
        <v>257</v>
      </c>
      <c r="F158" s="229" t="s">
        <v>258</v>
      </c>
      <c r="G158" s="230" t="s">
        <v>244</v>
      </c>
      <c r="H158" s="231">
        <v>41.182000000000002</v>
      </c>
      <c r="I158" s="232"/>
      <c r="J158" s="233">
        <f>ROUND(I158*H158,2)</f>
        <v>0</v>
      </c>
      <c r="K158" s="229" t="s">
        <v>137</v>
      </c>
      <c r="L158" s="40"/>
      <c r="M158" s="234" t="s">
        <v>1</v>
      </c>
      <c r="N158" s="235" t="s">
        <v>42</v>
      </c>
      <c r="O158" s="79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AR158" s="15" t="s">
        <v>138</v>
      </c>
      <c r="AT158" s="15" t="s">
        <v>133</v>
      </c>
      <c r="AU158" s="15" t="s">
        <v>81</v>
      </c>
      <c r="AY158" s="15" t="s">
        <v>131</v>
      </c>
      <c r="BE158" s="127">
        <f>IF(N158="základní",J158,0)</f>
        <v>0</v>
      </c>
      <c r="BF158" s="127">
        <f>IF(N158="snížená",J158,0)</f>
        <v>0</v>
      </c>
      <c r="BG158" s="127">
        <f>IF(N158="zákl. přenesená",J158,0)</f>
        <v>0</v>
      </c>
      <c r="BH158" s="127">
        <f>IF(N158="sníž. přenesená",J158,0)</f>
        <v>0</v>
      </c>
      <c r="BI158" s="127">
        <f>IF(N158="nulová",J158,0)</f>
        <v>0</v>
      </c>
      <c r="BJ158" s="15" t="s">
        <v>79</v>
      </c>
      <c r="BK158" s="127">
        <f>ROUND(I158*H158,2)</f>
        <v>0</v>
      </c>
      <c r="BL158" s="15" t="s">
        <v>138</v>
      </c>
      <c r="BM158" s="15" t="s">
        <v>259</v>
      </c>
    </row>
    <row r="159" s="1" customFormat="1" ht="49.92" customHeight="1">
      <c r="B159" s="38"/>
      <c r="C159" s="39"/>
      <c r="D159" s="39"/>
      <c r="E159" s="215" t="s">
        <v>260</v>
      </c>
      <c r="F159" s="215" t="s">
        <v>261</v>
      </c>
      <c r="G159" s="39"/>
      <c r="H159" s="39"/>
      <c r="I159" s="142"/>
      <c r="J159" s="194">
        <f>BK159</f>
        <v>0</v>
      </c>
      <c r="K159" s="39"/>
      <c r="L159" s="40"/>
      <c r="M159" s="281"/>
      <c r="N159" s="79"/>
      <c r="O159" s="79"/>
      <c r="P159" s="79"/>
      <c r="Q159" s="79"/>
      <c r="R159" s="79"/>
      <c r="S159" s="79"/>
      <c r="T159" s="80"/>
      <c r="AT159" s="15" t="s">
        <v>70</v>
      </c>
      <c r="AU159" s="15" t="s">
        <v>71</v>
      </c>
      <c r="AY159" s="15" t="s">
        <v>262</v>
      </c>
      <c r="BK159" s="127">
        <f>SUM(BK160:BK162)</f>
        <v>0</v>
      </c>
    </row>
    <row r="160" s="1" customFormat="1" ht="16.32" customHeight="1">
      <c r="B160" s="38"/>
      <c r="C160" s="282" t="s">
        <v>1</v>
      </c>
      <c r="D160" s="282" t="s">
        <v>133</v>
      </c>
      <c r="E160" s="283" t="s">
        <v>1</v>
      </c>
      <c r="F160" s="284" t="s">
        <v>1</v>
      </c>
      <c r="G160" s="285" t="s">
        <v>1</v>
      </c>
      <c r="H160" s="286"/>
      <c r="I160" s="232"/>
      <c r="J160" s="233">
        <f>BK160</f>
        <v>0</v>
      </c>
      <c r="K160" s="287"/>
      <c r="L160" s="40"/>
      <c r="M160" s="288" t="s">
        <v>1</v>
      </c>
      <c r="N160" s="289" t="s">
        <v>42</v>
      </c>
      <c r="O160" s="79"/>
      <c r="P160" s="79"/>
      <c r="Q160" s="79"/>
      <c r="R160" s="79"/>
      <c r="S160" s="79"/>
      <c r="T160" s="80"/>
      <c r="AT160" s="15" t="s">
        <v>262</v>
      </c>
      <c r="AU160" s="15" t="s">
        <v>79</v>
      </c>
      <c r="AY160" s="15" t="s">
        <v>262</v>
      </c>
      <c r="BE160" s="127">
        <f>IF(N160="základní",J160,0)</f>
        <v>0</v>
      </c>
      <c r="BF160" s="127">
        <f>IF(N160="snížená",J160,0)</f>
        <v>0</v>
      </c>
      <c r="BG160" s="127">
        <f>IF(N160="zákl. přenesená",J160,0)</f>
        <v>0</v>
      </c>
      <c r="BH160" s="127">
        <f>IF(N160="sníž. přenesená",J160,0)</f>
        <v>0</v>
      </c>
      <c r="BI160" s="127">
        <f>IF(N160="nulová",J160,0)</f>
        <v>0</v>
      </c>
      <c r="BJ160" s="15" t="s">
        <v>79</v>
      </c>
      <c r="BK160" s="127">
        <f>I160*H160</f>
        <v>0</v>
      </c>
    </row>
    <row r="161" s="1" customFormat="1" ht="16.32" customHeight="1">
      <c r="B161" s="38"/>
      <c r="C161" s="282" t="s">
        <v>1</v>
      </c>
      <c r="D161" s="282" t="s">
        <v>133</v>
      </c>
      <c r="E161" s="283" t="s">
        <v>1</v>
      </c>
      <c r="F161" s="284" t="s">
        <v>1</v>
      </c>
      <c r="G161" s="285" t="s">
        <v>1</v>
      </c>
      <c r="H161" s="286"/>
      <c r="I161" s="232"/>
      <c r="J161" s="233">
        <f>BK161</f>
        <v>0</v>
      </c>
      <c r="K161" s="287"/>
      <c r="L161" s="40"/>
      <c r="M161" s="288" t="s">
        <v>1</v>
      </c>
      <c r="N161" s="289" t="s">
        <v>42</v>
      </c>
      <c r="O161" s="79"/>
      <c r="P161" s="79"/>
      <c r="Q161" s="79"/>
      <c r="R161" s="79"/>
      <c r="S161" s="79"/>
      <c r="T161" s="80"/>
      <c r="AT161" s="15" t="s">
        <v>262</v>
      </c>
      <c r="AU161" s="15" t="s">
        <v>79</v>
      </c>
      <c r="AY161" s="15" t="s">
        <v>262</v>
      </c>
      <c r="BE161" s="127">
        <f>IF(N161="základní",J161,0)</f>
        <v>0</v>
      </c>
      <c r="BF161" s="127">
        <f>IF(N161="snížená",J161,0)</f>
        <v>0</v>
      </c>
      <c r="BG161" s="127">
        <f>IF(N161="zákl. přenesená",J161,0)</f>
        <v>0</v>
      </c>
      <c r="BH161" s="127">
        <f>IF(N161="sníž. přenesená",J161,0)</f>
        <v>0</v>
      </c>
      <c r="BI161" s="127">
        <f>IF(N161="nulová",J161,0)</f>
        <v>0</v>
      </c>
      <c r="BJ161" s="15" t="s">
        <v>79</v>
      </c>
      <c r="BK161" s="127">
        <f>I161*H161</f>
        <v>0</v>
      </c>
    </row>
    <row r="162" s="1" customFormat="1" ht="16.32" customHeight="1">
      <c r="B162" s="38"/>
      <c r="C162" s="282" t="s">
        <v>1</v>
      </c>
      <c r="D162" s="282" t="s">
        <v>133</v>
      </c>
      <c r="E162" s="283" t="s">
        <v>1</v>
      </c>
      <c r="F162" s="284" t="s">
        <v>1</v>
      </c>
      <c r="G162" s="285" t="s">
        <v>1</v>
      </c>
      <c r="H162" s="286"/>
      <c r="I162" s="232"/>
      <c r="J162" s="233">
        <f>BK162</f>
        <v>0</v>
      </c>
      <c r="K162" s="287"/>
      <c r="L162" s="40"/>
      <c r="M162" s="288" t="s">
        <v>1</v>
      </c>
      <c r="N162" s="289" t="s">
        <v>42</v>
      </c>
      <c r="O162" s="290"/>
      <c r="P162" s="290"/>
      <c r="Q162" s="290"/>
      <c r="R162" s="290"/>
      <c r="S162" s="290"/>
      <c r="T162" s="291"/>
      <c r="AT162" s="15" t="s">
        <v>262</v>
      </c>
      <c r="AU162" s="15" t="s">
        <v>79</v>
      </c>
      <c r="AY162" s="15" t="s">
        <v>262</v>
      </c>
      <c r="BE162" s="127">
        <f>IF(N162="základní",J162,0)</f>
        <v>0</v>
      </c>
      <c r="BF162" s="127">
        <f>IF(N162="snížená",J162,0)</f>
        <v>0</v>
      </c>
      <c r="BG162" s="127">
        <f>IF(N162="zákl. přenesená",J162,0)</f>
        <v>0</v>
      </c>
      <c r="BH162" s="127">
        <f>IF(N162="sníž. přenesená",J162,0)</f>
        <v>0</v>
      </c>
      <c r="BI162" s="127">
        <f>IF(N162="nulová",J162,0)</f>
        <v>0</v>
      </c>
      <c r="BJ162" s="15" t="s">
        <v>79</v>
      </c>
      <c r="BK162" s="127">
        <f>I162*H162</f>
        <v>0</v>
      </c>
    </row>
    <row r="163" s="1" customFormat="1" ht="6.96" customHeight="1">
      <c r="B163" s="57"/>
      <c r="C163" s="58"/>
      <c r="D163" s="58"/>
      <c r="E163" s="58"/>
      <c r="F163" s="58"/>
      <c r="G163" s="58"/>
      <c r="H163" s="58"/>
      <c r="I163" s="169"/>
      <c r="J163" s="58"/>
      <c r="K163" s="58"/>
      <c r="L163" s="40"/>
    </row>
  </sheetData>
  <sheetProtection sheet="1" autoFilter="0" formatColumns="0" formatRows="0" objects="1" scenarios="1" spinCount="100000" saltValue="eBdvqTTfpqglpcEw8Z0nn80KvIL3w6D42SmfaNhMhZH9Tc6Q4BzTwA71Vkr2KvYqymcISqmOs5RMgFXpygKTMQ==" hashValue="E9+AEVn97ufiwDxq9WQ7kjufjtmKkBYx8bQP8JDtwFmxOi0p/hiFj5Mh+LdcAk/27ZdIco++oyY35aAo5ufFKA==" algorithmName="SHA-512" password="CC35"/>
  <autoFilter ref="C98:K162"/>
  <mergeCells count="14">
    <mergeCell ref="E7:H7"/>
    <mergeCell ref="E9:H9"/>
    <mergeCell ref="E18:H18"/>
    <mergeCell ref="E27:H27"/>
    <mergeCell ref="E50:H50"/>
    <mergeCell ref="E52:H52"/>
    <mergeCell ref="D73:F73"/>
    <mergeCell ref="D74:F74"/>
    <mergeCell ref="D75:F75"/>
    <mergeCell ref="D76:F76"/>
    <mergeCell ref="D77:F77"/>
    <mergeCell ref="E89:H89"/>
    <mergeCell ref="E91:H91"/>
    <mergeCell ref="L2:V2"/>
  </mergeCells>
  <dataValidations count="2">
    <dataValidation type="list" allowBlank="1" showInputMessage="1" showErrorMessage="1" error="Povoleny jsou hodnoty K, M." sqref="D160:D163">
      <formula1>"K, M"</formula1>
    </dataValidation>
    <dataValidation type="list" allowBlank="1" showInputMessage="1" showErrorMessage="1" error="Povoleny jsou hodnoty základní, snížená, zákl. přenesená, sníž. přenesená, nulová." sqref="N160:N163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Blanka-PC\Blanka</dc:creator>
  <cp:lastModifiedBy>Blanka-PC\Blanka</cp:lastModifiedBy>
  <dcterms:created xsi:type="dcterms:W3CDTF">2019-10-01T16:00:33Z</dcterms:created>
  <dcterms:modified xsi:type="dcterms:W3CDTF">2019-10-01T16:00:37Z</dcterms:modified>
</cp:coreProperties>
</file>