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řivánková\Desktop\vzorové tiskopisy-VZMR\"/>
    </mc:Choice>
  </mc:AlternateContent>
  <xr:revisionPtr revIDLastSave="0" documentId="13_ncr:1_{754B18D9-F409-441B-9FC0-74F43C58457F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Pol'!$A$1:$U$42</definedName>
    <definedName name="_xlnm.Print_Area" localSheetId="1">Stavba!$A$1:$J$49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2" l="1"/>
  <c r="F39" i="1"/>
  <c r="F40" i="1" s="1"/>
  <c r="G23" i="1" s="1"/>
  <c r="G9" i="12"/>
  <c r="M9" i="12" s="1"/>
  <c r="I9" i="12"/>
  <c r="K9" i="12"/>
  <c r="O9" i="12"/>
  <c r="Q9" i="12"/>
  <c r="U9" i="12"/>
  <c r="G11" i="12"/>
  <c r="I11" i="12"/>
  <c r="K11" i="12"/>
  <c r="O11" i="12"/>
  <c r="Q11" i="12"/>
  <c r="U11" i="12"/>
  <c r="G13" i="12"/>
  <c r="I13" i="12"/>
  <c r="K13" i="12"/>
  <c r="M13" i="12"/>
  <c r="O13" i="12"/>
  <c r="Q13" i="12"/>
  <c r="U13" i="12"/>
  <c r="G15" i="12"/>
  <c r="M15" i="12" s="1"/>
  <c r="I15" i="12"/>
  <c r="K15" i="12"/>
  <c r="O15" i="12"/>
  <c r="Q15" i="12"/>
  <c r="U15" i="12"/>
  <c r="G17" i="12"/>
  <c r="M17" i="12" s="1"/>
  <c r="I17" i="12"/>
  <c r="K17" i="12"/>
  <c r="O17" i="12"/>
  <c r="Q17" i="12"/>
  <c r="U17" i="12"/>
  <c r="G19" i="12"/>
  <c r="M19" i="12" s="1"/>
  <c r="I19" i="12"/>
  <c r="K19" i="12"/>
  <c r="O19" i="12"/>
  <c r="Q19" i="12"/>
  <c r="U19" i="12"/>
  <c r="G21" i="12"/>
  <c r="M21" i="12" s="1"/>
  <c r="I21" i="12"/>
  <c r="K21" i="12"/>
  <c r="O21" i="12"/>
  <c r="Q21" i="12"/>
  <c r="U21" i="12"/>
  <c r="G23" i="12"/>
  <c r="M23" i="12" s="1"/>
  <c r="I23" i="12"/>
  <c r="K23" i="12"/>
  <c r="O23" i="12"/>
  <c r="Q23" i="12"/>
  <c r="U23" i="12"/>
  <c r="G24" i="12"/>
  <c r="M24" i="12" s="1"/>
  <c r="I24" i="12"/>
  <c r="K24" i="12"/>
  <c r="O24" i="12"/>
  <c r="Q24" i="12"/>
  <c r="U24" i="12"/>
  <c r="G25" i="12"/>
  <c r="M25" i="12" s="1"/>
  <c r="I25" i="12"/>
  <c r="K25" i="12"/>
  <c r="O25" i="12"/>
  <c r="Q25" i="12"/>
  <c r="U25" i="12"/>
  <c r="G26" i="12"/>
  <c r="I26" i="12"/>
  <c r="K26" i="12"/>
  <c r="M26" i="12"/>
  <c r="O26" i="12"/>
  <c r="Q26" i="12"/>
  <c r="U26" i="12"/>
  <c r="G28" i="12"/>
  <c r="M28" i="12" s="1"/>
  <c r="I28" i="12"/>
  <c r="K28" i="12"/>
  <c r="O28" i="12"/>
  <c r="Q28" i="12"/>
  <c r="U28" i="12"/>
  <c r="G30" i="12"/>
  <c r="M30" i="12" s="1"/>
  <c r="I30" i="12"/>
  <c r="K30" i="12"/>
  <c r="O30" i="12"/>
  <c r="Q30" i="12"/>
  <c r="U30" i="12"/>
  <c r="G32" i="12"/>
  <c r="I32" i="12"/>
  <c r="K32" i="12"/>
  <c r="M32" i="12"/>
  <c r="O32" i="12"/>
  <c r="Q32" i="12"/>
  <c r="U32" i="12"/>
  <c r="G33" i="12"/>
  <c r="M33" i="12" s="1"/>
  <c r="I33" i="12"/>
  <c r="K33" i="12"/>
  <c r="O33" i="12"/>
  <c r="Q33" i="12"/>
  <c r="U33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8" i="12"/>
  <c r="M38" i="12" s="1"/>
  <c r="I38" i="12"/>
  <c r="K38" i="12"/>
  <c r="O38" i="12"/>
  <c r="Q38" i="12"/>
  <c r="U38" i="12"/>
  <c r="G39" i="12"/>
  <c r="M39" i="12" s="1"/>
  <c r="I39" i="12"/>
  <c r="K39" i="12"/>
  <c r="O39" i="12"/>
  <c r="Q39" i="12"/>
  <c r="U39" i="12"/>
  <c r="G40" i="12"/>
  <c r="M40" i="12" s="1"/>
  <c r="I40" i="12"/>
  <c r="K40" i="12"/>
  <c r="O40" i="12"/>
  <c r="Q40" i="12"/>
  <c r="U40" i="12"/>
  <c r="I18" i="1"/>
  <c r="I20" i="1"/>
  <c r="G27" i="1"/>
  <c r="J28" i="1"/>
  <c r="J26" i="1"/>
  <c r="G38" i="1"/>
  <c r="F38" i="1"/>
  <c r="J23" i="1"/>
  <c r="J24" i="1"/>
  <c r="J25" i="1"/>
  <c r="J27" i="1"/>
  <c r="E24" i="1"/>
  <c r="E26" i="1"/>
  <c r="O8" i="12" l="1"/>
  <c r="M11" i="12"/>
  <c r="G39" i="1"/>
  <c r="G40" i="1" s="1"/>
  <c r="G25" i="1" s="1"/>
  <c r="G26" i="1" s="1"/>
  <c r="K8" i="12"/>
  <c r="O27" i="12"/>
  <c r="U8" i="12"/>
  <c r="I8" i="12"/>
  <c r="K27" i="12"/>
  <c r="Q27" i="12"/>
  <c r="I27" i="12"/>
  <c r="Q8" i="12"/>
  <c r="U27" i="12"/>
  <c r="G24" i="1"/>
  <c r="M8" i="12"/>
  <c r="M27" i="12"/>
  <c r="I19" i="1"/>
  <c r="I17" i="1"/>
  <c r="G27" i="12"/>
  <c r="I48" i="1" s="1"/>
  <c r="G8" i="12"/>
  <c r="G28" i="1" l="1"/>
  <c r="G29" i="1"/>
  <c r="H39" i="1"/>
  <c r="H40" i="1" s="1"/>
  <c r="I47" i="1"/>
  <c r="I39" i="1" l="1"/>
  <c r="I40" i="1" s="1"/>
  <c r="J39" i="1" s="1"/>
  <c r="J40" i="1" s="1"/>
  <c r="I49" i="1"/>
  <c r="I16" i="1"/>
  <c r="I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<sst xmlns="http://schemas.openxmlformats.org/spreadsheetml/2006/main" count="228" uniqueCount="153">
  <si>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</si>
  <si>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</si>
  <si>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</si>
  <si>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</si>
  <si>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</si>
  <si>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</si>
  <si>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</si>
  <si>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</si>
  <si>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</si>
  <si>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</si>
  <si>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</si>
  <si>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</si>
  <si>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</si>
  <si>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</si>
  <si>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</si>
  <si>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</si>
  <si>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</si>
  <si>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</si>
  <si>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</si>
  <si>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</si>
  <si>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</si>
  <si>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</si>
  <si>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</si>
  <si>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</si>
  <si>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</si>
  <si>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</si>
  <si>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</si>
  <si>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</si>
  <si>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</si>
  <si>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</si>
  <si>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</si>
  <si>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</si>
  <si>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</si>
  <si>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</si>
  <si>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</si>
  <si>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</si>
  <si>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</si>
  <si>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</si>
  <si>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</si>
  <si>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</si>
  <si>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</si>
  <si>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</si>
  <si>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</si>
  <si>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Čáslav, Na Svornosti</t>
  </si>
  <si>
    <t>Rozpočet:</t>
  </si>
  <si>
    <t>Misto</t>
  </si>
  <si>
    <t xml:space="preserve"> </t>
  </si>
  <si>
    <t>SO01 - Včelín SZeŠ Čáslav</t>
  </si>
  <si>
    <t>Sadová 1234</t>
  </si>
  <si>
    <t>Čáslav</t>
  </si>
  <si>
    <t>28601</t>
  </si>
  <si>
    <t>49797999</t>
  </si>
  <si>
    <t>CZ49797999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</si>
  <si>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</si>
  <si>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</si>
  <si>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</si>
  <si>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</si>
  <si>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</si>
  <si>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</si>
  <si>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</si>
  <si>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</si>
  <si>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</si>
  <si>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</si>
  <si>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</si>
  <si>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</si>
  <si>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</si>
  <si>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</si>
  <si>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</si>
  <si>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</si>
  <si>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</si>
  <si>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</si>
  <si>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</si>
  <si>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</si>
  <si>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</si>
  <si>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</si>
  <si>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</si>
  <si>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</si>
  <si>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</si>
  <si>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</si>
  <si>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</si>
  <si>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</si>
  <si>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</si>
  <si>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</si>
  <si>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</si>
  <si>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</si>
  <si>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</si>
  <si>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</si>
  <si>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</si>
  <si>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</si>
  <si>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</si>
  <si>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</si>
  <si>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121101102R00</t>
  </si>
  <si>
    <t>Sejmutí ornice s přemístěním přes 50 do 100 m</t>
  </si>
  <si>
    <t>m3</t>
  </si>
  <si>
    <t>POL1_0</t>
  </si>
  <si>
    <t>285*0,25</t>
  </si>
  <si>
    <t>VV</t>
  </si>
  <si>
    <t>131101110R00</t>
  </si>
  <si>
    <t>Hloubení nezapaž. jam hor.2 do 50 m3, STROJNĚ</t>
  </si>
  <si>
    <t>6,8*(12,95+3)*0,45</t>
  </si>
  <si>
    <t>132101110R00</t>
  </si>
  <si>
    <t>Hloubení rýh š.do 60 cm v hor.2 do 50 m3, STROJNĚ</t>
  </si>
  <si>
    <t>0,75*0,6*(3,4+11,85+8,65+4,9+5,25+6,95)</t>
  </si>
  <si>
    <t>Hloubení rýh š.do 60 cm v hor.2 do 50 m3, STROJNĚ, instalace</t>
  </si>
  <si>
    <t>8,5+(1,25+0,4+2,5+2,35+0,5+36)*0,9*0,4</t>
  </si>
  <si>
    <t>175101101RT2</t>
  </si>
  <si>
    <t>Obsyp potrubí bez prohození sypaniny, s dodáním štěrkopísku frakce 0 - 22 mm</t>
  </si>
  <si>
    <t>8,5+(1,25+0,4+2,5+2,35+0,5+36)*0,35*0,4</t>
  </si>
  <si>
    <t>174101101R00</t>
  </si>
  <si>
    <t>Zásyp jam, rýh, šachet se zhutněním</t>
  </si>
  <si>
    <t>23,98-14,52</t>
  </si>
  <si>
    <t>162301101R00</t>
  </si>
  <si>
    <t>Vodorovné přemístění výkopku z hor.1-4 do 500 m</t>
  </si>
  <si>
    <t>41,25+48,807+18,45-18,2+14,52</t>
  </si>
  <si>
    <t>171201101R00</t>
  </si>
  <si>
    <t>Uložení sypaniny do násypů nezhutněných</t>
  </si>
  <si>
    <t>175101201R00</t>
  </si>
  <si>
    <t>Obsyp objektu bez prohození sypaniny</t>
  </si>
  <si>
    <t>181050010RA0</t>
  </si>
  <si>
    <t>Terénní modelace</t>
  </si>
  <si>
    <t>m2</t>
  </si>
  <si>
    <t>POL2_0</t>
  </si>
  <si>
    <t>181300010RAA</t>
  </si>
  <si>
    <t>Rozprostření ornice v rovině tloušťka 15 cm, dovoz ornice ze vzdálenosti 500 m, osetí trávou</t>
  </si>
  <si>
    <t>215901101RT5</t>
  </si>
  <si>
    <t>Zhutnění podloží z hornin nesoudržných do 92% PS, vibrační deskou</t>
  </si>
  <si>
    <t>13,05*3,4+5,25*6,1+0,8*0,8</t>
  </si>
  <si>
    <t>274313811R00</t>
  </si>
  <si>
    <t>Beton základových pasů prostý C 20/25</t>
  </si>
  <si>
    <t>0,8*0,8*3*0,5+0,6*0,5*(13,05*2+7,45*2)</t>
  </si>
  <si>
    <t>274354032R00</t>
  </si>
  <si>
    <t>Bednění prostupu základem do 0,05 m2, dl.0,5 m</t>
  </si>
  <si>
    <t>kus</t>
  </si>
  <si>
    <t>274272140RT5</t>
  </si>
  <si>
    <t>Zdivo základové z bednicích tvárnic, tl. 30 cm, výplň tvárnic betonem C 25/30</t>
  </si>
  <si>
    <t>0,5*(12,75*2+8,35*2)</t>
  </si>
  <si>
    <t>274361821R00</t>
  </si>
  <si>
    <t>Výztuž základ. pasů z betonářské oceli 10505 (R)</t>
  </si>
  <si>
    <t>t</t>
  </si>
  <si>
    <t>273321321R00</t>
  </si>
  <si>
    <t>Železobeton základových desek C 20/25</t>
  </si>
  <si>
    <t>(12,75*3,1+5,8*5,25)*0,15</t>
  </si>
  <si>
    <t>273361921RT5</t>
  </si>
  <si>
    <t>Výztuž základových desek ze svařovaných sítí, průměr drátu  6,0, oka 150/150 mm KH20</t>
  </si>
  <si>
    <t>273351215R00</t>
  </si>
  <si>
    <t>Bednění stěn základových desek - zřízení</t>
  </si>
  <si>
    <t>273351216R00</t>
  </si>
  <si>
    <t>Bednění stěn základových desek - odstranění</t>
  </si>
  <si>
    <t/>
  </si>
  <si>
    <t>END</t>
  </si>
  <si>
    <t>SO01 - Včelín SZeŠ Čáslav  1. etapa - základová deska</t>
  </si>
  <si>
    <t>SO01 - Včelín SZeŠ Čáslav 1. etapa - základová deska</t>
  </si>
  <si>
    <t>Střední zemědělská škola, Čáslav, Sadová 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</si>
</sst>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0" borderId="36" xfId="0" applyFont="1" applyBorder="1" applyAlignment="1">
      <alignment vertical="top"/>
    </xf>
    <xf numFmtId="0" fontId="16" fillId="0" borderId="36" xfId="0" applyNumberFormat="1" applyFont="1" applyBorder="1" applyAlignment="1">
      <alignment vertical="top"/>
    </xf>
    <xf numFmtId="0" fontId="16" fillId="0" borderId="52" xfId="0" applyNumberFormat="1" applyFont="1" applyBorder="1" applyAlignment="1">
      <alignment horizontal="left" vertical="top" wrapText="1"/>
    </xf>
    <xf numFmtId="0" fontId="16" fillId="0" borderId="37" xfId="0" applyFont="1" applyBorder="1" applyAlignment="1">
      <alignment vertical="top" shrinkToFit="1"/>
    </xf>
    <xf numFmtId="164" fontId="16" fillId="0" borderId="52" xfId="0" applyNumberFormat="1" applyFont="1" applyBorder="1" applyAlignment="1">
      <alignment vertical="top" shrinkToFit="1"/>
    </xf>
    <xf numFmtId="4" fontId="16" fillId="4" borderId="52" xfId="0" applyNumberFormat="1" applyFont="1" applyFill="1" applyBorder="1" applyAlignment="1" applyProtection="1">
      <alignment vertical="top" shrinkToFit="1"/>
      <protection locked="0"/>
    </xf>
    <xf numFmtId="4" fontId="16" fillId="0" borderId="52" xfId="0" applyNumberFormat="1" applyFont="1" applyBorder="1" applyAlignment="1">
      <alignment vertical="top" shrinkToFit="1"/>
    </xf>
    <xf numFmtId="0" fontId="16" fillId="0" borderId="52" xfId="0" applyFont="1" applyBorder="1" applyAlignment="1">
      <alignment vertical="top" shrinkToFit="1"/>
    </xf>
    <xf numFmtId="49" fontId="0" fillId="6" borderId="0" xfId="0" applyNumberFormat="1" applyFill="1" applyAlignment="1">
      <alignment vertical="top"/>
    </xf>
    <xf numFmtId="4" fontId="0" fillId="6" borderId="0" xfId="0" applyNumberFormat="1" applyFill="1" applyAlignment="1">
      <alignment vertical="top"/>
    </xf>
    <xf numFmtId="0" fontId="3" fillId="2" borderId="0" xfId="0" applyFont="1" applyFill="1" applyAlignment="1">
      <alignment horizontal="left" wrapText="1"/>
    </xf>
    <xf numFmtId="4" fontId="7" fillId="5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tabSelected="1" topLeftCell="A4" workbookViewId="0">
      <selection activeCell="Q17" sqref="Q17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3" t="s">
        <v>39</v>
      </c>
      <c r="B2" s="203"/>
      <c r="C2" s="203"/>
      <c r="D2" s="203"/>
      <c r="E2" s="203"/>
      <c r="F2" s="203"/>
      <c r="G2" s="20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2"/>
  <sheetViews>
    <sheetView showGridLines="0" topLeftCell="B21" zoomScaleSheetLayoutView="75" workbookViewId="0">
      <selection activeCell="E6" sqref="E6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2" t="s">
        <v>42</v>
      </c>
      <c r="C1" s="233"/>
      <c r="D1" s="233"/>
      <c r="E1" s="233"/>
      <c r="F1" s="233"/>
      <c r="G1" s="233"/>
      <c r="H1" s="233"/>
      <c r="I1" s="233"/>
      <c r="J1" s="234"/>
    </row>
    <row r="2" spans="1:15" ht="23.25" customHeight="1" x14ac:dyDescent="0.2">
      <c r="A2" s="4"/>
      <c r="B2" s="81" t="s">
        <v>40</v>
      </c>
      <c r="C2" s="82"/>
      <c r="D2" s="217" t="s">
        <v>151</v>
      </c>
      <c r="E2" s="218"/>
      <c r="F2" s="218"/>
      <c r="G2" s="218"/>
      <c r="H2" s="218"/>
      <c r="I2" s="218"/>
      <c r="J2" s="219"/>
      <c r="O2" s="2"/>
    </row>
    <row r="3" spans="1:15" ht="23.25" customHeight="1" x14ac:dyDescent="0.2">
      <c r="A3" s="4"/>
      <c r="B3" s="83" t="s">
        <v>45</v>
      </c>
      <c r="C3" s="84"/>
      <c r="D3" s="245" t="s">
        <v>43</v>
      </c>
      <c r="E3" s="246"/>
      <c r="F3" s="246"/>
      <c r="G3" s="246"/>
      <c r="H3" s="246"/>
      <c r="I3" s="246"/>
      <c r="J3" s="247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152</v>
      </c>
      <c r="E5" s="26"/>
      <c r="F5" s="26"/>
      <c r="G5" s="26"/>
      <c r="H5" s="28" t="s">
        <v>33</v>
      </c>
      <c r="I5" s="91" t="s">
        <v>51</v>
      </c>
      <c r="J5" s="11"/>
    </row>
    <row r="6" spans="1:15" ht="15.75" customHeight="1" x14ac:dyDescent="0.2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 t="s">
        <v>52</v>
      </c>
      <c r="J6" s="11"/>
    </row>
    <row r="7" spans="1:15" ht="15.75" customHeight="1" x14ac:dyDescent="0.2">
      <c r="A7" s="4"/>
      <c r="B7" s="42"/>
      <c r="C7" s="92" t="s">
        <v>50</v>
      </c>
      <c r="D7" s="80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4"/>
      <c r="E11" s="224"/>
      <c r="F11" s="224"/>
      <c r="G11" s="224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43"/>
      <c r="E12" s="243"/>
      <c r="F12" s="243"/>
      <c r="G12" s="243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44"/>
      <c r="E13" s="244"/>
      <c r="F13" s="244"/>
      <c r="G13" s="244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3"/>
      <c r="F15" s="223"/>
      <c r="G15" s="241"/>
      <c r="H15" s="241"/>
      <c r="I15" s="241" t="s">
        <v>28</v>
      </c>
      <c r="J15" s="242"/>
    </row>
    <row r="16" spans="1:15" ht="23.25" customHeight="1" x14ac:dyDescent="0.2">
      <c r="A16" s="138" t="s">
        <v>23</v>
      </c>
      <c r="B16" s="139" t="s">
        <v>23</v>
      </c>
      <c r="C16" s="58"/>
      <c r="D16" s="59"/>
      <c r="E16" s="220"/>
      <c r="F16" s="221"/>
      <c r="G16" s="220"/>
      <c r="H16" s="221"/>
      <c r="I16" s="220">
        <f>SUMIF(F47:F48,A16,I47:I48)+SUMIF(F47:F48,"PSU",I47:I48)</f>
        <v>0</v>
      </c>
      <c r="J16" s="222"/>
    </row>
    <row r="17" spans="1:10" ht="23.25" customHeight="1" x14ac:dyDescent="0.2">
      <c r="A17" s="138" t="s">
        <v>24</v>
      </c>
      <c r="B17" s="139" t="s">
        <v>24</v>
      </c>
      <c r="C17" s="58"/>
      <c r="D17" s="59"/>
      <c r="E17" s="220"/>
      <c r="F17" s="221"/>
      <c r="G17" s="220"/>
      <c r="H17" s="221"/>
      <c r="I17" s="220">
        <f>SUMIF(F47:F48,A17,I47:I48)</f>
        <v>0</v>
      </c>
      <c r="J17" s="222"/>
    </row>
    <row r="18" spans="1:10" ht="23.25" customHeight="1" x14ac:dyDescent="0.2">
      <c r="A18" s="138" t="s">
        <v>25</v>
      </c>
      <c r="B18" s="139" t="s">
        <v>25</v>
      </c>
      <c r="C18" s="58"/>
      <c r="D18" s="59"/>
      <c r="E18" s="220"/>
      <c r="F18" s="221"/>
      <c r="G18" s="220"/>
      <c r="H18" s="221"/>
      <c r="I18" s="220">
        <f>SUMIF(F47:F48,A18,I47:I48)</f>
        <v>0</v>
      </c>
      <c r="J18" s="222"/>
    </row>
    <row r="19" spans="1:10" ht="23.25" customHeight="1" x14ac:dyDescent="0.2">
      <c r="A19" s="138" t="s">
        <v>62</v>
      </c>
      <c r="B19" s="139" t="s">
        <v>26</v>
      </c>
      <c r="C19" s="58"/>
      <c r="D19" s="59"/>
      <c r="E19" s="220"/>
      <c r="F19" s="221"/>
      <c r="G19" s="220"/>
      <c r="H19" s="221"/>
      <c r="I19" s="220">
        <f>SUMIF(F47:F48,A19,I47:I48)</f>
        <v>0</v>
      </c>
      <c r="J19" s="222"/>
    </row>
    <row r="20" spans="1:10" ht="23.25" customHeight="1" x14ac:dyDescent="0.2">
      <c r="A20" s="138" t="s">
        <v>63</v>
      </c>
      <c r="B20" s="139" t="s">
        <v>27</v>
      </c>
      <c r="C20" s="58"/>
      <c r="D20" s="59"/>
      <c r="E20" s="220"/>
      <c r="F20" s="221"/>
      <c r="G20" s="220"/>
      <c r="H20" s="221"/>
      <c r="I20" s="220">
        <f>SUMIF(F47:F48,A20,I47:I48)</f>
        <v>0</v>
      </c>
      <c r="J20" s="222"/>
    </row>
    <row r="21" spans="1:10" ht="23.25" customHeight="1" x14ac:dyDescent="0.2">
      <c r="A21" s="4"/>
      <c r="B21" s="74" t="s">
        <v>28</v>
      </c>
      <c r="C21" s="75"/>
      <c r="D21" s="76"/>
      <c r="E21" s="230"/>
      <c r="F21" s="239"/>
      <c r="G21" s="230"/>
      <c r="H21" s="239"/>
      <c r="I21" s="230">
        <f>SUM(I16:J20)</f>
        <v>0</v>
      </c>
      <c r="J21" s="231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8" t="e">
        <f>ZakladDPHSniVypocet</f>
        <v>#REF!</v>
      </c>
      <c r="H23" s="229"/>
      <c r="I23" s="229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6" t="e">
        <f>ZakladDPHSni*SazbaDPH1/100</f>
        <v>#REF!</v>
      </c>
      <c r="H24" s="227"/>
      <c r="I24" s="227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8" t="e">
        <f>ZakladDPHZaklVypocet</f>
        <v>#REF!</v>
      </c>
      <c r="H25" s="229"/>
      <c r="I25" s="229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5" t="e">
        <f>ZakladDPHZakl*SazbaDPH2/100</f>
        <v>#REF!</v>
      </c>
      <c r="H26" s="236"/>
      <c r="I26" s="236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7">
        <f>0</f>
        <v>0</v>
      </c>
      <c r="H27" s="237"/>
      <c r="I27" s="237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40" t="e">
        <f>ZakladDPHSniVypocet+ZakladDPHZaklVypocet</f>
        <v>#REF!</v>
      </c>
      <c r="H28" s="240"/>
      <c r="I28" s="240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38" t="e">
        <f>ZakladDPHSni+DPHSni+ZakladDPHZakl+DPHZakl+Zaokrouhleni</f>
        <v>#REF!</v>
      </c>
      <c r="H29" s="238"/>
      <c r="I29" s="238"/>
      <c r="J29" s="119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5" t="s">
        <v>2</v>
      </c>
      <c r="E35" s="225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 t="s">
        <v>53</v>
      </c>
      <c r="C39" s="205" t="s">
        <v>47</v>
      </c>
      <c r="D39" s="206"/>
      <c r="E39" s="206"/>
      <c r="F39" s="108" t="e">
        <f>'Rozpočet Pol'!#REF!</f>
        <v>#REF!</v>
      </c>
      <c r="G39" s="109" t="e">
        <f>'Rozpočet Pol'!#REF!</f>
        <v>#REF!</v>
      </c>
      <c r="H39" s="110" t="e">
        <f>(F39*SazbaDPH1/100)+(G39*SazbaDPH2/100)</f>
        <v>#REF!</v>
      </c>
      <c r="I39" s="110" t="e">
        <f>F39+G39+H39</f>
        <v>#REF!</v>
      </c>
      <c r="J39" s="104" t="e">
        <f>IF(CenaCelkemVypocet=0,"",I39/CenaCelkemVypocet*100)</f>
        <v>#REF!</v>
      </c>
    </row>
    <row r="40" spans="1:10" ht="25.5" hidden="1" customHeight="1" x14ac:dyDescent="0.2">
      <c r="A40" s="97"/>
      <c r="B40" s="207" t="s">
        <v>54</v>
      </c>
      <c r="C40" s="208"/>
      <c r="D40" s="208"/>
      <c r="E40" s="209"/>
      <c r="F40" s="111" t="e">
        <f>SUMIF(A39:A39,"=1",F39:F39)</f>
        <v>#REF!</v>
      </c>
      <c r="G40" s="112" t="e">
        <f>SUMIF(A39:A39,"=1",G39:G39)</f>
        <v>#REF!</v>
      </c>
      <c r="H40" s="112" t="e">
        <f>SUMIF(A39:A39,"=1",H39:H39)</f>
        <v>#REF!</v>
      </c>
      <c r="I40" s="112" t="e">
        <f>SUMIF(A39:A39,"=1",I39:I39)</f>
        <v>#REF!</v>
      </c>
      <c r="J40" s="98" t="e">
        <f>SUMIF(A39:A39,"=1",J39:J39)</f>
        <v>#REF!</v>
      </c>
    </row>
    <row r="44" spans="1:10" ht="15.75" x14ac:dyDescent="0.25">
      <c r="B44" s="120" t="s">
        <v>56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57</v>
      </c>
      <c r="G46" s="129"/>
      <c r="H46" s="129"/>
      <c r="I46" s="210" t="s">
        <v>28</v>
      </c>
      <c r="J46" s="210"/>
    </row>
    <row r="47" spans="1:10" ht="25.5" customHeight="1" x14ac:dyDescent="0.2">
      <c r="A47" s="122"/>
      <c r="B47" s="130" t="s">
        <v>58</v>
      </c>
      <c r="C47" s="212" t="s">
        <v>59</v>
      </c>
      <c r="D47" s="213"/>
      <c r="E47" s="213"/>
      <c r="F47" s="131" t="s">
        <v>23</v>
      </c>
      <c r="G47" s="132"/>
      <c r="H47" s="132"/>
      <c r="I47" s="211">
        <f>'Rozpočet Pol'!G8</f>
        <v>0</v>
      </c>
      <c r="J47" s="211"/>
    </row>
    <row r="48" spans="1:10" ht="25.5" customHeight="1" x14ac:dyDescent="0.2">
      <c r="A48" s="122"/>
      <c r="B48" s="124" t="s">
        <v>60</v>
      </c>
      <c r="C48" s="215" t="s">
        <v>61</v>
      </c>
      <c r="D48" s="216"/>
      <c r="E48" s="216"/>
      <c r="F48" s="133" t="s">
        <v>23</v>
      </c>
      <c r="G48" s="134"/>
      <c r="H48" s="134"/>
      <c r="I48" s="214">
        <f>'Rozpočet Pol'!G27</f>
        <v>0</v>
      </c>
      <c r="J48" s="214"/>
    </row>
    <row r="49" spans="1:10" ht="25.5" customHeight="1" x14ac:dyDescent="0.2">
      <c r="A49" s="123"/>
      <c r="B49" s="127" t="s">
        <v>1</v>
      </c>
      <c r="C49" s="127"/>
      <c r="D49" s="128"/>
      <c r="E49" s="128"/>
      <c r="F49" s="135"/>
      <c r="G49" s="136"/>
      <c r="H49" s="136"/>
      <c r="I49" s="204">
        <f>SUM(I47:I48)</f>
        <v>0</v>
      </c>
      <c r="J49" s="204"/>
    </row>
    <row r="50" spans="1:10" x14ac:dyDescent="0.2">
      <c r="F50" s="137"/>
      <c r="G50" s="96"/>
      <c r="H50" s="137"/>
      <c r="I50" s="96"/>
      <c r="J50" s="96"/>
    </row>
    <row r="51" spans="1:10" x14ac:dyDescent="0.2">
      <c r="F51" s="137"/>
      <c r="G51" s="96"/>
      <c r="H51" s="137"/>
      <c r="I51" s="96"/>
      <c r="J51" s="96"/>
    </row>
    <row r="52" spans="1:10" x14ac:dyDescent="0.2">
      <c r="F52" s="137"/>
      <c r="G52" s="96"/>
      <c r="H52" s="137"/>
      <c r="I52" s="96"/>
      <c r="J52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3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I49:J49"/>
    <mergeCell ref="C39:E39"/>
    <mergeCell ref="B40:E40"/>
    <mergeCell ref="I46:J46"/>
    <mergeCell ref="I47:J47"/>
    <mergeCell ref="C47:E47"/>
    <mergeCell ref="I48:J48"/>
    <mergeCell ref="C48:E4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4294967293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8" t="s">
        <v>6</v>
      </c>
      <c r="B1" s="248"/>
      <c r="C1" s="249"/>
      <c r="D1" s="248"/>
      <c r="E1" s="248"/>
      <c r="F1" s="248"/>
      <c r="G1" s="248"/>
    </row>
    <row r="2" spans="1:7" ht="24.95" customHeight="1" x14ac:dyDescent="0.2">
      <c r="A2" s="79" t="s">
        <v>41</v>
      </c>
      <c r="B2" s="78"/>
      <c r="C2" s="250"/>
      <c r="D2" s="250"/>
      <c r="E2" s="250"/>
      <c r="F2" s="250"/>
      <c r="G2" s="251"/>
    </row>
    <row r="3" spans="1:7" ht="24.95" hidden="1" customHeight="1" x14ac:dyDescent="0.2">
      <c r="A3" s="79" t="s">
        <v>7</v>
      </c>
      <c r="B3" s="78"/>
      <c r="C3" s="250"/>
      <c r="D3" s="250"/>
      <c r="E3" s="250"/>
      <c r="F3" s="250"/>
      <c r="G3" s="251"/>
    </row>
    <row r="4" spans="1:7" ht="24.95" hidden="1" customHeight="1" x14ac:dyDescent="0.2">
      <c r="A4" s="79" t="s">
        <v>8</v>
      </c>
      <c r="B4" s="78"/>
      <c r="C4" s="250"/>
      <c r="D4" s="250"/>
      <c r="E4" s="250"/>
      <c r="F4" s="250"/>
      <c r="G4" s="251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42"/>
  <sheetViews>
    <sheetView topLeftCell="A21" workbookViewId="0">
      <selection activeCell="Z38" sqref="Z38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6" max="21" width="0" hidden="1" customWidth="1"/>
    <col min="29" max="39" width="0" hidden="1" customWidth="1"/>
  </cols>
  <sheetData>
    <row r="1" spans="1:60" ht="15.75" customHeight="1" x14ac:dyDescent="0.25">
      <c r="A1" s="252" t="s">
        <v>6</v>
      </c>
      <c r="B1" s="252"/>
      <c r="C1" s="252"/>
      <c r="D1" s="252"/>
      <c r="E1" s="252"/>
      <c r="F1" s="252"/>
      <c r="G1" s="252"/>
      <c r="AE1" t="s">
        <v>65</v>
      </c>
    </row>
    <row r="2" spans="1:60" ht="24.95" customHeight="1" x14ac:dyDescent="0.2">
      <c r="A2" s="142" t="s">
        <v>64</v>
      </c>
      <c r="B2" s="140"/>
      <c r="C2" s="253" t="s">
        <v>150</v>
      </c>
      <c r="D2" s="254"/>
      <c r="E2" s="254"/>
      <c r="F2" s="254"/>
      <c r="G2" s="255"/>
      <c r="AE2" t="s">
        <v>66</v>
      </c>
    </row>
    <row r="3" spans="1:60" ht="24.95" customHeight="1" x14ac:dyDescent="0.2">
      <c r="A3" s="143" t="s">
        <v>7</v>
      </c>
      <c r="B3" s="141"/>
      <c r="C3" s="256" t="s">
        <v>43</v>
      </c>
      <c r="D3" s="257"/>
      <c r="E3" s="257"/>
      <c r="F3" s="257"/>
      <c r="G3" s="258"/>
      <c r="AE3" t="s">
        <v>67</v>
      </c>
    </row>
    <row r="4" spans="1:60" ht="24.95" hidden="1" customHeight="1" x14ac:dyDescent="0.2">
      <c r="A4" s="143" t="s">
        <v>8</v>
      </c>
      <c r="B4" s="141"/>
      <c r="C4" s="256"/>
      <c r="D4" s="257"/>
      <c r="E4" s="257"/>
      <c r="F4" s="257"/>
      <c r="G4" s="258"/>
      <c r="AE4" t="s">
        <v>68</v>
      </c>
    </row>
    <row r="5" spans="1:60" hidden="1" x14ac:dyDescent="0.2">
      <c r="A5" s="144" t="s">
        <v>69</v>
      </c>
      <c r="B5" s="145"/>
      <c r="C5" s="146"/>
      <c r="D5" s="147"/>
      <c r="E5" s="147"/>
      <c r="F5" s="147"/>
      <c r="G5" s="148"/>
      <c r="AE5" t="s">
        <v>70</v>
      </c>
    </row>
    <row r="7" spans="1:60" ht="38.25" x14ac:dyDescent="0.2">
      <c r="A7" s="153" t="s">
        <v>71</v>
      </c>
      <c r="B7" s="154" t="s">
        <v>72</v>
      </c>
      <c r="C7" s="154" t="s">
        <v>73</v>
      </c>
      <c r="D7" s="153" t="s">
        <v>74</v>
      </c>
      <c r="E7" s="153" t="s">
        <v>75</v>
      </c>
      <c r="F7" s="149" t="s">
        <v>76</v>
      </c>
      <c r="G7" s="172" t="s">
        <v>28</v>
      </c>
      <c r="H7" s="173" t="s">
        <v>29</v>
      </c>
      <c r="I7" s="173" t="s">
        <v>77</v>
      </c>
      <c r="J7" s="173" t="s">
        <v>30</v>
      </c>
      <c r="K7" s="173" t="s">
        <v>78</v>
      </c>
      <c r="L7" s="173" t="s">
        <v>79</v>
      </c>
      <c r="M7" s="173" t="s">
        <v>80</v>
      </c>
      <c r="N7" s="173" t="s">
        <v>81</v>
      </c>
      <c r="O7" s="173" t="s">
        <v>82</v>
      </c>
      <c r="P7" s="173" t="s">
        <v>83</v>
      </c>
      <c r="Q7" s="173" t="s">
        <v>84</v>
      </c>
      <c r="R7" s="173" t="s">
        <v>85</v>
      </c>
      <c r="S7" s="173" t="s">
        <v>86</v>
      </c>
      <c r="T7" s="173" t="s">
        <v>87</v>
      </c>
      <c r="U7" s="156" t="s">
        <v>88</v>
      </c>
    </row>
    <row r="8" spans="1:60" x14ac:dyDescent="0.2">
      <c r="A8" s="174" t="s">
        <v>89</v>
      </c>
      <c r="B8" s="175" t="s">
        <v>58</v>
      </c>
      <c r="C8" s="176" t="s">
        <v>59</v>
      </c>
      <c r="D8" s="177"/>
      <c r="E8" s="178"/>
      <c r="F8" s="179"/>
      <c r="G8" s="179">
        <f>SUMIF(AE9:AE26,"&lt;&gt;NOR",G9:G26)</f>
        <v>0</v>
      </c>
      <c r="H8" s="179"/>
      <c r="I8" s="179">
        <f>SUM(I9:I26)</f>
        <v>0</v>
      </c>
      <c r="J8" s="179"/>
      <c r="K8" s="179">
        <f>SUM(K9:K26)</f>
        <v>0</v>
      </c>
      <c r="L8" s="179"/>
      <c r="M8" s="179">
        <f>SUM(M9:M26)</f>
        <v>0</v>
      </c>
      <c r="N8" s="155"/>
      <c r="O8" s="155">
        <f>SUM(O9:O26)</f>
        <v>24.6876</v>
      </c>
      <c r="P8" s="155"/>
      <c r="Q8" s="155">
        <f>SUM(Q9:Q26)</f>
        <v>0</v>
      </c>
      <c r="R8" s="155"/>
      <c r="S8" s="155"/>
      <c r="T8" s="174"/>
      <c r="U8" s="155">
        <f>SUM(U9:U26)</f>
        <v>169.99</v>
      </c>
      <c r="AE8" t="s">
        <v>90</v>
      </c>
    </row>
    <row r="9" spans="1:60" outlineLevel="1" x14ac:dyDescent="0.2">
      <c r="A9" s="151">
        <v>1</v>
      </c>
      <c r="B9" s="157" t="s">
        <v>91</v>
      </c>
      <c r="C9" s="187" t="s">
        <v>92</v>
      </c>
      <c r="D9" s="159" t="s">
        <v>93</v>
      </c>
      <c r="E9" s="166">
        <v>71.25</v>
      </c>
      <c r="F9" s="169"/>
      <c r="G9" s="170">
        <f>ROUND(E9*F9,2)</f>
        <v>0</v>
      </c>
      <c r="H9" s="169"/>
      <c r="I9" s="170">
        <f>ROUND(E9*H9,2)</f>
        <v>0</v>
      </c>
      <c r="J9" s="169"/>
      <c r="K9" s="170">
        <f>ROUND(E9*J9,2)</f>
        <v>0</v>
      </c>
      <c r="L9" s="170">
        <v>21</v>
      </c>
      <c r="M9" s="170">
        <f>G9*(1+L9/100)</f>
        <v>0</v>
      </c>
      <c r="N9" s="160">
        <v>0</v>
      </c>
      <c r="O9" s="160">
        <f>ROUND(E9*N9,5)</f>
        <v>0</v>
      </c>
      <c r="P9" s="160">
        <v>0</v>
      </c>
      <c r="Q9" s="160">
        <f>ROUND(E9*P9,5)</f>
        <v>0</v>
      </c>
      <c r="R9" s="160"/>
      <c r="S9" s="160"/>
      <c r="T9" s="161">
        <v>3.2000000000000001E-2</v>
      </c>
      <c r="U9" s="160">
        <f>ROUND(E9*T9,2)</f>
        <v>2.2799999999999998</v>
      </c>
      <c r="V9" s="150"/>
      <c r="W9" s="150"/>
      <c r="X9" s="150"/>
      <c r="Y9" s="150"/>
      <c r="Z9" s="150"/>
      <c r="AA9" s="150"/>
      <c r="AB9" s="150"/>
      <c r="AC9" s="150"/>
      <c r="AD9" s="150"/>
      <c r="AE9" s="150" t="s">
        <v>94</v>
      </c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51"/>
      <c r="B10" s="157"/>
      <c r="C10" s="188" t="s">
        <v>95</v>
      </c>
      <c r="D10" s="162"/>
      <c r="E10" s="167">
        <v>71.25</v>
      </c>
      <c r="F10" s="170"/>
      <c r="G10" s="170"/>
      <c r="H10" s="170"/>
      <c r="I10" s="170"/>
      <c r="J10" s="170"/>
      <c r="K10" s="170"/>
      <c r="L10" s="170"/>
      <c r="M10" s="170"/>
      <c r="N10" s="160"/>
      <c r="O10" s="160"/>
      <c r="P10" s="160"/>
      <c r="Q10" s="160"/>
      <c r="R10" s="160"/>
      <c r="S10" s="160"/>
      <c r="T10" s="161"/>
      <c r="U10" s="160"/>
      <c r="V10" s="150"/>
      <c r="W10" s="150"/>
      <c r="X10" s="150"/>
      <c r="Y10" s="150"/>
      <c r="Z10" s="150"/>
      <c r="AA10" s="150"/>
      <c r="AB10" s="150"/>
      <c r="AC10" s="150"/>
      <c r="AD10" s="150"/>
      <c r="AE10" s="150" t="s">
        <v>96</v>
      </c>
      <c r="AF10" s="150">
        <v>0</v>
      </c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51">
        <v>2</v>
      </c>
      <c r="B11" s="157" t="s">
        <v>97</v>
      </c>
      <c r="C11" s="187" t="s">
        <v>98</v>
      </c>
      <c r="D11" s="159" t="s">
        <v>93</v>
      </c>
      <c r="E11" s="166">
        <v>48.807000000000002</v>
      </c>
      <c r="F11" s="169"/>
      <c r="G11" s="170">
        <f>ROUND(E11*F11,2)</f>
        <v>0</v>
      </c>
      <c r="H11" s="169"/>
      <c r="I11" s="170">
        <f>ROUND(E11*H11,2)</f>
        <v>0</v>
      </c>
      <c r="J11" s="169"/>
      <c r="K11" s="170">
        <f>ROUND(E11*J11,2)</f>
        <v>0</v>
      </c>
      <c r="L11" s="170">
        <v>21</v>
      </c>
      <c r="M11" s="170">
        <f>G11*(1+L11/100)</f>
        <v>0</v>
      </c>
      <c r="N11" s="160">
        <v>0</v>
      </c>
      <c r="O11" s="160">
        <f>ROUND(E11*N11,5)</f>
        <v>0</v>
      </c>
      <c r="P11" s="160">
        <v>0</v>
      </c>
      <c r="Q11" s="160">
        <f>ROUND(E11*P11,5)</f>
        <v>0</v>
      </c>
      <c r="R11" s="160"/>
      <c r="S11" s="160"/>
      <c r="T11" s="161">
        <v>0.25659999999999999</v>
      </c>
      <c r="U11" s="160">
        <f>ROUND(E11*T11,2)</f>
        <v>12.52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 t="s">
        <v>94</v>
      </c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51"/>
      <c r="B12" s="157"/>
      <c r="C12" s="188" t="s">
        <v>99</v>
      </c>
      <c r="D12" s="162"/>
      <c r="E12" s="167">
        <v>48.807000000000002</v>
      </c>
      <c r="F12" s="170"/>
      <c r="G12" s="170"/>
      <c r="H12" s="170"/>
      <c r="I12" s="170"/>
      <c r="J12" s="170"/>
      <c r="K12" s="170"/>
      <c r="L12" s="170"/>
      <c r="M12" s="170"/>
      <c r="N12" s="160"/>
      <c r="O12" s="160"/>
      <c r="P12" s="160"/>
      <c r="Q12" s="160"/>
      <c r="R12" s="160"/>
      <c r="S12" s="160"/>
      <c r="T12" s="161"/>
      <c r="U12" s="160"/>
      <c r="V12" s="150"/>
      <c r="W12" s="150"/>
      <c r="X12" s="150"/>
      <c r="Y12" s="150"/>
      <c r="Z12" s="150"/>
      <c r="AA12" s="150"/>
      <c r="AB12" s="150"/>
      <c r="AC12" s="150"/>
      <c r="AD12" s="150"/>
      <c r="AE12" s="150" t="s">
        <v>96</v>
      </c>
      <c r="AF12" s="150">
        <v>0</v>
      </c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51">
        <v>3</v>
      </c>
      <c r="B13" s="157" t="s">
        <v>100</v>
      </c>
      <c r="C13" s="187" t="s">
        <v>101</v>
      </c>
      <c r="D13" s="159" t="s">
        <v>93</v>
      </c>
      <c r="E13" s="166">
        <v>18.45</v>
      </c>
      <c r="F13" s="169"/>
      <c r="G13" s="170">
        <f>ROUND(E13*F13,2)</f>
        <v>0</v>
      </c>
      <c r="H13" s="169"/>
      <c r="I13" s="170">
        <f>ROUND(E13*H13,2)</f>
        <v>0</v>
      </c>
      <c r="J13" s="169"/>
      <c r="K13" s="170">
        <f>ROUND(E13*J13,2)</f>
        <v>0</v>
      </c>
      <c r="L13" s="170">
        <v>21</v>
      </c>
      <c r="M13" s="170">
        <f>G13*(1+L13/100)</f>
        <v>0</v>
      </c>
      <c r="N13" s="160">
        <v>0</v>
      </c>
      <c r="O13" s="160">
        <f>ROUND(E13*N13,5)</f>
        <v>0</v>
      </c>
      <c r="P13" s="160">
        <v>0</v>
      </c>
      <c r="Q13" s="160">
        <f>ROUND(E13*P13,5)</f>
        <v>0</v>
      </c>
      <c r="R13" s="160"/>
      <c r="S13" s="160"/>
      <c r="T13" s="161">
        <v>0.33</v>
      </c>
      <c r="U13" s="160">
        <f>ROUND(E13*T13,2)</f>
        <v>6.09</v>
      </c>
      <c r="V13" s="150"/>
      <c r="W13" s="150"/>
      <c r="X13" s="150"/>
      <c r="Y13" s="150"/>
      <c r="Z13" s="150"/>
      <c r="AA13" s="150"/>
      <c r="AB13" s="150"/>
      <c r="AC13" s="150"/>
      <c r="AD13" s="150"/>
      <c r="AE13" s="150" t="s">
        <v>94</v>
      </c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51"/>
      <c r="B14" s="157"/>
      <c r="C14" s="188" t="s">
        <v>102</v>
      </c>
      <c r="D14" s="162"/>
      <c r="E14" s="167">
        <v>18.45</v>
      </c>
      <c r="F14" s="170"/>
      <c r="G14" s="170"/>
      <c r="H14" s="170"/>
      <c r="I14" s="170"/>
      <c r="J14" s="170"/>
      <c r="K14" s="170"/>
      <c r="L14" s="170"/>
      <c r="M14" s="170"/>
      <c r="N14" s="160"/>
      <c r="O14" s="160"/>
      <c r="P14" s="160"/>
      <c r="Q14" s="160"/>
      <c r="R14" s="160"/>
      <c r="S14" s="160"/>
      <c r="T14" s="161"/>
      <c r="U14" s="160"/>
      <c r="V14" s="150"/>
      <c r="W14" s="150"/>
      <c r="X14" s="150"/>
      <c r="Y14" s="150"/>
      <c r="Z14" s="150"/>
      <c r="AA14" s="150"/>
      <c r="AB14" s="150"/>
      <c r="AC14" s="150"/>
      <c r="AD14" s="150"/>
      <c r="AE14" s="150" t="s">
        <v>96</v>
      </c>
      <c r="AF14" s="150">
        <v>0</v>
      </c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22.5" outlineLevel="1" x14ac:dyDescent="0.2">
      <c r="A15" s="151">
        <v>4</v>
      </c>
      <c r="B15" s="157" t="s">
        <v>100</v>
      </c>
      <c r="C15" s="187" t="s">
        <v>103</v>
      </c>
      <c r="D15" s="159" t="s">
        <v>93</v>
      </c>
      <c r="E15" s="166">
        <v>23.980000000000004</v>
      </c>
      <c r="F15" s="169"/>
      <c r="G15" s="170">
        <f>ROUND(E15*F15,2)</f>
        <v>0</v>
      </c>
      <c r="H15" s="169"/>
      <c r="I15" s="170">
        <f>ROUND(E15*H15,2)</f>
        <v>0</v>
      </c>
      <c r="J15" s="169"/>
      <c r="K15" s="170">
        <f>ROUND(E15*J15,2)</f>
        <v>0</v>
      </c>
      <c r="L15" s="170">
        <v>21</v>
      </c>
      <c r="M15" s="170">
        <f>G15*(1+L15/100)</f>
        <v>0</v>
      </c>
      <c r="N15" s="160">
        <v>0</v>
      </c>
      <c r="O15" s="160">
        <f>ROUND(E15*N15,5)</f>
        <v>0</v>
      </c>
      <c r="P15" s="160">
        <v>0</v>
      </c>
      <c r="Q15" s="160">
        <f>ROUND(E15*P15,5)</f>
        <v>0</v>
      </c>
      <c r="R15" s="160"/>
      <c r="S15" s="160"/>
      <c r="T15" s="161">
        <v>0.33</v>
      </c>
      <c r="U15" s="160">
        <f>ROUND(E15*T15,2)</f>
        <v>7.91</v>
      </c>
      <c r="V15" s="150"/>
      <c r="W15" s="150"/>
      <c r="X15" s="150"/>
      <c r="Y15" s="150"/>
      <c r="Z15" s="150"/>
      <c r="AA15" s="150"/>
      <c r="AB15" s="150"/>
      <c r="AC15" s="150"/>
      <c r="AD15" s="150"/>
      <c r="AE15" s="150" t="s">
        <v>94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51"/>
      <c r="B16" s="157"/>
      <c r="C16" s="188" t="s">
        <v>104</v>
      </c>
      <c r="D16" s="162"/>
      <c r="E16" s="167">
        <v>23.98</v>
      </c>
      <c r="F16" s="170"/>
      <c r="G16" s="170"/>
      <c r="H16" s="170"/>
      <c r="I16" s="170"/>
      <c r="J16" s="170"/>
      <c r="K16" s="170"/>
      <c r="L16" s="170"/>
      <c r="M16" s="170"/>
      <c r="N16" s="160"/>
      <c r="O16" s="160"/>
      <c r="P16" s="160"/>
      <c r="Q16" s="160"/>
      <c r="R16" s="160"/>
      <c r="S16" s="160"/>
      <c r="T16" s="161"/>
      <c r="U16" s="160"/>
      <c r="V16" s="150"/>
      <c r="W16" s="150"/>
      <c r="X16" s="150"/>
      <c r="Y16" s="150"/>
      <c r="Z16" s="150"/>
      <c r="AA16" s="150"/>
      <c r="AB16" s="150"/>
      <c r="AC16" s="150"/>
      <c r="AD16" s="150"/>
      <c r="AE16" s="150" t="s">
        <v>96</v>
      </c>
      <c r="AF16" s="150">
        <v>0</v>
      </c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ht="22.5" outlineLevel="1" x14ac:dyDescent="0.2">
      <c r="A17" s="151">
        <v>5</v>
      </c>
      <c r="B17" s="157" t="s">
        <v>105</v>
      </c>
      <c r="C17" s="187" t="s">
        <v>106</v>
      </c>
      <c r="D17" s="159" t="s">
        <v>93</v>
      </c>
      <c r="E17" s="166">
        <v>14.52</v>
      </c>
      <c r="F17" s="169"/>
      <c r="G17" s="170">
        <f>ROUND(E17*F17,2)</f>
        <v>0</v>
      </c>
      <c r="H17" s="169"/>
      <c r="I17" s="170">
        <f>ROUND(E17*H17,2)</f>
        <v>0</v>
      </c>
      <c r="J17" s="169"/>
      <c r="K17" s="170">
        <f>ROUND(E17*J17,2)</f>
        <v>0</v>
      </c>
      <c r="L17" s="170">
        <v>21</v>
      </c>
      <c r="M17" s="170">
        <f>G17*(1+L17/100)</f>
        <v>0</v>
      </c>
      <c r="N17" s="160">
        <v>1.7</v>
      </c>
      <c r="O17" s="160">
        <f>ROUND(E17*N17,5)</f>
        <v>24.684000000000001</v>
      </c>
      <c r="P17" s="160">
        <v>0</v>
      </c>
      <c r="Q17" s="160">
        <f>ROUND(E17*P17,5)</f>
        <v>0</v>
      </c>
      <c r="R17" s="160"/>
      <c r="S17" s="160"/>
      <c r="T17" s="161">
        <v>1.587</v>
      </c>
      <c r="U17" s="160">
        <f>ROUND(E17*T17,2)</f>
        <v>23.04</v>
      </c>
      <c r="V17" s="150"/>
      <c r="W17" s="150"/>
      <c r="X17" s="150"/>
      <c r="Y17" s="150"/>
      <c r="Z17" s="150"/>
      <c r="AA17" s="150"/>
      <c r="AB17" s="150"/>
      <c r="AC17" s="150"/>
      <c r="AD17" s="150"/>
      <c r="AE17" s="150" t="s">
        <v>94</v>
      </c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">
      <c r="A18" s="151"/>
      <c r="B18" s="157"/>
      <c r="C18" s="188" t="s">
        <v>107</v>
      </c>
      <c r="D18" s="162"/>
      <c r="E18" s="167">
        <v>14.52</v>
      </c>
      <c r="F18" s="170"/>
      <c r="G18" s="170"/>
      <c r="H18" s="170"/>
      <c r="I18" s="170"/>
      <c r="J18" s="170"/>
      <c r="K18" s="170"/>
      <c r="L18" s="170"/>
      <c r="M18" s="170"/>
      <c r="N18" s="160"/>
      <c r="O18" s="160"/>
      <c r="P18" s="160"/>
      <c r="Q18" s="160"/>
      <c r="R18" s="160"/>
      <c r="S18" s="160"/>
      <c r="T18" s="161"/>
      <c r="U18" s="160"/>
      <c r="V18" s="150"/>
      <c r="W18" s="150"/>
      <c r="X18" s="150"/>
      <c r="Y18" s="150"/>
      <c r="Z18" s="150"/>
      <c r="AA18" s="150"/>
      <c r="AB18" s="150"/>
      <c r="AC18" s="150"/>
      <c r="AD18" s="150"/>
      <c r="AE18" s="150" t="s">
        <v>96</v>
      </c>
      <c r="AF18" s="150">
        <v>0</v>
      </c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51">
        <v>6</v>
      </c>
      <c r="B19" s="157" t="s">
        <v>108</v>
      </c>
      <c r="C19" s="187" t="s">
        <v>109</v>
      </c>
      <c r="D19" s="159" t="s">
        <v>93</v>
      </c>
      <c r="E19" s="166">
        <v>9.4600000000000009</v>
      </c>
      <c r="F19" s="169"/>
      <c r="G19" s="170">
        <f>ROUND(E19*F19,2)</f>
        <v>0</v>
      </c>
      <c r="H19" s="169"/>
      <c r="I19" s="170">
        <f>ROUND(E19*H19,2)</f>
        <v>0</v>
      </c>
      <c r="J19" s="169"/>
      <c r="K19" s="170">
        <f>ROUND(E19*J19,2)</f>
        <v>0</v>
      </c>
      <c r="L19" s="170">
        <v>21</v>
      </c>
      <c r="M19" s="170">
        <f>G19*(1+L19/100)</f>
        <v>0</v>
      </c>
      <c r="N19" s="160">
        <v>0</v>
      </c>
      <c r="O19" s="160">
        <f>ROUND(E19*N19,5)</f>
        <v>0</v>
      </c>
      <c r="P19" s="160">
        <v>0</v>
      </c>
      <c r="Q19" s="160">
        <f>ROUND(E19*P19,5)</f>
        <v>0</v>
      </c>
      <c r="R19" s="160"/>
      <c r="S19" s="160"/>
      <c r="T19" s="161">
        <v>0.20200000000000001</v>
      </c>
      <c r="U19" s="160">
        <f>ROUND(E19*T19,2)</f>
        <v>1.91</v>
      </c>
      <c r="V19" s="150"/>
      <c r="W19" s="150"/>
      <c r="X19" s="150"/>
      <c r="Y19" s="150"/>
      <c r="Z19" s="150"/>
      <c r="AA19" s="150"/>
      <c r="AB19" s="150"/>
      <c r="AC19" s="150"/>
      <c r="AD19" s="150"/>
      <c r="AE19" s="150" t="s">
        <v>94</v>
      </c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51"/>
      <c r="B20" s="157"/>
      <c r="C20" s="188" t="s">
        <v>110</v>
      </c>
      <c r="D20" s="162"/>
      <c r="E20" s="167">
        <v>9.4600000000000009</v>
      </c>
      <c r="F20" s="170"/>
      <c r="G20" s="170"/>
      <c r="H20" s="170"/>
      <c r="I20" s="170"/>
      <c r="J20" s="170"/>
      <c r="K20" s="170"/>
      <c r="L20" s="170"/>
      <c r="M20" s="170"/>
      <c r="N20" s="160"/>
      <c r="O20" s="160"/>
      <c r="P20" s="160"/>
      <c r="Q20" s="160"/>
      <c r="R20" s="160"/>
      <c r="S20" s="160"/>
      <c r="T20" s="161"/>
      <c r="U20" s="160"/>
      <c r="V20" s="150"/>
      <c r="W20" s="150"/>
      <c r="X20" s="150"/>
      <c r="Y20" s="150"/>
      <c r="Z20" s="150"/>
      <c r="AA20" s="150"/>
      <c r="AB20" s="150"/>
      <c r="AC20" s="150"/>
      <c r="AD20" s="150"/>
      <c r="AE20" s="150" t="s">
        <v>96</v>
      </c>
      <c r="AF20" s="150">
        <v>0</v>
      </c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">
      <c r="A21" s="151">
        <v>7</v>
      </c>
      <c r="B21" s="157" t="s">
        <v>111</v>
      </c>
      <c r="C21" s="187" t="s">
        <v>112</v>
      </c>
      <c r="D21" s="159" t="s">
        <v>93</v>
      </c>
      <c r="E21" s="166">
        <v>104.827</v>
      </c>
      <c r="F21" s="169"/>
      <c r="G21" s="170">
        <f>ROUND(E21*F21,2)</f>
        <v>0</v>
      </c>
      <c r="H21" s="169"/>
      <c r="I21" s="170">
        <f>ROUND(E21*H21,2)</f>
        <v>0</v>
      </c>
      <c r="J21" s="169"/>
      <c r="K21" s="170">
        <f>ROUND(E21*J21,2)</f>
        <v>0</v>
      </c>
      <c r="L21" s="170">
        <v>21</v>
      </c>
      <c r="M21" s="170">
        <f>G21*(1+L21/100)</f>
        <v>0</v>
      </c>
      <c r="N21" s="160">
        <v>0</v>
      </c>
      <c r="O21" s="160">
        <f>ROUND(E21*N21,5)</f>
        <v>0</v>
      </c>
      <c r="P21" s="160">
        <v>0</v>
      </c>
      <c r="Q21" s="160">
        <f>ROUND(E21*P21,5)</f>
        <v>0</v>
      </c>
      <c r="R21" s="160"/>
      <c r="S21" s="160"/>
      <c r="T21" s="161">
        <v>1.0999999999999999E-2</v>
      </c>
      <c r="U21" s="160">
        <f>ROUND(E21*T21,2)</f>
        <v>1.1499999999999999</v>
      </c>
      <c r="V21" s="150"/>
      <c r="W21" s="150"/>
      <c r="X21" s="150"/>
      <c r="Y21" s="150"/>
      <c r="Z21" s="150"/>
      <c r="AA21" s="150"/>
      <c r="AB21" s="150"/>
      <c r="AC21" s="150"/>
      <c r="AD21" s="150"/>
      <c r="AE21" s="150" t="s">
        <v>94</v>
      </c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51"/>
      <c r="B22" s="157"/>
      <c r="C22" s="188" t="s">
        <v>113</v>
      </c>
      <c r="D22" s="162"/>
      <c r="E22" s="167">
        <v>104.827</v>
      </c>
      <c r="F22" s="170"/>
      <c r="G22" s="170"/>
      <c r="H22" s="170"/>
      <c r="I22" s="170"/>
      <c r="J22" s="170"/>
      <c r="K22" s="170"/>
      <c r="L22" s="170"/>
      <c r="M22" s="170"/>
      <c r="N22" s="160"/>
      <c r="O22" s="160"/>
      <c r="P22" s="160"/>
      <c r="Q22" s="160"/>
      <c r="R22" s="160"/>
      <c r="S22" s="160"/>
      <c r="T22" s="161"/>
      <c r="U22" s="160"/>
      <c r="V22" s="150"/>
      <c r="W22" s="150"/>
      <c r="X22" s="150"/>
      <c r="Y22" s="150"/>
      <c r="Z22" s="150"/>
      <c r="AA22" s="150"/>
      <c r="AB22" s="150"/>
      <c r="AC22" s="150"/>
      <c r="AD22" s="150"/>
      <c r="AE22" s="150" t="s">
        <v>96</v>
      </c>
      <c r="AF22" s="150">
        <v>0</v>
      </c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51">
        <v>8</v>
      </c>
      <c r="B23" s="157" t="s">
        <v>114</v>
      </c>
      <c r="C23" s="187" t="s">
        <v>115</v>
      </c>
      <c r="D23" s="159" t="s">
        <v>93</v>
      </c>
      <c r="E23" s="166">
        <v>104.827</v>
      </c>
      <c r="F23" s="169"/>
      <c r="G23" s="170">
        <f>ROUND(E23*F23,2)</f>
        <v>0</v>
      </c>
      <c r="H23" s="169"/>
      <c r="I23" s="170">
        <f>ROUND(E23*H23,2)</f>
        <v>0</v>
      </c>
      <c r="J23" s="169"/>
      <c r="K23" s="170">
        <f>ROUND(E23*J23,2)</f>
        <v>0</v>
      </c>
      <c r="L23" s="170">
        <v>21</v>
      </c>
      <c r="M23" s="170">
        <f>G23*(1+L23/100)</f>
        <v>0</v>
      </c>
      <c r="N23" s="160">
        <v>0</v>
      </c>
      <c r="O23" s="160">
        <f>ROUND(E23*N23,5)</f>
        <v>0</v>
      </c>
      <c r="P23" s="160">
        <v>0</v>
      </c>
      <c r="Q23" s="160">
        <f>ROUND(E23*P23,5)</f>
        <v>0</v>
      </c>
      <c r="R23" s="160"/>
      <c r="S23" s="160"/>
      <c r="T23" s="161">
        <v>3.1E-2</v>
      </c>
      <c r="U23" s="160">
        <f>ROUND(E23*T23,2)</f>
        <v>3.25</v>
      </c>
      <c r="V23" s="150"/>
      <c r="W23" s="150"/>
      <c r="X23" s="150"/>
      <c r="Y23" s="150"/>
      <c r="Z23" s="150"/>
      <c r="AA23" s="150"/>
      <c r="AB23" s="150"/>
      <c r="AC23" s="150"/>
      <c r="AD23" s="150"/>
      <c r="AE23" s="150" t="s">
        <v>94</v>
      </c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51">
        <v>9</v>
      </c>
      <c r="B24" s="157" t="s">
        <v>116</v>
      </c>
      <c r="C24" s="187" t="s">
        <v>117</v>
      </c>
      <c r="D24" s="159" t="s">
        <v>93</v>
      </c>
      <c r="E24" s="166">
        <v>18.2</v>
      </c>
      <c r="F24" s="169"/>
      <c r="G24" s="170">
        <f>ROUND(E24*F24,2)</f>
        <v>0</v>
      </c>
      <c r="H24" s="169"/>
      <c r="I24" s="170">
        <f>ROUND(E24*H24,2)</f>
        <v>0</v>
      </c>
      <c r="J24" s="169"/>
      <c r="K24" s="170">
        <f>ROUND(E24*J24,2)</f>
        <v>0</v>
      </c>
      <c r="L24" s="170">
        <v>21</v>
      </c>
      <c r="M24" s="170">
        <f>G24*(1+L24/100)</f>
        <v>0</v>
      </c>
      <c r="N24" s="160">
        <v>0</v>
      </c>
      <c r="O24" s="160">
        <f>ROUND(E24*N24,5)</f>
        <v>0</v>
      </c>
      <c r="P24" s="160">
        <v>0</v>
      </c>
      <c r="Q24" s="160">
        <f>ROUND(E24*P24,5)</f>
        <v>0</v>
      </c>
      <c r="R24" s="160"/>
      <c r="S24" s="160"/>
      <c r="T24" s="161">
        <v>2.1949999999999998</v>
      </c>
      <c r="U24" s="160">
        <f>ROUND(E24*T24,2)</f>
        <v>39.950000000000003</v>
      </c>
      <c r="V24" s="150"/>
      <c r="W24" s="150"/>
      <c r="X24" s="150"/>
      <c r="Y24" s="150"/>
      <c r="Z24" s="150"/>
      <c r="AA24" s="150"/>
      <c r="AB24" s="150"/>
      <c r="AC24" s="150"/>
      <c r="AD24" s="150"/>
      <c r="AE24" s="150" t="s">
        <v>94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">
      <c r="A25" s="151">
        <v>10</v>
      </c>
      <c r="B25" s="157" t="s">
        <v>118</v>
      </c>
      <c r="C25" s="187" t="s">
        <v>119</v>
      </c>
      <c r="D25" s="159" t="s">
        <v>120</v>
      </c>
      <c r="E25" s="166">
        <v>120</v>
      </c>
      <c r="F25" s="169"/>
      <c r="G25" s="170">
        <f>ROUND(E25*F25,2)</f>
        <v>0</v>
      </c>
      <c r="H25" s="169"/>
      <c r="I25" s="170">
        <f>ROUND(E25*H25,2)</f>
        <v>0</v>
      </c>
      <c r="J25" s="169"/>
      <c r="K25" s="170">
        <f>ROUND(E25*J25,2)</f>
        <v>0</v>
      </c>
      <c r="L25" s="170">
        <v>21</v>
      </c>
      <c r="M25" s="170">
        <f>G25*(1+L25/100)</f>
        <v>0</v>
      </c>
      <c r="N25" s="160">
        <v>0</v>
      </c>
      <c r="O25" s="160">
        <f>ROUND(E25*N25,5)</f>
        <v>0</v>
      </c>
      <c r="P25" s="160">
        <v>0</v>
      </c>
      <c r="Q25" s="160">
        <f>ROUND(E25*P25,5)</f>
        <v>0</v>
      </c>
      <c r="R25" s="160"/>
      <c r="S25" s="160"/>
      <c r="T25" s="161">
        <v>0.34155000000000002</v>
      </c>
      <c r="U25" s="160">
        <f>ROUND(E25*T25,2)</f>
        <v>40.99</v>
      </c>
      <c r="V25" s="150"/>
      <c r="W25" s="150"/>
      <c r="X25" s="150"/>
      <c r="Y25" s="150"/>
      <c r="Z25" s="150"/>
      <c r="AA25" s="150"/>
      <c r="AB25" s="150"/>
      <c r="AC25" s="150"/>
      <c r="AD25" s="150"/>
      <c r="AE25" s="150" t="s">
        <v>121</v>
      </c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22.5" outlineLevel="1" x14ac:dyDescent="0.2">
      <c r="A26" s="151">
        <v>11</v>
      </c>
      <c r="B26" s="157" t="s">
        <v>122</v>
      </c>
      <c r="C26" s="187" t="s">
        <v>123</v>
      </c>
      <c r="D26" s="159" t="s">
        <v>120</v>
      </c>
      <c r="E26" s="166">
        <v>120</v>
      </c>
      <c r="F26" s="169"/>
      <c r="G26" s="170">
        <f>ROUND(E26*F26,2)</f>
        <v>0</v>
      </c>
      <c r="H26" s="169"/>
      <c r="I26" s="170">
        <f>ROUND(E26*H26,2)</f>
        <v>0</v>
      </c>
      <c r="J26" s="169"/>
      <c r="K26" s="170">
        <f>ROUND(E26*J26,2)</f>
        <v>0</v>
      </c>
      <c r="L26" s="170">
        <v>21</v>
      </c>
      <c r="M26" s="170">
        <f>G26*(1+L26/100)</f>
        <v>0</v>
      </c>
      <c r="N26" s="160">
        <v>3.0000000000000001E-5</v>
      </c>
      <c r="O26" s="160">
        <f>ROUND(E26*N26,5)</f>
        <v>3.5999999999999999E-3</v>
      </c>
      <c r="P26" s="160">
        <v>0</v>
      </c>
      <c r="Q26" s="160">
        <f>ROUND(E26*P26,5)</f>
        <v>0</v>
      </c>
      <c r="R26" s="160"/>
      <c r="S26" s="160"/>
      <c r="T26" s="161">
        <v>0.25752000000000003</v>
      </c>
      <c r="U26" s="160">
        <f>ROUND(E26*T26,2)</f>
        <v>30.9</v>
      </c>
      <c r="V26" s="150"/>
      <c r="W26" s="150"/>
      <c r="X26" s="150"/>
      <c r="Y26" s="150"/>
      <c r="Z26" s="150"/>
      <c r="AA26" s="150"/>
      <c r="AB26" s="150"/>
      <c r="AC26" s="150"/>
      <c r="AD26" s="150"/>
      <c r="AE26" s="150" t="s">
        <v>121</v>
      </c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x14ac:dyDescent="0.2">
      <c r="A27" s="152" t="s">
        <v>89</v>
      </c>
      <c r="B27" s="158" t="s">
        <v>60</v>
      </c>
      <c r="C27" s="189" t="s">
        <v>61</v>
      </c>
      <c r="D27" s="163"/>
      <c r="E27" s="168"/>
      <c r="F27" s="171"/>
      <c r="G27" s="171">
        <f>SUMIF(AE28:AE40,"&lt;&gt;NOR",G28:G40)</f>
        <v>0</v>
      </c>
      <c r="H27" s="171"/>
      <c r="I27" s="171">
        <f>SUM(I28:I40)</f>
        <v>0</v>
      </c>
      <c r="J27" s="171"/>
      <c r="K27" s="171">
        <f>SUM(K28:K40)</f>
        <v>0</v>
      </c>
      <c r="L27" s="171"/>
      <c r="M27" s="171">
        <f>SUM(M28:M40)</f>
        <v>0</v>
      </c>
      <c r="N27" s="164"/>
      <c r="O27" s="164">
        <f>SUM(O28:O40)</f>
        <v>77.18562</v>
      </c>
      <c r="P27" s="164"/>
      <c r="Q27" s="164">
        <f>SUM(Q28:Q40)</f>
        <v>0</v>
      </c>
      <c r="R27" s="164"/>
      <c r="S27" s="164"/>
      <c r="T27" s="165"/>
      <c r="U27" s="164">
        <f>SUM(U28:U40)</f>
        <v>101</v>
      </c>
      <c r="AE27" t="s">
        <v>90</v>
      </c>
    </row>
    <row r="28" spans="1:60" ht="22.5" outlineLevel="1" x14ac:dyDescent="0.2">
      <c r="A28" s="193">
        <v>12</v>
      </c>
      <c r="B28" s="194" t="s">
        <v>124</v>
      </c>
      <c r="C28" s="195" t="s">
        <v>125</v>
      </c>
      <c r="D28" s="196" t="s">
        <v>120</v>
      </c>
      <c r="E28" s="197">
        <v>77.034999999999997</v>
      </c>
      <c r="F28" s="198"/>
      <c r="G28" s="199">
        <f>ROUND(E28*F28,2)</f>
        <v>0</v>
      </c>
      <c r="H28" s="198"/>
      <c r="I28" s="199">
        <f>ROUND(E28*H28,2)</f>
        <v>0</v>
      </c>
      <c r="J28" s="198"/>
      <c r="K28" s="199">
        <f>ROUND(E28*J28,2)</f>
        <v>0</v>
      </c>
      <c r="L28" s="199">
        <v>21</v>
      </c>
      <c r="M28" s="199">
        <f>G28*(1+L28/100)</f>
        <v>0</v>
      </c>
      <c r="N28" s="200">
        <v>0</v>
      </c>
      <c r="O28" s="200">
        <f>ROUND(E28*N28,5)</f>
        <v>0</v>
      </c>
      <c r="P28" s="160">
        <v>0</v>
      </c>
      <c r="Q28" s="160">
        <f>ROUND(E28*P28,5)</f>
        <v>0</v>
      </c>
      <c r="R28" s="160"/>
      <c r="S28" s="160"/>
      <c r="T28" s="161">
        <v>0.15</v>
      </c>
      <c r="U28" s="160">
        <f>ROUND(E28*T28,2)</f>
        <v>11.56</v>
      </c>
      <c r="V28" s="150"/>
      <c r="W28" s="150"/>
      <c r="X28" s="150"/>
      <c r="Y28" s="150"/>
      <c r="Z28" s="150"/>
      <c r="AA28" s="150"/>
      <c r="AB28" s="150"/>
      <c r="AC28" s="150"/>
      <c r="AD28" s="150"/>
      <c r="AE28" s="150" t="s">
        <v>94</v>
      </c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">
      <c r="A29" s="151"/>
      <c r="B29" s="157"/>
      <c r="C29" s="188" t="s">
        <v>126</v>
      </c>
      <c r="D29" s="162"/>
      <c r="E29" s="167">
        <v>77.034999999999997</v>
      </c>
      <c r="F29" s="170"/>
      <c r="G29" s="170"/>
      <c r="H29" s="170"/>
      <c r="I29" s="170"/>
      <c r="J29" s="170"/>
      <c r="K29" s="170"/>
      <c r="L29" s="170"/>
      <c r="M29" s="170"/>
      <c r="N29" s="160"/>
      <c r="O29" s="160"/>
      <c r="P29" s="160"/>
      <c r="Q29" s="160"/>
      <c r="R29" s="160"/>
      <c r="S29" s="160"/>
      <c r="T29" s="161"/>
      <c r="U29" s="160"/>
      <c r="V29" s="150"/>
      <c r="W29" s="150"/>
      <c r="X29" s="150"/>
      <c r="Y29" s="150"/>
      <c r="Z29" s="150"/>
      <c r="AA29" s="150"/>
      <c r="AB29" s="150"/>
      <c r="AC29" s="150"/>
      <c r="AD29" s="150"/>
      <c r="AE29" s="150" t="s">
        <v>96</v>
      </c>
      <c r="AF29" s="150">
        <v>0</v>
      </c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">
      <c r="A30" s="151">
        <v>13</v>
      </c>
      <c r="B30" s="157" t="s">
        <v>127</v>
      </c>
      <c r="C30" s="187" t="s">
        <v>128</v>
      </c>
      <c r="D30" s="159" t="s">
        <v>93</v>
      </c>
      <c r="E30" s="166">
        <v>13.26</v>
      </c>
      <c r="F30" s="169"/>
      <c r="G30" s="170">
        <f>ROUND(E30*F30,2)</f>
        <v>0</v>
      </c>
      <c r="H30" s="169"/>
      <c r="I30" s="170">
        <f>ROUND(E30*H30,2)</f>
        <v>0</v>
      </c>
      <c r="J30" s="169"/>
      <c r="K30" s="170">
        <f>ROUND(E30*J30,2)</f>
        <v>0</v>
      </c>
      <c r="L30" s="170">
        <v>21</v>
      </c>
      <c r="M30" s="170">
        <f>G30*(1+L30/100)</f>
        <v>0</v>
      </c>
      <c r="N30" s="160">
        <v>2.5249999999999999</v>
      </c>
      <c r="O30" s="160">
        <f>ROUND(E30*N30,5)</f>
        <v>33.481499999999997</v>
      </c>
      <c r="P30" s="160">
        <v>0</v>
      </c>
      <c r="Q30" s="160">
        <f>ROUND(E30*P30,5)</f>
        <v>0</v>
      </c>
      <c r="R30" s="160"/>
      <c r="S30" s="160"/>
      <c r="T30" s="161">
        <v>0.47699999999999998</v>
      </c>
      <c r="U30" s="160">
        <f>ROUND(E30*T30,2)</f>
        <v>6.33</v>
      </c>
      <c r="V30" s="150"/>
      <c r="W30" s="150"/>
      <c r="X30" s="150"/>
      <c r="Y30" s="150"/>
      <c r="Z30" s="150"/>
      <c r="AA30" s="150"/>
      <c r="AB30" s="150"/>
      <c r="AC30" s="150"/>
      <c r="AD30" s="150"/>
      <c r="AE30" s="150" t="s">
        <v>94</v>
      </c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">
      <c r="A31" s="151"/>
      <c r="B31" s="157"/>
      <c r="C31" s="188" t="s">
        <v>129</v>
      </c>
      <c r="D31" s="162"/>
      <c r="E31" s="167">
        <v>13.26</v>
      </c>
      <c r="F31" s="170"/>
      <c r="G31" s="170"/>
      <c r="H31" s="170"/>
      <c r="I31" s="170"/>
      <c r="J31" s="170"/>
      <c r="K31" s="170"/>
      <c r="L31" s="170"/>
      <c r="M31" s="170"/>
      <c r="N31" s="160"/>
      <c r="O31" s="160"/>
      <c r="P31" s="160"/>
      <c r="Q31" s="160"/>
      <c r="R31" s="160"/>
      <c r="S31" s="160"/>
      <c r="T31" s="161"/>
      <c r="U31" s="160"/>
      <c r="V31" s="150"/>
      <c r="W31" s="150"/>
      <c r="X31" s="150"/>
      <c r="Y31" s="150"/>
      <c r="Z31" s="150"/>
      <c r="AA31" s="150"/>
      <c r="AB31" s="150"/>
      <c r="AC31" s="150"/>
      <c r="AD31" s="150"/>
      <c r="AE31" s="150" t="s">
        <v>96</v>
      </c>
      <c r="AF31" s="150">
        <v>0</v>
      </c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">
      <c r="A32" s="151">
        <v>14</v>
      </c>
      <c r="B32" s="157" t="s">
        <v>130</v>
      </c>
      <c r="C32" s="187" t="s">
        <v>131</v>
      </c>
      <c r="D32" s="159" t="s">
        <v>132</v>
      </c>
      <c r="E32" s="166">
        <v>2</v>
      </c>
      <c r="F32" s="169"/>
      <c r="G32" s="170">
        <f>ROUND(E32*F32,2)</f>
        <v>0</v>
      </c>
      <c r="H32" s="169"/>
      <c r="I32" s="170">
        <f>ROUND(E32*H32,2)</f>
        <v>0</v>
      </c>
      <c r="J32" s="169"/>
      <c r="K32" s="170">
        <f>ROUND(E32*J32,2)</f>
        <v>0</v>
      </c>
      <c r="L32" s="170">
        <v>21</v>
      </c>
      <c r="M32" s="170">
        <f>G32*(1+L32/100)</f>
        <v>0</v>
      </c>
      <c r="N32" s="160">
        <v>2.4199999999999998E-3</v>
      </c>
      <c r="O32" s="160">
        <f>ROUND(E32*N32,5)</f>
        <v>4.8399999999999997E-3</v>
      </c>
      <c r="P32" s="160">
        <v>0</v>
      </c>
      <c r="Q32" s="160">
        <f>ROUND(E32*P32,5)</f>
        <v>0</v>
      </c>
      <c r="R32" s="160"/>
      <c r="S32" s="160"/>
      <c r="T32" s="161">
        <v>0.4</v>
      </c>
      <c r="U32" s="160">
        <f>ROUND(E32*T32,2)</f>
        <v>0.8</v>
      </c>
      <c r="V32" s="150"/>
      <c r="W32" s="150"/>
      <c r="X32" s="150"/>
      <c r="Y32" s="150"/>
      <c r="Z32" s="150"/>
      <c r="AA32" s="150"/>
      <c r="AB32" s="150"/>
      <c r="AC32" s="150"/>
      <c r="AD32" s="150"/>
      <c r="AE32" s="150" t="s">
        <v>94</v>
      </c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ht="22.5" outlineLevel="1" x14ac:dyDescent="0.2">
      <c r="A33" s="151">
        <v>15</v>
      </c>
      <c r="B33" s="157" t="s">
        <v>133</v>
      </c>
      <c r="C33" s="187" t="s">
        <v>134</v>
      </c>
      <c r="D33" s="159" t="s">
        <v>120</v>
      </c>
      <c r="E33" s="166">
        <v>21.1</v>
      </c>
      <c r="F33" s="169"/>
      <c r="G33" s="170">
        <f>ROUND(E33*F33,2)</f>
        <v>0</v>
      </c>
      <c r="H33" s="169"/>
      <c r="I33" s="170">
        <f>ROUND(E33*H33,2)</f>
        <v>0</v>
      </c>
      <c r="J33" s="169"/>
      <c r="K33" s="170">
        <f>ROUND(E33*J33,2)</f>
        <v>0</v>
      </c>
      <c r="L33" s="170">
        <v>21</v>
      </c>
      <c r="M33" s="170">
        <f>G33*(1+L33/100)</f>
        <v>0</v>
      </c>
      <c r="N33" s="160">
        <v>0.74</v>
      </c>
      <c r="O33" s="160">
        <f>ROUND(E33*N33,5)</f>
        <v>15.614000000000001</v>
      </c>
      <c r="P33" s="160">
        <v>0</v>
      </c>
      <c r="Q33" s="160">
        <f>ROUND(E33*P33,5)</f>
        <v>0</v>
      </c>
      <c r="R33" s="160"/>
      <c r="S33" s="160"/>
      <c r="T33" s="161">
        <v>1.1000000000000001</v>
      </c>
      <c r="U33" s="160">
        <f>ROUND(E33*T33,2)</f>
        <v>23.21</v>
      </c>
      <c r="V33" s="150"/>
      <c r="W33" s="150"/>
      <c r="X33" s="150"/>
      <c r="Y33" s="150"/>
      <c r="Z33" s="150"/>
      <c r="AA33" s="150"/>
      <c r="AB33" s="150"/>
      <c r="AC33" s="150"/>
      <c r="AD33" s="150"/>
      <c r="AE33" s="150" t="s">
        <v>94</v>
      </c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51"/>
      <c r="B34" s="157"/>
      <c r="C34" s="188" t="s">
        <v>135</v>
      </c>
      <c r="D34" s="162"/>
      <c r="E34" s="167">
        <v>21.1</v>
      </c>
      <c r="F34" s="170"/>
      <c r="G34" s="170"/>
      <c r="H34" s="170"/>
      <c r="I34" s="170"/>
      <c r="J34" s="170"/>
      <c r="K34" s="170"/>
      <c r="L34" s="170"/>
      <c r="M34" s="170"/>
      <c r="N34" s="160"/>
      <c r="O34" s="160"/>
      <c r="P34" s="160"/>
      <c r="Q34" s="160"/>
      <c r="R34" s="160"/>
      <c r="S34" s="160"/>
      <c r="T34" s="161"/>
      <c r="U34" s="160"/>
      <c r="V34" s="150"/>
      <c r="W34" s="150"/>
      <c r="X34" s="150"/>
      <c r="Y34" s="150"/>
      <c r="Z34" s="150"/>
      <c r="AA34" s="150"/>
      <c r="AB34" s="150"/>
      <c r="AC34" s="150"/>
      <c r="AD34" s="150"/>
      <c r="AE34" s="150" t="s">
        <v>96</v>
      </c>
      <c r="AF34" s="150">
        <v>0</v>
      </c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">
      <c r="A35" s="151">
        <v>16</v>
      </c>
      <c r="B35" s="157" t="s">
        <v>136</v>
      </c>
      <c r="C35" s="187" t="s">
        <v>137</v>
      </c>
      <c r="D35" s="159" t="s">
        <v>138</v>
      </c>
      <c r="E35" s="166">
        <v>0.21</v>
      </c>
      <c r="F35" s="169"/>
      <c r="G35" s="170">
        <f>ROUND(E35*F35,2)</f>
        <v>0</v>
      </c>
      <c r="H35" s="169"/>
      <c r="I35" s="170">
        <f>ROUND(E35*H35,2)</f>
        <v>0</v>
      </c>
      <c r="J35" s="169"/>
      <c r="K35" s="170">
        <f>ROUND(E35*J35,2)</f>
        <v>0</v>
      </c>
      <c r="L35" s="170">
        <v>21</v>
      </c>
      <c r="M35" s="170">
        <f>G35*(1+L35/100)</f>
        <v>0</v>
      </c>
      <c r="N35" s="160">
        <v>1.0211600000000001</v>
      </c>
      <c r="O35" s="160">
        <f>ROUND(E35*N35,5)</f>
        <v>0.21443999999999999</v>
      </c>
      <c r="P35" s="160">
        <v>0</v>
      </c>
      <c r="Q35" s="160">
        <f>ROUND(E35*P35,5)</f>
        <v>0</v>
      </c>
      <c r="R35" s="160"/>
      <c r="S35" s="160"/>
      <c r="T35" s="161">
        <v>23.530999999999999</v>
      </c>
      <c r="U35" s="160">
        <f>ROUND(E35*T35,2)</f>
        <v>4.9400000000000004</v>
      </c>
      <c r="V35" s="150"/>
      <c r="W35" s="150"/>
      <c r="X35" s="150"/>
      <c r="Y35" s="150"/>
      <c r="Z35" s="150"/>
      <c r="AA35" s="150"/>
      <c r="AB35" s="150"/>
      <c r="AC35" s="150"/>
      <c r="AD35" s="150"/>
      <c r="AE35" s="150" t="s">
        <v>94</v>
      </c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 x14ac:dyDescent="0.2">
      <c r="A36" s="151">
        <v>17</v>
      </c>
      <c r="B36" s="157" t="s">
        <v>139</v>
      </c>
      <c r="C36" s="187" t="s">
        <v>140</v>
      </c>
      <c r="D36" s="159" t="s">
        <v>93</v>
      </c>
      <c r="E36" s="166">
        <v>10.496249999999998</v>
      </c>
      <c r="F36" s="169"/>
      <c r="G36" s="170">
        <f>ROUND(E36*F36,2)</f>
        <v>0</v>
      </c>
      <c r="H36" s="169"/>
      <c r="I36" s="170">
        <f>ROUND(E36*H36,2)</f>
        <v>0</v>
      </c>
      <c r="J36" s="169"/>
      <c r="K36" s="170">
        <f>ROUND(E36*J36,2)</f>
        <v>0</v>
      </c>
      <c r="L36" s="170">
        <v>21</v>
      </c>
      <c r="M36" s="170">
        <f>G36*(1+L36/100)</f>
        <v>0</v>
      </c>
      <c r="N36" s="160">
        <v>2.5249999999999999</v>
      </c>
      <c r="O36" s="160">
        <f>ROUND(E36*N36,5)</f>
        <v>26.503029999999999</v>
      </c>
      <c r="P36" s="160">
        <v>0</v>
      </c>
      <c r="Q36" s="160">
        <f>ROUND(E36*P36,5)</f>
        <v>0</v>
      </c>
      <c r="R36" s="160"/>
      <c r="S36" s="160"/>
      <c r="T36" s="161">
        <v>0.48</v>
      </c>
      <c r="U36" s="160">
        <f>ROUND(E36*T36,2)</f>
        <v>5.04</v>
      </c>
      <c r="V36" s="150"/>
      <c r="W36" s="150"/>
      <c r="X36" s="150"/>
      <c r="Y36" s="150"/>
      <c r="Z36" s="150"/>
      <c r="AA36" s="150"/>
      <c r="AB36" s="150"/>
      <c r="AC36" s="150"/>
      <c r="AD36" s="150"/>
      <c r="AE36" s="150" t="s">
        <v>94</v>
      </c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">
      <c r="A37" s="151"/>
      <c r="B37" s="157"/>
      <c r="C37" s="188" t="s">
        <v>141</v>
      </c>
      <c r="D37" s="162"/>
      <c r="E37" s="167">
        <v>10.49625</v>
      </c>
      <c r="F37" s="170"/>
      <c r="G37" s="170"/>
      <c r="H37" s="170"/>
      <c r="I37" s="170"/>
      <c r="J37" s="170"/>
      <c r="K37" s="170"/>
      <c r="L37" s="170"/>
      <c r="M37" s="170"/>
      <c r="N37" s="160"/>
      <c r="O37" s="160"/>
      <c r="P37" s="160"/>
      <c r="Q37" s="160"/>
      <c r="R37" s="160"/>
      <c r="S37" s="160"/>
      <c r="T37" s="161"/>
      <c r="U37" s="160"/>
      <c r="V37" s="150"/>
      <c r="W37" s="150"/>
      <c r="X37" s="150"/>
      <c r="Y37" s="150"/>
      <c r="Z37" s="150"/>
      <c r="AA37" s="150"/>
      <c r="AB37" s="150"/>
      <c r="AC37" s="150"/>
      <c r="AD37" s="150"/>
      <c r="AE37" s="150" t="s">
        <v>96</v>
      </c>
      <c r="AF37" s="150">
        <v>0</v>
      </c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22.5" outlineLevel="1" x14ac:dyDescent="0.2">
      <c r="A38" s="151">
        <v>18</v>
      </c>
      <c r="B38" s="157" t="s">
        <v>142</v>
      </c>
      <c r="C38" s="187" t="s">
        <v>143</v>
      </c>
      <c r="D38" s="159" t="s">
        <v>138</v>
      </c>
      <c r="E38" s="166">
        <v>0.49</v>
      </c>
      <c r="F38" s="169"/>
      <c r="G38" s="170">
        <f>ROUND(E38*F38,2)</f>
        <v>0</v>
      </c>
      <c r="H38" s="169"/>
      <c r="I38" s="170">
        <f>ROUND(E38*H38,2)</f>
        <v>0</v>
      </c>
      <c r="J38" s="169"/>
      <c r="K38" s="170">
        <f>ROUND(E38*J38,2)</f>
        <v>0</v>
      </c>
      <c r="L38" s="170">
        <v>21</v>
      </c>
      <c r="M38" s="170">
        <f>G38*(1+L38/100)</f>
        <v>0</v>
      </c>
      <c r="N38" s="160">
        <v>1.0554399999999999</v>
      </c>
      <c r="O38" s="160">
        <f>ROUND(E38*N38,5)</f>
        <v>0.51717000000000002</v>
      </c>
      <c r="P38" s="160">
        <v>0</v>
      </c>
      <c r="Q38" s="160">
        <f>ROUND(E38*P38,5)</f>
        <v>0</v>
      </c>
      <c r="R38" s="160"/>
      <c r="S38" s="160"/>
      <c r="T38" s="161">
        <v>15.231</v>
      </c>
      <c r="U38" s="160">
        <f>ROUND(E38*T38,2)</f>
        <v>7.46</v>
      </c>
      <c r="V38" s="150"/>
      <c r="W38" s="150"/>
      <c r="X38" s="150"/>
      <c r="Y38" s="150"/>
      <c r="Z38" s="150"/>
      <c r="AA38" s="150"/>
      <c r="AB38" s="150"/>
      <c r="AC38" s="150"/>
      <c r="AD38" s="150"/>
      <c r="AE38" s="150" t="s">
        <v>94</v>
      </c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">
      <c r="A39" s="151">
        <v>19</v>
      </c>
      <c r="B39" s="157" t="s">
        <v>144</v>
      </c>
      <c r="C39" s="187" t="s">
        <v>145</v>
      </c>
      <c r="D39" s="159" t="s">
        <v>120</v>
      </c>
      <c r="E39" s="166">
        <v>21.7</v>
      </c>
      <c r="F39" s="169"/>
      <c r="G39" s="170">
        <f>ROUND(E39*F39,2)</f>
        <v>0</v>
      </c>
      <c r="H39" s="169"/>
      <c r="I39" s="170">
        <f>ROUND(E39*H39,2)</f>
        <v>0</v>
      </c>
      <c r="J39" s="169"/>
      <c r="K39" s="170">
        <f>ROUND(E39*J39,2)</f>
        <v>0</v>
      </c>
      <c r="L39" s="170">
        <v>21</v>
      </c>
      <c r="M39" s="170">
        <f>G39*(1+L39/100)</f>
        <v>0</v>
      </c>
      <c r="N39" s="160">
        <v>3.9199999999999999E-2</v>
      </c>
      <c r="O39" s="160">
        <f>ROUND(E39*N39,5)</f>
        <v>0.85063999999999995</v>
      </c>
      <c r="P39" s="160">
        <v>0</v>
      </c>
      <c r="Q39" s="160">
        <f>ROUND(E39*P39,5)</f>
        <v>0</v>
      </c>
      <c r="R39" s="160"/>
      <c r="S39" s="160"/>
      <c r="T39" s="161">
        <v>1.6</v>
      </c>
      <c r="U39" s="160">
        <f>ROUND(E39*T39,2)</f>
        <v>34.72</v>
      </c>
      <c r="V39" s="150"/>
      <c r="W39" s="150"/>
      <c r="X39" s="150"/>
      <c r="Y39" s="150"/>
      <c r="Z39" s="150"/>
      <c r="AA39" s="150"/>
      <c r="AB39" s="150"/>
      <c r="AC39" s="150"/>
      <c r="AD39" s="150"/>
      <c r="AE39" s="150" t="s">
        <v>94</v>
      </c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outlineLevel="1" x14ac:dyDescent="0.2">
      <c r="A40" s="180">
        <v>20</v>
      </c>
      <c r="B40" s="181" t="s">
        <v>146</v>
      </c>
      <c r="C40" s="190" t="s">
        <v>147</v>
      </c>
      <c r="D40" s="182" t="s">
        <v>120</v>
      </c>
      <c r="E40" s="183">
        <v>21.7</v>
      </c>
      <c r="F40" s="184"/>
      <c r="G40" s="185">
        <f>ROUND(E40*F40,2)</f>
        <v>0</v>
      </c>
      <c r="H40" s="184"/>
      <c r="I40" s="185">
        <f>ROUND(E40*H40,2)</f>
        <v>0</v>
      </c>
      <c r="J40" s="184"/>
      <c r="K40" s="185">
        <f>ROUND(E40*J40,2)</f>
        <v>0</v>
      </c>
      <c r="L40" s="185">
        <v>21</v>
      </c>
      <c r="M40" s="185">
        <f>G40*(1+L40/100)</f>
        <v>0</v>
      </c>
      <c r="N40" s="186">
        <v>0</v>
      </c>
      <c r="O40" s="186">
        <f>ROUND(E40*N40,5)</f>
        <v>0</v>
      </c>
      <c r="P40" s="160">
        <v>0</v>
      </c>
      <c r="Q40" s="160">
        <f>ROUND(E40*P40,5)</f>
        <v>0</v>
      </c>
      <c r="R40" s="160"/>
      <c r="S40" s="160"/>
      <c r="T40" s="161">
        <v>0.32</v>
      </c>
      <c r="U40" s="160">
        <f>ROUND(E40*T40,2)</f>
        <v>6.94</v>
      </c>
      <c r="V40" s="150"/>
      <c r="W40" s="150"/>
      <c r="X40" s="150"/>
      <c r="Y40" s="150"/>
      <c r="Z40" s="150"/>
      <c r="AA40" s="150"/>
      <c r="AB40" s="150"/>
      <c r="AC40" s="150"/>
      <c r="AD40" s="150"/>
      <c r="AE40" s="150" t="s">
        <v>94</v>
      </c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x14ac:dyDescent="0.2">
      <c r="A41" s="6"/>
      <c r="B41" s="201" t="s">
        <v>28</v>
      </c>
      <c r="C41" s="191" t="s">
        <v>148</v>
      </c>
      <c r="D41" s="6"/>
      <c r="E41" s="6"/>
      <c r="F41" s="6"/>
      <c r="G41" s="202">
        <f>SUM(G38:G40,G36,G35,G33,G32,G30,G28,G26,G25,G24,G23,G21,G19,G17,G15)</f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60" x14ac:dyDescent="0.2">
      <c r="C42" s="192"/>
      <c r="AE42" t="s">
        <v>149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Křivánková</cp:lastModifiedBy>
  <cp:lastPrinted>2019-11-20T11:44:09Z</cp:lastPrinted>
  <dcterms:created xsi:type="dcterms:W3CDTF">2009-04-08T07:15:50Z</dcterms:created>
  <dcterms:modified xsi:type="dcterms:W3CDTF">2019-11-20T11:46:07Z</dcterms:modified>
</cp:coreProperties>
</file>