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Krycí list" sheetId="1" r:id="rId1"/>
    <sheet name="Rekapitulace" sheetId="2" r:id="rId2"/>
    <sheet name="Položky" sheetId="3" r:id="rId3"/>
  </sheets>
  <definedNames>
    <definedName name="_xlnm.Print_Area" localSheetId="0">'Krycí list'!$A$1:$G$45</definedName>
    <definedName name="_xlnm.Print_Area" localSheetId="2">'Položky'!$A$1:$G$199</definedName>
    <definedName name="_xlnm.Print_Area" localSheetId="1">'Rekapitulace'!$A$1:$I$47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'Rekapitulace'!$G$33</definedName>
    <definedName name="Dodavka0">'Položky'!#REF!</definedName>
    <definedName name="HSV">'Rekapitulace'!$E$33</definedName>
    <definedName name="HSV0">'Položky'!#REF!</definedName>
    <definedName name="HZS">'Rekapitulace'!$I$33</definedName>
    <definedName name="HZS0">'Položky'!#REF!</definedName>
    <definedName name="JKSO">'Krycí list'!$G$2</definedName>
    <definedName name="MJ">'Krycí list'!$G$5</definedName>
    <definedName name="Mont">'Rekapitulace'!$H$33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PocetMJ">'Krycí list'!$G$6</definedName>
    <definedName name="Poznamka">'Krycí list'!$B$37</definedName>
    <definedName name="Projektant">'Krycí list'!$C$8</definedName>
    <definedName name="PSV">'Rekapitulace'!$F$33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Typ">'Položky'!#REF!</definedName>
    <definedName name="VRN">'Rekapitulace'!$H$46</definedName>
    <definedName name="VRNKc">#REF!</definedName>
    <definedName name="VRNnazev">#REF!</definedName>
    <definedName name="VRNproc">#REF!</definedName>
    <definedName name="VRNzakl">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solver_lin" localSheetId="2">0</definedName>
    <definedName name="solver_num" localSheetId="2">0</definedName>
    <definedName name="solver_opt" localSheetId="2">'Položky'!#REF!</definedName>
    <definedName name="solver_typ" localSheetId="2">1</definedName>
    <definedName name="solver_val" localSheetId="2">0</definedName>
    <definedName name="_xlnm.Print_Titles" localSheetId="1">'Rekapitulace'!$1:$6</definedName>
    <definedName name="_xlnm.Print_Titles" localSheetId="2">'Položky'!$1:$6</definedName>
  </definedNames>
  <calcPr calcId="145621"/>
  <extLst/>
</workbook>
</file>

<file path=xl/sharedStrings.xml><?xml version="1.0" encoding="utf-8"?>
<sst xmlns="http://schemas.openxmlformats.org/spreadsheetml/2006/main" count="552" uniqueCount="381">
  <si>
    <t>POLOŽKOVÝ ROZPOČET</t>
  </si>
  <si>
    <t>Rozpočet</t>
  </si>
  <si>
    <t xml:space="preserve">JKSO </t>
  </si>
  <si>
    <t>Objekt</t>
  </si>
  <si>
    <t>Název objektu</t>
  </si>
  <si>
    <t xml:space="preserve">SKP </t>
  </si>
  <si>
    <t>01</t>
  </si>
  <si>
    <t>Vestavba výtahu, Soudní 20, Nymburk</t>
  </si>
  <si>
    <t>Měrná jednotka</t>
  </si>
  <si>
    <t>Stavba</t>
  </si>
  <si>
    <t>Název stavby</t>
  </si>
  <si>
    <t>Počet jednotek</t>
  </si>
  <si>
    <t>Novák1902</t>
  </si>
  <si>
    <t>Náklady na m.j.</t>
  </si>
  <si>
    <t>Projektant</t>
  </si>
  <si>
    <t>Ing. Jindřich Novák</t>
  </si>
  <si>
    <t>Typ rozpočtu</t>
  </si>
  <si>
    <t>Zpracovatel projektu</t>
  </si>
  <si>
    <t>Objednatel</t>
  </si>
  <si>
    <t>SZŠ a VOŠ zdravotnická Nymburk</t>
  </si>
  <si>
    <t>Dodavatel</t>
  </si>
  <si>
    <t>bude určen výběrovým řízením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</si>
  <si>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</si>
  <si>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</si>
  <si>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</si>
  <si>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</si>
  <si>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</si>
  <si>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</si>
  <si>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</si>
  <si>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</si>
  <si>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</si>
  <si>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</si>
  <si>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</si>
  <si>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</si>
  <si>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</si>
  <si>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</si>
  <si>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</si>
  <si>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</si>
  <si>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</si>
  <si>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</si>
  <si>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</si>
  <si>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</si>
  <si>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</si>
  <si>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</si>
  <si>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</si>
  <si>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 xml:space="preserve">Datum : </t>
  </si>
  <si>
    <t>červen 2019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</si>
  <si>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</si>
  <si>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</si>
  <si>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</si>
  <si>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</si>
  <si>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</si>
  <si>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</si>
  <si>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</si>
  <si>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</si>
  <si>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Smluvní poznámka :</t>
  </si>
  <si>
    <t xml:space="preserve"> </t>
  </si>
  <si>
    <r>
      <rPr>
        <b/>
        <sz val="8"/>
        <rFont val="Arial CE"/>
        <family val="2"/>
      </rPr>
      <t xml:space="preserve">Materiály, které jsou stanovenými výrobky ve smyslu Nařízení vlády č. 163/2002 Sb., musí mít doloženy doklad o tom, že k nim bylo vydáno prohlášení o shodě výrobcem či dodavatelem.                                                                                                                                          Součástí ceny je zajištění BOZP pro zhotovitele i uživatele stavby.                                                                                                 </t>
    </r>
    <r>
      <rPr>
        <b/>
        <u val="single"/>
        <sz val="8"/>
        <rFont val="Arial CE"/>
        <family val="0"/>
      </rPr>
      <t>Uchazečem nabídnutá smluvní cena obsahuje veškeré práce a náklady spojené s realizací díla</t>
    </r>
    <r>
      <rPr>
        <b/>
        <sz val="8"/>
        <rFont val="Arial CE"/>
        <family val="2"/>
      </rPr>
      <t xml:space="preserve"> dokumentované projektem a zjištěné uchazečem při prověrce dokumentace i prohlídce pro zpracování nabídky a nutné k bezzávadové úřední zkoušce. Případné rozdíly položek či výměr uchazeč do nabídky zohlednil.</t>
    </r>
  </si>
  <si>
    <t>Stavba :</t>
  </si>
  <si>
    <t>Rozpočet :</t>
  </si>
  <si>
    <t>Objekt :</t>
  </si>
  <si>
    <t>Vestavba výtahu Nymburk</t>
  </si>
  <si>
    <t>REKAPITULACE  STAVEBNÍCH  DÍLŮ</t>
  </si>
  <si>
    <t>Stavební díl</t>
  </si>
  <si>
    <t>HSV</t>
  </si>
  <si>
    <t>PSV</t>
  </si>
  <si>
    <t>Dodávka</t>
  </si>
  <si>
    <t>Montáž</t>
  </si>
  <si>
    <t>61</t>
  </si>
  <si>
    <t>62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</si>
  <si>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</si>
  <si>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</si>
  <si>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</si>
  <si>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</si>
  <si>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</si>
  <si>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</si>
  <si>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</si>
  <si>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</si>
  <si>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</si>
  <si>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</si>
  <si>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</si>
  <si>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</si>
  <si>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</si>
  <si>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</si>
  <si>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</si>
  <si>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</si>
  <si>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</si>
  <si>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</si>
  <si>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</si>
  <si>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</si>
  <si>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</si>
  <si>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</si>
  <si>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</si>
  <si>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</si>
  <si>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</si>
  <si>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</si>
  <si>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</si>
  <si>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139711101RT3</t>
  </si>
  <si>
    <t xml:space="preserve">Vykopávka v uzavřených prostorách v hor.1-4 </t>
  </si>
  <si>
    <t>m3</t>
  </si>
  <si>
    <t>(0,8*0,6+2,0*0,4)*0,2</t>
  </si>
  <si>
    <t>161101102R00</t>
  </si>
  <si>
    <t xml:space="preserve">Svislé přemístění výkopku z hor.1-4 do 4,0 m </t>
  </si>
  <si>
    <t>162201203R00</t>
  </si>
  <si>
    <t xml:space="preserve">Vodorovné přemíst.výkopku, kolečko hor.1-4, do 10m </t>
  </si>
  <si>
    <t>162201210R00</t>
  </si>
  <si>
    <t xml:space="preserve">Příplatek za dalš.10 m, kolečko, výkop. z hor.1- 4 </t>
  </si>
  <si>
    <t>0,3*4</t>
  </si>
  <si>
    <t>162701105R00</t>
  </si>
  <si>
    <t xml:space="preserve">Vodorovné přemístění výkopku z hor.1-4 do 10000 m </t>
  </si>
  <si>
    <t>162701109R00</t>
  </si>
  <si>
    <t xml:space="preserve">Příplatek k vod. přemístění hor.1-4 za další 1 km </t>
  </si>
  <si>
    <t>0,3*10</t>
  </si>
  <si>
    <t>171201201R00</t>
  </si>
  <si>
    <t xml:space="preserve">Uložení sypaniny na skl.-sypanina na výšku přes 2m </t>
  </si>
  <si>
    <t>199000002R00</t>
  </si>
  <si>
    <t xml:space="preserve">Poplatek za skládku horniny 1- 4 </t>
  </si>
  <si>
    <t>Celkem za</t>
  </si>
  <si>
    <t>2</t>
  </si>
  <si>
    <t>Základy a zvláštní zakládání</t>
  </si>
  <si>
    <t>274320030RA0</t>
  </si>
  <si>
    <t>Základový pas ŽB z betonu C 16/20, vč. výztuže</t>
  </si>
  <si>
    <t>(0,8*0,6+2,0*0,4)*0,35</t>
  </si>
  <si>
    <t>3</t>
  </si>
  <si>
    <t>Svislé a kompletní konstrukce</t>
  </si>
  <si>
    <t>311231114R00</t>
  </si>
  <si>
    <t xml:space="preserve">Zdivo nosné cihelné z CP 29 P15 na MVC 2,5 </t>
  </si>
  <si>
    <t>0,6*0,8*2,0</t>
  </si>
  <si>
    <t>311112315RT2</t>
  </si>
  <si>
    <t>Zdivo základové z bednicích tvárnic, tl. 20 cm výplň tvárnic betonem C 16/20</t>
  </si>
  <si>
    <t>m2</t>
  </si>
  <si>
    <t>2,0*3,5</t>
  </si>
  <si>
    <t>311361821R00</t>
  </si>
  <si>
    <t xml:space="preserve">Výztuž nadzáklad. zdí z betonářské oceli 10505 (R) </t>
  </si>
  <si>
    <t>t</t>
  </si>
  <si>
    <t>(3,5*2,0/0,25+2,05*3,05/0,2)*0,89</t>
  </si>
  <si>
    <t>317941121R00</t>
  </si>
  <si>
    <t xml:space="preserve">Osazení ocelových válcovaných nosníků do č.16 </t>
  </si>
  <si>
    <t>2*1,25*0,0123</t>
  </si>
  <si>
    <t xml:space="preserve">Osazení ocelových válcovaných nosníků do č.12 </t>
  </si>
  <si>
    <t>4*1,25*0,0106</t>
  </si>
  <si>
    <t>346244381R00</t>
  </si>
  <si>
    <t xml:space="preserve">Plentování ocelových nosníků výšky do 20 cm </t>
  </si>
  <si>
    <t>4*1,25*2*0,12</t>
  </si>
  <si>
    <t>349231811R00</t>
  </si>
  <si>
    <t xml:space="preserve">Přizdívka ostění s ozubem z cihel, kapsy do 15 cm </t>
  </si>
  <si>
    <t>0,6*2,0</t>
  </si>
  <si>
    <t>300 00</t>
  </si>
  <si>
    <t xml:space="preserve">D+M stěn vikýře - Cetris, EPS 8 cm, Cetris, Al plech </t>
  </si>
  <si>
    <t>(1,75+1,7)*2*2,0</t>
  </si>
  <si>
    <t>4</t>
  </si>
  <si>
    <t>Vodorovné konstrukce</t>
  </si>
  <si>
    <t>411321315R00</t>
  </si>
  <si>
    <t xml:space="preserve">Stropy deskové ze železobetonu C 20/25 </t>
  </si>
  <si>
    <t>1,6*1,6*0,25</t>
  </si>
  <si>
    <t>411354175R00</t>
  </si>
  <si>
    <t xml:space="preserve">Podpěrná konstr. stropů do 20 kPa - zřízení </t>
  </si>
  <si>
    <t>1,6*1,6</t>
  </si>
  <si>
    <t>411354176R00</t>
  </si>
  <si>
    <t xml:space="preserve">Podpěrná konstr. stropů do 20 kPa - odstranění </t>
  </si>
  <si>
    <t>411354236R00</t>
  </si>
  <si>
    <t xml:space="preserve">Bednění stropů plech lesklý, vlna 50 mm tl. 1,0 mm </t>
  </si>
  <si>
    <t>411362021R00</t>
  </si>
  <si>
    <t xml:space="preserve">Výztuž stropů svařovanou sítí z sítí Kari </t>
  </si>
  <si>
    <t>1,45*1,5*0,005*2*1,2</t>
  </si>
  <si>
    <t>413232221R00</t>
  </si>
  <si>
    <t xml:space="preserve">Zazdívka zhlaví válcovaných nosníků výšky do 30cm </t>
  </si>
  <si>
    <t>kus</t>
  </si>
  <si>
    <t>Upravy povrchů vnitřní</t>
  </si>
  <si>
    <t>612421637R00</t>
  </si>
  <si>
    <t xml:space="preserve">Omítka vnitřní zdiva, MVC, štuková </t>
  </si>
  <si>
    <t>(0,8+2*0,6)*2,0+0,8*0,6+2,0*3,0</t>
  </si>
  <si>
    <t>0,3*(1,3+2*2,2)</t>
  </si>
  <si>
    <t>Upravy povrchů vnější</t>
  </si>
  <si>
    <t>622323041R00</t>
  </si>
  <si>
    <t>Penetrace podkladu HC-4</t>
  </si>
  <si>
    <t>(2,25+1,25)*0,5*1,75*4</t>
  </si>
  <si>
    <t>62201188R00</t>
  </si>
  <si>
    <t>Omítka stěn tenkovrstvá silikovová barevná zatíraná</t>
  </si>
  <si>
    <t>63</t>
  </si>
  <si>
    <t>Podlahy a podlahové konstrukce</t>
  </si>
  <si>
    <t>631312121R00</t>
  </si>
  <si>
    <t xml:space="preserve">Doplnění mazanin betonem do 4 m2, do tl. 8 cm </t>
  </si>
  <si>
    <t>3,4*0,15*0,08</t>
  </si>
  <si>
    <t>64</t>
  </si>
  <si>
    <t>Výplně otvorů</t>
  </si>
  <si>
    <t>642944121RU4</t>
  </si>
  <si>
    <t>Osazení ocelových zárubní dodatečně do 2,5 m2 včetně dodávky zárubně  80x197x16 cm</t>
  </si>
  <si>
    <t>94</t>
  </si>
  <si>
    <t>Lešení a stavební výtahy</t>
  </si>
  <si>
    <t>940 01</t>
  </si>
  <si>
    <t>Úzké fošnové lešení na schod.ramenech kolem zrcadla + zasíťování (montáž, nájem, demontáž)</t>
  </si>
  <si>
    <t>2,5*4*15,2</t>
  </si>
  <si>
    <t>95</t>
  </si>
  <si>
    <t>Dokončovací konstrukce na pozemních stavbách</t>
  </si>
  <si>
    <t>950 00</t>
  </si>
  <si>
    <t xml:space="preserve">Průběžnbý hrubý úklid </t>
  </si>
  <si>
    <t>kpl</t>
  </si>
  <si>
    <t>96</t>
  </si>
  <si>
    <t>Bourání konstrukcí</t>
  </si>
  <si>
    <t>963051113R00</t>
  </si>
  <si>
    <t xml:space="preserve">Bourání ŽB stropů deskových tl. nad 8 cm </t>
  </si>
  <si>
    <t>2,0*1,9*0,15</t>
  </si>
  <si>
    <t>965042131R00</t>
  </si>
  <si>
    <t xml:space="preserve">Bourání mazanin betonových  tl. 10 cm, pl. 4 m2 </t>
  </si>
  <si>
    <t>2,0*2,0*0,1</t>
  </si>
  <si>
    <t>965081713R00</t>
  </si>
  <si>
    <t xml:space="preserve">Bourání dlažeb keramických tl.10 mm, nad 1 m2 </t>
  </si>
  <si>
    <t>2,4*2,4</t>
  </si>
  <si>
    <t>97</t>
  </si>
  <si>
    <t>Prorážení otvorů</t>
  </si>
  <si>
    <t>971033651R00</t>
  </si>
  <si>
    <t xml:space="preserve">Vybourání otv. zeď cihel. pl.4 m2, tl.60 cm, MVC </t>
  </si>
  <si>
    <t>0,8*0,6*2,2</t>
  </si>
  <si>
    <t>1,2*0,3*2,5</t>
  </si>
  <si>
    <t>972033491R00</t>
  </si>
  <si>
    <t xml:space="preserve">Vybourání otvorů cihel. klenba pl. 4 m2, nad 30 cm </t>
  </si>
  <si>
    <t>1,4*1,4*0,65</t>
  </si>
  <si>
    <t>973031325R00</t>
  </si>
  <si>
    <t xml:space="preserve">Vysekání kapes zeď cihel. MVC, pl. 0,1m2, hl. 30cm </t>
  </si>
  <si>
    <t>974031664R00</t>
  </si>
  <si>
    <t xml:space="preserve">Vysekání rýh zeď cihelná </t>
  </si>
  <si>
    <t>(1,45+1,45)*0,3*1,35</t>
  </si>
  <si>
    <t>(0,8*0,6+2,0*0,4)*0,15</t>
  </si>
  <si>
    <t>99</t>
  </si>
  <si>
    <t>Staveništní přesun hmot</t>
  </si>
  <si>
    <t>999281151R00</t>
  </si>
  <si>
    <t xml:space="preserve">Přesun hmot pro opravy a údržbu do v. 25 m,nošením </t>
  </si>
  <si>
    <t>711</t>
  </si>
  <si>
    <t>Izolace proti vodě</t>
  </si>
  <si>
    <t>711140016RAA</t>
  </si>
  <si>
    <t>Izolace proti vodě vodorovná přitavená, 1x 1x ALP, 1x modifikovaný pás Elastodek 50 SP</t>
  </si>
  <si>
    <t>0,5*3,0+0,9*0,7</t>
  </si>
  <si>
    <t>713</t>
  </si>
  <si>
    <t>Izolace tepelné</t>
  </si>
  <si>
    <t>713 00</t>
  </si>
  <si>
    <t xml:space="preserve">D+M zateplení střechy šachty - spádový EPS </t>
  </si>
  <si>
    <t>2,0*2,0</t>
  </si>
  <si>
    <t>713 01</t>
  </si>
  <si>
    <t>D+M zateplení stěn šachty EPS 80 mm</t>
  </si>
  <si>
    <t>762</t>
  </si>
  <si>
    <t>Konstrukce tesařské</t>
  </si>
  <si>
    <t>762341220R00</t>
  </si>
  <si>
    <t xml:space="preserve">M. bedn.střech rovn. z aglomer.desek šroubováním </t>
  </si>
  <si>
    <t>2,0*2,0*2</t>
  </si>
  <si>
    <t>762395000R00</t>
  </si>
  <si>
    <t xml:space="preserve">Spojovací a ochranné prostředky pro střechy </t>
  </si>
  <si>
    <t>2,0*2,0*2*0,018</t>
  </si>
  <si>
    <t>762 00</t>
  </si>
  <si>
    <t>Úpravy krovu pro šachtu - přerušení vaznice +krokví, stojka výměny, bednění</t>
  </si>
  <si>
    <t>762 01</t>
  </si>
  <si>
    <t>Vyříznutí střechy pro prostup šachty</t>
  </si>
  <si>
    <t>762 02</t>
  </si>
  <si>
    <t>Šikmé zakrytí mezery stěna/šachta v přízemí</t>
  </si>
  <si>
    <t>59590737</t>
  </si>
  <si>
    <t>Deska cementotřísková Cetris BASIC tl. 12 mm</t>
  </si>
  <si>
    <t>2,0*2,0*2*1,1</t>
  </si>
  <si>
    <t>763</t>
  </si>
  <si>
    <t>Dřevostavby</t>
  </si>
  <si>
    <t>763612132R00</t>
  </si>
  <si>
    <t>M.obložení stěn z desek do tl.18 mm,P+D,šroubov.</t>
  </si>
  <si>
    <t>(2,25+1,25)*0,5*1,75*4*1,1</t>
  </si>
  <si>
    <t>764</t>
  </si>
  <si>
    <t>Konstrukce klempířské</t>
  </si>
  <si>
    <t>764 00</t>
  </si>
  <si>
    <t>Demontáž krytiny pro šachtu</t>
  </si>
  <si>
    <t>764311302R00</t>
  </si>
  <si>
    <t xml:space="preserve">Krytina hladká z Al, tabule 2 x 1 m, do 45° </t>
  </si>
  <si>
    <t>764 01</t>
  </si>
  <si>
    <t>Lemování prostupu šachty, napojení na původní krytinu</t>
  </si>
  <si>
    <t>m</t>
  </si>
  <si>
    <t>(1,75+2,0)*2</t>
  </si>
  <si>
    <t>766</t>
  </si>
  <si>
    <t>Konstrukce truhlářské</t>
  </si>
  <si>
    <t>766661112R00</t>
  </si>
  <si>
    <t xml:space="preserve">Montáž dveří do zárubně,otevíravých 1kř.do 0,8 m </t>
  </si>
  <si>
    <t>766661413R00</t>
  </si>
  <si>
    <t>Montáž dveří protipožár.1kř.do 80 cm</t>
  </si>
  <si>
    <t>766669117R00</t>
  </si>
  <si>
    <t xml:space="preserve">Dokování samozavírače na ocelovou zárubeň </t>
  </si>
  <si>
    <t>766669921R00</t>
  </si>
  <si>
    <t xml:space="preserve">Montáž zámku </t>
  </si>
  <si>
    <t>766670021R00</t>
  </si>
  <si>
    <t xml:space="preserve">Montáž kliky a štítku </t>
  </si>
  <si>
    <t>54914620</t>
  </si>
  <si>
    <t>Dveřní kování</t>
  </si>
  <si>
    <t>Zavírač dveří hydraulický</t>
  </si>
  <si>
    <t>54926043</t>
  </si>
  <si>
    <t>Zámek FAB</t>
  </si>
  <si>
    <t>611601213</t>
  </si>
  <si>
    <t>Dveře vnitřní RAL plné 1kř. 80x197 cm</t>
  </si>
  <si>
    <t>Dveře požární EI30 80x197 cm</t>
  </si>
  <si>
    <t>767</t>
  </si>
  <si>
    <t>Konstrukce zámečnické</t>
  </si>
  <si>
    <t>767 00</t>
  </si>
  <si>
    <t xml:space="preserve">Dodávka a montáž OK šachty </t>
  </si>
  <si>
    <t>kg</t>
  </si>
  <si>
    <t>((1,55*4*16+18,5*4+2,0*4)+10%)=199 bm *9,22 kg</t>
  </si>
  <si>
    <t>767 01</t>
  </si>
  <si>
    <t>Výztuhy stěn šachty jako podchycení stropu schodiště</t>
  </si>
  <si>
    <t>767 02</t>
  </si>
  <si>
    <t>Základní a vrchní nátěr OK</t>
  </si>
  <si>
    <t>0,08*4*199</t>
  </si>
  <si>
    <t>767 03</t>
  </si>
  <si>
    <t xml:space="preserve">Dodávka a montáž opláštění - bezpečnostní sklo </t>
  </si>
  <si>
    <t>(1,75+1,7)*2*13,7</t>
  </si>
  <si>
    <t>767 04</t>
  </si>
  <si>
    <t>Vyříznutí zábradlí pro nástupiště</t>
  </si>
  <si>
    <t>ks</t>
  </si>
  <si>
    <t>767 05</t>
  </si>
  <si>
    <t>Atypické navázání zábradlí na šachtu</t>
  </si>
  <si>
    <t>767 06</t>
  </si>
  <si>
    <t xml:space="preserve">Dodavatelská dokumentace šachty </t>
  </si>
  <si>
    <t>771</t>
  </si>
  <si>
    <t>Podlahy z dlaždic a obklady</t>
  </si>
  <si>
    <t>771101210R00</t>
  </si>
  <si>
    <t xml:space="preserve">Penetrace podkladu pod dlažby </t>
  </si>
  <si>
    <t>1,5*0,3</t>
  </si>
  <si>
    <t>771575109R00</t>
  </si>
  <si>
    <t>Montáž podlah keram.,hladké, tmel vč.úpravy podkladu a spárování</t>
  </si>
  <si>
    <t>597642030</t>
  </si>
  <si>
    <t xml:space="preserve">Dlažba dodávka </t>
  </si>
  <si>
    <t>771 00</t>
  </si>
  <si>
    <t>Oprava dlažby po stojkách zábradlí</t>
  </si>
  <si>
    <t>783</t>
  </si>
  <si>
    <t>Nátěry</t>
  </si>
  <si>
    <t>783824120R00</t>
  </si>
  <si>
    <t xml:space="preserve">Nátěr syntetický betonových povrchů 1x + 2x email </t>
  </si>
  <si>
    <t>1,8*1,8+4*1,8*0,15</t>
  </si>
  <si>
    <t>784</t>
  </si>
  <si>
    <t>Malby</t>
  </si>
  <si>
    <t>784191101R00</t>
  </si>
  <si>
    <t xml:space="preserve">Penetrace podkladu univerzální 1x </t>
  </si>
  <si>
    <t>(0,8+0,6+2,3)*3,0</t>
  </si>
  <si>
    <t>2,0*0,5*2+(2,2*2+1,7)*0,25</t>
  </si>
  <si>
    <t>784195412R00</t>
  </si>
  <si>
    <t xml:space="preserve">Malba tekutá, 2 x na omítky </t>
  </si>
  <si>
    <t>M21</t>
  </si>
  <si>
    <t>Elektromontáže</t>
  </si>
  <si>
    <t>210 00</t>
  </si>
  <si>
    <t>Nový přívod od jističe v přízemí k RV v podkroví</t>
  </si>
  <si>
    <t>210 01</t>
  </si>
  <si>
    <t>D+M zásuvky v prohlubni a osvětlení šachty-lištový přívod, zásuvka, zářivky, přepínače</t>
  </si>
  <si>
    <t>210 02</t>
  </si>
  <si>
    <t>Osvětlení nové nástupiště, ovládání pohyb.čidlo</t>
  </si>
  <si>
    <t>210 03</t>
  </si>
  <si>
    <t xml:space="preserve">Výchozí revize nové instalace </t>
  </si>
  <si>
    <t>M33</t>
  </si>
  <si>
    <t>Montáže dopravních zařízení a vah-výtahy</t>
  </si>
  <si>
    <t>330 01</t>
  </si>
  <si>
    <t>Dodávka nové technologie výtahu (vnitřek kabiny standart, RAL dveří dle volby stavebníka)</t>
  </si>
  <si>
    <t>330 02</t>
  </si>
  <si>
    <t xml:space="preserve">Montáž výtahu </t>
  </si>
  <si>
    <t xml:space="preserve">330 03 </t>
  </si>
  <si>
    <t>Pracovní podlahy pro montáž výtahu</t>
  </si>
  <si>
    <t>330 04</t>
  </si>
  <si>
    <t xml:space="preserve">Montážní a úřední zkouška </t>
  </si>
  <si>
    <t>330 05</t>
  </si>
  <si>
    <t>Dokumentace nového výtahu (výkresy, technická zpráva, atesty, certifikáty, návody atd.)</t>
  </si>
  <si>
    <t>330 06</t>
  </si>
  <si>
    <t>Účast a předvedení závěrečná kontrolní prohlídka</t>
  </si>
  <si>
    <t>D96</t>
  </si>
  <si>
    <t>Přesuny suti a vybouraných hmot</t>
  </si>
  <si>
    <t>979011211R00</t>
  </si>
  <si>
    <t xml:space="preserve">Svislá doprava suti a vybour. hmot za 2.NP nošením </t>
  </si>
  <si>
    <t>979011219R00</t>
  </si>
  <si>
    <t xml:space="preserve">Přípl.k svislé dopr.suti za každé další NP nošením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</si>
  <si>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</si>
  <si>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</si>
  <si>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</si>
  <si>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</si>
  <si>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</si>
  <si>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</si>
  <si>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</si>
  <si>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</si>
  <si>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</si>
  <si>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</si>
  <si>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</si>
  <si>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</si>
  <si>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979990001R00</t>
  </si>
  <si>
    <t xml:space="preserve">Poplatek za skládku stavební suti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</si>
</sst>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DD/MM/YY"/>
    <numFmt numFmtId="168" formatCode="0.0"/>
    <numFmt numFmtId="169" formatCode="#,##0&quot; Kč&quot;"/>
    <numFmt numFmtId="170" formatCode="#,##0.00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rgb="FFFFFFFF"/>
      <name val="Arial CE"/>
      <family val="2"/>
    </font>
    <font>
      <sz val="8"/>
      <name val="Arial"/>
      <family val="2"/>
    </font>
    <font>
      <sz val="8"/>
      <color rgb="FF0000FF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 style="thin"/>
      <top/>
      <bottom style="double"/>
    </border>
    <border>
      <left/>
      <right/>
      <top/>
      <bottom style="double"/>
    </border>
    <border>
      <left style="thin"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 style="thin"/>
      <bottom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234">
    <xf numFmtId="164" fontId="0" fillId="0" borderId="0" xfId="0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top"/>
      <protection hidden="1"/>
    </xf>
    <xf numFmtId="164" fontId="3" fillId="2" borderId="2" xfId="0" applyFont="1" applyBorder="1" applyAlignment="1" applyProtection="1">
      <alignment horizontal="left"/>
      <protection hidden="1"/>
    </xf>
    <xf numFmtId="164" fontId="4" fillId="2" borderId="3" xfId="0" applyFont="1" applyBorder="1" applyAlignment="1" applyProtection="1">
      <alignment horizontal="center"/>
      <protection hidden="1"/>
    </xf>
    <xf numFmtId="165" fontId="5" fillId="2" borderId="4" xfId="0" applyFont="1" applyBorder="1" applyAlignment="1" applyProtection="1">
      <alignment horizontal="left"/>
      <protection hidden="1"/>
    </xf>
    <xf numFmtId="165" fontId="4" fillId="2" borderId="3" xfId="0" applyFont="1" applyBorder="1" applyAlignment="1" applyProtection="1">
      <alignment horizontal="center"/>
      <protection hidden="1"/>
    </xf>
    <xf numFmtId="164" fontId="4" fillId="0" borderId="5" xfId="0" applyFont="1" applyBorder="1" applyAlignment="1" applyProtection="1">
      <alignment/>
      <protection hidden="1"/>
    </xf>
    <xf numFmtId="165" fontId="4" fillId="0" borderId="6" xfId="0" applyFont="1" applyBorder="1" applyAlignment="1" applyProtection="1">
      <alignment horizontal="left"/>
      <protection hidden="1"/>
    </xf>
    <xf numFmtId="164" fontId="1" fillId="0" borderId="7" xfId="0" applyFont="1" applyBorder="1" applyAlignment="1" applyProtection="1">
      <alignment/>
      <protection hidden="1"/>
    </xf>
    <xf numFmtId="164" fontId="4" fillId="0" borderId="8" xfId="0" applyFont="1" applyBorder="1" applyAlignment="1" applyProtection="1">
      <alignment/>
      <protection hidden="1"/>
    </xf>
    <xf numFmtId="165" fontId="4" fillId="0" borderId="9" xfId="0" applyFont="1" applyBorder="1" applyAlignment="1" applyProtection="1">
      <alignment/>
      <protection hidden="1"/>
    </xf>
    <xf numFmtId="165" fontId="4" fillId="0" borderId="8" xfId="0" applyFont="1" applyBorder="1" applyAlignment="1" applyProtection="1">
      <alignment/>
      <protection hidden="1"/>
    </xf>
    <xf numFmtId="164" fontId="4" fillId="0" borderId="10" xfId="0" applyFont="1" applyBorder="1" applyAlignment="1" applyProtection="1">
      <alignment/>
      <protection hidden="1"/>
    </xf>
    <xf numFmtId="164" fontId="4" fillId="0" borderId="11" xfId="0" applyFont="1" applyBorder="1" applyAlignment="1" applyProtection="1">
      <alignment horizontal="left"/>
      <protection hidden="1"/>
    </xf>
    <xf numFmtId="164" fontId="3" fillId="0" borderId="7" xfId="0" applyFont="1" applyBorder="1" applyAlignment="1" applyProtection="1">
      <alignment/>
      <protection hidden="1"/>
    </xf>
    <xf numFmtId="165" fontId="4" fillId="0" borderId="11" xfId="0" applyFont="1" applyBorder="1" applyAlignment="1" applyProtection="1">
      <alignment horizontal="left"/>
      <protection hidden="1"/>
    </xf>
    <xf numFmtId="165" fontId="3" fillId="2" borderId="7" xfId="0" applyFont="1" applyBorder="1" applyAlignment="1" applyProtection="1">
      <alignment/>
      <protection hidden="1"/>
    </xf>
    <xf numFmtId="165" fontId="1" fillId="2" borderId="8" xfId="0" applyFont="1" applyBorder="1" applyAlignment="1" applyProtection="1">
      <alignment/>
      <protection hidden="1"/>
    </xf>
    <xf numFmtId="165" fontId="3" fillId="2" borderId="9" xfId="0" applyFont="1" applyBorder="1" applyAlignment="1" applyProtection="1">
      <alignment/>
      <protection hidden="1"/>
    </xf>
    <xf numFmtId="165" fontId="1" fillId="2" borderId="9" xfId="0" applyFont="1" applyBorder="1" applyAlignment="1" applyProtection="1">
      <alignment/>
      <protection hidden="1"/>
    </xf>
    <xf numFmtId="164" fontId="4" fillId="0" borderId="10" xfId="0" applyFont="1" applyBorder="1" applyAlignment="1" applyProtection="1">
      <alignment/>
      <protection hidden="1"/>
    </xf>
    <xf numFmtId="166" fontId="4" fillId="0" borderId="11" xfId="0" applyFont="1" applyBorder="1" applyAlignment="1" applyProtection="1">
      <alignment horizontal="left"/>
      <protection hidden="1"/>
    </xf>
    <xf numFmtId="164" fontId="0" fillId="0" borderId="0" xfId="0" applyAlignment="1" applyProtection="1">
      <alignment/>
      <protection hidden="1"/>
    </xf>
    <xf numFmtId="165" fontId="3" fillId="2" borderId="12" xfId="0" applyFont="1" applyBorder="1" applyAlignment="1" applyProtection="1">
      <alignment/>
      <protection hidden="1"/>
    </xf>
    <xf numFmtId="165" fontId="1" fillId="2" borderId="13" xfId="0" applyFont="1" applyBorder="1" applyAlignment="1" applyProtection="1">
      <alignment/>
      <protection hidden="1"/>
    </xf>
    <xf numFmtId="165" fontId="3" fillId="2" borderId="0" xfId="0" applyFont="1" applyBorder="1" applyAlignment="1" applyProtection="1">
      <alignment/>
      <protection hidden="1"/>
    </xf>
    <xf numFmtId="165" fontId="1" fillId="2" borderId="0" xfId="0" applyFont="1" applyBorder="1" applyAlignment="1" applyProtection="1">
      <alignment/>
      <protection hidden="1"/>
    </xf>
    <xf numFmtId="165" fontId="4" fillId="0" borderId="10" xfId="0" applyFont="1" applyBorder="1" applyAlignment="1" applyProtection="1">
      <alignment horizontal="left"/>
      <protection hidden="1"/>
    </xf>
    <xf numFmtId="164" fontId="4" fillId="0" borderId="14" xfId="0" applyFont="1" applyBorder="1" applyAlignment="1" applyProtection="1">
      <alignment/>
      <protection hidden="1"/>
    </xf>
    <xf numFmtId="164" fontId="4" fillId="0" borderId="15" xfId="0" applyFont="1" applyBorder="1" applyAlignment="1" applyProtection="1">
      <alignment horizontal="left"/>
      <protection hidden="1"/>
    </xf>
    <xf numFmtId="164" fontId="4" fillId="0" borderId="10" xfId="0" applyFont="1" applyBorder="1" applyAlignment="1" applyProtection="1">
      <alignment/>
      <protection hidden="1"/>
    </xf>
    <xf numFmtId="164" fontId="4" fillId="0" borderId="16" xfId="0" applyFont="1" applyBorder="1" applyAlignment="1" applyProtection="1">
      <alignment horizontal="left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4" fillId="0" borderId="16" xfId="0" applyFont="1" applyBorder="1" applyAlignment="1" applyProtection="1">
      <alignment horizontal="left"/>
      <protection hidden="1"/>
    </xf>
    <xf numFmtId="164" fontId="0" fillId="0" borderId="0" xfId="0" applyBorder="1" applyAlignment="1" applyProtection="1">
      <alignment/>
      <protection hidden="1"/>
    </xf>
    <xf numFmtId="164" fontId="4" fillId="0" borderId="10" xfId="0" applyFont="1" applyBorder="1" applyAlignment="1" applyProtection="1">
      <alignment horizontal="left"/>
      <protection hidden="1"/>
    </xf>
    <xf numFmtId="164" fontId="4" fillId="0" borderId="10" xfId="0" applyFont="1" applyBorder="1" applyAlignment="1" applyProtection="1">
      <alignment/>
      <protection hidden="1"/>
    </xf>
    <xf numFmtId="164" fontId="4" fillId="0" borderId="16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4" fillId="0" borderId="10" xfId="0" applyFont="1" applyBorder="1" applyAlignment="1" applyProtection="1">
      <alignment/>
      <protection hidden="1"/>
    </xf>
    <xf numFmtId="164" fontId="4" fillId="0" borderId="16" xfId="0" applyFont="1" applyBorder="1" applyAlignment="1" applyProtection="1">
      <alignment/>
      <protection hidden="1"/>
    </xf>
    <xf numFmtId="166" fontId="0" fillId="0" borderId="0" xfId="0" applyAlignment="1" applyProtection="1">
      <alignment/>
      <protection hidden="1"/>
    </xf>
    <xf numFmtId="164" fontId="4" fillId="0" borderId="7" xfId="0" applyFont="1" applyBorder="1" applyAlignment="1" applyProtection="1">
      <alignment/>
      <protection hidden="1"/>
    </xf>
    <xf numFmtId="164" fontId="4" fillId="0" borderId="10" xfId="0" applyFont="1" applyBorder="1" applyAlignment="1" applyProtection="1">
      <alignment horizontal="center"/>
      <protection hidden="1"/>
    </xf>
    <xf numFmtId="164" fontId="4" fillId="0" borderId="5" xfId="0" applyFont="1" applyBorder="1" applyAlignment="1" applyProtection="1">
      <alignment horizontal="left"/>
      <protection hidden="1"/>
    </xf>
    <xf numFmtId="164" fontId="4" fillId="0" borderId="17" xfId="0" applyFont="1" applyBorder="1" applyAlignment="1" applyProtection="1">
      <alignment horizontal="left"/>
      <protection hidden="1"/>
    </xf>
    <xf numFmtId="164" fontId="2" fillId="0" borderId="18" xfId="0" applyFont="1" applyBorder="1" applyAlignment="1" applyProtection="1">
      <alignment horizontal="center" vertical="center"/>
      <protection hidden="1"/>
    </xf>
    <xf numFmtId="164" fontId="3" fillId="2" borderId="19" xfId="0" applyFont="1" applyBorder="1" applyAlignment="1" applyProtection="1">
      <alignment horizontal="left"/>
      <protection hidden="1"/>
    </xf>
    <xf numFmtId="164" fontId="1" fillId="2" borderId="20" xfId="0" applyFont="1" applyBorder="1" applyAlignment="1" applyProtection="1">
      <alignment horizontal="left"/>
      <protection hidden="1"/>
    </xf>
    <xf numFmtId="164" fontId="1" fillId="2" borderId="21" xfId="0" applyFont="1" applyBorder="1" applyAlignment="1" applyProtection="1">
      <alignment horizontal="center"/>
      <protection hidden="1"/>
    </xf>
    <xf numFmtId="164" fontId="3" fillId="2" borderId="21" xfId="0" applyFont="1" applyBorder="1" applyAlignment="1" applyProtection="1">
      <alignment horizontal="center"/>
      <protection hidden="1"/>
    </xf>
    <xf numFmtId="164" fontId="1" fillId="0" borderId="22" xfId="0" applyFont="1" applyBorder="1" applyAlignment="1" applyProtection="1">
      <alignment/>
      <protection hidden="1"/>
    </xf>
    <xf numFmtId="164" fontId="1" fillId="0" borderId="23" xfId="0" applyFont="1" applyBorder="1" applyAlignment="1" applyProtection="1">
      <alignment/>
      <protection hidden="1"/>
    </xf>
    <xf numFmtId="166" fontId="1" fillId="0" borderId="6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/>
      <protection hidden="1"/>
    </xf>
    <xf numFmtId="166" fontId="1" fillId="0" borderId="4" xfId="0" applyFont="1" applyBorder="1" applyAlignment="1" applyProtection="1">
      <alignment/>
      <protection hidden="1"/>
    </xf>
    <xf numFmtId="164" fontId="1" fillId="0" borderId="3" xfId="0" applyFont="1" applyBorder="1" applyAlignment="1" applyProtection="1">
      <alignment/>
      <protection hidden="1"/>
    </xf>
    <xf numFmtId="166" fontId="1" fillId="0" borderId="9" xfId="0" applyFont="1" applyBorder="1" applyAlignment="1" applyProtection="1">
      <alignment/>
      <protection hidden="1"/>
    </xf>
    <xf numFmtId="164" fontId="1" fillId="0" borderId="8" xfId="0" applyFont="1" applyBorder="1" applyAlignment="1" applyProtection="1">
      <alignment/>
      <protection hidden="1"/>
    </xf>
    <xf numFmtId="164" fontId="1" fillId="0" borderId="24" xfId="0" applyFont="1" applyBorder="1" applyAlignment="1" applyProtection="1">
      <alignment/>
      <protection hidden="1"/>
    </xf>
    <xf numFmtId="164" fontId="1" fillId="0" borderId="23" xfId="0" applyFont="1" applyBorder="1" applyAlignment="1" applyProtection="1">
      <alignment shrinkToFit="1"/>
      <protection hidden="1"/>
    </xf>
    <xf numFmtId="164" fontId="1" fillId="0" borderId="25" xfId="0" applyFont="1" applyBorder="1" applyAlignment="1" applyProtection="1">
      <alignment/>
      <protection hidden="1"/>
    </xf>
    <xf numFmtId="164" fontId="1" fillId="0" borderId="12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26" xfId="0" applyFont="1" applyBorder="1" applyAlignment="1" applyProtection="1">
      <alignment horizontal="center" shrinkToFit="1"/>
      <protection hidden="1"/>
    </xf>
    <xf numFmtId="166" fontId="1" fillId="0" borderId="27" xfId="0" applyFont="1" applyBorder="1" applyAlignment="1" applyProtection="1">
      <alignment/>
      <protection hidden="1"/>
    </xf>
    <xf numFmtId="164" fontId="1" fillId="0" borderId="28" xfId="0" applyFont="1" applyBorder="1" applyAlignment="1" applyProtection="1">
      <alignment/>
      <protection hidden="1"/>
    </xf>
    <xf numFmtId="166" fontId="1" fillId="0" borderId="29" xfId="0" applyFont="1" applyBorder="1" applyAlignment="1" applyProtection="1">
      <alignment/>
      <protection hidden="1"/>
    </xf>
    <xf numFmtId="164" fontId="1" fillId="0" borderId="30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3" fillId="2" borderId="4" xfId="0" applyFont="1" applyBorder="1" applyAlignment="1" applyProtection="1">
      <alignment/>
      <protection hidden="1"/>
    </xf>
    <xf numFmtId="164" fontId="3" fillId="2" borderId="3" xfId="0" applyFont="1" applyBorder="1" applyAlignment="1" applyProtection="1">
      <alignment/>
      <protection hidden="1"/>
    </xf>
    <xf numFmtId="164" fontId="3" fillId="2" borderId="31" xfId="0" applyFont="1" applyBorder="1" applyAlignment="1" applyProtection="1">
      <alignment/>
      <protection hidden="1"/>
    </xf>
    <xf numFmtId="164" fontId="3" fillId="2" borderId="32" xfId="0" applyFont="1" applyBorder="1" applyAlignment="1" applyProtection="1">
      <alignment/>
      <protection hidden="1"/>
    </xf>
    <xf numFmtId="164" fontId="1" fillId="0" borderId="13" xfId="0" applyFont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" fillId="0" borderId="33" xfId="0" applyFont="1" applyBorder="1" applyAlignment="1" applyProtection="1">
      <alignment/>
      <protection hidden="1"/>
    </xf>
    <xf numFmtId="164" fontId="1" fillId="0" borderId="34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5" fontId="1" fillId="0" borderId="13" xfId="0" applyFont="1" applyBorder="1" applyAlignment="1" applyProtection="1">
      <alignment/>
      <protection hidden="1"/>
    </xf>
    <xf numFmtId="167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35" xfId="0" applyFont="1" applyBorder="1" applyAlignment="1" applyProtection="1">
      <alignment/>
      <protection hidden="1"/>
    </xf>
    <xf numFmtId="164" fontId="1" fillId="0" borderId="36" xfId="0" applyFont="1" applyBorder="1" applyAlignment="1" applyProtection="1">
      <alignment/>
      <protection hidden="1"/>
    </xf>
    <xf numFmtId="164" fontId="1" fillId="0" borderId="37" xfId="0" applyFont="1" applyBorder="1" applyAlignment="1" applyProtection="1">
      <alignment/>
      <protection hidden="1"/>
    </xf>
    <xf numFmtId="164" fontId="1" fillId="0" borderId="38" xfId="0" applyFont="1" applyBorder="1" applyAlignment="1" applyProtection="1">
      <alignment/>
      <protection hidden="1"/>
    </xf>
    <xf numFmtId="168" fontId="1" fillId="0" borderId="39" xfId="0" applyFont="1" applyBorder="1" applyAlignment="1" applyProtection="1">
      <alignment horizontal="right"/>
      <protection hidden="1"/>
    </xf>
    <xf numFmtId="164" fontId="1" fillId="0" borderId="39" xfId="0" applyFont="1" applyBorder="1" applyAlignment="1" applyProtection="1">
      <alignment/>
      <protection hidden="1"/>
    </xf>
    <xf numFmtId="169" fontId="1" fillId="0" borderId="11" xfId="0" applyFont="1" applyBorder="1" applyAlignment="1" applyProtection="1">
      <alignment horizontal="right" indent="3"/>
      <protection hidden="1"/>
    </xf>
    <xf numFmtId="164" fontId="1" fillId="0" borderId="9" xfId="0" applyFont="1" applyBorder="1" applyAlignment="1" applyProtection="1">
      <alignment/>
      <protection hidden="1"/>
    </xf>
    <xf numFmtId="168" fontId="1" fillId="0" borderId="8" xfId="0" applyFont="1" applyBorder="1" applyAlignment="1" applyProtection="1">
      <alignment horizontal="right"/>
      <protection hidden="1"/>
    </xf>
    <xf numFmtId="164" fontId="6" fillId="2" borderId="28" xfId="0" applyFont="1" applyBorder="1" applyAlignment="1" applyProtection="1">
      <alignment/>
      <protection hidden="1"/>
    </xf>
    <xf numFmtId="164" fontId="6" fillId="2" borderId="29" xfId="0" applyFont="1" applyBorder="1" applyAlignment="1" applyProtection="1">
      <alignment/>
      <protection hidden="1"/>
    </xf>
    <xf numFmtId="164" fontId="6" fillId="2" borderId="30" xfId="0" applyFont="1" applyBorder="1" applyAlignment="1" applyProtection="1">
      <alignment/>
      <protection hidden="1"/>
    </xf>
    <xf numFmtId="169" fontId="6" fillId="2" borderId="27" xfId="0" applyFont="1" applyBorder="1" applyAlignment="1" applyProtection="1">
      <alignment horizontal="right" indent="3"/>
      <protection hidden="1"/>
    </xf>
    <xf numFmtId="164" fontId="7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8" fillId="0" borderId="0" xfId="0" applyFont="1" applyBorder="1" applyAlignment="1" applyProtection="1">
      <alignment horizontal="left" vertical="top" wrapText="1"/>
      <protection hidden="1"/>
    </xf>
    <xf numFmtId="164" fontId="0" fillId="0" borderId="0" xfId="0" applyAlignment="1" applyProtection="1">
      <alignment wrapText="1"/>
      <protection hidden="1"/>
    </xf>
    <xf numFmtId="164" fontId="0" fillId="0" borderId="0" xfId="0" applyBorder="1" applyAlignment="1" applyProtection="1">
      <alignment horizontal="left" wrapText="1"/>
      <protection hidden="1"/>
    </xf>
    <xf numFmtId="164" fontId="1" fillId="0" borderId="40" xfId="34" applyFont="1" applyBorder="1" applyAlignment="1" applyProtection="1">
      <alignment horizontal="center"/>
      <protection hidden="1"/>
    </xf>
    <xf numFmtId="165" fontId="3" fillId="0" borderId="41" xfId="34" applyFont="1" applyBorder="1" applyAlignment="1" applyProtection="1">
      <alignment/>
      <protection hidden="1"/>
    </xf>
    <xf numFmtId="165" fontId="1" fillId="0" borderId="41" xfId="34" applyFont="1" applyBorder="1" applyAlignment="1" applyProtection="1">
      <alignment/>
      <protection hidden="1"/>
    </xf>
    <xf numFmtId="165" fontId="1" fillId="0" borderId="41" xfId="34" applyFont="1" applyBorder="1" applyAlignment="1" applyProtection="1">
      <alignment horizontal="right"/>
      <protection hidden="1"/>
    </xf>
    <xf numFmtId="164" fontId="1" fillId="0" borderId="42" xfId="34" applyFont="1" applyBorder="1" applyAlignment="1" applyProtection="1">
      <alignment/>
      <protection hidden="1"/>
    </xf>
    <xf numFmtId="165" fontId="1" fillId="0" borderId="41" xfId="0" applyFont="1" applyBorder="1" applyAlignment="1" applyProtection="1">
      <alignment horizontal="left"/>
      <protection hidden="1"/>
    </xf>
    <xf numFmtId="164" fontId="1" fillId="0" borderId="43" xfId="0" applyFont="1" applyBorder="1" applyAlignment="1" applyProtection="1">
      <alignment/>
      <protection hidden="1"/>
    </xf>
    <xf numFmtId="164" fontId="1" fillId="0" borderId="44" xfId="34" applyFont="1" applyBorder="1" applyAlignment="1" applyProtection="1">
      <alignment horizontal="center"/>
      <protection hidden="1"/>
    </xf>
    <xf numFmtId="165" fontId="3" fillId="0" borderId="45" xfId="34" applyFont="1" applyBorder="1" applyAlignment="1" applyProtection="1">
      <alignment/>
      <protection hidden="1"/>
    </xf>
    <xf numFmtId="165" fontId="1" fillId="0" borderId="45" xfId="34" applyFont="1" applyBorder="1" applyAlignment="1" applyProtection="1">
      <alignment/>
      <protection hidden="1"/>
    </xf>
    <xf numFmtId="165" fontId="1" fillId="0" borderId="45" xfId="34" applyFont="1" applyBorder="1" applyAlignment="1" applyProtection="1">
      <alignment horizontal="right"/>
      <protection hidden="1"/>
    </xf>
    <xf numFmtId="164" fontId="1" fillId="0" borderId="46" xfId="34" applyFont="1" applyBorder="1" applyAlignment="1" applyProtection="1">
      <alignment horizontal="left"/>
      <protection hidden="1"/>
    </xf>
    <xf numFmtId="165" fontId="2" fillId="0" borderId="0" xfId="0" applyFont="1" applyBorder="1" applyAlignment="1" applyProtection="1">
      <alignment horizontal="center"/>
      <protection hidden="1"/>
    </xf>
    <xf numFmtId="165" fontId="3" fillId="2" borderId="19" xfId="0" applyFont="1" applyBorder="1" applyAlignment="1" applyProtection="1">
      <alignment horizontal="center"/>
      <protection hidden="1"/>
    </xf>
    <xf numFmtId="164" fontId="3" fillId="2" borderId="20" xfId="0" applyFont="1" applyBorder="1" applyAlignment="1" applyProtection="1">
      <alignment horizontal="center"/>
      <protection hidden="1"/>
    </xf>
    <xf numFmtId="164" fontId="3" fillId="2" borderId="47" xfId="0" applyFont="1" applyBorder="1" applyAlignment="1" applyProtection="1">
      <alignment horizontal="center"/>
      <protection hidden="1"/>
    </xf>
    <xf numFmtId="164" fontId="3" fillId="2" borderId="48" xfId="0" applyFont="1" applyBorder="1" applyAlignment="1" applyProtection="1">
      <alignment horizontal="center"/>
      <protection hidden="1"/>
    </xf>
    <xf numFmtId="164" fontId="3" fillId="2" borderId="49" xfId="0" applyFont="1" applyBorder="1" applyAlignment="1" applyProtection="1">
      <alignment horizontal="center"/>
      <protection hidden="1"/>
    </xf>
    <xf numFmtId="165" fontId="4" fillId="0" borderId="12" xfId="0" applyFont="1" applyBorder="1" applyAlignment="1" applyProtection="1">
      <alignment/>
      <protection hidden="1"/>
    </xf>
    <xf numFmtId="164" fontId="4" fillId="0" borderId="0" xfId="0" applyFont="1" applyBorder="1" applyAlignment="1" applyProtection="1">
      <alignment/>
      <protection hidden="1"/>
    </xf>
    <xf numFmtId="166" fontId="1" fillId="0" borderId="34" xfId="0" applyFont="1" applyBorder="1" applyAlignment="1" applyProtection="1">
      <alignment/>
      <protection hidden="1"/>
    </xf>
    <xf numFmtId="166" fontId="1" fillId="0" borderId="13" xfId="0" applyFont="1" applyBorder="1" applyAlignment="1" applyProtection="1">
      <alignment/>
      <protection hidden="1"/>
    </xf>
    <xf numFmtId="166" fontId="1" fillId="0" borderId="50" xfId="0" applyFont="1" applyBorder="1" applyAlignment="1" applyProtection="1">
      <alignment/>
      <protection hidden="1"/>
    </xf>
    <xf numFmtId="166" fontId="1" fillId="0" borderId="51" xfId="0" applyFont="1" applyBorder="1" applyAlignment="1" applyProtection="1">
      <alignment/>
      <protection hidden="1"/>
    </xf>
    <xf numFmtId="164" fontId="3" fillId="2" borderId="19" xfId="0" applyFont="1" applyBorder="1" applyAlignment="1" applyProtection="1">
      <alignment/>
      <protection hidden="1"/>
    </xf>
    <xf numFmtId="164" fontId="3" fillId="2" borderId="20" xfId="0" applyFont="1" applyBorder="1" applyAlignment="1" applyProtection="1">
      <alignment/>
      <protection hidden="1"/>
    </xf>
    <xf numFmtId="166" fontId="3" fillId="2" borderId="21" xfId="0" applyFont="1" applyBorder="1" applyAlignment="1" applyProtection="1">
      <alignment/>
      <protection hidden="1"/>
    </xf>
    <xf numFmtId="166" fontId="3" fillId="2" borderId="47" xfId="0" applyFont="1" applyBorder="1" applyAlignment="1" applyProtection="1">
      <alignment/>
      <protection hidden="1"/>
    </xf>
    <xf numFmtId="166" fontId="3" fillId="2" borderId="48" xfId="0" applyFont="1" applyBorder="1" applyAlignment="1" applyProtection="1">
      <alignment/>
      <protection hidden="1"/>
    </xf>
    <xf numFmtId="166" fontId="3" fillId="2" borderId="49" xfId="0" applyFont="1" applyBorder="1" applyAlignment="1" applyProtection="1">
      <alignment/>
      <protection hidden="1"/>
    </xf>
    <xf numFmtId="164" fontId="10" fillId="0" borderId="0" xfId="0" applyFont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1" fillId="2" borderId="32" xfId="0" applyFont="1" applyBorder="1" applyAlignment="1" applyProtection="1">
      <alignment/>
      <protection hidden="1"/>
    </xf>
    <xf numFmtId="164" fontId="3" fillId="2" borderId="52" xfId="0" applyFont="1" applyBorder="1" applyAlignment="1" applyProtection="1">
      <alignment horizontal="right"/>
      <protection hidden="1"/>
    </xf>
    <xf numFmtId="164" fontId="3" fillId="2" borderId="4" xfId="0" applyFont="1" applyBorder="1" applyAlignment="1" applyProtection="1">
      <alignment horizontal="right"/>
      <protection hidden="1"/>
    </xf>
    <xf numFmtId="164" fontId="3" fillId="2" borderId="3" xfId="0" applyFont="1" applyBorder="1" applyAlignment="1" applyProtection="1">
      <alignment horizontal="center"/>
      <protection hidden="1"/>
    </xf>
    <xf numFmtId="170" fontId="5" fillId="2" borderId="4" xfId="0" applyFont="1" applyBorder="1" applyAlignment="1" applyProtection="1">
      <alignment horizontal="right"/>
      <protection hidden="1"/>
    </xf>
    <xf numFmtId="170" fontId="5" fillId="2" borderId="32" xfId="0" applyFont="1" applyBorder="1" applyAlignment="1" applyProtection="1">
      <alignment horizontal="right"/>
      <protection hidden="1"/>
    </xf>
    <xf numFmtId="164" fontId="1" fillId="0" borderId="17" xfId="0" applyFont="1" applyBorder="1" applyAlignment="1" applyProtection="1">
      <alignment/>
      <protection hidden="1"/>
    </xf>
    <xf numFmtId="166" fontId="1" fillId="0" borderId="24" xfId="0" applyFont="1" applyBorder="1" applyAlignment="1" applyProtection="1">
      <alignment horizontal="right"/>
      <protection hidden="1"/>
    </xf>
    <xf numFmtId="168" fontId="1" fillId="0" borderId="10" xfId="0" applyFont="1" applyBorder="1" applyAlignment="1" applyProtection="1">
      <alignment horizontal="right"/>
      <protection hidden="1"/>
    </xf>
    <xf numFmtId="166" fontId="1" fillId="0" borderId="35" xfId="0" applyFont="1" applyBorder="1" applyAlignment="1" applyProtection="1">
      <alignment horizontal="right"/>
      <protection hidden="1"/>
    </xf>
    <xf numFmtId="170" fontId="1" fillId="0" borderId="23" xfId="0" applyFont="1" applyBorder="1" applyAlignment="1" applyProtection="1">
      <alignment horizontal="right"/>
      <protection hidden="1"/>
    </xf>
    <xf numFmtId="166" fontId="1" fillId="0" borderId="17" xfId="0" applyFont="1" applyBorder="1" applyAlignment="1" applyProtection="1">
      <alignment horizontal="right"/>
      <protection hidden="1"/>
    </xf>
    <xf numFmtId="164" fontId="1" fillId="2" borderId="28" xfId="0" applyFont="1" applyBorder="1" applyAlignment="1" applyProtection="1">
      <alignment/>
      <protection hidden="1"/>
    </xf>
    <xf numFmtId="164" fontId="3" fillId="2" borderId="29" xfId="0" applyFont="1" applyBorder="1" applyAlignment="1" applyProtection="1">
      <alignment/>
      <protection hidden="1"/>
    </xf>
    <xf numFmtId="164" fontId="1" fillId="2" borderId="29" xfId="0" applyFont="1" applyBorder="1" applyAlignment="1" applyProtection="1">
      <alignment/>
      <protection hidden="1"/>
    </xf>
    <xf numFmtId="170" fontId="1" fillId="2" borderId="53" xfId="0" applyFont="1" applyBorder="1" applyAlignment="1" applyProtection="1">
      <alignment/>
      <protection hidden="1"/>
    </xf>
    <xf numFmtId="170" fontId="1" fillId="2" borderId="28" xfId="0" applyFont="1" applyBorder="1" applyAlignment="1" applyProtection="1">
      <alignment/>
      <protection hidden="1"/>
    </xf>
    <xf numFmtId="170" fontId="1" fillId="2" borderId="29" xfId="0" applyFont="1" applyBorder="1" applyAlignment="1" applyProtection="1">
      <alignment/>
      <protection hidden="1"/>
    </xf>
    <xf numFmtId="166" fontId="3" fillId="2" borderId="53" xfId="0" applyFont="1" applyBorder="1" applyAlignment="1" applyProtection="1">
      <alignment horizontal="right"/>
      <protection hidden="1"/>
    </xf>
    <xf numFmtId="166" fontId="11" fillId="0" borderId="0" xfId="0" applyFont="1" applyAlignment="1" applyProtection="1">
      <alignment/>
      <protection hidden="1"/>
    </xf>
    <xf numFmtId="170" fontId="11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0" fillId="0" borderId="0" xfId="34" applyAlignment="1" applyProtection="1">
      <alignment horizontal="right"/>
      <protection hidden="1"/>
    </xf>
    <xf numFmtId="164" fontId="12" fillId="0" borderId="0" xfId="34" applyFont="1" applyBorder="1" applyAlignment="1" applyProtection="1">
      <alignment horizontal="center"/>
      <protection hidden="1"/>
    </xf>
    <xf numFmtId="164" fontId="1" fillId="0" borderId="0" xfId="34" applyFont="1" applyAlignment="1" applyProtection="1">
      <alignment/>
      <protection hidden="1"/>
    </xf>
    <xf numFmtId="164" fontId="13" fillId="0" borderId="0" xfId="34" applyFont="1" applyAlignment="1" applyProtection="1">
      <alignment horizontal="center"/>
      <protection hidden="1"/>
    </xf>
    <xf numFmtId="164" fontId="14" fillId="0" borderId="0" xfId="34" applyFont="1" applyAlignment="1" applyProtection="1">
      <alignment horizontal="center"/>
      <protection hidden="1"/>
    </xf>
    <xf numFmtId="164" fontId="14" fillId="0" borderId="0" xfId="34" applyFont="1" applyAlignment="1" applyProtection="1">
      <alignment horizontal="right"/>
      <protection hidden="1"/>
    </xf>
    <xf numFmtId="164" fontId="1" fillId="0" borderId="41" xfId="34" applyFont="1" applyBorder="1" applyAlignment="1" applyProtection="1">
      <alignment/>
      <protection hidden="1"/>
    </xf>
    <xf numFmtId="164" fontId="4" fillId="0" borderId="42" xfId="34" applyFont="1" applyBorder="1" applyAlignment="1" applyProtection="1">
      <alignment horizontal="right"/>
      <protection hidden="1"/>
    </xf>
    <xf numFmtId="165" fontId="1" fillId="0" borderId="41" xfId="34" applyFont="1" applyBorder="1" applyAlignment="1" applyProtection="1">
      <alignment horizontal="left"/>
      <protection hidden="1"/>
    </xf>
    <xf numFmtId="164" fontId="1" fillId="0" borderId="43" xfId="34" applyFont="1" applyBorder="1" applyAlignment="1" applyProtection="1">
      <alignment/>
      <protection hidden="1"/>
    </xf>
    <xf numFmtId="165" fontId="1" fillId="0" borderId="44" xfId="34" applyFont="1" applyBorder="1" applyAlignment="1" applyProtection="1">
      <alignment horizontal="center"/>
      <protection hidden="1"/>
    </xf>
    <xf numFmtId="164" fontId="1" fillId="0" borderId="45" xfId="34" applyFont="1" applyBorder="1" applyAlignment="1" applyProtection="1">
      <alignment/>
      <protection hidden="1"/>
    </xf>
    <xf numFmtId="164" fontId="1" fillId="0" borderId="46" xfId="34" applyFont="1" applyBorder="1" applyAlignment="1" applyProtection="1">
      <alignment horizontal="center" shrinkToFit="1"/>
      <protection hidden="1"/>
    </xf>
    <xf numFmtId="164" fontId="4" fillId="0" borderId="0" xfId="34" applyFont="1" applyAlignment="1" applyProtection="1">
      <alignment/>
      <protection hidden="1"/>
    </xf>
    <xf numFmtId="164" fontId="1" fillId="0" borderId="0" xfId="34" applyFont="1" applyAlignment="1" applyProtection="1">
      <alignment horizontal="right"/>
      <protection hidden="1"/>
    </xf>
    <xf numFmtId="164" fontId="1" fillId="0" borderId="0" xfId="34" applyFont="1" applyAlignment="1" applyProtection="1">
      <alignment/>
      <protection hidden="1"/>
    </xf>
    <xf numFmtId="165" fontId="4" fillId="2" borderId="10" xfId="34" applyFont="1" applyBorder="1" applyAlignment="1" applyProtection="1">
      <alignment/>
      <protection hidden="1"/>
    </xf>
    <xf numFmtId="164" fontId="4" fillId="2" borderId="8" xfId="34" applyFont="1" applyBorder="1" applyAlignment="1" applyProtection="1">
      <alignment horizontal="center"/>
      <protection hidden="1"/>
    </xf>
    <xf numFmtId="164" fontId="4" fillId="2" borderId="8" xfId="34" applyFont="1" applyBorder="1" applyAlignment="1" applyProtection="1">
      <alignment horizontal="center"/>
      <protection hidden="1"/>
    </xf>
    <xf numFmtId="164" fontId="4" fillId="2" borderId="10" xfId="34" applyFont="1" applyBorder="1" applyAlignment="1" applyProtection="1">
      <alignment horizontal="center"/>
      <protection hidden="1"/>
    </xf>
    <xf numFmtId="164" fontId="3" fillId="0" borderId="50" xfId="34" applyFont="1" applyBorder="1" applyAlignment="1" applyProtection="1">
      <alignment horizontal="center"/>
      <protection hidden="1"/>
    </xf>
    <xf numFmtId="165" fontId="3" fillId="0" borderId="50" xfId="34" applyFont="1" applyBorder="1" applyAlignment="1" applyProtection="1">
      <alignment horizontal="left"/>
      <protection hidden="1"/>
    </xf>
    <xf numFmtId="164" fontId="3" fillId="0" borderId="15" xfId="34" applyFont="1" applyBorder="1" applyAlignment="1" applyProtection="1">
      <alignment/>
      <protection hidden="1"/>
    </xf>
    <xf numFmtId="164" fontId="1" fillId="0" borderId="9" xfId="34" applyFont="1" applyBorder="1" applyAlignment="1" applyProtection="1">
      <alignment horizontal="center"/>
      <protection hidden="1"/>
    </xf>
    <xf numFmtId="164" fontId="1" fillId="0" borderId="9" xfId="34" applyFont="1" applyBorder="1" applyAlignment="1" applyProtection="1">
      <alignment horizontal="right"/>
      <protection hidden="1"/>
    </xf>
    <xf numFmtId="164" fontId="1" fillId="0" borderId="8" xfId="34" applyFont="1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15" fillId="0" borderId="0" xfId="34" applyFont="1" applyAlignment="1" applyProtection="1">
      <alignment/>
      <protection hidden="1"/>
    </xf>
    <xf numFmtId="164" fontId="16" fillId="0" borderId="54" xfId="34" applyFont="1" applyBorder="1" applyAlignment="1" applyProtection="1">
      <alignment horizontal="center" vertical="top"/>
      <protection hidden="1"/>
    </xf>
    <xf numFmtId="165" fontId="16" fillId="0" borderId="54" xfId="34" applyFont="1" applyBorder="1" applyAlignment="1" applyProtection="1">
      <alignment horizontal="left" vertical="top"/>
      <protection hidden="1"/>
    </xf>
    <xf numFmtId="164" fontId="16" fillId="0" borderId="54" xfId="34" applyFont="1" applyBorder="1" applyAlignment="1" applyProtection="1">
      <alignment vertical="top" wrapText="1"/>
      <protection hidden="1"/>
    </xf>
    <xf numFmtId="165" fontId="16" fillId="0" borderId="54" xfId="34" applyFont="1" applyBorder="1" applyAlignment="1" applyProtection="1">
      <alignment horizontal="center" shrinkToFit="1"/>
      <protection hidden="1"/>
    </xf>
    <xf numFmtId="170" fontId="16" fillId="0" borderId="54" xfId="34" applyFont="1" applyBorder="1" applyAlignment="1" applyProtection="1">
      <alignment horizontal="right"/>
      <protection hidden="1"/>
    </xf>
    <xf numFmtId="170" fontId="16" fillId="0" borderId="54" xfId="34" applyFont="1" applyBorder="1" applyAlignment="1" applyProtection="1">
      <alignment/>
      <protection hidden="1"/>
    </xf>
    <xf numFmtId="164" fontId="4" fillId="0" borderId="50" xfId="34" applyFont="1" applyBorder="1" applyAlignment="1" applyProtection="1">
      <alignment horizontal="center"/>
      <protection hidden="1"/>
    </xf>
    <xf numFmtId="165" fontId="4" fillId="0" borderId="50" xfId="34" applyFont="1" applyBorder="1" applyAlignment="1" applyProtection="1">
      <alignment horizontal="right"/>
      <protection hidden="1"/>
    </xf>
    <xf numFmtId="165" fontId="17" fillId="3" borderId="55" xfId="34" applyFont="1" applyBorder="1" applyAlignment="1" applyProtection="1">
      <alignment horizontal="left" wrapText="1"/>
      <protection hidden="1"/>
    </xf>
    <xf numFmtId="170" fontId="17" fillId="3" borderId="55" xfId="34" applyFont="1" applyBorder="1" applyAlignment="1" applyProtection="1">
      <alignment horizontal="right" wrapText="1"/>
      <protection hidden="1"/>
    </xf>
    <xf numFmtId="164" fontId="17" fillId="3" borderId="33" xfId="34" applyFont="1" applyBorder="1" applyAlignment="1" applyProtection="1">
      <alignment horizontal="left" wrapText="1"/>
      <protection hidden="1"/>
    </xf>
    <xf numFmtId="164" fontId="17" fillId="0" borderId="13" xfId="0" applyFont="1" applyBorder="1" applyAlignment="1" applyProtection="1">
      <alignment horizontal="right"/>
      <protection hidden="1"/>
    </xf>
    <xf numFmtId="164" fontId="1" fillId="2" borderId="10" xfId="34" applyFont="1" applyBorder="1" applyAlignment="1" applyProtection="1">
      <alignment horizontal="center"/>
      <protection hidden="1"/>
    </xf>
    <xf numFmtId="165" fontId="18" fillId="2" borderId="10" xfId="34" applyFont="1" applyBorder="1" applyAlignment="1" applyProtection="1">
      <alignment horizontal="left"/>
      <protection hidden="1"/>
    </xf>
    <xf numFmtId="164" fontId="18" fillId="2" borderId="15" xfId="34" applyFont="1" applyBorder="1" applyAlignment="1" applyProtection="1">
      <alignment/>
      <protection hidden="1"/>
    </xf>
    <xf numFmtId="164" fontId="1" fillId="2" borderId="9" xfId="34" applyFont="1" applyBorder="1" applyAlignment="1" applyProtection="1">
      <alignment horizontal="center"/>
      <protection hidden="1"/>
    </xf>
    <xf numFmtId="170" fontId="1" fillId="2" borderId="9" xfId="34" applyFont="1" applyBorder="1" applyAlignment="1" applyProtection="1">
      <alignment horizontal="right"/>
      <protection hidden="1"/>
    </xf>
    <xf numFmtId="170" fontId="1" fillId="2" borderId="8" xfId="34" applyFont="1" applyBorder="1" applyAlignment="1" applyProtection="1">
      <alignment horizontal="right"/>
      <protection hidden="1"/>
    </xf>
    <xf numFmtId="170" fontId="3" fillId="2" borderId="10" xfId="34" applyFont="1" applyBorder="1" applyAlignment="1" applyProtection="1">
      <alignment/>
      <protection hidden="1"/>
    </xf>
    <xf numFmtId="166" fontId="0" fillId="0" borderId="0" xfId="34" applyAlignment="1" applyProtection="1">
      <alignment/>
      <protection hidden="1"/>
    </xf>
    <xf numFmtId="165" fontId="17" fillId="3" borderId="56" xfId="34" applyFont="1" applyBorder="1" applyAlignment="1" applyProtection="1">
      <alignment horizontal="left" wrapText="1"/>
      <protection hidden="1"/>
    </xf>
    <xf numFmtId="165" fontId="19" fillId="0" borderId="57" xfId="0" applyFont="1" applyBorder="1" applyAlignment="1" applyProtection="1">
      <alignment horizontal="left" wrapText="1"/>
      <protection hidden="1"/>
    </xf>
    <xf numFmtId="164" fontId="4" fillId="0" borderId="54" xfId="34" applyFont="1" applyBorder="1" applyAlignment="1" applyProtection="1">
      <alignment horizontal="center"/>
      <protection hidden="1"/>
    </xf>
    <xf numFmtId="165" fontId="16" fillId="0" borderId="54" xfId="34" applyFont="1" applyBorder="1" applyAlignment="1" applyProtection="1">
      <alignment horizontal="right"/>
      <protection hidden="1"/>
    </xf>
    <xf numFmtId="165" fontId="16" fillId="3" borderId="58" xfId="34" applyFont="1" applyBorder="1" applyAlignment="1" applyProtection="1">
      <alignment horizontal="left" wrapText="1"/>
      <protection hidden="1"/>
    </xf>
    <xf numFmtId="165" fontId="1" fillId="0" borderId="39" xfId="0" applyFont="1" applyBorder="1" applyAlignment="1" applyProtection="1">
      <alignment horizontal="left" wrapText="1"/>
      <protection hidden="1"/>
    </xf>
    <xf numFmtId="170" fontId="16" fillId="3" borderId="54" xfId="34" applyFont="1" applyBorder="1" applyAlignment="1" applyProtection="1">
      <alignment horizontal="right" wrapText="1"/>
      <protection hidden="1"/>
    </xf>
    <xf numFmtId="165" fontId="17" fillId="3" borderId="33" xfId="34" applyFont="1" applyBorder="1" applyAlignment="1" applyProtection="1">
      <alignment horizontal="left" wrapText="1"/>
      <protection hidden="1"/>
    </xf>
    <xf numFmtId="165" fontId="19" fillId="0" borderId="13" xfId="0" applyFont="1" applyBorder="1" applyAlignment="1" applyProtection="1">
      <alignment horizontal="left" wrapText="1"/>
      <protection hidden="1"/>
    </xf>
    <xf numFmtId="170" fontId="17" fillId="3" borderId="50" xfId="34" applyFont="1" applyBorder="1" applyAlignment="1" applyProtection="1">
      <alignment horizontal="right" wrapText="1"/>
      <protection hidden="1"/>
    </xf>
    <xf numFmtId="170" fontId="0" fillId="0" borderId="0" xfId="34" applyAlignment="1" applyProtection="1">
      <alignment/>
      <protection hidden="1"/>
    </xf>
    <xf numFmtId="164" fontId="17" fillId="3" borderId="0" xfId="34" applyFont="1" applyBorder="1" applyAlignment="1" applyProtection="1">
      <alignment horizontal="left" wrapText="1"/>
      <protection hidden="1"/>
    </xf>
    <xf numFmtId="164" fontId="16" fillId="0" borderId="0" xfId="34" applyFont="1" applyAlignment="1" applyProtection="1">
      <alignment/>
      <protection hidden="1"/>
    </xf>
    <xf numFmtId="165" fontId="16" fillId="0" borderId="10" xfId="34" applyFont="1" applyBorder="1" applyAlignment="1" applyProtection="1">
      <alignment horizontal="left" vertical="top"/>
      <protection hidden="1"/>
    </xf>
    <xf numFmtId="164" fontId="16" fillId="0" borderId="10" xfId="34" applyFont="1" applyBorder="1" applyAlignment="1" applyProtection="1">
      <alignment vertical="top" wrapText="1"/>
      <protection hidden="1"/>
    </xf>
    <xf numFmtId="165" fontId="16" fillId="0" borderId="10" xfId="34" applyFont="1" applyBorder="1" applyAlignment="1" applyProtection="1">
      <alignment horizontal="center" shrinkToFit="1"/>
      <protection hidden="1"/>
    </xf>
    <xf numFmtId="170" fontId="16" fillId="0" borderId="10" xfId="34" applyFont="1" applyBorder="1" applyAlignment="1" applyProtection="1">
      <alignment horizontal="right"/>
      <protection hidden="1"/>
    </xf>
    <xf numFmtId="164" fontId="16" fillId="0" borderId="10" xfId="34" applyFont="1" applyBorder="1" applyAlignment="1" applyProtection="1">
      <alignment/>
      <protection hidden="1"/>
    </xf>
    <xf numFmtId="164" fontId="16" fillId="0" borderId="10" xfId="34" applyFont="1" applyBorder="1" applyAlignment="1" applyProtection="1">
      <alignment horizontal="left"/>
      <protection hidden="1"/>
    </xf>
    <xf numFmtId="164" fontId="0" fillId="0" borderId="0" xfId="34" applyFont="1" applyAlignment="1" applyProtection="1">
      <alignment/>
      <protection hidden="1"/>
    </xf>
    <xf numFmtId="164" fontId="1" fillId="2" borderId="50" xfId="34" applyFont="1" applyBorder="1" applyAlignment="1" applyProtection="1">
      <alignment horizontal="center"/>
      <protection hidden="1"/>
    </xf>
    <xf numFmtId="165" fontId="18" fillId="2" borderId="50" xfId="34" applyFont="1" applyBorder="1" applyAlignment="1" applyProtection="1">
      <alignment horizontal="left"/>
      <protection hidden="1"/>
    </xf>
    <xf numFmtId="170" fontId="3" fillId="2" borderId="8" xfId="34" applyFont="1" applyBorder="1" applyAlignment="1" applyProtection="1">
      <alignment/>
      <protection hidden="1"/>
    </xf>
    <xf numFmtId="164" fontId="0" fillId="0" borderId="0" xfId="34" applyBorder="1" applyAlignment="1" applyProtection="1">
      <alignment/>
      <protection hidden="1"/>
    </xf>
    <xf numFmtId="164" fontId="20" fillId="0" borderId="0" xfId="34" applyFont="1" applyAlignment="1" applyProtection="1">
      <alignment/>
      <protection hidden="1"/>
    </xf>
    <xf numFmtId="164" fontId="21" fillId="0" borderId="0" xfId="34" applyFont="1" applyBorder="1" applyAlignment="1" applyProtection="1">
      <alignment/>
      <protection hidden="1"/>
    </xf>
    <xf numFmtId="166" fontId="21" fillId="0" borderId="0" xfId="34" applyFont="1" applyBorder="1" applyAlignment="1" applyProtection="1">
      <alignment horizontal="right"/>
      <protection hidden="1"/>
    </xf>
    <xf numFmtId="170" fontId="21" fillId="0" borderId="0" xfId="34" applyFont="1" applyBorder="1" applyAlignment="1" applyProtection="1">
      <alignment/>
      <protection hidden="1"/>
    </xf>
    <xf numFmtId="164" fontId="20" fillId="0" borderId="0" xfId="34" applyFont="1" applyBorder="1" applyAlignment="1" applyProtection="1">
      <alignment/>
      <protection hidden="1"/>
    </xf>
    <xf numFmtId="164" fontId="0" fillId="0" borderId="0" xfId="34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8" max="1025" width="8.625" style="0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2" t="s">
        <v>1</v>
      </c>
      <c r="B2" s="3"/>
      <c r="C2" s="4" t="str">
        <f>Rekapitulace!H1</f>
        <v>01</v>
      </c>
      <c r="D2" s="4" t="str">
        <f>Rekapitulace!G2</f>
        <v>Vestavba výtahu Nymburk</v>
      </c>
      <c r="E2" s="5"/>
      <c r="F2" s="6" t="s">
        <v>2</v>
      </c>
      <c r="G2" s="7"/>
    </row>
    <row r="3" spans="1:7" ht="3" customHeight="1" hidden="1">
      <c r="A3" s="8"/>
      <c r="B3" s="9"/>
      <c r="C3" s="10"/>
      <c r="D3" s="10"/>
      <c r="E3" s="11"/>
      <c r="F3" s="12"/>
      <c r="G3" s="13"/>
    </row>
    <row r="4" spans="1:7" ht="12" customHeight="1">
      <c r="A4" s="14" t="s">
        <v>3</v>
      </c>
      <c r="B4" s="9"/>
      <c r="C4" s="10" t="s">
        <v>4</v>
      </c>
      <c r="D4" s="10"/>
      <c r="E4" s="11"/>
      <c r="F4" s="12" t="s">
        <v>5</v>
      </c>
      <c r="G4" s="15"/>
    </row>
    <row r="5" spans="1:7" ht="12.95" customHeight="1">
      <c r="A5" s="16" t="s">
        <v>6</v>
      </c>
      <c r="B5" s="17"/>
      <c r="C5" s="18" t="s">
        <v>7</v>
      </c>
      <c r="D5" s="19"/>
      <c r="E5" s="17"/>
      <c r="F5" s="12" t="s">
        <v>8</v>
      </c>
      <c r="G5" s="13"/>
    </row>
    <row r="6" spans="1:15" ht="12.95" customHeight="1">
      <c r="A6" s="14" t="s">
        <v>9</v>
      </c>
      <c r="B6" s="9"/>
      <c r="C6" s="10" t="s">
        <v>10</v>
      </c>
      <c r="D6" s="10"/>
      <c r="E6" s="11"/>
      <c r="F6" s="20" t="s">
        <v>11</v>
      </c>
      <c r="G6" s="21">
        <v>0</v>
      </c>
      <c r="O6" s="22"/>
    </row>
    <row r="7" spans="1:7" ht="12.95" customHeight="1">
      <c r="A7" s="23" t="s">
        <v>12</v>
      </c>
      <c r="B7" s="24"/>
      <c r="C7" s="25" t="s">
        <v>7</v>
      </c>
      <c r="D7" s="26"/>
      <c r="E7" s="26"/>
      <c r="F7" s="27" t="s">
        <v>13</v>
      </c>
      <c r="G7" s="21">
        <f>IF(PocetMJ=0,,ROUND((F30+F32)/PocetMJ,1))</f>
        <v>0</v>
      </c>
    </row>
    <row r="8" spans="1:9" ht="12.75">
      <c r="A8" s="28" t="s">
        <v>14</v>
      </c>
      <c r="B8" s="12"/>
      <c r="C8" s="29" t="s">
        <v>15</v>
      </c>
      <c r="D8" s="29"/>
      <c r="E8" s="29"/>
      <c r="F8" s="30" t="s">
        <v>16</v>
      </c>
      <c r="G8" s="31"/>
      <c r="H8" s="32"/>
      <c r="I8" s="33"/>
    </row>
    <row r="9" spans="1:8" ht="12.75">
      <c r="A9" s="28" t="s">
        <v>17</v>
      </c>
      <c r="B9" s="12"/>
      <c r="C9" s="29" t="str">
        <f>Projektant</f>
        <v>Ing. Jindřich Novák</v>
      </c>
      <c r="D9" s="29"/>
      <c r="E9" s="29"/>
      <c r="F9" s="12"/>
      <c r="G9" s="34"/>
      <c r="H9" s="35"/>
    </row>
    <row r="10" spans="1:8" ht="12.75">
      <c r="A10" s="28" t="s">
        <v>18</v>
      </c>
      <c r="B10" s="12"/>
      <c r="C10" s="36" t="s">
        <v>19</v>
      </c>
      <c r="D10" s="36"/>
      <c r="E10" s="36"/>
      <c r="F10" s="37"/>
      <c r="G10" s="38"/>
      <c r="H10" s="39"/>
    </row>
    <row r="11" spans="1:57" ht="13.5" customHeight="1">
      <c r="A11" s="28" t="s">
        <v>20</v>
      </c>
      <c r="B11" s="12"/>
      <c r="C11" s="36" t="s">
        <v>21</v>
      </c>
      <c r="D11" s="36"/>
      <c r="E11" s="36"/>
      <c r="F11" s="40" t="s">
        <v>22</v>
      </c>
      <c r="G11" s="41" t="s">
        <v>12</v>
      </c>
      <c r="H11" s="35"/>
      <c r="BA11" s="42"/>
      <c r="BB11" s="42"/>
      <c r="BC11" s="42"/>
      <c r="BD11" s="42"/>
      <c r="BE11" s="42"/>
    </row>
    <row r="12" spans="1:8" ht="12.75" customHeight="1">
      <c r="A12" s="43" t="s">
        <v>23</v>
      </c>
      <c r="B12" s="9"/>
      <c r="C12" s="44" t="s">
        <v>15</v>
      </c>
      <c r="D12" s="44"/>
      <c r="E12" s="44"/>
      <c r="F12" s="45" t="s">
        <v>24</v>
      </c>
      <c r="G12" s="46"/>
      <c r="H12" s="35"/>
    </row>
    <row r="13" spans="1:8" ht="28.5" customHeight="1">
      <c r="A13" s="47" t="s">
        <v>25</v>
      </c>
      <c r="B13" s="47"/>
      <c r="C13" s="47"/>
      <c r="D13" s="47"/>
      <c r="E13" s="47"/>
      <c r="F13" s="47"/>
      <c r="G13" s="47"/>
      <c r="H13" s="35"/>
    </row>
    <row r="14" spans="1:7" ht="17.25" customHeight="1">
      <c r="A14" s="48" t="s">
        <v>26</v>
      </c>
      <c r="B14" s="49"/>
      <c r="C14" s="50"/>
      <c r="D14" s="51" t="s">
        <v>27</v>
      </c>
      <c r="E14" s="51"/>
      <c r="F14" s="51"/>
      <c r="G14" s="51"/>
    </row>
    <row r="15" spans="1:7" ht="15.95" customHeight="1">
      <c r="A15" s="52"/>
      <c r="B15" s="53" t="s">
        <v>28</v>
      </c>
      <c r="C15" s="54">
        <f>HSV</f>
        <v>0</v>
      </c>
      <c r="D15" s="55" t="str">
        <f>Rekapitulace!A38</f>
        <v>Ztížené výrobní podmínky</v>
      </c>
      <c r="E15" s="56"/>
      <c r="F15" s="57"/>
      <c r="G15" s="54">
        <f>Rekapitulace!I38</f>
        <v>0</v>
      </c>
    </row>
    <row r="16" spans="1:7" ht="15.95" customHeight="1">
      <c r="A16" s="52" t="s">
        <v>29</v>
      </c>
      <c r="B16" s="53" t="s">
        <v>30</v>
      </c>
      <c r="C16" s="54">
        <f>PSV</f>
        <v>0</v>
      </c>
      <c r="D16" s="8" t="str">
        <f>Rekapitulace!A39</f>
        <v>Oborová přirážka</v>
      </c>
      <c r="E16" s="58"/>
      <c r="F16" s="59"/>
      <c r="G16" s="54">
        <f>Rekapitulace!I39</f>
        <v>0</v>
      </c>
    </row>
    <row r="17" spans="1:7" ht="15.95" customHeight="1">
      <c r="A17" s="52" t="s">
        <v>31</v>
      </c>
      <c r="B17" s="53" t="s">
        <v>32</v>
      </c>
      <c r="C17" s="54">
        <f>Mont</f>
        <v>0</v>
      </c>
      <c r="D17" s="8" t="str">
        <f>Rekapitulace!A40</f>
        <v>Přesun stavebních kapacit</v>
      </c>
      <c r="E17" s="58"/>
      <c r="F17" s="59"/>
      <c r="G17" s="54">
        <f>Rekapitulace!I40</f>
        <v>0</v>
      </c>
    </row>
    <row r="18" spans="1:7" ht="15.95" customHeight="1">
      <c r="A18" s="60" t="s">
        <v>33</v>
      </c>
      <c r="B18" s="61" t="s">
        <v>34</v>
      </c>
      <c r="C18" s="54">
        <f>Dodavka</f>
        <v>0</v>
      </c>
      <c r="D18" s="8" t="str">
        <f>Rekapitulace!A41</f>
        <v>Mimostaveništní doprava</v>
      </c>
      <c r="E18" s="58"/>
      <c r="F18" s="59"/>
      <c r="G18" s="54">
        <f>Rekapitulace!I41</f>
        <v>0</v>
      </c>
    </row>
    <row r="19" spans="1:7" ht="15.95" customHeight="1">
      <c r="A19" s="62" t="s">
        <v>35</v>
      </c>
      <c r="B19" s="53"/>
      <c r="C19" s="54">
        <f>SUM(C15:C18)</f>
        <v>0</v>
      </c>
      <c r="D19" s="8" t="str">
        <f>Rekapitulace!A42</f>
        <v>Zařízení staveniště</v>
      </c>
      <c r="E19" s="58"/>
      <c r="F19" s="59"/>
      <c r="G19" s="54">
        <f>Rekapitulace!I42</f>
        <v>0</v>
      </c>
    </row>
    <row r="20" spans="1:7" ht="15.95" customHeight="1">
      <c r="A20" s="62"/>
      <c r="B20" s="53"/>
      <c r="C20" s="54"/>
      <c r="D20" s="8" t="str">
        <f>Rekapitulace!A43</f>
        <v>Provoz investora</v>
      </c>
      <c r="E20" s="58"/>
      <c r="F20" s="59"/>
      <c r="G20" s="54">
        <f>Rekapitulace!I43</f>
        <v>0</v>
      </c>
    </row>
    <row r="21" spans="1:7" ht="15.95" customHeight="1">
      <c r="A21" s="62" t="s">
        <v>36</v>
      </c>
      <c r="B21" s="53"/>
      <c r="C21" s="54">
        <f>HZS</f>
        <v>0</v>
      </c>
      <c r="D21" s="8" t="str">
        <f>Rekapitulace!A44</f>
        <v>Kompletační činnost (IČD)</v>
      </c>
      <c r="E21" s="58"/>
      <c r="F21" s="59"/>
      <c r="G21" s="54">
        <f>Rekapitulace!I44</f>
        <v>0</v>
      </c>
    </row>
    <row r="22" spans="1:7" ht="15.95" customHeight="1">
      <c r="A22" s="63" t="s">
        <v>37</v>
      </c>
      <c r="B22" s="64"/>
      <c r="C22" s="54">
        <f>C19+C21</f>
        <v>0</v>
      </c>
      <c r="D22" s="8" t="s">
        <v>38</v>
      </c>
      <c r="E22" s="58"/>
      <c r="F22" s="59"/>
      <c r="G22" s="54">
        <f>G23-SUM(G15:G21)</f>
        <v>0</v>
      </c>
    </row>
    <row r="23" spans="1:7" ht="15.95" customHeight="1">
      <c r="A23" s="65" t="s">
        <v>39</v>
      </c>
      <c r="B23" s="65"/>
      <c r="C23" s="66">
        <f>C22+G23</f>
        <v>0</v>
      </c>
      <c r="D23" s="67" t="s">
        <v>40</v>
      </c>
      <c r="E23" s="68"/>
      <c r="F23" s="69"/>
      <c r="G23" s="54">
        <f>VRN</f>
        <v>0</v>
      </c>
    </row>
    <row r="24" spans="1:7" ht="12.75">
      <c r="A24" s="70" t="s">
        <v>41</v>
      </c>
      <c r="B24" s="71"/>
      <c r="C24" s="72"/>
      <c r="D24" s="71" t="s">
        <v>42</v>
      </c>
      <c r="E24" s="71"/>
      <c r="F24" s="73" t="s">
        <v>43</v>
      </c>
      <c r="G24" s="74"/>
    </row>
    <row r="25" spans="1:7" ht="12.75">
      <c r="A25" s="63" t="s">
        <v>44</v>
      </c>
      <c r="B25" s="64"/>
      <c r="C25" s="75" t="s">
        <v>15</v>
      </c>
      <c r="D25" s="64" t="s">
        <v>44</v>
      </c>
      <c r="E25" s="76"/>
      <c r="F25" s="77" t="s">
        <v>44</v>
      </c>
      <c r="G25" s="78"/>
    </row>
    <row r="26" spans="1:7" ht="37.5" customHeight="1">
      <c r="A26" s="63" t="s">
        <v>45</v>
      </c>
      <c r="B26" s="79"/>
      <c r="C26" s="80" t="s">
        <v>46</v>
      </c>
      <c r="D26" s="64" t="s">
        <v>47</v>
      </c>
      <c r="E26" s="76"/>
      <c r="F26" s="77" t="s">
        <v>47</v>
      </c>
      <c r="G26" s="78"/>
    </row>
    <row r="27" spans="1:7" ht="12.75">
      <c r="A27" s="63"/>
      <c r="B27" s="81"/>
      <c r="C27" s="75"/>
      <c r="D27" s="64"/>
      <c r="E27" s="76"/>
      <c r="F27" s="77"/>
      <c r="G27" s="78"/>
    </row>
    <row r="28" spans="1:7" ht="12.75">
      <c r="A28" s="63" t="s">
        <v>48</v>
      </c>
      <c r="B28" s="64"/>
      <c r="C28" s="75"/>
      <c r="D28" s="77" t="s">
        <v>49</v>
      </c>
      <c r="E28" s="75"/>
      <c r="F28" s="82" t="s">
        <v>49</v>
      </c>
      <c r="G28" s="78"/>
    </row>
    <row r="29" spans="1:7" ht="69" customHeight="1">
      <c r="A29" s="63"/>
      <c r="B29" s="64"/>
      <c r="C29" s="83"/>
      <c r="D29" s="84"/>
      <c r="E29" s="83"/>
      <c r="F29" s="64"/>
      <c r="G29" s="78"/>
    </row>
    <row r="30" spans="1:7" ht="12.75">
      <c r="A30" s="85" t="s">
        <v>50</v>
      </c>
      <c r="B30" s="86"/>
      <c r="C30" s="87">
        <v>21</v>
      </c>
      <c r="D30" s="86" t="s">
        <v>51</v>
      </c>
      <c r="E30" s="88"/>
      <c r="F30" s="89">
        <f>C23-F32</f>
        <v>0</v>
      </c>
      <c r="G30" s="89"/>
    </row>
    <row r="31" spans="1:7" ht="12.75">
      <c r="A31" s="85" t="s">
        <v>52</v>
      </c>
      <c r="B31" s="86"/>
      <c r="C31" s="87">
        <f>SazbaDPH1</f>
        <v>21</v>
      </c>
      <c r="D31" s="86" t="s">
        <v>53</v>
      </c>
      <c r="E31" s="88"/>
      <c r="F31" s="89">
        <f>ROUND(PRODUCT(F30,C31/100),0)</f>
        <v>0</v>
      </c>
      <c r="G31" s="89"/>
    </row>
    <row r="32" spans="1:7" ht="12.75">
      <c r="A32" s="85" t="s">
        <v>50</v>
      </c>
      <c r="B32" s="86"/>
      <c r="C32" s="87">
        <v>0</v>
      </c>
      <c r="D32" s="86" t="s">
        <v>53</v>
      </c>
      <c r="E32" s="88"/>
      <c r="F32" s="89">
        <v>0</v>
      </c>
      <c r="G32" s="89"/>
    </row>
    <row r="33" spans="1:7" ht="12.75">
      <c r="A33" s="85" t="s">
        <v>52</v>
      </c>
      <c r="B33" s="90"/>
      <c r="C33" s="91">
        <f>SazbaDPH2</f>
        <v>0</v>
      </c>
      <c r="D33" s="86" t="s">
        <v>53</v>
      </c>
      <c r="E33" s="59"/>
      <c r="F33" s="89">
        <f>ROUND(PRODUCT(F32,C33/100),0)</f>
        <v>0</v>
      </c>
      <c r="G33" s="89"/>
    </row>
    <row r="34" spans="1:7" s="96" customFormat="1" ht="19.5" customHeight="1">
      <c r="A34" s="92" t="s">
        <v>54</v>
      </c>
      <c r="B34" s="93"/>
      <c r="C34" s="93"/>
      <c r="D34" s="93"/>
      <c r="E34" s="94"/>
      <c r="F34" s="95">
        <f>ROUND(SUM(F30:F33),0)</f>
        <v>0</v>
      </c>
      <c r="G34" s="95"/>
    </row>
    <row r="36" spans="1:8" ht="12.75">
      <c r="A36" s="97" t="s">
        <v>55</v>
      </c>
      <c r="B36" s="97"/>
      <c r="C36" s="97"/>
      <c r="D36" s="97"/>
      <c r="E36" s="97"/>
      <c r="F36" s="97"/>
      <c r="G36" s="97"/>
      <c r="H36" t="s">
        <v>56</v>
      </c>
    </row>
    <row r="37" spans="1:8" ht="14.25" customHeight="1">
      <c r="A37" s="97"/>
      <c r="B37" s="98" t="s">
        <v>57</v>
      </c>
      <c r="C37" s="98"/>
      <c r="D37" s="98"/>
      <c r="E37" s="98"/>
      <c r="F37" s="98"/>
      <c r="G37" s="98"/>
      <c r="H37" t="s">
        <v>56</v>
      </c>
    </row>
    <row r="38" spans="1:8" ht="12.75" customHeight="1">
      <c r="A38" s="99"/>
      <c r="B38" s="98"/>
      <c r="C38" s="98"/>
      <c r="D38" s="98"/>
      <c r="E38" s="98"/>
      <c r="F38" s="98"/>
      <c r="G38" s="98"/>
      <c r="H38" t="s">
        <v>56</v>
      </c>
    </row>
    <row r="39" spans="1:8" ht="12.75">
      <c r="A39" s="99"/>
      <c r="B39" s="98"/>
      <c r="C39" s="98"/>
      <c r="D39" s="98"/>
      <c r="E39" s="98"/>
      <c r="F39" s="98"/>
      <c r="G39" s="98"/>
      <c r="H39" t="s">
        <v>56</v>
      </c>
    </row>
    <row r="40" spans="1:8" ht="12.75">
      <c r="A40" s="99"/>
      <c r="B40" s="98"/>
      <c r="C40" s="98"/>
      <c r="D40" s="98"/>
      <c r="E40" s="98"/>
      <c r="F40" s="98"/>
      <c r="G40" s="98"/>
      <c r="H40" t="s">
        <v>56</v>
      </c>
    </row>
    <row r="41" spans="1:8" ht="12.75">
      <c r="A41" s="99"/>
      <c r="B41" s="98"/>
      <c r="C41" s="98"/>
      <c r="D41" s="98"/>
      <c r="E41" s="98"/>
      <c r="F41" s="98"/>
      <c r="G41" s="98"/>
      <c r="H41" t="s">
        <v>56</v>
      </c>
    </row>
    <row r="42" spans="1:8" ht="12.75">
      <c r="A42" s="99"/>
      <c r="B42" s="98"/>
      <c r="C42" s="98"/>
      <c r="D42" s="98"/>
      <c r="E42" s="98"/>
      <c r="F42" s="98"/>
      <c r="G42" s="98"/>
      <c r="H42" t="s">
        <v>56</v>
      </c>
    </row>
    <row r="43" spans="1:8" ht="12.75">
      <c r="A43" s="99"/>
      <c r="B43" s="98"/>
      <c r="C43" s="98"/>
      <c r="D43" s="98"/>
      <c r="E43" s="98"/>
      <c r="F43" s="98"/>
      <c r="G43" s="98"/>
      <c r="H43" t="s">
        <v>56</v>
      </c>
    </row>
    <row r="44" spans="1:8" ht="12.75">
      <c r="A44" s="99"/>
      <c r="B44" s="98"/>
      <c r="C44" s="98"/>
      <c r="D44" s="98"/>
      <c r="E44" s="98"/>
      <c r="F44" s="98"/>
      <c r="G44" s="98"/>
      <c r="H44" t="s">
        <v>56</v>
      </c>
    </row>
    <row r="45" spans="1:8" ht="0.75" customHeight="1">
      <c r="A45" s="99"/>
      <c r="B45" s="98"/>
      <c r="C45" s="98"/>
      <c r="D45" s="98"/>
      <c r="E45" s="98"/>
      <c r="F45" s="98"/>
      <c r="G45" s="98"/>
      <c r="H45" t="s">
        <v>56</v>
      </c>
    </row>
    <row r="46" spans="2:7" ht="12.75">
      <c r="B46" s="100"/>
      <c r="C46" s="100"/>
      <c r="D46" s="100"/>
      <c r="E46" s="100"/>
      <c r="F46" s="100"/>
      <c r="G46" s="100"/>
    </row>
    <row r="47" spans="2:7" ht="12.75">
      <c r="B47" s="100"/>
      <c r="C47" s="100"/>
      <c r="D47" s="100"/>
      <c r="E47" s="100"/>
      <c r="F47" s="100"/>
      <c r="G47" s="100"/>
    </row>
    <row r="48" spans="2:7" ht="12.75">
      <c r="B48" s="100"/>
      <c r="C48" s="100"/>
      <c r="D48" s="100"/>
      <c r="E48" s="100"/>
      <c r="F48" s="100"/>
      <c r="G48" s="100"/>
    </row>
    <row r="49" spans="2:7" ht="12.75">
      <c r="B49" s="100"/>
      <c r="C49" s="100"/>
      <c r="D49" s="100"/>
      <c r="E49" s="100"/>
      <c r="F49" s="100"/>
      <c r="G49" s="100"/>
    </row>
    <row r="50" spans="2:7" ht="12.75">
      <c r="B50" s="100"/>
      <c r="C50" s="100"/>
      <c r="D50" s="100"/>
      <c r="E50" s="100"/>
      <c r="F50" s="100"/>
      <c r="G50" s="100"/>
    </row>
    <row r="51" spans="2:7" ht="12.75">
      <c r="B51" s="100"/>
      <c r="C51" s="100"/>
      <c r="D51" s="100"/>
      <c r="E51" s="100"/>
      <c r="F51" s="100"/>
      <c r="G51" s="100"/>
    </row>
    <row r="52" spans="2:7" ht="12.75">
      <c r="B52" s="100"/>
      <c r="C52" s="100"/>
      <c r="D52" s="100"/>
      <c r="E52" s="100"/>
      <c r="F52" s="100"/>
      <c r="G52" s="100"/>
    </row>
    <row r="53" spans="2:7" ht="12.75">
      <c r="B53" s="100"/>
      <c r="C53" s="100"/>
      <c r="D53" s="100"/>
      <c r="E53" s="100"/>
      <c r="F53" s="100"/>
      <c r="G53" s="100"/>
    </row>
    <row r="54" spans="2:7" ht="12.75">
      <c r="B54" s="100"/>
      <c r="C54" s="100"/>
      <c r="D54" s="100"/>
      <c r="E54" s="100"/>
      <c r="F54" s="100"/>
      <c r="G54" s="100"/>
    </row>
    <row r="55" spans="2:7" ht="12.75">
      <c r="B55" s="100"/>
      <c r="C55" s="100"/>
      <c r="D55" s="100"/>
      <c r="E55" s="100"/>
      <c r="F55" s="100"/>
      <c r="G55" s="100"/>
    </row>
  </sheetData>
  <mergeCells count="25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97"/>
  <sheetViews>
    <sheetView workbookViewId="0" topLeftCell="A1">
      <selection activeCell="I4" sqref="I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  <col min="10" max="1025" width="8.625" style="0" customWidth="1"/>
  </cols>
  <sheetData>
    <row r="1" spans="1:9" ht="13.5">
      <c r="A1" s="101" t="s">
        <v>58</v>
      </c>
      <c r="B1" s="101"/>
      <c r="C1" s="102" t="str">
        <f>CONCATENATE(cislostavby," ",nazevstavby)</f>
        <v>Novák1902 Vestavba výtahu, Soudní 20, Nymburk</v>
      </c>
      <c r="D1" s="103"/>
      <c r="E1" s="104"/>
      <c r="F1" s="103"/>
      <c r="G1" s="105" t="s">
        <v>59</v>
      </c>
      <c r="H1" s="106" t="s">
        <v>6</v>
      </c>
      <c r="I1" s="107"/>
    </row>
    <row r="2" spans="1:9" ht="13.5">
      <c r="A2" s="108" t="s">
        <v>60</v>
      </c>
      <c r="B2" s="108"/>
      <c r="C2" s="109" t="str">
        <f>CONCATENATE(cisloobjektu," ",nazevobjektu)</f>
        <v>01 Vestavba výtahu, Soudní 20, Nymburk</v>
      </c>
      <c r="D2" s="110"/>
      <c r="E2" s="111"/>
      <c r="F2" s="110"/>
      <c r="G2" s="112" t="s">
        <v>61</v>
      </c>
      <c r="H2" s="112"/>
      <c r="I2" s="112"/>
    </row>
    <row r="3" spans="1:9" ht="13.5">
      <c r="A3" s="76"/>
      <c r="B3" s="76"/>
      <c r="C3" s="76"/>
      <c r="D3" s="76"/>
      <c r="E3" s="76"/>
      <c r="F3" s="64"/>
      <c r="G3" s="76"/>
      <c r="H3" s="76"/>
      <c r="I3" s="76"/>
    </row>
    <row r="4" spans="1:9" ht="19.5" customHeight="1">
      <c r="A4" s="113" t="s">
        <v>62</v>
      </c>
      <c r="B4" s="113"/>
      <c r="C4" s="113"/>
      <c r="D4" s="113"/>
      <c r="E4" s="113"/>
      <c r="F4" s="113"/>
      <c r="G4" s="113"/>
      <c r="H4" s="113"/>
      <c r="I4" s="113"/>
    </row>
    <row r="5" spans="1:9" ht="13.5">
      <c r="A5" s="76"/>
      <c r="B5" s="76"/>
      <c r="C5" s="76"/>
      <c r="D5" s="76"/>
      <c r="E5" s="76"/>
      <c r="F5" s="76"/>
      <c r="G5" s="76"/>
      <c r="H5" s="76"/>
      <c r="I5" s="76"/>
    </row>
    <row r="6" spans="1:9" s="35" customFormat="1" ht="13.5">
      <c r="A6" s="114"/>
      <c r="B6" s="115" t="s">
        <v>63</v>
      </c>
      <c r="C6" s="115"/>
      <c r="D6" s="51"/>
      <c r="E6" s="116" t="s">
        <v>64</v>
      </c>
      <c r="F6" s="117" t="s">
        <v>65</v>
      </c>
      <c r="G6" s="117" t="s">
        <v>66</v>
      </c>
      <c r="H6" s="117" t="s">
        <v>67</v>
      </c>
      <c r="I6" s="118" t="s">
        <v>36</v>
      </c>
    </row>
    <row r="7" spans="1:9" s="35" customFormat="1" ht="12.75">
      <c r="A7" s="119" t="str">
        <f>Položky!B7</f>
        <v>1</v>
      </c>
      <c r="B7" s="120" t="str">
        <f>Položky!C7</f>
        <v>Zemní práce</v>
      </c>
      <c r="C7" s="64"/>
      <c r="D7" s="121"/>
      <c r="E7" s="122">
        <f>Položky!G19</f>
        <v>0</v>
      </c>
      <c r="F7" s="123">
        <f>Položky!BC19</f>
        <v>0</v>
      </c>
      <c r="G7" s="123">
        <f>Položky!BD19</f>
        <v>0</v>
      </c>
      <c r="H7" s="123">
        <f>Položky!BE19</f>
        <v>0</v>
      </c>
      <c r="I7" s="124">
        <f>Položky!BF19</f>
        <v>0</v>
      </c>
    </row>
    <row r="8" spans="1:9" s="35" customFormat="1" ht="12.75">
      <c r="A8" s="119" t="str">
        <f>Položky!B20</f>
        <v>2</v>
      </c>
      <c r="B8" s="120" t="str">
        <f>Položky!C20</f>
        <v>Základy a zvláštní zakládání</v>
      </c>
      <c r="C8" s="64"/>
      <c r="D8" s="121"/>
      <c r="E8" s="122">
        <f>Položky!G23</f>
        <v>0</v>
      </c>
      <c r="F8" s="123">
        <f>Položky!BC23</f>
        <v>0</v>
      </c>
      <c r="G8" s="123">
        <f>Položky!BD23</f>
        <v>0</v>
      </c>
      <c r="H8" s="123">
        <f>Položky!BE23</f>
        <v>0</v>
      </c>
      <c r="I8" s="124">
        <f>Položky!BF23</f>
        <v>0</v>
      </c>
    </row>
    <row r="9" spans="1:9" s="35" customFormat="1" ht="12.75">
      <c r="A9" s="119" t="str">
        <f>Položky!B24</f>
        <v>3</v>
      </c>
      <c r="B9" s="120" t="str">
        <f>Položky!C24</f>
        <v>Svislé a kompletní konstrukce</v>
      </c>
      <c r="C9" s="64"/>
      <c r="D9" s="121"/>
      <c r="E9" s="122">
        <f>Položky!G41</f>
        <v>0</v>
      </c>
      <c r="F9" s="123">
        <f>Položky!BC41</f>
        <v>0</v>
      </c>
      <c r="G9" s="123">
        <f>Položky!BD41</f>
        <v>0</v>
      </c>
      <c r="H9" s="123">
        <f>Položky!BE41</f>
        <v>0</v>
      </c>
      <c r="I9" s="124">
        <f>Položky!BF41</f>
        <v>0</v>
      </c>
    </row>
    <row r="10" spans="1:9" s="35" customFormat="1" ht="12.75">
      <c r="A10" s="119" t="str">
        <f>Položky!B42</f>
        <v>4</v>
      </c>
      <c r="B10" s="120" t="str">
        <f>Položky!C42</f>
        <v>Vodorovné konstrukce</v>
      </c>
      <c r="C10" s="64"/>
      <c r="D10" s="121"/>
      <c r="E10" s="122">
        <f>Položky!G52</f>
        <v>0</v>
      </c>
      <c r="F10" s="123">
        <f>Položky!BC52</f>
        <v>0</v>
      </c>
      <c r="G10" s="123">
        <f>Položky!BD52</f>
        <v>0</v>
      </c>
      <c r="H10" s="123">
        <f>Položky!BE52</f>
        <v>0</v>
      </c>
      <c r="I10" s="124">
        <f>Položky!BF52</f>
        <v>0</v>
      </c>
    </row>
    <row r="11" spans="1:9" s="35" customFormat="1" ht="12.75">
      <c r="A11" s="119" t="s">
        <v>68</v>
      </c>
      <c r="B11" s="120" t="str">
        <f>Položky!C53</f>
        <v>Upravy povrchů vnitřní</v>
      </c>
      <c r="C11" s="64"/>
      <c r="D11" s="121"/>
      <c r="E11" s="122">
        <f>Položky!G57</f>
        <v>0</v>
      </c>
      <c r="F11" s="123">
        <f>Položky!BC57</f>
        <v>0</v>
      </c>
      <c r="G11" s="123">
        <f>Položky!BD57</f>
        <v>0</v>
      </c>
      <c r="H11" s="123">
        <f>Položky!BE57</f>
        <v>0</v>
      </c>
      <c r="I11" s="124">
        <f>Položky!BF57</f>
        <v>0</v>
      </c>
    </row>
    <row r="12" spans="1:9" s="35" customFormat="1" ht="12.75">
      <c r="A12" s="119" t="s">
        <v>69</v>
      </c>
      <c r="B12" s="120" t="str">
        <f>Položky!C58</f>
        <v>Upravy povrchů vnější</v>
      </c>
      <c r="C12" s="64"/>
      <c r="D12" s="121"/>
      <c r="E12" s="122">
        <f>Položky!G62</f>
        <v>0</v>
      </c>
      <c r="F12" s="123">
        <v>0</v>
      </c>
      <c r="G12" s="123">
        <v>0</v>
      </c>
      <c r="H12" s="123">
        <v>0</v>
      </c>
      <c r="I12" s="124">
        <v>0</v>
      </c>
    </row>
    <row r="13" spans="1:9" s="35" customFormat="1" ht="12.75">
      <c r="A13" s="119" t="str">
        <f>Položky!B63</f>
        <v>63</v>
      </c>
      <c r="B13" s="120" t="str">
        <f>Položky!C63</f>
        <v>Podlahy a podlahové konstrukce</v>
      </c>
      <c r="C13" s="64"/>
      <c r="D13" s="121"/>
      <c r="E13" s="122">
        <f>Položky!G66</f>
        <v>0</v>
      </c>
      <c r="F13" s="123">
        <f>Položky!BC66</f>
        <v>0</v>
      </c>
      <c r="G13" s="123">
        <f>Položky!BD66</f>
        <v>0</v>
      </c>
      <c r="H13" s="123">
        <f>Položky!BE66</f>
        <v>0</v>
      </c>
      <c r="I13" s="124">
        <f>Položky!BF66</f>
        <v>0</v>
      </c>
    </row>
    <row r="14" spans="1:9" s="35" customFormat="1" ht="12.75">
      <c r="A14" s="119" t="str">
        <f>Položky!B67</f>
        <v>64</v>
      </c>
      <c r="B14" s="120" t="str">
        <f>Položky!C67</f>
        <v>Výplně otvorů</v>
      </c>
      <c r="C14" s="64"/>
      <c r="D14" s="121"/>
      <c r="E14" s="122">
        <f>Položky!G69</f>
        <v>0</v>
      </c>
      <c r="F14" s="123">
        <f>Položky!BC69</f>
        <v>0</v>
      </c>
      <c r="G14" s="123">
        <f>Položky!BD69</f>
        <v>0</v>
      </c>
      <c r="H14" s="123">
        <f>Položky!BE69</f>
        <v>0</v>
      </c>
      <c r="I14" s="124">
        <f>Položky!BF69</f>
        <v>0</v>
      </c>
    </row>
    <row r="15" spans="1:9" s="35" customFormat="1" ht="12.75">
      <c r="A15" s="119" t="str">
        <f>Položky!B70</f>
        <v>94</v>
      </c>
      <c r="B15" s="120" t="str">
        <f>Položky!C70</f>
        <v>Lešení a stavební výtahy</v>
      </c>
      <c r="C15" s="64"/>
      <c r="D15" s="121"/>
      <c r="E15" s="122">
        <f>Položky!G73</f>
        <v>0</v>
      </c>
      <c r="F15" s="123">
        <f>Položky!BC73</f>
        <v>0</v>
      </c>
      <c r="G15" s="123">
        <f>Položky!BD73</f>
        <v>0</v>
      </c>
      <c r="H15" s="123">
        <f>Položky!BE73</f>
        <v>0</v>
      </c>
      <c r="I15" s="124">
        <f>Položky!BF73</f>
        <v>0</v>
      </c>
    </row>
    <row r="16" spans="1:9" s="35" customFormat="1" ht="12.75">
      <c r="A16" s="119" t="str">
        <f>Položky!B74</f>
        <v>95</v>
      </c>
      <c r="B16" s="120" t="str">
        <f>Položky!C74</f>
        <v>Dokončovací konstrukce na pozemních stavbách</v>
      </c>
      <c r="C16" s="64"/>
      <c r="D16" s="121"/>
      <c r="E16" s="122">
        <f>Položky!G76</f>
        <v>0</v>
      </c>
      <c r="F16" s="123">
        <f>Položky!BC76</f>
        <v>0</v>
      </c>
      <c r="G16" s="123">
        <f>Položky!BD76</f>
        <v>0</v>
      </c>
      <c r="H16" s="123">
        <f>Položky!BE76</f>
        <v>0</v>
      </c>
      <c r="I16" s="124">
        <f>Položky!BF76</f>
        <v>0</v>
      </c>
    </row>
    <row r="17" spans="1:9" s="35" customFormat="1" ht="12.75">
      <c r="A17" s="119" t="str">
        <f>Položky!B77</f>
        <v>96</v>
      </c>
      <c r="B17" s="120" t="str">
        <f>Položky!C77</f>
        <v>Bourání konstrukcí</v>
      </c>
      <c r="C17" s="64"/>
      <c r="D17" s="121"/>
      <c r="E17" s="122">
        <f>Položky!G84</f>
        <v>0</v>
      </c>
      <c r="F17" s="123">
        <f>Položky!BC84</f>
        <v>0</v>
      </c>
      <c r="G17" s="123">
        <f>Položky!BD84</f>
        <v>0</v>
      </c>
      <c r="H17" s="123">
        <f>Položky!BE84</f>
        <v>0</v>
      </c>
      <c r="I17" s="124">
        <f>Položky!BF84</f>
        <v>0</v>
      </c>
    </row>
    <row r="18" spans="1:9" s="35" customFormat="1" ht="12.75">
      <c r="A18" s="119" t="str">
        <f>Položky!B85</f>
        <v>97</v>
      </c>
      <c r="B18" s="120" t="str">
        <f>Položky!C85</f>
        <v>Prorážení otvorů</v>
      </c>
      <c r="C18" s="64"/>
      <c r="D18" s="121"/>
      <c r="E18" s="122">
        <f>Položky!G95</f>
        <v>0</v>
      </c>
      <c r="F18" s="123">
        <f>Položky!BC95</f>
        <v>0</v>
      </c>
      <c r="G18" s="123">
        <f>Položky!BD95</f>
        <v>0</v>
      </c>
      <c r="H18" s="123">
        <f>Položky!BE95</f>
        <v>0</v>
      </c>
      <c r="I18" s="124">
        <f>Položky!BF95</f>
        <v>0</v>
      </c>
    </row>
    <row r="19" spans="1:9" s="35" customFormat="1" ht="12.75">
      <c r="A19" s="119" t="str">
        <f>Položky!B96</f>
        <v>99</v>
      </c>
      <c r="B19" s="120" t="str">
        <f>Položky!C96</f>
        <v>Staveništní přesun hmot</v>
      </c>
      <c r="C19" s="64"/>
      <c r="D19" s="121"/>
      <c r="E19" s="122">
        <f>Položky!G98</f>
        <v>0</v>
      </c>
      <c r="F19" s="123">
        <f>Položky!BC98</f>
        <v>0</v>
      </c>
      <c r="G19" s="123">
        <f>Položky!BD98</f>
        <v>0</v>
      </c>
      <c r="H19" s="123">
        <f>Položky!BE98</f>
        <v>0</v>
      </c>
      <c r="I19" s="124">
        <f>Položky!BF98</f>
        <v>0</v>
      </c>
    </row>
    <row r="20" spans="1:9" s="35" customFormat="1" ht="12.75">
      <c r="A20" s="119" t="str">
        <f>Položky!B99</f>
        <v>711</v>
      </c>
      <c r="B20" s="120" t="str">
        <f>Položky!C99</f>
        <v>Izolace proti vodě</v>
      </c>
      <c r="C20" s="64"/>
      <c r="D20" s="121"/>
      <c r="E20" s="122">
        <f>Položky!BB102</f>
        <v>0</v>
      </c>
      <c r="F20" s="123">
        <f>Položky!G102</f>
        <v>0</v>
      </c>
      <c r="G20" s="123">
        <f>Položky!BD102</f>
        <v>0</v>
      </c>
      <c r="H20" s="123">
        <f>Položky!BE102</f>
        <v>0</v>
      </c>
      <c r="I20" s="124">
        <f>Položky!BF102</f>
        <v>0</v>
      </c>
    </row>
    <row r="21" spans="1:9" s="35" customFormat="1" ht="12.75">
      <c r="A21" s="119" t="str">
        <f>Položky!B103</f>
        <v>713</v>
      </c>
      <c r="B21" s="120" t="str">
        <f>Položky!C103</f>
        <v>Izolace tepelné</v>
      </c>
      <c r="C21" s="64"/>
      <c r="D21" s="121"/>
      <c r="E21" s="122">
        <f>Položky!BB108</f>
        <v>0</v>
      </c>
      <c r="F21" s="123">
        <f>Položky!G108</f>
        <v>0</v>
      </c>
      <c r="G21" s="123">
        <f>Položky!BD108</f>
        <v>0</v>
      </c>
      <c r="H21" s="123">
        <f>Položky!BE108</f>
        <v>0</v>
      </c>
      <c r="I21" s="124">
        <f>Položky!BF108</f>
        <v>0</v>
      </c>
    </row>
    <row r="22" spans="1:9" s="35" customFormat="1" ht="12.75">
      <c r="A22" s="119" t="str">
        <f>Položky!B109</f>
        <v>762</v>
      </c>
      <c r="B22" s="120" t="str">
        <f>Položky!C109</f>
        <v>Konstrukce tesařské</v>
      </c>
      <c r="C22" s="64"/>
      <c r="D22" s="121"/>
      <c r="E22" s="122">
        <f>Položky!BB119</f>
        <v>0</v>
      </c>
      <c r="F22" s="123">
        <f>Položky!G119</f>
        <v>0</v>
      </c>
      <c r="G22" s="123">
        <f>Položky!BD119</f>
        <v>0</v>
      </c>
      <c r="H22" s="123">
        <f>Položky!BE119</f>
        <v>0</v>
      </c>
      <c r="I22" s="124">
        <f>Položky!BF119</f>
        <v>0</v>
      </c>
    </row>
    <row r="23" spans="1:9" s="35" customFormat="1" ht="12.75">
      <c r="A23" s="119" t="str">
        <f>Položky!B120</f>
        <v>763</v>
      </c>
      <c r="B23" s="120" t="str">
        <f>Položky!C120</f>
        <v>Dřevostavby</v>
      </c>
      <c r="C23" s="64"/>
      <c r="D23" s="121"/>
      <c r="E23" s="122">
        <f>Položky!BB125</f>
        <v>0</v>
      </c>
      <c r="F23" s="123">
        <f>Položky!G125</f>
        <v>0</v>
      </c>
      <c r="G23" s="123">
        <f>Položky!BD125</f>
        <v>0</v>
      </c>
      <c r="H23" s="123">
        <f>Položky!BE125</f>
        <v>0</v>
      </c>
      <c r="I23" s="124">
        <f>Položky!BF125</f>
        <v>0</v>
      </c>
    </row>
    <row r="24" spans="1:9" s="35" customFormat="1" ht="12.75">
      <c r="A24" s="119" t="str">
        <f>Položky!B126</f>
        <v>764</v>
      </c>
      <c r="B24" s="120" t="str">
        <f>Položky!C126</f>
        <v>Konstrukce klempířské</v>
      </c>
      <c r="C24" s="64"/>
      <c r="D24" s="121"/>
      <c r="E24" s="122">
        <f>Položky!BB132</f>
        <v>0</v>
      </c>
      <c r="F24" s="123">
        <f>Položky!G132</f>
        <v>0</v>
      </c>
      <c r="G24" s="123">
        <f>Položky!BD132</f>
        <v>0</v>
      </c>
      <c r="H24" s="123">
        <f>Položky!BE132</f>
        <v>0</v>
      </c>
      <c r="I24" s="124">
        <f>Položky!BF132</f>
        <v>0</v>
      </c>
    </row>
    <row r="25" spans="1:9" s="35" customFormat="1" ht="12.75">
      <c r="A25" s="119" t="str">
        <f>Položky!B133</f>
        <v>766</v>
      </c>
      <c r="B25" s="120" t="str">
        <f>Položky!C133</f>
        <v>Konstrukce truhlářské</v>
      </c>
      <c r="C25" s="64"/>
      <c r="D25" s="121"/>
      <c r="E25" s="122">
        <f>Položky!BB144</f>
        <v>0</v>
      </c>
      <c r="F25" s="123">
        <f>Položky!G144</f>
        <v>0</v>
      </c>
      <c r="G25" s="123">
        <f>Položky!BD144</f>
        <v>0</v>
      </c>
      <c r="H25" s="123">
        <f>Položky!BE144</f>
        <v>0</v>
      </c>
      <c r="I25" s="124">
        <f>Položky!BF144</f>
        <v>0</v>
      </c>
    </row>
    <row r="26" spans="1:9" s="35" customFormat="1" ht="12.75">
      <c r="A26" s="119" t="str">
        <f>Položky!B145</f>
        <v>767</v>
      </c>
      <c r="B26" s="120" t="str">
        <f>Položky!C145</f>
        <v>Konstrukce zámečnické</v>
      </c>
      <c r="C26" s="64"/>
      <c r="D26" s="121"/>
      <c r="E26" s="122">
        <f>Položky!BB156</f>
        <v>0</v>
      </c>
      <c r="F26" s="123">
        <f>Položky!G156</f>
        <v>0</v>
      </c>
      <c r="G26" s="123">
        <f>Položky!BD156</f>
        <v>0</v>
      </c>
      <c r="H26" s="123">
        <f>Položky!BE156</f>
        <v>0</v>
      </c>
      <c r="I26" s="124">
        <f>Položky!BF156</f>
        <v>0</v>
      </c>
    </row>
    <row r="27" spans="1:9" s="35" customFormat="1" ht="12.75">
      <c r="A27" s="119" t="str">
        <f>Položky!B158</f>
        <v>771</v>
      </c>
      <c r="B27" s="120" t="str">
        <f>Položky!C158</f>
        <v>Podlahy z dlaždic a obklady</v>
      </c>
      <c r="C27" s="64"/>
      <c r="D27" s="121"/>
      <c r="E27" s="122">
        <f>Položky!BB164</f>
        <v>0</v>
      </c>
      <c r="F27" s="123">
        <f>Položky!G164</f>
        <v>0</v>
      </c>
      <c r="G27" s="123">
        <f>Položky!BD164</f>
        <v>0</v>
      </c>
      <c r="H27" s="123">
        <f>Položky!BE164</f>
        <v>0</v>
      </c>
      <c r="I27" s="124">
        <f>Položky!BF164</f>
        <v>0</v>
      </c>
    </row>
    <row r="28" spans="1:9" s="35" customFormat="1" ht="12.75">
      <c r="A28" s="119" t="str">
        <f>Položky!B165</f>
        <v>783</v>
      </c>
      <c r="B28" s="120" t="str">
        <f>Položky!C165</f>
        <v>Nátěry</v>
      </c>
      <c r="C28" s="64"/>
      <c r="D28" s="121"/>
      <c r="E28" s="122">
        <f>Položky!BB168</f>
        <v>0</v>
      </c>
      <c r="F28" s="123">
        <f>Položky!G168</f>
        <v>0</v>
      </c>
      <c r="G28" s="123">
        <f>Položky!BD168</f>
        <v>0</v>
      </c>
      <c r="H28" s="123">
        <f>Položky!BE168</f>
        <v>0</v>
      </c>
      <c r="I28" s="124">
        <f>Položky!BF168</f>
        <v>0</v>
      </c>
    </row>
    <row r="29" spans="1:9" s="35" customFormat="1" ht="12.75">
      <c r="A29" s="119" t="str">
        <f>Položky!B169</f>
        <v>784</v>
      </c>
      <c r="B29" s="120" t="str">
        <f>Položky!C169</f>
        <v>Malby</v>
      </c>
      <c r="C29" s="64"/>
      <c r="D29" s="121"/>
      <c r="E29" s="122">
        <f>Položky!BB174</f>
        <v>0</v>
      </c>
      <c r="F29" s="123">
        <f>Položky!G174</f>
        <v>0</v>
      </c>
      <c r="G29" s="123">
        <f>Položky!BD174</f>
        <v>0</v>
      </c>
      <c r="H29" s="123">
        <f>Položky!BE174</f>
        <v>0</v>
      </c>
      <c r="I29" s="124">
        <f>Položky!BF174</f>
        <v>0</v>
      </c>
    </row>
    <row r="30" spans="1:9" s="35" customFormat="1" ht="12.75">
      <c r="A30" s="119" t="str">
        <f>Položky!B175</f>
        <v>M21</v>
      </c>
      <c r="B30" s="120" t="str">
        <f>Položky!C175</f>
        <v>Elektromontáže</v>
      </c>
      <c r="C30" s="64"/>
      <c r="D30" s="121"/>
      <c r="E30" s="122">
        <f>Položky!BB180</f>
        <v>0</v>
      </c>
      <c r="F30" s="123">
        <f>Položky!BC180</f>
        <v>0</v>
      </c>
      <c r="G30" s="123">
        <f>Položky!BD180</f>
        <v>0</v>
      </c>
      <c r="H30" s="123">
        <f>Položky!G180</f>
        <v>0</v>
      </c>
      <c r="I30" s="124">
        <f>Položky!BF180</f>
        <v>0</v>
      </c>
    </row>
    <row r="31" spans="1:9" s="35" customFormat="1" ht="12.75">
      <c r="A31" s="119" t="str">
        <f>Položky!B181</f>
        <v>M33</v>
      </c>
      <c r="B31" s="120" t="str">
        <f>Položky!C181</f>
        <v>Montáže dopravních zařízení a vah-výtahy</v>
      </c>
      <c r="C31" s="64"/>
      <c r="D31" s="121"/>
      <c r="E31" s="122">
        <f>Položky!BB188</f>
        <v>0</v>
      </c>
      <c r="F31" s="123">
        <f>Položky!BC188</f>
        <v>0</v>
      </c>
      <c r="G31" s="123">
        <f>Položky!BD188</f>
        <v>0</v>
      </c>
      <c r="H31" s="123">
        <f>Položky!G188</f>
        <v>0</v>
      </c>
      <c r="I31" s="124">
        <f>Položky!BF188</f>
        <v>0</v>
      </c>
    </row>
    <row r="32" spans="1:9" s="35" customFormat="1" ht="13.5">
      <c r="A32" s="119" t="str">
        <f>Položky!B189</f>
        <v>D96</v>
      </c>
      <c r="B32" s="120" t="str">
        <f>Položky!C189</f>
        <v>Přesuny suti a vybouraných hmot</v>
      </c>
      <c r="C32" s="64"/>
      <c r="D32" s="121"/>
      <c r="E32" s="122">
        <f>Položky!G199</f>
        <v>0</v>
      </c>
      <c r="F32" s="123">
        <f>Položky!BC199</f>
        <v>0</v>
      </c>
      <c r="G32" s="123">
        <f>Položky!BD199</f>
        <v>0</v>
      </c>
      <c r="H32" s="123">
        <f>Položky!BE199</f>
        <v>0</v>
      </c>
      <c r="I32" s="124">
        <f>Položky!BF199</f>
        <v>0</v>
      </c>
    </row>
    <row r="33" spans="1:9" s="131" customFormat="1" ht="13.5">
      <c r="A33" s="125"/>
      <c r="B33" s="126" t="s">
        <v>70</v>
      </c>
      <c r="C33" s="126"/>
      <c r="D33" s="127"/>
      <c r="E33" s="128">
        <f>SUM(E7:E32)</f>
        <v>0</v>
      </c>
      <c r="F33" s="129">
        <f>SUM(F7:F32)</f>
        <v>0</v>
      </c>
      <c r="G33" s="129">
        <f>SUM(G7:G32)</f>
        <v>0</v>
      </c>
      <c r="H33" s="129">
        <f>SUM(H7:H32)</f>
        <v>0</v>
      </c>
      <c r="I33" s="130">
        <f>SUM(I7:I32)</f>
        <v>0</v>
      </c>
    </row>
    <row r="34" spans="1:9" ht="12.75">
      <c r="A34" s="64"/>
      <c r="B34" s="64"/>
      <c r="C34" s="64"/>
      <c r="D34" s="64"/>
      <c r="E34" s="64"/>
      <c r="F34" s="64"/>
      <c r="G34" s="64"/>
      <c r="H34" s="64"/>
      <c r="I34" s="64"/>
    </row>
    <row r="35" spans="1:57" ht="19.5" customHeight="1">
      <c r="A35" s="132" t="s">
        <v>71</v>
      </c>
      <c r="B35" s="132"/>
      <c r="C35" s="132"/>
      <c r="D35" s="132"/>
      <c r="E35" s="132"/>
      <c r="F35" s="132"/>
      <c r="G35" s="132"/>
      <c r="H35" s="132"/>
      <c r="I35" s="132"/>
      <c r="BA35" s="42"/>
      <c r="BB35" s="42"/>
      <c r="BC35" s="42"/>
      <c r="BD35" s="42"/>
      <c r="BE35" s="42"/>
    </row>
    <row r="36" spans="1:9" ht="13.5">
      <c r="A36" s="76"/>
      <c r="B36" s="76"/>
      <c r="C36" s="76"/>
      <c r="D36" s="76"/>
      <c r="E36" s="76"/>
      <c r="F36" s="76"/>
      <c r="G36" s="76"/>
      <c r="H36" s="76"/>
      <c r="I36" s="76"/>
    </row>
    <row r="37" spans="1:9" ht="12.75">
      <c r="A37" s="70" t="s">
        <v>72</v>
      </c>
      <c r="B37" s="71"/>
      <c r="C37" s="71"/>
      <c r="D37" s="133"/>
      <c r="E37" s="134" t="s">
        <v>73</v>
      </c>
      <c r="F37" s="135" t="s">
        <v>74</v>
      </c>
      <c r="G37" s="136" t="s">
        <v>75</v>
      </c>
      <c r="H37" s="137"/>
      <c r="I37" s="138" t="s">
        <v>73</v>
      </c>
    </row>
    <row r="38" spans="1:53" ht="12.75">
      <c r="A38" s="62" t="s">
        <v>76</v>
      </c>
      <c r="B38" s="53"/>
      <c r="C38" s="53"/>
      <c r="D38" s="139"/>
      <c r="E38" s="140">
        <v>0</v>
      </c>
      <c r="F38" s="141">
        <v>0</v>
      </c>
      <c r="G38" s="142">
        <f>CHOOSE(BA38+1,HSV+PSV,HSV+PSV+Mont,HSV+PSV+Dodavka+Mont,HSV,PSV,Mont,Dodavka,Mont+Dodavka,0)</f>
        <v>0</v>
      </c>
      <c r="H38" s="143"/>
      <c r="I38" s="144">
        <f>E38+F38*G38/100</f>
        <v>0</v>
      </c>
      <c r="BA38">
        <v>2</v>
      </c>
    </row>
    <row r="39" spans="1:53" ht="12.75">
      <c r="A39" s="62" t="s">
        <v>77</v>
      </c>
      <c r="B39" s="53"/>
      <c r="C39" s="53"/>
      <c r="D39" s="139"/>
      <c r="E39" s="140">
        <v>0</v>
      </c>
      <c r="F39" s="141">
        <v>0</v>
      </c>
      <c r="G39" s="142">
        <f>CHOOSE(BA39+1,HSV+PSV,HSV+PSV+Mont,HSV+PSV+Dodavka+Mont,HSV,PSV,Mont,Dodavka,Mont+Dodavka,0)</f>
        <v>0</v>
      </c>
      <c r="H39" s="143"/>
      <c r="I39" s="144">
        <f>E39+F39*G39/100</f>
        <v>0</v>
      </c>
      <c r="BA39">
        <v>2</v>
      </c>
    </row>
    <row r="40" spans="1:53" ht="12.75">
      <c r="A40" s="62" t="s">
        <v>78</v>
      </c>
      <c r="B40" s="53"/>
      <c r="C40" s="53"/>
      <c r="D40" s="139"/>
      <c r="E40" s="140">
        <v>0</v>
      </c>
      <c r="F40" s="141">
        <v>0</v>
      </c>
      <c r="G40" s="142">
        <f>CHOOSE(BA40+1,HSV+PSV,HSV+PSV+Mont,HSV+PSV+Dodavka+Mont,HSV,PSV,Mont,Dodavka,Mont+Dodavka,0)</f>
        <v>0</v>
      </c>
      <c r="H40" s="143"/>
      <c r="I40" s="144">
        <f>E40+F40*G40/100</f>
        <v>0</v>
      </c>
      <c r="BA40">
        <v>2</v>
      </c>
    </row>
    <row r="41" spans="1:53" ht="12.75">
      <c r="A41" s="62" t="s">
        <v>79</v>
      </c>
      <c r="B41" s="53"/>
      <c r="C41" s="53"/>
      <c r="D41" s="139"/>
      <c r="E41" s="140">
        <v>0</v>
      </c>
      <c r="F41" s="141"/>
      <c r="G41" s="142">
        <f>CHOOSE(BA41+1,HSV+PSV,HSV+PSV+Mont,HSV+PSV+Dodavka+Mont,HSV,PSV,Mont,Dodavka,Mont+Dodavka,0)</f>
        <v>0</v>
      </c>
      <c r="H41" s="143"/>
      <c r="I41" s="144">
        <f>E41+F41*G41/100</f>
        <v>0</v>
      </c>
      <c r="BA41">
        <v>2</v>
      </c>
    </row>
    <row r="42" spans="1:53" ht="12.75">
      <c r="A42" s="62" t="s">
        <v>80</v>
      </c>
      <c r="B42" s="53"/>
      <c r="C42" s="53"/>
      <c r="D42" s="139"/>
      <c r="E42" s="140">
        <v>0</v>
      </c>
      <c r="F42" s="141"/>
      <c r="G42" s="142">
        <f>CHOOSE(BA42+1,HSV+PSV,HSV+PSV+Mont,HSV+PSV+Dodavka+Mont,HSV,PSV,Mont,Dodavka,Mont+Dodavka,0)</f>
        <v>0</v>
      </c>
      <c r="H42" s="143"/>
      <c r="I42" s="144">
        <f>E42+F42*G42/100</f>
        <v>0</v>
      </c>
      <c r="BA42">
        <v>2</v>
      </c>
    </row>
    <row r="43" spans="1:53" ht="12.75">
      <c r="A43" s="62" t="s">
        <v>81</v>
      </c>
      <c r="B43" s="53"/>
      <c r="C43" s="53"/>
      <c r="D43" s="139"/>
      <c r="E43" s="140">
        <v>0</v>
      </c>
      <c r="F43" s="141"/>
      <c r="G43" s="142">
        <f>CHOOSE(BA43+1,HSV+PSV,HSV+PSV+Mont,HSV+PSV+Dodavka+Mont,HSV,PSV,Mont,Dodavka,Mont+Dodavka,0)</f>
        <v>0</v>
      </c>
      <c r="H43" s="143"/>
      <c r="I43" s="144">
        <f>E43+F43*G43/100</f>
        <v>0</v>
      </c>
      <c r="BA43">
        <v>2</v>
      </c>
    </row>
    <row r="44" spans="1:53" ht="12.75">
      <c r="A44" s="62" t="s">
        <v>82</v>
      </c>
      <c r="B44" s="53"/>
      <c r="C44" s="53"/>
      <c r="D44" s="139"/>
      <c r="E44" s="140">
        <v>0</v>
      </c>
      <c r="F44" s="141"/>
      <c r="G44" s="142">
        <f>CHOOSE(BA44+1,HSV+PSV,HSV+PSV+Mont,HSV+PSV+Dodavka+Mont,HSV,PSV,Mont,Dodavka,Mont+Dodavka,0)</f>
        <v>0</v>
      </c>
      <c r="H44" s="143"/>
      <c r="I44" s="144">
        <f>E44+F44*G44/100</f>
        <v>0</v>
      </c>
      <c r="BA44">
        <v>2</v>
      </c>
    </row>
    <row r="45" spans="1:53" ht="12.75">
      <c r="A45" s="62" t="s">
        <v>83</v>
      </c>
      <c r="B45" s="53"/>
      <c r="C45" s="53"/>
      <c r="D45" s="139"/>
      <c r="E45" s="140">
        <v>0</v>
      </c>
      <c r="F45" s="141">
        <v>0</v>
      </c>
      <c r="G45" s="142">
        <f>CHOOSE(BA45+1,HSV+PSV,HSV+PSV+Mont,HSV+PSV+Dodavka+Mont,HSV,PSV,Mont,Dodavka,Mont+Dodavka,0)</f>
        <v>0</v>
      </c>
      <c r="H45" s="143"/>
      <c r="I45" s="144">
        <f>E45+F45*G45/100</f>
        <v>0</v>
      </c>
      <c r="BA45">
        <v>2</v>
      </c>
    </row>
    <row r="46" spans="1:9" ht="13.5">
      <c r="A46" s="145"/>
      <c r="B46" s="146" t="s">
        <v>84</v>
      </c>
      <c r="C46" s="147"/>
      <c r="D46" s="148"/>
      <c r="E46" s="149"/>
      <c r="F46" s="150"/>
      <c r="G46" s="150"/>
      <c r="H46" s="151">
        <f>SUM(I38:I45)</f>
        <v>0</v>
      </c>
      <c r="I46" s="151"/>
    </row>
    <row r="48" spans="2:9" ht="12.75">
      <c r="B48" s="131"/>
      <c r="F48" s="152"/>
      <c r="G48" s="153"/>
      <c r="H48" s="153"/>
      <c r="I48" s="154"/>
    </row>
    <row r="49" spans="6:9" ht="12.75">
      <c r="F49" s="152"/>
      <c r="G49" s="153"/>
      <c r="H49" s="153"/>
      <c r="I49" s="154"/>
    </row>
    <row r="50" spans="6:9" ht="12.75">
      <c r="F50" s="152"/>
      <c r="G50" s="153"/>
      <c r="H50" s="153"/>
      <c r="I50" s="154"/>
    </row>
    <row r="51" spans="6:9" ht="12.75">
      <c r="F51" s="152"/>
      <c r="G51" s="153"/>
      <c r="H51" s="153"/>
      <c r="I51" s="154"/>
    </row>
    <row r="52" spans="6:9" ht="12.75">
      <c r="F52" s="152"/>
      <c r="G52" s="153"/>
      <c r="H52" s="153"/>
      <c r="I52" s="154"/>
    </row>
    <row r="53" spans="6:9" ht="12.75">
      <c r="F53" s="152"/>
      <c r="G53" s="153"/>
      <c r="H53" s="153"/>
      <c r="I53" s="154"/>
    </row>
    <row r="54" spans="6:9" ht="12.75">
      <c r="F54" s="152"/>
      <c r="G54" s="153"/>
      <c r="H54" s="153"/>
      <c r="I54" s="154"/>
    </row>
    <row r="55" spans="6:9" ht="12.75">
      <c r="F55" s="152"/>
      <c r="G55" s="153"/>
      <c r="H55" s="153"/>
      <c r="I55" s="154"/>
    </row>
    <row r="56" spans="6:9" ht="12.75">
      <c r="F56" s="152"/>
      <c r="G56" s="153"/>
      <c r="H56" s="153"/>
      <c r="I56" s="154"/>
    </row>
    <row r="57" spans="6:9" ht="12.75">
      <c r="F57" s="152"/>
      <c r="G57" s="153"/>
      <c r="H57" s="153"/>
      <c r="I57" s="154"/>
    </row>
    <row r="58" spans="6:9" ht="12.75">
      <c r="F58" s="152"/>
      <c r="G58" s="153"/>
      <c r="H58" s="153"/>
      <c r="I58" s="154"/>
    </row>
    <row r="59" spans="6:9" ht="12.75">
      <c r="F59" s="152"/>
      <c r="G59" s="153"/>
      <c r="H59" s="153"/>
      <c r="I59" s="154"/>
    </row>
    <row r="60" spans="6:9" ht="12.75">
      <c r="F60" s="152"/>
      <c r="G60" s="153"/>
      <c r="H60" s="153"/>
      <c r="I60" s="154"/>
    </row>
    <row r="61" spans="6:9" ht="12.75">
      <c r="F61" s="152"/>
      <c r="G61" s="153"/>
      <c r="H61" s="153"/>
      <c r="I61" s="154"/>
    </row>
    <row r="62" spans="6:9" ht="12.75">
      <c r="F62" s="152"/>
      <c r="G62" s="153"/>
      <c r="H62" s="153"/>
      <c r="I62" s="154"/>
    </row>
    <row r="63" spans="6:9" ht="12.75">
      <c r="F63" s="152"/>
      <c r="G63" s="153"/>
      <c r="H63" s="153"/>
      <c r="I63" s="154"/>
    </row>
    <row r="64" spans="6:9" ht="12.75">
      <c r="F64" s="152"/>
      <c r="G64" s="153"/>
      <c r="H64" s="153"/>
      <c r="I64" s="154"/>
    </row>
    <row r="65" spans="6:9" ht="12.75">
      <c r="F65" s="152"/>
      <c r="G65" s="153"/>
      <c r="H65" s="153"/>
      <c r="I65" s="154"/>
    </row>
    <row r="66" spans="6:9" ht="12.75">
      <c r="F66" s="152"/>
      <c r="G66" s="153"/>
      <c r="H66" s="153"/>
      <c r="I66" s="154"/>
    </row>
    <row r="67" spans="6:9" ht="12.75">
      <c r="F67" s="152"/>
      <c r="G67" s="153"/>
      <c r="H67" s="153"/>
      <c r="I67" s="154"/>
    </row>
    <row r="68" spans="6:9" ht="12.75">
      <c r="F68" s="152"/>
      <c r="G68" s="153"/>
      <c r="H68" s="153"/>
      <c r="I68" s="154"/>
    </row>
    <row r="69" spans="6:9" ht="12.75">
      <c r="F69" s="152"/>
      <c r="G69" s="153"/>
      <c r="H69" s="153"/>
      <c r="I69" s="154"/>
    </row>
    <row r="70" spans="6:9" ht="12.75">
      <c r="F70" s="152"/>
      <c r="G70" s="153"/>
      <c r="H70" s="153"/>
      <c r="I70" s="154"/>
    </row>
    <row r="71" spans="6:9" ht="12.75">
      <c r="F71" s="152"/>
      <c r="G71" s="153"/>
      <c r="H71" s="153"/>
      <c r="I71" s="154"/>
    </row>
    <row r="72" spans="6:9" ht="12.75">
      <c r="F72" s="152"/>
      <c r="G72" s="153"/>
      <c r="H72" s="153"/>
      <c r="I72" s="154"/>
    </row>
    <row r="73" spans="6:9" ht="12.75">
      <c r="F73" s="152"/>
      <c r="G73" s="153"/>
      <c r="H73" s="153"/>
      <c r="I73" s="154"/>
    </row>
    <row r="74" spans="6:9" ht="12.75">
      <c r="F74" s="152"/>
      <c r="G74" s="153"/>
      <c r="H74" s="153"/>
      <c r="I74" s="154"/>
    </row>
    <row r="75" spans="6:9" ht="12.75">
      <c r="F75" s="152"/>
      <c r="G75" s="153"/>
      <c r="H75" s="153"/>
      <c r="I75" s="154"/>
    </row>
    <row r="76" spans="6:9" ht="12.75">
      <c r="F76" s="152"/>
      <c r="G76" s="153"/>
      <c r="H76" s="153"/>
      <c r="I76" s="154"/>
    </row>
    <row r="77" spans="6:9" ht="12.75">
      <c r="F77" s="152"/>
      <c r="G77" s="153"/>
      <c r="H77" s="153"/>
      <c r="I77" s="154"/>
    </row>
    <row r="78" spans="6:9" ht="12.75">
      <c r="F78" s="152"/>
      <c r="G78" s="153"/>
      <c r="H78" s="153"/>
      <c r="I78" s="154"/>
    </row>
    <row r="79" spans="6:9" ht="12.75">
      <c r="F79" s="152"/>
      <c r="G79" s="153"/>
      <c r="H79" s="153"/>
      <c r="I79" s="154"/>
    </row>
    <row r="80" spans="6:9" ht="12.75">
      <c r="F80" s="152"/>
      <c r="G80" s="153"/>
      <c r="H80" s="153"/>
      <c r="I80" s="154"/>
    </row>
    <row r="81" spans="6:9" ht="12.75">
      <c r="F81" s="152"/>
      <c r="G81" s="153"/>
      <c r="H81" s="153"/>
      <c r="I81" s="154"/>
    </row>
    <row r="82" spans="6:9" ht="12.75">
      <c r="F82" s="152"/>
      <c r="G82" s="153"/>
      <c r="H82" s="153"/>
      <c r="I82" s="154"/>
    </row>
    <row r="83" spans="6:9" ht="12.75">
      <c r="F83" s="152"/>
      <c r="G83" s="153"/>
      <c r="H83" s="153"/>
      <c r="I83" s="154"/>
    </row>
    <row r="84" spans="6:9" ht="12.75">
      <c r="F84" s="152"/>
      <c r="G84" s="153"/>
      <c r="H84" s="153"/>
      <c r="I84" s="154"/>
    </row>
    <row r="85" spans="6:9" ht="12.75">
      <c r="F85" s="152"/>
      <c r="G85" s="153"/>
      <c r="H85" s="153"/>
      <c r="I85" s="154"/>
    </row>
    <row r="86" spans="6:9" ht="12.75">
      <c r="F86" s="152"/>
      <c r="G86" s="153"/>
      <c r="H86" s="153"/>
      <c r="I86" s="154"/>
    </row>
    <row r="87" spans="6:9" ht="12.75">
      <c r="F87" s="152"/>
      <c r="G87" s="153"/>
      <c r="H87" s="153"/>
      <c r="I87" s="154"/>
    </row>
    <row r="88" spans="6:9" ht="12.75">
      <c r="F88" s="152"/>
      <c r="G88" s="153"/>
      <c r="H88" s="153"/>
      <c r="I88" s="154"/>
    </row>
    <row r="89" spans="6:9" ht="12.75">
      <c r="F89" s="152"/>
      <c r="G89" s="153"/>
      <c r="H89" s="153"/>
      <c r="I89" s="154"/>
    </row>
    <row r="90" spans="6:9" ht="12.75">
      <c r="F90" s="152"/>
      <c r="G90" s="153"/>
      <c r="H90" s="153"/>
      <c r="I90" s="154"/>
    </row>
    <row r="91" spans="6:9" ht="12.75">
      <c r="F91" s="152"/>
      <c r="G91" s="153"/>
      <c r="H91" s="153"/>
      <c r="I91" s="154"/>
    </row>
    <row r="92" spans="6:9" ht="12.75">
      <c r="F92" s="152"/>
      <c r="G92" s="153"/>
      <c r="H92" s="153"/>
      <c r="I92" s="154"/>
    </row>
    <row r="93" spans="6:9" ht="12.75">
      <c r="F93" s="152"/>
      <c r="G93" s="153"/>
      <c r="H93" s="153"/>
      <c r="I93" s="154"/>
    </row>
    <row r="94" spans="6:9" ht="12.75">
      <c r="F94" s="152"/>
      <c r="G94" s="153"/>
      <c r="H94" s="153"/>
      <c r="I94" s="154"/>
    </row>
    <row r="95" spans="6:9" ht="12.75">
      <c r="F95" s="152"/>
      <c r="G95" s="153"/>
      <c r="H95" s="153"/>
      <c r="I95" s="154"/>
    </row>
    <row r="96" spans="6:9" ht="12.75">
      <c r="F96" s="152"/>
      <c r="G96" s="153"/>
      <c r="H96" s="153"/>
      <c r="I96" s="154"/>
    </row>
    <row r="97" spans="6:9" ht="12.75">
      <c r="F97" s="152"/>
      <c r="G97" s="153"/>
      <c r="H97" s="153"/>
      <c r="I97" s="154"/>
    </row>
  </sheetData>
  <mergeCells count="6">
    <mergeCell ref="A1:B1"/>
    <mergeCell ref="A2:B2"/>
    <mergeCell ref="G2:I2"/>
    <mergeCell ref="A4:I4"/>
    <mergeCell ref="A35:I35"/>
    <mergeCell ref="H46:I46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5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375" style="155" customWidth="1"/>
    <col min="2" max="2" width="11.625" style="155" customWidth="1"/>
    <col min="3" max="3" width="40.375" style="155" customWidth="1"/>
    <col min="4" max="4" width="5.625" style="155" customWidth="1"/>
    <col min="5" max="5" width="8.625" style="156" customWidth="1"/>
    <col min="6" max="6" width="9.875" style="155" customWidth="1"/>
    <col min="7" max="7" width="13.875" style="155" customWidth="1"/>
    <col min="8" max="11" width="9.125" style="155" customWidth="1"/>
    <col min="12" max="12" width="12.00390625" style="155" customWidth="1"/>
    <col min="13" max="1025" width="9.125" style="155" customWidth="1"/>
  </cols>
  <sheetData>
    <row r="1" spans="1:7" ht="15.75">
      <c r="A1" s="157" t="s">
        <v>85</v>
      </c>
      <c r="B1" s="157"/>
      <c r="C1" s="157"/>
      <c r="D1" s="157"/>
      <c r="E1" s="157"/>
      <c r="F1" s="157"/>
      <c r="G1" s="157"/>
    </row>
    <row r="2" spans="1:7" ht="14.25" customHeight="1">
      <c r="A2" s="158"/>
      <c r="B2" s="159"/>
      <c r="C2" s="160"/>
      <c r="D2" s="160"/>
      <c r="E2" s="161"/>
      <c r="F2" s="160"/>
      <c r="G2" s="160"/>
    </row>
    <row r="3" spans="1:7" ht="13.5">
      <c r="A3" s="101" t="s">
        <v>58</v>
      </c>
      <c r="B3" s="101"/>
      <c r="C3" s="102" t="str">
        <f>CONCATENATE(cislostavby," ",nazevstavby)</f>
        <v>Novák1902 Vestavba výtahu, Soudní 20, Nymburk</v>
      </c>
      <c r="D3" s="162"/>
      <c r="E3" s="163" t="s">
        <v>86</v>
      </c>
      <c r="F3" s="164" t="str">
        <f>Rekapitulace!H1</f>
        <v>01</v>
      </c>
      <c r="G3" s="165"/>
    </row>
    <row r="4" spans="1:7" ht="13.5">
      <c r="A4" s="166" t="s">
        <v>60</v>
      </c>
      <c r="B4" s="166"/>
      <c r="C4" s="109" t="str">
        <f>CONCATENATE(cisloobjektu," ",nazevobjektu)</f>
        <v>01 Vestavba výtahu, Soudní 20, Nymburk</v>
      </c>
      <c r="D4" s="167"/>
      <c r="E4" s="168" t="str">
        <f>Rekapitulace!G2</f>
        <v>Vestavba výtahu Nymburk</v>
      </c>
      <c r="F4" s="168"/>
      <c r="G4" s="168"/>
    </row>
    <row r="5" spans="1:7" ht="13.5">
      <c r="A5" s="169"/>
      <c r="B5" s="158"/>
      <c r="C5" s="158"/>
      <c r="D5" s="158"/>
      <c r="E5" s="170"/>
      <c r="F5" s="158"/>
      <c r="G5" s="171"/>
    </row>
    <row r="6" spans="1:7" ht="12.75">
      <c r="A6" s="172" t="s">
        <v>87</v>
      </c>
      <c r="B6" s="173" t="s">
        <v>88</v>
      </c>
      <c r="C6" s="173" t="s">
        <v>89</v>
      </c>
      <c r="D6" s="173" t="s">
        <v>90</v>
      </c>
      <c r="E6" s="174" t="s">
        <v>91</v>
      </c>
      <c r="F6" s="173" t="s">
        <v>92</v>
      </c>
      <c r="G6" s="175" t="s">
        <v>93</v>
      </c>
    </row>
    <row r="7" spans="1:11" ht="12.75">
      <c r="A7" s="176" t="s">
        <v>94</v>
      </c>
      <c r="B7" s="177" t="s">
        <v>95</v>
      </c>
      <c r="C7" s="178" t="s">
        <v>96</v>
      </c>
      <c r="D7" s="179"/>
      <c r="E7" s="180"/>
      <c r="F7" s="180"/>
      <c r="G7" s="181"/>
      <c r="H7" s="182"/>
      <c r="I7" s="182"/>
      <c r="K7" s="183">
        <v>1</v>
      </c>
    </row>
    <row r="8" spans="1:105" ht="12.75">
      <c r="A8" s="184">
        <v>1</v>
      </c>
      <c r="B8" s="185" t="s">
        <v>97</v>
      </c>
      <c r="C8" s="186" t="s">
        <v>98</v>
      </c>
      <c r="D8" s="187" t="s">
        <v>99</v>
      </c>
      <c r="E8" s="188">
        <f>E9</f>
        <v>0.3</v>
      </c>
      <c r="F8" s="188"/>
      <c r="G8" s="189">
        <f>E8*F8</f>
        <v>0</v>
      </c>
      <c r="K8" s="183">
        <v>2</v>
      </c>
      <c r="AB8" s="155">
        <v>1</v>
      </c>
      <c r="AC8" s="155">
        <v>1</v>
      </c>
      <c r="AD8" s="155">
        <v>1</v>
      </c>
      <c r="BA8" s="155">
        <v>1</v>
      </c>
      <c r="BB8" s="155">
        <f>IF(BA8=1,G8,0)</f>
        <v>0</v>
      </c>
      <c r="BC8" s="155">
        <f>IF(BA8=2,G8,0)</f>
        <v>0</v>
      </c>
      <c r="BD8" s="155">
        <f>IF(BA8=3,G8,0)</f>
        <v>0</v>
      </c>
      <c r="BE8" s="155">
        <f>IF(BA8=4,G8,0)</f>
        <v>0</v>
      </c>
      <c r="BF8" s="155">
        <f>IF(BA8=5,G8,0)</f>
        <v>0</v>
      </c>
      <c r="CB8" s="183">
        <v>1</v>
      </c>
      <c r="CC8" s="183">
        <v>1</v>
      </c>
      <c r="DA8" s="155">
        <v>0</v>
      </c>
    </row>
    <row r="9" spans="1:11" ht="12.75" customHeight="1">
      <c r="A9" s="190"/>
      <c r="B9" s="191"/>
      <c r="C9" s="192" t="s">
        <v>100</v>
      </c>
      <c r="D9" s="192"/>
      <c r="E9" s="193">
        <v>0.3</v>
      </c>
      <c r="F9" s="194"/>
      <c r="G9" s="195"/>
      <c r="K9" s="183"/>
    </row>
    <row r="10" spans="1:105" ht="12.75">
      <c r="A10" s="184">
        <v>2</v>
      </c>
      <c r="B10" s="185" t="s">
        <v>101</v>
      </c>
      <c r="C10" s="186" t="s">
        <v>102</v>
      </c>
      <c r="D10" s="187" t="s">
        <v>99</v>
      </c>
      <c r="E10" s="188">
        <f>E9</f>
        <v>0.3</v>
      </c>
      <c r="F10" s="188"/>
      <c r="G10" s="189">
        <f>E10*F10</f>
        <v>0</v>
      </c>
      <c r="K10" s="183">
        <v>2</v>
      </c>
      <c r="AB10" s="155">
        <v>1</v>
      </c>
      <c r="AC10" s="155">
        <v>1</v>
      </c>
      <c r="AD10" s="155">
        <v>1</v>
      </c>
      <c r="BA10" s="155">
        <v>1</v>
      </c>
      <c r="BB10" s="155">
        <f>IF(BA10=1,G10,0)</f>
        <v>0</v>
      </c>
      <c r="BC10" s="155">
        <f>IF(BA10=2,G10,0)</f>
        <v>0</v>
      </c>
      <c r="BD10" s="155">
        <f>IF(BA10=3,G10,0)</f>
        <v>0</v>
      </c>
      <c r="BE10" s="155">
        <f>IF(BA10=4,G10,0)</f>
        <v>0</v>
      </c>
      <c r="BF10" s="155">
        <f>IF(BA10=5,G10,0)</f>
        <v>0</v>
      </c>
      <c r="CB10" s="183">
        <v>1</v>
      </c>
      <c r="CC10" s="183">
        <v>1</v>
      </c>
      <c r="DA10" s="155">
        <v>0</v>
      </c>
    </row>
    <row r="11" spans="1:105" ht="12.75">
      <c r="A11" s="184">
        <v>3</v>
      </c>
      <c r="B11" s="185" t="s">
        <v>103</v>
      </c>
      <c r="C11" s="186" t="s">
        <v>104</v>
      </c>
      <c r="D11" s="187" t="s">
        <v>99</v>
      </c>
      <c r="E11" s="188">
        <f>E9</f>
        <v>0.3</v>
      </c>
      <c r="F11" s="188"/>
      <c r="G11" s="189">
        <f>E11*F11</f>
        <v>0</v>
      </c>
      <c r="K11" s="183">
        <v>2</v>
      </c>
      <c r="AB11" s="155">
        <v>1</v>
      </c>
      <c r="AC11" s="155">
        <v>1</v>
      </c>
      <c r="AD11" s="155">
        <v>1</v>
      </c>
      <c r="BA11" s="155">
        <v>1</v>
      </c>
      <c r="BB11" s="155">
        <f>IF(BA11=1,G11,0)</f>
        <v>0</v>
      </c>
      <c r="BC11" s="155">
        <f>IF(BA11=2,G11,0)</f>
        <v>0</v>
      </c>
      <c r="BD11" s="155">
        <f>IF(BA11=3,G11,0)</f>
        <v>0</v>
      </c>
      <c r="BE11" s="155">
        <f>IF(BA11=4,G11,0)</f>
        <v>0</v>
      </c>
      <c r="BF11" s="155">
        <f>IF(BA11=5,G11,0)</f>
        <v>0</v>
      </c>
      <c r="CB11" s="183">
        <v>1</v>
      </c>
      <c r="CC11" s="183">
        <v>1</v>
      </c>
      <c r="DA11" s="155">
        <v>0</v>
      </c>
    </row>
    <row r="12" spans="1:105" ht="12.75">
      <c r="A12" s="184">
        <v>4</v>
      </c>
      <c r="B12" s="185" t="s">
        <v>105</v>
      </c>
      <c r="C12" s="186" t="s">
        <v>106</v>
      </c>
      <c r="D12" s="187" t="s">
        <v>99</v>
      </c>
      <c r="E12" s="188">
        <f>E13</f>
        <v>1.2</v>
      </c>
      <c r="F12" s="188"/>
      <c r="G12" s="189">
        <f>E12*F12</f>
        <v>0</v>
      </c>
      <c r="K12" s="183">
        <v>2</v>
      </c>
      <c r="AB12" s="155">
        <v>1</v>
      </c>
      <c r="AC12" s="155">
        <v>1</v>
      </c>
      <c r="AD12" s="155">
        <v>1</v>
      </c>
      <c r="BA12" s="155">
        <v>1</v>
      </c>
      <c r="BB12" s="155">
        <f>IF(BA12=1,G12,0)</f>
        <v>0</v>
      </c>
      <c r="BC12" s="155">
        <f>IF(BA12=2,G12,0)</f>
        <v>0</v>
      </c>
      <c r="BD12" s="155">
        <f>IF(BA12=3,G12,0)</f>
        <v>0</v>
      </c>
      <c r="BE12" s="155">
        <f>IF(BA12=4,G12,0)</f>
        <v>0</v>
      </c>
      <c r="BF12" s="155">
        <f>IF(BA12=5,G12,0)</f>
        <v>0</v>
      </c>
      <c r="CB12" s="183">
        <v>1</v>
      </c>
      <c r="CC12" s="183">
        <v>1</v>
      </c>
      <c r="DA12" s="155">
        <v>0</v>
      </c>
    </row>
    <row r="13" spans="1:11" ht="12.75" customHeight="1">
      <c r="A13" s="190"/>
      <c r="B13" s="191"/>
      <c r="C13" s="192" t="s">
        <v>107</v>
      </c>
      <c r="D13" s="192"/>
      <c r="E13" s="193">
        <v>1.2</v>
      </c>
      <c r="F13" s="194"/>
      <c r="G13" s="195"/>
      <c r="K13" s="183"/>
    </row>
    <row r="14" spans="1:105" ht="12.75">
      <c r="A14" s="184">
        <v>5</v>
      </c>
      <c r="B14" s="185" t="s">
        <v>108</v>
      </c>
      <c r="C14" s="186" t="s">
        <v>109</v>
      </c>
      <c r="D14" s="187" t="s">
        <v>99</v>
      </c>
      <c r="E14" s="188">
        <f>E9</f>
        <v>0.3</v>
      </c>
      <c r="F14" s="188"/>
      <c r="G14" s="189">
        <f>E14*F14</f>
        <v>0</v>
      </c>
      <c r="K14" s="183">
        <v>2</v>
      </c>
      <c r="AB14" s="155">
        <v>1</v>
      </c>
      <c r="AC14" s="155">
        <v>1</v>
      </c>
      <c r="AD14" s="155">
        <v>1</v>
      </c>
      <c r="BA14" s="155">
        <v>1</v>
      </c>
      <c r="BB14" s="155">
        <f>IF(BA14=1,G14,0)</f>
        <v>0</v>
      </c>
      <c r="BC14" s="155">
        <f>IF(BA14=2,G14,0)</f>
        <v>0</v>
      </c>
      <c r="BD14" s="155">
        <f>IF(BA14=3,G14,0)</f>
        <v>0</v>
      </c>
      <c r="BE14" s="155">
        <f>IF(BA14=4,G14,0)</f>
        <v>0</v>
      </c>
      <c r="BF14" s="155">
        <f>IF(BA14=5,G14,0)</f>
        <v>0</v>
      </c>
      <c r="CB14" s="183">
        <v>1</v>
      </c>
      <c r="CC14" s="183">
        <v>1</v>
      </c>
      <c r="DA14" s="155">
        <v>0</v>
      </c>
    </row>
    <row r="15" spans="1:105" ht="12.75">
      <c r="A15" s="184">
        <v>6</v>
      </c>
      <c r="B15" s="185" t="s">
        <v>110</v>
      </c>
      <c r="C15" s="186" t="s">
        <v>111</v>
      </c>
      <c r="D15" s="187" t="s">
        <v>99</v>
      </c>
      <c r="E15" s="188">
        <f>E16</f>
        <v>3</v>
      </c>
      <c r="F15" s="188"/>
      <c r="G15" s="189">
        <f>E15*F15</f>
        <v>0</v>
      </c>
      <c r="K15" s="183">
        <v>2</v>
      </c>
      <c r="AB15" s="155">
        <v>1</v>
      </c>
      <c r="AC15" s="155">
        <v>1</v>
      </c>
      <c r="AD15" s="155">
        <v>1</v>
      </c>
      <c r="BA15" s="155">
        <v>1</v>
      </c>
      <c r="BB15" s="155">
        <f>IF(BA15=1,G15,0)</f>
        <v>0</v>
      </c>
      <c r="BC15" s="155">
        <f>IF(BA15=2,G15,0)</f>
        <v>0</v>
      </c>
      <c r="BD15" s="155">
        <f>IF(BA15=3,G15,0)</f>
        <v>0</v>
      </c>
      <c r="BE15" s="155">
        <f>IF(BA15=4,G15,0)</f>
        <v>0</v>
      </c>
      <c r="BF15" s="155">
        <f>IF(BA15=5,G15,0)</f>
        <v>0</v>
      </c>
      <c r="CB15" s="183">
        <v>1</v>
      </c>
      <c r="CC15" s="183">
        <v>1</v>
      </c>
      <c r="DA15" s="155">
        <v>0</v>
      </c>
    </row>
    <row r="16" spans="1:11" ht="12.75" customHeight="1">
      <c r="A16" s="190"/>
      <c r="B16" s="191"/>
      <c r="C16" s="192" t="s">
        <v>112</v>
      </c>
      <c r="D16" s="192"/>
      <c r="E16" s="193">
        <v>3</v>
      </c>
      <c r="F16" s="194"/>
      <c r="G16" s="195"/>
      <c r="K16" s="183"/>
    </row>
    <row r="17" spans="1:105" ht="12.75">
      <c r="A17" s="184">
        <v>7</v>
      </c>
      <c r="B17" s="185" t="s">
        <v>113</v>
      </c>
      <c r="C17" s="186" t="s">
        <v>114</v>
      </c>
      <c r="D17" s="187" t="s">
        <v>99</v>
      </c>
      <c r="E17" s="188">
        <f>E9</f>
        <v>0.3</v>
      </c>
      <c r="F17" s="188"/>
      <c r="G17" s="189">
        <f>E17*F17</f>
        <v>0</v>
      </c>
      <c r="K17" s="183"/>
      <c r="AB17" s="155">
        <v>1</v>
      </c>
      <c r="AC17" s="155">
        <v>1</v>
      </c>
      <c r="AD17" s="155">
        <v>1</v>
      </c>
      <c r="BA17" s="155">
        <v>1</v>
      </c>
      <c r="BB17" s="155">
        <f>IF(BA17=1,G17,0)</f>
        <v>0</v>
      </c>
      <c r="BC17" s="155">
        <f>IF(BA17=2,G17,0)</f>
        <v>0</v>
      </c>
      <c r="BD17" s="155">
        <f>IF(BA17=3,G17,0)</f>
        <v>0</v>
      </c>
      <c r="BE17" s="155">
        <f>IF(BA17=4,G17,0)</f>
        <v>0</v>
      </c>
      <c r="BF17" s="155">
        <f>IF(BA17=5,G17,0)</f>
        <v>0</v>
      </c>
      <c r="CB17" s="183">
        <v>1</v>
      </c>
      <c r="CC17" s="183">
        <v>1</v>
      </c>
      <c r="DA17" s="155">
        <v>0</v>
      </c>
    </row>
    <row r="18" spans="1:105" ht="12.75">
      <c r="A18" s="184">
        <v>8</v>
      </c>
      <c r="B18" s="185" t="s">
        <v>115</v>
      </c>
      <c r="C18" s="186" t="s">
        <v>116</v>
      </c>
      <c r="D18" s="187" t="s">
        <v>99</v>
      </c>
      <c r="E18" s="188">
        <f>E9</f>
        <v>0.3</v>
      </c>
      <c r="F18" s="188"/>
      <c r="G18" s="189">
        <f>E18*F18</f>
        <v>0</v>
      </c>
      <c r="K18" s="183"/>
      <c r="AB18" s="155">
        <v>1</v>
      </c>
      <c r="AC18" s="155">
        <v>1</v>
      </c>
      <c r="AD18" s="155">
        <v>1</v>
      </c>
      <c r="BA18" s="155">
        <v>1</v>
      </c>
      <c r="BB18" s="155">
        <f>IF(BA18=1,G18,0)</f>
        <v>0</v>
      </c>
      <c r="BC18" s="155">
        <f>IF(BA18=2,G18,0)</f>
        <v>0</v>
      </c>
      <c r="BD18" s="155">
        <f>IF(BA18=3,G18,0)</f>
        <v>0</v>
      </c>
      <c r="BE18" s="155">
        <f>IF(BA18=4,G18,0)</f>
        <v>0</v>
      </c>
      <c r="BF18" s="155">
        <f>IF(BA18=5,G18,0)</f>
        <v>0</v>
      </c>
      <c r="CB18" s="183">
        <v>1</v>
      </c>
      <c r="CC18" s="183">
        <v>1</v>
      </c>
      <c r="DA18" s="155">
        <v>0</v>
      </c>
    </row>
    <row r="19" spans="1:58" ht="12.75">
      <c r="A19" s="196"/>
      <c r="B19" s="197" t="s">
        <v>117</v>
      </c>
      <c r="C19" s="198" t="str">
        <f>CONCATENATE(B7," ",C7)</f>
        <v>1 Zemní práce</v>
      </c>
      <c r="D19" s="199"/>
      <c r="E19" s="200"/>
      <c r="F19" s="201"/>
      <c r="G19" s="202">
        <f>SUM(G7:G18)</f>
        <v>0</v>
      </c>
      <c r="K19" s="183"/>
      <c r="BB19" s="203">
        <f>SUM(BB7:BB18)</f>
        <v>0</v>
      </c>
      <c r="BC19" s="203">
        <f>SUM(BC7:BC18)</f>
        <v>0</v>
      </c>
      <c r="BD19" s="203">
        <f>SUM(BD7:BD18)</f>
        <v>0</v>
      </c>
      <c r="BE19" s="203">
        <f>SUM(BE7:BE18)</f>
        <v>0</v>
      </c>
      <c r="BF19" s="203">
        <f>SUM(BF7:BF18)</f>
        <v>0</v>
      </c>
    </row>
    <row r="20" spans="1:11" ht="12.75">
      <c r="A20" s="176" t="s">
        <v>94</v>
      </c>
      <c r="B20" s="177" t="s">
        <v>118</v>
      </c>
      <c r="C20" s="178" t="s">
        <v>119</v>
      </c>
      <c r="D20" s="179"/>
      <c r="E20" s="180"/>
      <c r="F20" s="180"/>
      <c r="G20" s="181"/>
      <c r="H20" s="182"/>
      <c r="I20" s="182"/>
      <c r="K20" s="183"/>
    </row>
    <row r="21" spans="1:105" ht="12.75">
      <c r="A21" s="184">
        <v>9</v>
      </c>
      <c r="B21" s="185" t="s">
        <v>120</v>
      </c>
      <c r="C21" s="186" t="s">
        <v>121</v>
      </c>
      <c r="D21" s="187" t="s">
        <v>99</v>
      </c>
      <c r="E21" s="188">
        <f>E22</f>
        <v>0.5</v>
      </c>
      <c r="F21" s="188"/>
      <c r="G21" s="189">
        <f>E21*F21</f>
        <v>0</v>
      </c>
      <c r="K21" s="183"/>
      <c r="AB21" s="155">
        <v>2</v>
      </c>
      <c r="AC21" s="155">
        <v>1</v>
      </c>
      <c r="AD21" s="155">
        <v>1</v>
      </c>
      <c r="BA21" s="155">
        <v>1</v>
      </c>
      <c r="BB21" s="155">
        <f>IF(BA21=1,G21,0)</f>
        <v>0</v>
      </c>
      <c r="BC21" s="155">
        <f>IF(BA21=2,G21,0)</f>
        <v>0</v>
      </c>
      <c r="BD21" s="155">
        <f>IF(BA21=3,G21,0)</f>
        <v>0</v>
      </c>
      <c r="BE21" s="155">
        <f>IF(BA21=4,G21,0)</f>
        <v>0</v>
      </c>
      <c r="BF21" s="155">
        <f>IF(BA21=5,G21,0)</f>
        <v>0</v>
      </c>
      <c r="CB21" s="183">
        <v>2</v>
      </c>
      <c r="CC21" s="183">
        <v>1</v>
      </c>
      <c r="DA21" s="155">
        <v>3.20472</v>
      </c>
    </row>
    <row r="22" spans="1:11" ht="12.75" customHeight="1">
      <c r="A22" s="190"/>
      <c r="B22" s="191"/>
      <c r="C22" s="192" t="s">
        <v>122</v>
      </c>
      <c r="D22" s="192"/>
      <c r="E22" s="193">
        <v>0.5</v>
      </c>
      <c r="F22" s="194"/>
      <c r="G22" s="195"/>
      <c r="K22" s="183"/>
    </row>
    <row r="23" spans="1:58" ht="12.75">
      <c r="A23" s="196"/>
      <c r="B23" s="197" t="s">
        <v>117</v>
      </c>
      <c r="C23" s="198" t="str">
        <f>CONCATENATE(B20," ",C20)</f>
        <v>2 Základy a zvláštní zakládání</v>
      </c>
      <c r="D23" s="199"/>
      <c r="E23" s="200"/>
      <c r="F23" s="201"/>
      <c r="G23" s="202">
        <f>SUM(G20:G22)</f>
        <v>0</v>
      </c>
      <c r="K23" s="183"/>
      <c r="BB23" s="203">
        <f>SUM(BB20:BB22)</f>
        <v>0</v>
      </c>
      <c r="BC23" s="203">
        <f>SUM(BC20:BC22)</f>
        <v>0</v>
      </c>
      <c r="BD23" s="203">
        <f>SUM(BD20:BD22)</f>
        <v>0</v>
      </c>
      <c r="BE23" s="203">
        <f>SUM(BE20:BE22)</f>
        <v>0</v>
      </c>
      <c r="BF23" s="203">
        <f>SUM(BF20:BF22)</f>
        <v>0</v>
      </c>
    </row>
    <row r="24" spans="1:11" ht="12.75">
      <c r="A24" s="176" t="s">
        <v>94</v>
      </c>
      <c r="B24" s="177" t="s">
        <v>123</v>
      </c>
      <c r="C24" s="178" t="s">
        <v>124</v>
      </c>
      <c r="D24" s="179"/>
      <c r="E24" s="180"/>
      <c r="F24" s="180"/>
      <c r="G24" s="181"/>
      <c r="H24" s="182"/>
      <c r="I24" s="182"/>
      <c r="K24" s="183"/>
    </row>
    <row r="25" spans="1:105" ht="12.75">
      <c r="A25" s="184">
        <v>10</v>
      </c>
      <c r="B25" s="185" t="s">
        <v>125</v>
      </c>
      <c r="C25" s="186" t="s">
        <v>126</v>
      </c>
      <c r="D25" s="187" t="s">
        <v>99</v>
      </c>
      <c r="E25" s="188">
        <f>E26</f>
        <v>1</v>
      </c>
      <c r="F25" s="188"/>
      <c r="G25" s="189">
        <f>E25*F25</f>
        <v>0</v>
      </c>
      <c r="K25" s="183"/>
      <c r="AB25" s="155">
        <v>1</v>
      </c>
      <c r="AC25" s="155">
        <v>1</v>
      </c>
      <c r="AD25" s="155">
        <v>1</v>
      </c>
      <c r="BA25" s="155">
        <v>1</v>
      </c>
      <c r="BB25" s="155">
        <f>IF(BA25=1,G25,0)</f>
        <v>0</v>
      </c>
      <c r="BC25" s="155">
        <f>IF(BA25=2,G25,0)</f>
        <v>0</v>
      </c>
      <c r="BD25" s="155">
        <f>IF(BA25=3,G25,0)</f>
        <v>0</v>
      </c>
      <c r="BE25" s="155">
        <f>IF(BA25=4,G25,0)</f>
        <v>0</v>
      </c>
      <c r="BF25" s="155">
        <f>IF(BA25=5,G25,0)</f>
        <v>0</v>
      </c>
      <c r="CB25" s="183">
        <v>1</v>
      </c>
      <c r="CC25" s="183">
        <v>1</v>
      </c>
      <c r="DA25" s="155">
        <v>1.84272</v>
      </c>
    </row>
    <row r="26" spans="1:11" ht="12.75" customHeight="1">
      <c r="A26" s="190"/>
      <c r="B26" s="191"/>
      <c r="C26" s="192" t="s">
        <v>127</v>
      </c>
      <c r="D26" s="192"/>
      <c r="E26" s="193">
        <v>1</v>
      </c>
      <c r="F26" s="194"/>
      <c r="G26" s="195"/>
      <c r="K26" s="183"/>
    </row>
    <row r="27" spans="1:11" ht="22.5">
      <c r="A27" s="184">
        <v>11</v>
      </c>
      <c r="B27" s="185" t="s">
        <v>128</v>
      </c>
      <c r="C27" s="186" t="s">
        <v>129</v>
      </c>
      <c r="D27" s="187" t="s">
        <v>130</v>
      </c>
      <c r="E27" s="188">
        <f>E28</f>
        <v>7</v>
      </c>
      <c r="F27" s="188"/>
      <c r="G27" s="189">
        <f>E27*F27</f>
        <v>0</v>
      </c>
      <c r="K27" s="183"/>
    </row>
    <row r="28" spans="1:11" ht="12.75">
      <c r="A28" s="190"/>
      <c r="B28" s="191"/>
      <c r="C28" s="204" t="s">
        <v>131</v>
      </c>
      <c r="D28" s="205"/>
      <c r="E28" s="193">
        <v>7</v>
      </c>
      <c r="F28" s="194"/>
      <c r="G28" s="195"/>
      <c r="K28" s="183"/>
    </row>
    <row r="29" spans="1:11" ht="12.75">
      <c r="A29" s="206">
        <v>12</v>
      </c>
      <c r="B29" s="207" t="s">
        <v>132</v>
      </c>
      <c r="C29" s="208" t="s">
        <v>133</v>
      </c>
      <c r="D29" s="209" t="s">
        <v>134</v>
      </c>
      <c r="E29" s="210">
        <f>E30</f>
        <v>0.05</v>
      </c>
      <c r="F29" s="210"/>
      <c r="G29" s="189">
        <f>E29*F29</f>
        <v>0</v>
      </c>
      <c r="K29" s="183"/>
    </row>
    <row r="30" spans="1:11" ht="12.75">
      <c r="A30" s="190"/>
      <c r="B30" s="191"/>
      <c r="C30" s="211" t="s">
        <v>135</v>
      </c>
      <c r="D30" s="212"/>
      <c r="E30" s="213">
        <v>0.05</v>
      </c>
      <c r="F30" s="194"/>
      <c r="G30" s="195"/>
      <c r="K30" s="183"/>
    </row>
    <row r="31" spans="1:11" ht="12.75">
      <c r="A31" s="184">
        <v>13</v>
      </c>
      <c r="B31" s="185" t="s">
        <v>136</v>
      </c>
      <c r="C31" s="186" t="s">
        <v>137</v>
      </c>
      <c r="D31" s="187" t="s">
        <v>134</v>
      </c>
      <c r="E31" s="188">
        <f>E32</f>
        <v>0.02</v>
      </c>
      <c r="F31" s="188"/>
      <c r="G31" s="189">
        <f>E31*F31</f>
        <v>0</v>
      </c>
      <c r="K31" s="183"/>
    </row>
    <row r="32" spans="1:11" ht="12.75" customHeight="1">
      <c r="A32" s="190"/>
      <c r="B32" s="191"/>
      <c r="C32" s="192" t="s">
        <v>138</v>
      </c>
      <c r="D32" s="192"/>
      <c r="E32" s="193">
        <v>0.02</v>
      </c>
      <c r="F32" s="194"/>
      <c r="G32" s="195"/>
      <c r="K32" s="183"/>
    </row>
    <row r="33" spans="1:105" ht="12.75">
      <c r="A33" s="184">
        <v>14</v>
      </c>
      <c r="B33" s="185" t="s">
        <v>136</v>
      </c>
      <c r="C33" s="186" t="s">
        <v>139</v>
      </c>
      <c r="D33" s="187" t="s">
        <v>134</v>
      </c>
      <c r="E33" s="188">
        <v>0.053</v>
      </c>
      <c r="F33" s="188"/>
      <c r="G33" s="189">
        <f>E33*F33</f>
        <v>0</v>
      </c>
      <c r="K33" s="183"/>
      <c r="AB33" s="155">
        <v>1</v>
      </c>
      <c r="AC33" s="155">
        <v>1</v>
      </c>
      <c r="AD33" s="155">
        <v>1</v>
      </c>
      <c r="BA33" s="155">
        <v>1</v>
      </c>
      <c r="BB33" s="155">
        <f>IF(BA33=1,G33,0)</f>
        <v>0</v>
      </c>
      <c r="BC33" s="155">
        <f>IF(BA33=2,G33,0)</f>
        <v>0</v>
      </c>
      <c r="BD33" s="155">
        <f>IF(BA33=3,G33,0)</f>
        <v>0</v>
      </c>
      <c r="BE33" s="155">
        <f>IF(BA33=4,G33,0)</f>
        <v>0</v>
      </c>
      <c r="BF33" s="155">
        <f>IF(BA33=5,G33,0)</f>
        <v>0</v>
      </c>
      <c r="CB33" s="183">
        <v>1</v>
      </c>
      <c r="CC33" s="183">
        <v>1</v>
      </c>
      <c r="DA33" s="155">
        <v>0.01954</v>
      </c>
    </row>
    <row r="34" spans="1:11" ht="12.75" customHeight="1">
      <c r="A34" s="190"/>
      <c r="B34" s="191"/>
      <c r="C34" s="192" t="s">
        <v>140</v>
      </c>
      <c r="D34" s="192"/>
      <c r="E34" s="193">
        <v>0.053</v>
      </c>
      <c r="F34" s="194"/>
      <c r="G34" s="195"/>
      <c r="K34" s="183"/>
    </row>
    <row r="35" spans="1:105" ht="12.75">
      <c r="A35" s="184">
        <v>15</v>
      </c>
      <c r="B35" s="185" t="s">
        <v>141</v>
      </c>
      <c r="C35" s="186" t="s">
        <v>142</v>
      </c>
      <c r="D35" s="187" t="s">
        <v>130</v>
      </c>
      <c r="E35" s="188">
        <v>1.2</v>
      </c>
      <c r="F35" s="188"/>
      <c r="G35" s="189">
        <f>E35*F35</f>
        <v>0</v>
      </c>
      <c r="K35" s="183"/>
      <c r="AB35" s="155">
        <v>1</v>
      </c>
      <c r="AC35" s="155">
        <v>1</v>
      </c>
      <c r="AD35" s="155">
        <v>1</v>
      </c>
      <c r="BA35" s="155">
        <v>1</v>
      </c>
      <c r="BB35" s="155">
        <f>IF(BA35=1,G35,0)</f>
        <v>0</v>
      </c>
      <c r="BC35" s="155">
        <f>IF(BA35=2,G35,0)</f>
        <v>0</v>
      </c>
      <c r="BD35" s="155">
        <f>IF(BA35=3,G35,0)</f>
        <v>0</v>
      </c>
      <c r="BE35" s="155">
        <f>IF(BA35=4,G35,0)</f>
        <v>0</v>
      </c>
      <c r="BF35" s="155">
        <f>IF(BA35=5,G35,0)</f>
        <v>0</v>
      </c>
      <c r="CB35" s="183">
        <v>1</v>
      </c>
      <c r="CC35" s="183">
        <v>1</v>
      </c>
      <c r="DA35" s="155">
        <v>0.17444</v>
      </c>
    </row>
    <row r="36" spans="1:11" ht="12.75" customHeight="1">
      <c r="A36" s="190"/>
      <c r="B36" s="191"/>
      <c r="C36" s="192" t="s">
        <v>143</v>
      </c>
      <c r="D36" s="192"/>
      <c r="E36" s="193">
        <v>1.2</v>
      </c>
      <c r="F36" s="194"/>
      <c r="G36" s="195"/>
      <c r="K36" s="183"/>
    </row>
    <row r="37" spans="1:105" ht="12.75">
      <c r="A37" s="184">
        <v>16</v>
      </c>
      <c r="B37" s="185" t="s">
        <v>144</v>
      </c>
      <c r="C37" s="186" t="s">
        <v>145</v>
      </c>
      <c r="D37" s="187" t="s">
        <v>130</v>
      </c>
      <c r="E37" s="188">
        <f>E38</f>
        <v>1.2</v>
      </c>
      <c r="F37" s="188"/>
      <c r="G37" s="189">
        <f>E37*F37</f>
        <v>0</v>
      </c>
      <c r="K37" s="183"/>
      <c r="AB37" s="155">
        <v>1</v>
      </c>
      <c r="AC37" s="155">
        <v>1</v>
      </c>
      <c r="AD37" s="155">
        <v>1</v>
      </c>
      <c r="BA37" s="155">
        <v>1</v>
      </c>
      <c r="BB37" s="155">
        <f>IF(BA37=1,G37,0)</f>
        <v>0</v>
      </c>
      <c r="BC37" s="155">
        <f>IF(BA37=2,G37,0)</f>
        <v>0</v>
      </c>
      <c r="BD37" s="155">
        <f>IF(BA37=3,G37,0)</f>
        <v>0</v>
      </c>
      <c r="BE37" s="155">
        <f>IF(BA37=4,G37,0)</f>
        <v>0</v>
      </c>
      <c r="BF37" s="155">
        <f>IF(BA37=5,G37,0)</f>
        <v>0</v>
      </c>
      <c r="CB37" s="183">
        <v>1</v>
      </c>
      <c r="CC37" s="183">
        <v>1</v>
      </c>
      <c r="DA37" s="155">
        <v>0.28156</v>
      </c>
    </row>
    <row r="38" spans="1:11" ht="12.75" customHeight="1">
      <c r="A38" s="190"/>
      <c r="B38" s="191"/>
      <c r="C38" s="192" t="s">
        <v>146</v>
      </c>
      <c r="D38" s="192"/>
      <c r="E38" s="193">
        <v>1.2</v>
      </c>
      <c r="F38" s="194"/>
      <c r="G38" s="195"/>
      <c r="K38" s="183"/>
    </row>
    <row r="39" spans="1:105" ht="12.75">
      <c r="A39" s="184">
        <v>17</v>
      </c>
      <c r="B39" s="185" t="s">
        <v>147</v>
      </c>
      <c r="C39" s="186" t="s">
        <v>148</v>
      </c>
      <c r="D39" s="187" t="s">
        <v>130</v>
      </c>
      <c r="E39" s="188">
        <f>E40</f>
        <v>14</v>
      </c>
      <c r="F39" s="188"/>
      <c r="G39" s="189">
        <f>E39*F39</f>
        <v>0</v>
      </c>
      <c r="J39" s="214"/>
      <c r="K39" s="183"/>
      <c r="AB39" s="155">
        <v>12</v>
      </c>
      <c r="AC39" s="155">
        <v>0</v>
      </c>
      <c r="AD39" s="155">
        <v>90</v>
      </c>
      <c r="BA39" s="155">
        <v>1</v>
      </c>
      <c r="BB39" s="155">
        <f>IF(BA39=1,G39,0)</f>
        <v>0</v>
      </c>
      <c r="BC39" s="155">
        <f>IF(BA39=2,G39,0)</f>
        <v>0</v>
      </c>
      <c r="BD39" s="155">
        <f>IF(BA39=3,G39,0)</f>
        <v>0</v>
      </c>
      <c r="BE39" s="155">
        <f>IF(BA39=4,G39,0)</f>
        <v>0</v>
      </c>
      <c r="BF39" s="155">
        <f>IF(BA39=5,G39,0)</f>
        <v>0</v>
      </c>
      <c r="CB39" s="183">
        <v>12</v>
      </c>
      <c r="CC39" s="183">
        <v>0</v>
      </c>
      <c r="DA39" s="155">
        <v>0</v>
      </c>
    </row>
    <row r="40" spans="1:11" ht="12.75" customHeight="1">
      <c r="A40" s="190"/>
      <c r="B40" s="191"/>
      <c r="C40" s="192" t="s">
        <v>149</v>
      </c>
      <c r="D40" s="192"/>
      <c r="E40" s="193">
        <v>14</v>
      </c>
      <c r="F40" s="194"/>
      <c r="G40" s="195"/>
      <c r="K40" s="183"/>
    </row>
    <row r="41" spans="1:58" ht="12.75">
      <c r="A41" s="196"/>
      <c r="B41" s="197" t="s">
        <v>117</v>
      </c>
      <c r="C41" s="198" t="str">
        <f>CONCATENATE(B24," ",C24)</f>
        <v>3 Svislé a kompletní konstrukce</v>
      </c>
      <c r="D41" s="199"/>
      <c r="E41" s="200"/>
      <c r="F41" s="201"/>
      <c r="G41" s="202">
        <f>SUM(G24:G40)</f>
        <v>0</v>
      </c>
      <c r="K41" s="183"/>
      <c r="BB41" s="203">
        <f>SUM(BB24:BB40)</f>
        <v>0</v>
      </c>
      <c r="BC41" s="203">
        <f>SUM(BC24:BC40)</f>
        <v>0</v>
      </c>
      <c r="BD41" s="203">
        <f>SUM(BD24:BD40)</f>
        <v>0</v>
      </c>
      <c r="BE41" s="203">
        <f>SUM(BE24:BE40)</f>
        <v>0</v>
      </c>
      <c r="BF41" s="203">
        <f>SUM(BF24:BF40)</f>
        <v>0</v>
      </c>
    </row>
    <row r="42" spans="1:11" ht="12.75">
      <c r="A42" s="176" t="s">
        <v>94</v>
      </c>
      <c r="B42" s="177" t="s">
        <v>150</v>
      </c>
      <c r="C42" s="178" t="s">
        <v>151</v>
      </c>
      <c r="D42" s="179"/>
      <c r="E42" s="180"/>
      <c r="F42" s="180"/>
      <c r="G42" s="181"/>
      <c r="H42" s="182"/>
      <c r="I42" s="182"/>
      <c r="K42" s="183"/>
    </row>
    <row r="43" spans="1:105" ht="12.75">
      <c r="A43" s="184"/>
      <c r="B43" s="185" t="s">
        <v>152</v>
      </c>
      <c r="C43" s="186" t="s">
        <v>153</v>
      </c>
      <c r="D43" s="187" t="s">
        <v>99</v>
      </c>
      <c r="E43" s="188">
        <f>E44</f>
        <v>0.7</v>
      </c>
      <c r="F43" s="188"/>
      <c r="G43" s="189">
        <f>E43*F43</f>
        <v>0</v>
      </c>
      <c r="K43" s="183"/>
      <c r="AB43" s="155">
        <v>1</v>
      </c>
      <c r="AC43" s="155">
        <v>1</v>
      </c>
      <c r="AD43" s="155">
        <v>1</v>
      </c>
      <c r="BA43" s="155">
        <v>1</v>
      </c>
      <c r="BB43" s="155">
        <f>IF(BA43=1,G43,0)</f>
        <v>0</v>
      </c>
      <c r="BC43" s="155">
        <f>IF(BA43=2,G43,0)</f>
        <v>0</v>
      </c>
      <c r="BD43" s="155">
        <f>IF(BA43=3,G43,0)</f>
        <v>0</v>
      </c>
      <c r="BE43" s="155">
        <f>IF(BA43=4,G43,0)</f>
        <v>0</v>
      </c>
      <c r="BF43" s="155">
        <f>IF(BA43=5,G43,0)</f>
        <v>0</v>
      </c>
      <c r="CB43" s="183">
        <v>1</v>
      </c>
      <c r="CC43" s="183">
        <v>1</v>
      </c>
      <c r="DA43" s="155">
        <v>2.52514</v>
      </c>
    </row>
    <row r="44" spans="1:11" ht="12.75" customHeight="1">
      <c r="A44" s="190"/>
      <c r="B44" s="191"/>
      <c r="C44" s="192" t="s">
        <v>154</v>
      </c>
      <c r="D44" s="192"/>
      <c r="E44" s="193">
        <v>0.7</v>
      </c>
      <c r="F44" s="194"/>
      <c r="G44" s="195"/>
      <c r="K44" s="183"/>
    </row>
    <row r="45" spans="1:105" ht="12.75">
      <c r="A45" s="184"/>
      <c r="B45" s="185" t="s">
        <v>155</v>
      </c>
      <c r="C45" s="186" t="s">
        <v>156</v>
      </c>
      <c r="D45" s="187" t="s">
        <v>130</v>
      </c>
      <c r="E45" s="188">
        <f>E46</f>
        <v>2.6</v>
      </c>
      <c r="F45" s="188"/>
      <c r="G45" s="189">
        <f>E45*F45</f>
        <v>0</v>
      </c>
      <c r="K45" s="183"/>
      <c r="AB45" s="155">
        <v>1</v>
      </c>
      <c r="AC45" s="155">
        <v>1</v>
      </c>
      <c r="AD45" s="155">
        <v>1</v>
      </c>
      <c r="BA45" s="155">
        <v>1</v>
      </c>
      <c r="BB45" s="155">
        <f>IF(BA45=1,G45,0)</f>
        <v>0</v>
      </c>
      <c r="BC45" s="155">
        <f>IF(BA45=2,G45,0)</f>
        <v>0</v>
      </c>
      <c r="BD45" s="155">
        <f>IF(BA45=3,G45,0)</f>
        <v>0</v>
      </c>
      <c r="BE45" s="155">
        <f>IF(BA45=4,G45,0)</f>
        <v>0</v>
      </c>
      <c r="BF45" s="155">
        <f>IF(BA45=5,G45,0)</f>
        <v>0</v>
      </c>
      <c r="CB45" s="183">
        <v>1</v>
      </c>
      <c r="CC45" s="183">
        <v>1</v>
      </c>
      <c r="DA45" s="155">
        <v>0.00552</v>
      </c>
    </row>
    <row r="46" spans="1:11" ht="12.75" customHeight="1">
      <c r="A46" s="190"/>
      <c r="B46" s="191"/>
      <c r="C46" s="192" t="s">
        <v>157</v>
      </c>
      <c r="D46" s="192"/>
      <c r="E46" s="193">
        <v>2.6</v>
      </c>
      <c r="F46" s="194"/>
      <c r="G46" s="195"/>
      <c r="K46" s="183"/>
    </row>
    <row r="47" spans="1:105" ht="12.75">
      <c r="A47" s="184"/>
      <c r="B47" s="185" t="s">
        <v>158</v>
      </c>
      <c r="C47" s="186" t="s">
        <v>159</v>
      </c>
      <c r="D47" s="187" t="s">
        <v>130</v>
      </c>
      <c r="E47" s="188">
        <f>E46</f>
        <v>2.6</v>
      </c>
      <c r="F47" s="188"/>
      <c r="G47" s="189">
        <f>E47*F47</f>
        <v>0</v>
      </c>
      <c r="K47" s="183"/>
      <c r="AB47" s="155">
        <v>1</v>
      </c>
      <c r="AC47" s="155">
        <v>1</v>
      </c>
      <c r="AD47" s="155">
        <v>1</v>
      </c>
      <c r="BA47" s="155">
        <v>1</v>
      </c>
      <c r="BB47" s="155">
        <f>IF(BA47=1,G47,0)</f>
        <v>0</v>
      </c>
      <c r="BC47" s="155">
        <f>IF(BA47=2,G47,0)</f>
        <v>0</v>
      </c>
      <c r="BD47" s="155">
        <f>IF(BA47=3,G47,0)</f>
        <v>0</v>
      </c>
      <c r="BE47" s="155">
        <f>IF(BA47=4,G47,0)</f>
        <v>0</v>
      </c>
      <c r="BF47" s="155">
        <f>IF(BA47=5,G47,0)</f>
        <v>0</v>
      </c>
      <c r="CB47" s="183">
        <v>1</v>
      </c>
      <c r="CC47" s="183">
        <v>1</v>
      </c>
      <c r="DA47" s="155">
        <v>0</v>
      </c>
    </row>
    <row r="48" spans="1:105" ht="12.75">
      <c r="A48" s="184"/>
      <c r="B48" s="185" t="s">
        <v>160</v>
      </c>
      <c r="C48" s="186" t="s">
        <v>161</v>
      </c>
      <c r="D48" s="187" t="s">
        <v>130</v>
      </c>
      <c r="E48" s="188">
        <f>E46</f>
        <v>2.6</v>
      </c>
      <c r="F48" s="188"/>
      <c r="G48" s="189">
        <f>E48*F48</f>
        <v>0</v>
      </c>
      <c r="K48" s="183"/>
      <c r="AB48" s="155">
        <v>1</v>
      </c>
      <c r="AC48" s="155">
        <v>1</v>
      </c>
      <c r="AD48" s="155">
        <v>1</v>
      </c>
      <c r="BA48" s="155">
        <v>1</v>
      </c>
      <c r="BB48" s="155">
        <f>IF(BA48=1,G48,0)</f>
        <v>0</v>
      </c>
      <c r="BC48" s="155">
        <f>IF(BA48=2,G48,0)</f>
        <v>0</v>
      </c>
      <c r="BD48" s="155">
        <f>IF(BA48=3,G48,0)</f>
        <v>0</v>
      </c>
      <c r="BE48" s="155">
        <f>IF(BA48=4,G48,0)</f>
        <v>0</v>
      </c>
      <c r="BF48" s="155">
        <f>IF(BA48=5,G48,0)</f>
        <v>0</v>
      </c>
      <c r="CB48" s="183">
        <v>1</v>
      </c>
      <c r="CC48" s="183">
        <v>1</v>
      </c>
      <c r="DA48" s="155">
        <v>0.01317</v>
      </c>
    </row>
    <row r="49" spans="1:105" ht="12.75">
      <c r="A49" s="184"/>
      <c r="B49" s="185" t="s">
        <v>162</v>
      </c>
      <c r="C49" s="186" t="s">
        <v>163</v>
      </c>
      <c r="D49" s="187" t="s">
        <v>134</v>
      </c>
      <c r="E49" s="188">
        <v>0.0261</v>
      </c>
      <c r="F49" s="188"/>
      <c r="G49" s="189">
        <f>E49*F49</f>
        <v>0</v>
      </c>
      <c r="K49" s="183"/>
      <c r="AB49" s="155">
        <v>1</v>
      </c>
      <c r="AC49" s="155">
        <v>1</v>
      </c>
      <c r="AD49" s="155">
        <v>1</v>
      </c>
      <c r="BA49" s="155">
        <v>1</v>
      </c>
      <c r="BB49" s="155">
        <f>IF(BA49=1,G49,0)</f>
        <v>0</v>
      </c>
      <c r="BC49" s="155">
        <f>IF(BA49=2,G49,0)</f>
        <v>0</v>
      </c>
      <c r="BD49" s="155">
        <f>IF(BA49=3,G49,0)</f>
        <v>0</v>
      </c>
      <c r="BE49" s="155">
        <f>IF(BA49=4,G49,0)</f>
        <v>0</v>
      </c>
      <c r="BF49" s="155">
        <f>IF(BA49=5,G49,0)</f>
        <v>0</v>
      </c>
      <c r="CB49" s="183">
        <v>1</v>
      </c>
      <c r="CC49" s="183">
        <v>1</v>
      </c>
      <c r="DA49" s="155">
        <v>1.05544</v>
      </c>
    </row>
    <row r="50" spans="1:11" ht="12.75" customHeight="1">
      <c r="A50" s="190"/>
      <c r="B50" s="191"/>
      <c r="C50" s="192" t="s">
        <v>164</v>
      </c>
      <c r="D50" s="192"/>
      <c r="E50" s="193">
        <v>0.0261</v>
      </c>
      <c r="F50" s="194"/>
      <c r="G50" s="195"/>
      <c r="K50" s="183"/>
    </row>
    <row r="51" spans="1:105" ht="12.75">
      <c r="A51" s="184"/>
      <c r="B51" s="185" t="s">
        <v>165</v>
      </c>
      <c r="C51" s="186" t="s">
        <v>166</v>
      </c>
      <c r="D51" s="187" t="s">
        <v>167</v>
      </c>
      <c r="E51" s="188">
        <v>6</v>
      </c>
      <c r="F51" s="188"/>
      <c r="G51" s="189">
        <f>E51*F51</f>
        <v>0</v>
      </c>
      <c r="K51" s="183"/>
      <c r="AB51" s="155">
        <v>1</v>
      </c>
      <c r="AC51" s="155">
        <v>1</v>
      </c>
      <c r="AD51" s="155">
        <v>1</v>
      </c>
      <c r="BA51" s="155">
        <v>1</v>
      </c>
      <c r="BB51" s="155">
        <f>IF(BA51=1,G51,0)</f>
        <v>0</v>
      </c>
      <c r="BC51" s="155">
        <f>IF(BA51=2,G51,0)</f>
        <v>0</v>
      </c>
      <c r="BD51" s="155">
        <f>IF(BA51=3,G51,0)</f>
        <v>0</v>
      </c>
      <c r="BE51" s="155">
        <f>IF(BA51=4,G51,0)</f>
        <v>0</v>
      </c>
      <c r="BF51" s="155">
        <f>IF(BA51=5,G51,0)</f>
        <v>0</v>
      </c>
      <c r="CB51" s="183">
        <v>1</v>
      </c>
      <c r="CC51" s="183">
        <v>1</v>
      </c>
      <c r="DA51" s="155">
        <v>0.06201</v>
      </c>
    </row>
    <row r="52" spans="1:58" ht="12.75">
      <c r="A52" s="196"/>
      <c r="B52" s="197" t="s">
        <v>117</v>
      </c>
      <c r="C52" s="198" t="str">
        <f>CONCATENATE(B42," ",C42)</f>
        <v>4 Vodorovné konstrukce</v>
      </c>
      <c r="D52" s="199"/>
      <c r="E52" s="200"/>
      <c r="F52" s="201"/>
      <c r="G52" s="202">
        <f>SUM(G42:G51)</f>
        <v>0</v>
      </c>
      <c r="K52" s="183"/>
      <c r="BB52" s="203">
        <f>SUM(BB42:BB51)</f>
        <v>0</v>
      </c>
      <c r="BC52" s="203">
        <f>SUM(BC42:BC51)</f>
        <v>0</v>
      </c>
      <c r="BD52" s="203">
        <f>SUM(BD42:BD51)</f>
        <v>0</v>
      </c>
      <c r="BE52" s="203">
        <f>SUM(BE42:BE51)</f>
        <v>0</v>
      </c>
      <c r="BF52" s="203">
        <f>SUM(BF42:BF51)</f>
        <v>0</v>
      </c>
    </row>
    <row r="53" spans="1:11" ht="12.75">
      <c r="A53" s="176" t="s">
        <v>94</v>
      </c>
      <c r="B53" s="177" t="s">
        <v>68</v>
      </c>
      <c r="C53" s="178" t="s">
        <v>168</v>
      </c>
      <c r="D53" s="179"/>
      <c r="E53" s="180"/>
      <c r="F53" s="180"/>
      <c r="G53" s="181"/>
      <c r="H53" s="182"/>
      <c r="I53" s="182"/>
      <c r="K53" s="183"/>
    </row>
    <row r="54" spans="1:105" ht="12.75">
      <c r="A54" s="184"/>
      <c r="B54" s="185" t="s">
        <v>169</v>
      </c>
      <c r="C54" s="186" t="s">
        <v>170</v>
      </c>
      <c r="D54" s="187" t="s">
        <v>130</v>
      </c>
      <c r="E54" s="188">
        <f>E55+E56</f>
        <v>12.21</v>
      </c>
      <c r="F54" s="188"/>
      <c r="G54" s="189">
        <f>E54*F54</f>
        <v>0</v>
      </c>
      <c r="K54" s="183"/>
      <c r="AB54" s="155">
        <v>1</v>
      </c>
      <c r="AC54" s="155">
        <v>1</v>
      </c>
      <c r="AD54" s="155">
        <v>1</v>
      </c>
      <c r="BA54" s="155">
        <v>1</v>
      </c>
      <c r="BB54" s="155">
        <f>IF(BA54=1,G54,0)</f>
        <v>0</v>
      </c>
      <c r="BC54" s="155">
        <f>IF(BA54=2,G54,0)</f>
        <v>0</v>
      </c>
      <c r="BD54" s="155">
        <f>IF(BA54=3,G54,0)</f>
        <v>0</v>
      </c>
      <c r="BE54" s="155">
        <f>IF(BA54=4,G54,0)</f>
        <v>0</v>
      </c>
      <c r="BF54" s="155">
        <f>IF(BA54=5,G54,0)</f>
        <v>0</v>
      </c>
      <c r="CB54" s="183">
        <v>1</v>
      </c>
      <c r="CC54" s="183">
        <v>1</v>
      </c>
      <c r="DA54" s="155">
        <v>0.04766</v>
      </c>
    </row>
    <row r="55" spans="1:11" ht="12.75" customHeight="1">
      <c r="A55" s="190"/>
      <c r="B55" s="191"/>
      <c r="C55" s="192" t="s">
        <v>171</v>
      </c>
      <c r="D55" s="192"/>
      <c r="E55" s="193">
        <v>10.5</v>
      </c>
      <c r="F55" s="194"/>
      <c r="G55" s="195"/>
      <c r="K55" s="183"/>
    </row>
    <row r="56" spans="1:11" ht="12.75" customHeight="1">
      <c r="A56" s="190"/>
      <c r="B56" s="191"/>
      <c r="C56" s="192" t="s">
        <v>172</v>
      </c>
      <c r="D56" s="192"/>
      <c r="E56" s="193">
        <v>1.71</v>
      </c>
      <c r="F56" s="194"/>
      <c r="G56" s="195"/>
      <c r="K56" s="183"/>
    </row>
    <row r="57" spans="1:58" ht="12.75">
      <c r="A57" s="196"/>
      <c r="B57" s="197" t="s">
        <v>117</v>
      </c>
      <c r="C57" s="198" t="str">
        <f>CONCATENATE(B53," ",C53)</f>
        <v>61 Upravy povrchů vnitřní</v>
      </c>
      <c r="D57" s="199"/>
      <c r="E57" s="200"/>
      <c r="F57" s="201"/>
      <c r="G57" s="202">
        <f>SUM(G53:G56)</f>
        <v>0</v>
      </c>
      <c r="K57" s="183"/>
      <c r="BB57" s="203">
        <f>SUM(BB53:BB56)</f>
        <v>0</v>
      </c>
      <c r="BC57" s="203">
        <f>SUM(BC53:BC56)</f>
        <v>0</v>
      </c>
      <c r="BD57" s="203">
        <f>SUM(BD53:BD56)</f>
        <v>0</v>
      </c>
      <c r="BE57" s="203">
        <f>SUM(BE53:BE56)</f>
        <v>0</v>
      </c>
      <c r="BF57" s="203">
        <f>SUM(BF53:BF56)</f>
        <v>0</v>
      </c>
    </row>
    <row r="58" spans="1:58" ht="12.75">
      <c r="A58" s="176" t="s">
        <v>94</v>
      </c>
      <c r="B58" s="177" t="s">
        <v>69</v>
      </c>
      <c r="C58" s="178" t="s">
        <v>173</v>
      </c>
      <c r="D58" s="179"/>
      <c r="E58" s="180"/>
      <c r="F58" s="180"/>
      <c r="G58" s="181"/>
      <c r="K58" s="183"/>
      <c r="BB58" s="203"/>
      <c r="BC58" s="203"/>
      <c r="BD58" s="203"/>
      <c r="BE58" s="203"/>
      <c r="BF58" s="203"/>
    </row>
    <row r="59" spans="1:58" ht="12.75">
      <c r="A59" s="184"/>
      <c r="B59" s="185" t="s">
        <v>174</v>
      </c>
      <c r="C59" s="186" t="s">
        <v>175</v>
      </c>
      <c r="D59" s="187" t="s">
        <v>130</v>
      </c>
      <c r="E59" s="188">
        <f>E60</f>
        <v>12.25</v>
      </c>
      <c r="F59" s="188"/>
      <c r="G59" s="189">
        <f>E59*F59</f>
        <v>0</v>
      </c>
      <c r="K59" s="183"/>
      <c r="BB59" s="203"/>
      <c r="BC59" s="203"/>
      <c r="BD59" s="203"/>
      <c r="BE59" s="203"/>
      <c r="BF59" s="203"/>
    </row>
    <row r="60" spans="1:58" ht="12.75" customHeight="1">
      <c r="A60" s="190"/>
      <c r="B60" s="191"/>
      <c r="C60" s="192" t="s">
        <v>176</v>
      </c>
      <c r="D60" s="192"/>
      <c r="E60" s="193">
        <v>12.25</v>
      </c>
      <c r="F60" s="194"/>
      <c r="G60" s="195"/>
      <c r="K60" s="183"/>
      <c r="BB60" s="203"/>
      <c r="BC60" s="203"/>
      <c r="BD60" s="203"/>
      <c r="BE60" s="203"/>
      <c r="BF60" s="203"/>
    </row>
    <row r="61" spans="1:58" ht="12.75">
      <c r="A61" s="184"/>
      <c r="B61" s="185" t="s">
        <v>177</v>
      </c>
      <c r="C61" s="186" t="s">
        <v>178</v>
      </c>
      <c r="D61" s="187" t="s">
        <v>130</v>
      </c>
      <c r="E61" s="188">
        <f>E59</f>
        <v>12.25</v>
      </c>
      <c r="F61" s="188"/>
      <c r="G61" s="189">
        <f>E61*F61</f>
        <v>0</v>
      </c>
      <c r="K61" s="183"/>
      <c r="BB61" s="203"/>
      <c r="BC61" s="203"/>
      <c r="BD61" s="203"/>
      <c r="BE61" s="203"/>
      <c r="BF61" s="203"/>
    </row>
    <row r="62" spans="1:58" ht="12.75">
      <c r="A62" s="196"/>
      <c r="B62" s="197" t="s">
        <v>117</v>
      </c>
      <c r="C62" s="198" t="str">
        <f>CONCATENATE(B58," ",C58)</f>
        <v>62 Upravy povrchů vnější</v>
      </c>
      <c r="D62" s="199"/>
      <c r="E62" s="200"/>
      <c r="F62" s="201"/>
      <c r="G62" s="202">
        <f>SUM(G58:G61)</f>
        <v>0</v>
      </c>
      <c r="J62" s="214"/>
      <c r="K62" s="183"/>
      <c r="BB62" s="203"/>
      <c r="BC62" s="203"/>
      <c r="BD62" s="203"/>
      <c r="BE62" s="203"/>
      <c r="BF62" s="203"/>
    </row>
    <row r="63" spans="1:11" ht="12.75">
      <c r="A63" s="176" t="s">
        <v>94</v>
      </c>
      <c r="B63" s="177" t="s">
        <v>179</v>
      </c>
      <c r="C63" s="178" t="s">
        <v>180</v>
      </c>
      <c r="D63" s="179"/>
      <c r="E63" s="180"/>
      <c r="F63" s="180"/>
      <c r="G63" s="181"/>
      <c r="H63" s="182"/>
      <c r="I63" s="182"/>
      <c r="K63" s="183"/>
    </row>
    <row r="64" spans="1:105" ht="12.75">
      <c r="A64" s="184"/>
      <c r="B64" s="185" t="s">
        <v>181</v>
      </c>
      <c r="C64" s="186" t="s">
        <v>182</v>
      </c>
      <c r="D64" s="187" t="s">
        <v>99</v>
      </c>
      <c r="E64" s="188">
        <f>E65</f>
        <v>0.05</v>
      </c>
      <c r="F64" s="188"/>
      <c r="G64" s="189">
        <f>E64*F64</f>
        <v>0</v>
      </c>
      <c r="K64" s="183"/>
      <c r="AB64" s="155">
        <v>1</v>
      </c>
      <c r="AC64" s="155">
        <v>1</v>
      </c>
      <c r="AD64" s="155">
        <v>1</v>
      </c>
      <c r="BA64" s="155">
        <v>1</v>
      </c>
      <c r="BB64" s="155">
        <f>IF(BA64=1,G64,0)</f>
        <v>0</v>
      </c>
      <c r="BC64" s="155">
        <f>IF(BA64=2,G64,0)</f>
        <v>0</v>
      </c>
      <c r="BD64" s="155">
        <f>IF(BA64=3,G64,0)</f>
        <v>0</v>
      </c>
      <c r="BE64" s="155">
        <f>IF(BA64=4,G64,0)</f>
        <v>0</v>
      </c>
      <c r="BF64" s="155">
        <f>IF(BA64=5,G64,0)</f>
        <v>0</v>
      </c>
      <c r="CB64" s="183">
        <v>1</v>
      </c>
      <c r="CC64" s="183">
        <v>1</v>
      </c>
      <c r="DA64" s="155">
        <v>2.5</v>
      </c>
    </row>
    <row r="65" spans="1:11" ht="12.75" customHeight="1">
      <c r="A65" s="190"/>
      <c r="B65" s="191"/>
      <c r="C65" s="192" t="s">
        <v>183</v>
      </c>
      <c r="D65" s="192"/>
      <c r="E65" s="193">
        <v>0.05</v>
      </c>
      <c r="F65" s="194"/>
      <c r="G65" s="195"/>
      <c r="K65" s="183"/>
    </row>
    <row r="66" spans="1:58" ht="12.75">
      <c r="A66" s="196"/>
      <c r="B66" s="197" t="s">
        <v>117</v>
      </c>
      <c r="C66" s="198" t="str">
        <f>CONCATENATE(B63," ",C63)</f>
        <v>63 Podlahy a podlahové konstrukce</v>
      </c>
      <c r="D66" s="199"/>
      <c r="E66" s="200"/>
      <c r="F66" s="201"/>
      <c r="G66" s="202">
        <f>SUM(G63:G65)</f>
        <v>0</v>
      </c>
      <c r="K66" s="183"/>
      <c r="BB66" s="203">
        <f>SUM(BB63:BB65)</f>
        <v>0</v>
      </c>
      <c r="BC66" s="203">
        <f>SUM(BC63:BC65)</f>
        <v>0</v>
      </c>
      <c r="BD66" s="203">
        <f>SUM(BD63:BD65)</f>
        <v>0</v>
      </c>
      <c r="BE66" s="203">
        <f>SUM(BE63:BE65)</f>
        <v>0</v>
      </c>
      <c r="BF66" s="203">
        <f>SUM(BF63:BF65)</f>
        <v>0</v>
      </c>
    </row>
    <row r="67" spans="1:11" ht="12.75">
      <c r="A67" s="176" t="s">
        <v>94</v>
      </c>
      <c r="B67" s="177" t="s">
        <v>184</v>
      </c>
      <c r="C67" s="178" t="s">
        <v>185</v>
      </c>
      <c r="D67" s="179"/>
      <c r="E67" s="180"/>
      <c r="F67" s="180"/>
      <c r="G67" s="181"/>
      <c r="H67" s="182"/>
      <c r="I67" s="182"/>
      <c r="K67" s="183"/>
    </row>
    <row r="68" spans="1:105" ht="22.5">
      <c r="A68" s="184"/>
      <c r="B68" s="185" t="s">
        <v>186</v>
      </c>
      <c r="C68" s="186" t="s">
        <v>187</v>
      </c>
      <c r="D68" s="187" t="s">
        <v>167</v>
      </c>
      <c r="E68" s="188">
        <v>1</v>
      </c>
      <c r="F68" s="188"/>
      <c r="G68" s="189">
        <f>E68*F68</f>
        <v>0</v>
      </c>
      <c r="K68" s="183"/>
      <c r="AB68" s="155">
        <v>1</v>
      </c>
      <c r="AC68" s="155">
        <v>1</v>
      </c>
      <c r="AD68" s="155">
        <v>1</v>
      </c>
      <c r="BA68" s="155">
        <v>1</v>
      </c>
      <c r="BB68" s="155">
        <f>IF(BA68=1,G68,0)</f>
        <v>0</v>
      </c>
      <c r="BC68" s="155">
        <f>IF(BA68=2,G68,0)</f>
        <v>0</v>
      </c>
      <c r="BD68" s="155">
        <f>IF(BA68=3,G68,0)</f>
        <v>0</v>
      </c>
      <c r="BE68" s="155">
        <f>IF(BA68=4,G68,0)</f>
        <v>0</v>
      </c>
      <c r="BF68" s="155">
        <f>IF(BA68=5,G68,0)</f>
        <v>0</v>
      </c>
      <c r="CB68" s="183">
        <v>1</v>
      </c>
      <c r="CC68" s="183">
        <v>1</v>
      </c>
      <c r="DA68" s="155">
        <v>0.06411</v>
      </c>
    </row>
    <row r="69" spans="1:58" ht="12.75">
      <c r="A69" s="196"/>
      <c r="B69" s="197" t="s">
        <v>117</v>
      </c>
      <c r="C69" s="198" t="str">
        <f>CONCATENATE(B67," ",C67)</f>
        <v>64 Výplně otvorů</v>
      </c>
      <c r="D69" s="199"/>
      <c r="E69" s="200"/>
      <c r="F69" s="201"/>
      <c r="G69" s="202">
        <f>SUM(G67:G68)</f>
        <v>0</v>
      </c>
      <c r="K69" s="183"/>
      <c r="BB69" s="203">
        <f>SUM(BB67:BB68)</f>
        <v>0</v>
      </c>
      <c r="BC69" s="203">
        <f>SUM(BC67:BC68)</f>
        <v>0</v>
      </c>
      <c r="BD69" s="203">
        <f>SUM(BD67:BD68)</f>
        <v>0</v>
      </c>
      <c r="BE69" s="203">
        <f>SUM(BE67:BE68)</f>
        <v>0</v>
      </c>
      <c r="BF69" s="203">
        <f>SUM(BF67:BF68)</f>
        <v>0</v>
      </c>
    </row>
    <row r="70" spans="1:11" ht="12.75">
      <c r="A70" s="176" t="s">
        <v>94</v>
      </c>
      <c r="B70" s="177" t="s">
        <v>188</v>
      </c>
      <c r="C70" s="178" t="s">
        <v>189</v>
      </c>
      <c r="D70" s="179"/>
      <c r="E70" s="180"/>
      <c r="F70" s="180"/>
      <c r="G70" s="181"/>
      <c r="H70" s="182"/>
      <c r="I70" s="182"/>
      <c r="K70" s="183"/>
    </row>
    <row r="71" spans="1:105" ht="22.5">
      <c r="A71" s="184"/>
      <c r="B71" s="185" t="s">
        <v>190</v>
      </c>
      <c r="C71" s="186" t="s">
        <v>191</v>
      </c>
      <c r="D71" s="187" t="s">
        <v>130</v>
      </c>
      <c r="E71" s="188">
        <f>E72</f>
        <v>150</v>
      </c>
      <c r="F71" s="188"/>
      <c r="G71" s="189">
        <f>E71*F71</f>
        <v>0</v>
      </c>
      <c r="K71" s="183"/>
      <c r="AB71" s="155">
        <v>12</v>
      </c>
      <c r="AC71" s="155">
        <v>0</v>
      </c>
      <c r="AD71" s="155">
        <v>91</v>
      </c>
      <c r="BA71" s="155">
        <v>1</v>
      </c>
      <c r="BB71" s="155">
        <f>IF(BA71=1,G71,0)</f>
        <v>0</v>
      </c>
      <c r="BC71" s="155">
        <f>IF(BA71=2,G71,0)</f>
        <v>0</v>
      </c>
      <c r="BD71" s="155">
        <f>IF(BA71=3,G71,0)</f>
        <v>0</v>
      </c>
      <c r="BE71" s="155">
        <f>IF(BA71=4,G71,0)</f>
        <v>0</v>
      </c>
      <c r="BF71" s="155">
        <f>IF(BA71=5,G71,0)</f>
        <v>0</v>
      </c>
      <c r="CB71" s="183">
        <v>12</v>
      </c>
      <c r="CC71" s="183">
        <v>0</v>
      </c>
      <c r="DA71" s="155">
        <v>0</v>
      </c>
    </row>
    <row r="72" spans="1:11" ht="12.75" customHeight="1">
      <c r="A72" s="190"/>
      <c r="B72" s="191"/>
      <c r="C72" s="192" t="s">
        <v>192</v>
      </c>
      <c r="D72" s="192"/>
      <c r="E72" s="193">
        <v>150</v>
      </c>
      <c r="F72" s="194"/>
      <c r="G72" s="195"/>
      <c r="K72" s="183"/>
    </row>
    <row r="73" spans="1:58" ht="12.75">
      <c r="A73" s="196"/>
      <c r="B73" s="197" t="s">
        <v>117</v>
      </c>
      <c r="C73" s="198" t="str">
        <f>CONCATENATE(B70," ",C70)</f>
        <v>94 Lešení a stavební výtahy</v>
      </c>
      <c r="D73" s="199"/>
      <c r="E73" s="200"/>
      <c r="F73" s="201"/>
      <c r="G73" s="202">
        <f>SUM(G70:G72)</f>
        <v>0</v>
      </c>
      <c r="K73" s="183"/>
      <c r="BB73" s="203">
        <f>SUM(BB70:BB72)</f>
        <v>0</v>
      </c>
      <c r="BC73" s="203">
        <f>SUM(BC70:BC72)</f>
        <v>0</v>
      </c>
      <c r="BD73" s="203">
        <f>SUM(BD70:BD72)</f>
        <v>0</v>
      </c>
      <c r="BE73" s="203">
        <f>SUM(BE70:BE72)</f>
        <v>0</v>
      </c>
      <c r="BF73" s="203">
        <f>SUM(BF70:BF72)</f>
        <v>0</v>
      </c>
    </row>
    <row r="74" spans="1:11" ht="12.75">
      <c r="A74" s="176" t="s">
        <v>94</v>
      </c>
      <c r="B74" s="177" t="s">
        <v>193</v>
      </c>
      <c r="C74" s="178" t="s">
        <v>194</v>
      </c>
      <c r="D74" s="179"/>
      <c r="E74" s="180"/>
      <c r="F74" s="180"/>
      <c r="G74" s="181"/>
      <c r="H74" s="182"/>
      <c r="I74" s="182"/>
      <c r="K74" s="183"/>
    </row>
    <row r="75" spans="1:105" ht="12.75">
      <c r="A75" s="184"/>
      <c r="B75" s="185" t="s">
        <v>195</v>
      </c>
      <c r="C75" s="186" t="s">
        <v>196</v>
      </c>
      <c r="D75" s="187" t="s">
        <v>197</v>
      </c>
      <c r="E75" s="188">
        <v>1</v>
      </c>
      <c r="F75" s="188"/>
      <c r="G75" s="189">
        <f>E75*F75</f>
        <v>0</v>
      </c>
      <c r="K75" s="183"/>
      <c r="AB75" s="155">
        <v>12</v>
      </c>
      <c r="AC75" s="155">
        <v>0</v>
      </c>
      <c r="AD75" s="155">
        <v>78</v>
      </c>
      <c r="BA75" s="155">
        <v>1</v>
      </c>
      <c r="BB75" s="155">
        <f>IF(BA75=1,G75,0)</f>
        <v>0</v>
      </c>
      <c r="BC75" s="155">
        <f>IF(BA75=2,G75,0)</f>
        <v>0</v>
      </c>
      <c r="BD75" s="155">
        <f>IF(BA75=3,G75,0)</f>
        <v>0</v>
      </c>
      <c r="BE75" s="155">
        <f>IF(BA75=4,G75,0)</f>
        <v>0</v>
      </c>
      <c r="BF75" s="155">
        <f>IF(BA75=5,G75,0)</f>
        <v>0</v>
      </c>
      <c r="CB75" s="183">
        <v>12</v>
      </c>
      <c r="CC75" s="183">
        <v>0</v>
      </c>
      <c r="DA75" s="155">
        <v>0</v>
      </c>
    </row>
    <row r="76" spans="1:58" ht="12.75">
      <c r="A76" s="196"/>
      <c r="B76" s="197" t="s">
        <v>117</v>
      </c>
      <c r="C76" s="198" t="str">
        <f>CONCATENATE(B74," ",C74)</f>
        <v>95 Dokončovací konstrukce na pozemních stavbách</v>
      </c>
      <c r="D76" s="199"/>
      <c r="E76" s="200"/>
      <c r="F76" s="201"/>
      <c r="G76" s="202">
        <f>SUM(G74:G75)</f>
        <v>0</v>
      </c>
      <c r="K76" s="183"/>
      <c r="BB76" s="203">
        <f>SUM(BB74:BB75)</f>
        <v>0</v>
      </c>
      <c r="BC76" s="203">
        <f>SUM(BC74:BC75)</f>
        <v>0</v>
      </c>
      <c r="BD76" s="203">
        <f>SUM(BD74:BD75)</f>
        <v>0</v>
      </c>
      <c r="BE76" s="203">
        <f>SUM(BE74:BE75)</f>
        <v>0</v>
      </c>
      <c r="BF76" s="203">
        <f>SUM(BF74:BF75)</f>
        <v>0</v>
      </c>
    </row>
    <row r="77" spans="1:11" ht="12.75">
      <c r="A77" s="176" t="s">
        <v>94</v>
      </c>
      <c r="B77" s="177" t="s">
        <v>198</v>
      </c>
      <c r="C77" s="178" t="s">
        <v>199</v>
      </c>
      <c r="D77" s="179"/>
      <c r="E77" s="180"/>
      <c r="F77" s="180"/>
      <c r="G77" s="181"/>
      <c r="H77" s="182"/>
      <c r="I77" s="182"/>
      <c r="K77" s="183"/>
    </row>
    <row r="78" spans="1:105" ht="12.75">
      <c r="A78" s="184"/>
      <c r="B78" s="185" t="s">
        <v>200</v>
      </c>
      <c r="C78" s="186" t="s">
        <v>201</v>
      </c>
      <c r="D78" s="187" t="s">
        <v>99</v>
      </c>
      <c r="E78" s="188">
        <f>E79</f>
        <v>0.6</v>
      </c>
      <c r="F78" s="188"/>
      <c r="G78" s="189">
        <f>E78*F78</f>
        <v>0</v>
      </c>
      <c r="K78" s="183"/>
      <c r="AB78" s="155">
        <v>1</v>
      </c>
      <c r="AC78" s="155">
        <v>1</v>
      </c>
      <c r="AD78" s="155">
        <v>1</v>
      </c>
      <c r="BA78" s="155">
        <v>1</v>
      </c>
      <c r="BB78" s="155">
        <f>IF(BA78=1,G78,0)</f>
        <v>0</v>
      </c>
      <c r="BC78" s="155">
        <f>IF(BA78=2,G78,0)</f>
        <v>0</v>
      </c>
      <c r="BD78" s="155">
        <f>IF(BA78=3,G78,0)</f>
        <v>0</v>
      </c>
      <c r="BE78" s="155">
        <f>IF(BA78=4,G78,0)</f>
        <v>0</v>
      </c>
      <c r="BF78" s="155">
        <f>IF(BA78=5,G78,0)</f>
        <v>0</v>
      </c>
      <c r="CB78" s="183">
        <v>1</v>
      </c>
      <c r="CC78" s="183">
        <v>1</v>
      </c>
      <c r="DA78" s="155">
        <v>0.00666</v>
      </c>
    </row>
    <row r="79" spans="1:11" ht="12.75" customHeight="1">
      <c r="A79" s="190"/>
      <c r="B79" s="191"/>
      <c r="C79" s="192" t="s">
        <v>202</v>
      </c>
      <c r="D79" s="192"/>
      <c r="E79" s="193">
        <v>0.6</v>
      </c>
      <c r="F79" s="194"/>
      <c r="G79" s="195"/>
      <c r="K79" s="183"/>
    </row>
    <row r="80" spans="1:105" ht="12.75">
      <c r="A80" s="184"/>
      <c r="B80" s="185" t="s">
        <v>203</v>
      </c>
      <c r="C80" s="186" t="s">
        <v>204</v>
      </c>
      <c r="D80" s="187" t="s">
        <v>99</v>
      </c>
      <c r="E80" s="188">
        <f>E81</f>
        <v>0.4</v>
      </c>
      <c r="F80" s="188"/>
      <c r="G80" s="189">
        <f>E80*F80</f>
        <v>0</v>
      </c>
      <c r="K80" s="183"/>
      <c r="AB80" s="155">
        <v>1</v>
      </c>
      <c r="AC80" s="155">
        <v>1</v>
      </c>
      <c r="AD80" s="155">
        <v>1</v>
      </c>
      <c r="BA80" s="155">
        <v>1</v>
      </c>
      <c r="BB80" s="155">
        <f>IF(BA80=1,G80,0)</f>
        <v>0</v>
      </c>
      <c r="BC80" s="155">
        <f>IF(BA80=2,G80,0)</f>
        <v>0</v>
      </c>
      <c r="BD80" s="155">
        <f>IF(BA80=3,G80,0)</f>
        <v>0</v>
      </c>
      <c r="BE80" s="155">
        <f>IF(BA80=4,G80,0)</f>
        <v>0</v>
      </c>
      <c r="BF80" s="155">
        <f>IF(BA80=5,G80,0)</f>
        <v>0</v>
      </c>
      <c r="CB80" s="183">
        <v>1</v>
      </c>
      <c r="CC80" s="183">
        <v>1</v>
      </c>
      <c r="DA80" s="155">
        <v>0</v>
      </c>
    </row>
    <row r="81" spans="1:11" ht="12.75" customHeight="1">
      <c r="A81" s="190"/>
      <c r="B81" s="191"/>
      <c r="C81" s="192" t="s">
        <v>205</v>
      </c>
      <c r="D81" s="192"/>
      <c r="E81" s="193">
        <v>0.4</v>
      </c>
      <c r="F81" s="194"/>
      <c r="G81" s="195"/>
      <c r="K81" s="183"/>
    </row>
    <row r="82" spans="1:105" ht="12.75">
      <c r="A82" s="184"/>
      <c r="B82" s="185" t="s">
        <v>206</v>
      </c>
      <c r="C82" s="186" t="s">
        <v>207</v>
      </c>
      <c r="D82" s="187" t="s">
        <v>130</v>
      </c>
      <c r="E82" s="188">
        <f>E83</f>
        <v>5.76</v>
      </c>
      <c r="F82" s="188"/>
      <c r="G82" s="189">
        <f>E82*F82</f>
        <v>0</v>
      </c>
      <c r="K82" s="183"/>
      <c r="AB82" s="155">
        <v>1</v>
      </c>
      <c r="AC82" s="155">
        <v>1</v>
      </c>
      <c r="AD82" s="155">
        <v>1</v>
      </c>
      <c r="BA82" s="155">
        <v>1</v>
      </c>
      <c r="BB82" s="155">
        <f>IF(BA82=1,G82,0)</f>
        <v>0</v>
      </c>
      <c r="BC82" s="155">
        <f>IF(BA82=2,G82,0)</f>
        <v>0</v>
      </c>
      <c r="BD82" s="155">
        <f>IF(BA82=3,G82,0)</f>
        <v>0</v>
      </c>
      <c r="BE82" s="155">
        <f>IF(BA82=4,G82,0)</f>
        <v>0</v>
      </c>
      <c r="BF82" s="155">
        <f>IF(BA82=5,G82,0)</f>
        <v>0</v>
      </c>
      <c r="CB82" s="183">
        <v>1</v>
      </c>
      <c r="CC82" s="183">
        <v>1</v>
      </c>
      <c r="DA82" s="155">
        <v>0</v>
      </c>
    </row>
    <row r="83" spans="1:11" ht="12.75" customHeight="1">
      <c r="A83" s="190"/>
      <c r="B83" s="191"/>
      <c r="C83" s="192" t="s">
        <v>208</v>
      </c>
      <c r="D83" s="192"/>
      <c r="E83" s="193">
        <v>5.76</v>
      </c>
      <c r="F83" s="194"/>
      <c r="G83" s="195"/>
      <c r="K83" s="183"/>
    </row>
    <row r="84" spans="1:58" ht="12.75">
      <c r="A84" s="196"/>
      <c r="B84" s="197" t="s">
        <v>117</v>
      </c>
      <c r="C84" s="198" t="str">
        <f>CONCATENATE(B77," ",C77)</f>
        <v>96 Bourání konstrukcí</v>
      </c>
      <c r="D84" s="199"/>
      <c r="E84" s="200"/>
      <c r="F84" s="201"/>
      <c r="G84" s="202">
        <f>SUM(G77:G83)</f>
        <v>0</v>
      </c>
      <c r="K84" s="183"/>
      <c r="BB84" s="203">
        <f>SUM(BB77:BB83)</f>
        <v>0</v>
      </c>
      <c r="BC84" s="203">
        <f>SUM(BC77:BC83)</f>
        <v>0</v>
      </c>
      <c r="BD84" s="203">
        <f>SUM(BD77:BD83)</f>
        <v>0</v>
      </c>
      <c r="BE84" s="203">
        <f>SUM(BE77:BE83)</f>
        <v>0</v>
      </c>
      <c r="BF84" s="203">
        <f>SUM(BF77:BF83)</f>
        <v>0</v>
      </c>
    </row>
    <row r="85" spans="1:11" ht="12.75">
      <c r="A85" s="176" t="s">
        <v>94</v>
      </c>
      <c r="B85" s="177" t="s">
        <v>209</v>
      </c>
      <c r="C85" s="178" t="s">
        <v>210</v>
      </c>
      <c r="D85" s="179"/>
      <c r="E85" s="180"/>
      <c r="F85" s="180"/>
      <c r="G85" s="181"/>
      <c r="H85" s="182"/>
      <c r="I85" s="182"/>
      <c r="K85" s="183"/>
    </row>
    <row r="86" spans="1:105" ht="12.75">
      <c r="A86" s="184"/>
      <c r="B86" s="185" t="s">
        <v>211</v>
      </c>
      <c r="C86" s="186" t="s">
        <v>212</v>
      </c>
      <c r="D86" s="187" t="s">
        <v>99</v>
      </c>
      <c r="E86" s="188">
        <f>E87+E88</f>
        <v>2</v>
      </c>
      <c r="F86" s="188"/>
      <c r="G86" s="189">
        <f>E86*F86</f>
        <v>0</v>
      </c>
      <c r="K86" s="183"/>
      <c r="AB86" s="155">
        <v>1</v>
      </c>
      <c r="AC86" s="155">
        <v>1</v>
      </c>
      <c r="AD86" s="155">
        <v>1</v>
      </c>
      <c r="BA86" s="155">
        <v>1</v>
      </c>
      <c r="BB86" s="155">
        <f>IF(BA86=1,G86,0)</f>
        <v>0</v>
      </c>
      <c r="BC86" s="155">
        <f>IF(BA86=2,G86,0)</f>
        <v>0</v>
      </c>
      <c r="BD86" s="155">
        <f>IF(BA86=3,G86,0)</f>
        <v>0</v>
      </c>
      <c r="BE86" s="155">
        <f>IF(BA86=4,G86,0)</f>
        <v>0</v>
      </c>
      <c r="BF86" s="155">
        <f>IF(BA86=5,G86,0)</f>
        <v>0</v>
      </c>
      <c r="CB86" s="183">
        <v>1</v>
      </c>
      <c r="CC86" s="183">
        <v>1</v>
      </c>
      <c r="DA86" s="155">
        <v>0.00182</v>
      </c>
    </row>
    <row r="87" spans="1:11" ht="12.75" customHeight="1">
      <c r="A87" s="190"/>
      <c r="B87" s="191"/>
      <c r="C87" s="192" t="s">
        <v>213</v>
      </c>
      <c r="D87" s="192"/>
      <c r="E87" s="193">
        <v>1.1</v>
      </c>
      <c r="F87" s="194"/>
      <c r="G87" s="195"/>
      <c r="K87" s="183"/>
    </row>
    <row r="88" spans="1:11" ht="12.75">
      <c r="A88" s="190"/>
      <c r="B88" s="191"/>
      <c r="C88" s="211" t="s">
        <v>214</v>
      </c>
      <c r="D88" s="212"/>
      <c r="E88" s="213">
        <v>0.9</v>
      </c>
      <c r="F88" s="194"/>
      <c r="G88" s="195"/>
      <c r="K88" s="183"/>
    </row>
    <row r="89" spans="1:105" ht="12.75">
      <c r="A89" s="184"/>
      <c r="B89" s="185" t="s">
        <v>215</v>
      </c>
      <c r="C89" s="186" t="s">
        <v>216</v>
      </c>
      <c r="D89" s="187" t="s">
        <v>99</v>
      </c>
      <c r="E89" s="188">
        <f>E90</f>
        <v>1.3</v>
      </c>
      <c r="F89" s="188"/>
      <c r="G89" s="189">
        <f>E89*F89</f>
        <v>0</v>
      </c>
      <c r="K89" s="183"/>
      <c r="AB89" s="155">
        <v>1</v>
      </c>
      <c r="AC89" s="155">
        <v>1</v>
      </c>
      <c r="AD89" s="155">
        <v>1</v>
      </c>
      <c r="BA89" s="155">
        <v>1</v>
      </c>
      <c r="BB89" s="155">
        <f>IF(BA89=1,G89,0)</f>
        <v>0</v>
      </c>
      <c r="BC89" s="155">
        <f>IF(BA89=2,G89,0)</f>
        <v>0</v>
      </c>
      <c r="BD89" s="155">
        <f>IF(BA89=3,G89,0)</f>
        <v>0</v>
      </c>
      <c r="BE89" s="155">
        <f>IF(BA89=4,G89,0)</f>
        <v>0</v>
      </c>
      <c r="BF89" s="155">
        <f>IF(BA89=5,G89,0)</f>
        <v>0</v>
      </c>
      <c r="CB89" s="183">
        <v>1</v>
      </c>
      <c r="CC89" s="183">
        <v>1</v>
      </c>
      <c r="DA89" s="155">
        <v>0</v>
      </c>
    </row>
    <row r="90" spans="1:11" ht="12.75" customHeight="1">
      <c r="A90" s="190"/>
      <c r="B90" s="191"/>
      <c r="C90" s="192" t="s">
        <v>217</v>
      </c>
      <c r="D90" s="192"/>
      <c r="E90" s="193">
        <v>1.3</v>
      </c>
      <c r="F90" s="194"/>
      <c r="G90" s="195"/>
      <c r="K90" s="183"/>
    </row>
    <row r="91" spans="1:105" ht="12.75">
      <c r="A91" s="184"/>
      <c r="B91" s="185" t="s">
        <v>218</v>
      </c>
      <c r="C91" s="186" t="s">
        <v>219</v>
      </c>
      <c r="D91" s="187" t="s">
        <v>167</v>
      </c>
      <c r="E91" s="188">
        <v>12</v>
      </c>
      <c r="F91" s="188"/>
      <c r="G91" s="189">
        <f>E91*F91</f>
        <v>0</v>
      </c>
      <c r="K91" s="183"/>
      <c r="AB91" s="155">
        <v>1</v>
      </c>
      <c r="AC91" s="155">
        <v>1</v>
      </c>
      <c r="AD91" s="155">
        <v>1</v>
      </c>
      <c r="BA91" s="155">
        <v>1</v>
      </c>
      <c r="BB91" s="155">
        <f>IF(BA91=1,G91,0)</f>
        <v>0</v>
      </c>
      <c r="BC91" s="155">
        <f>IF(BA91=2,G91,0)</f>
        <v>0</v>
      </c>
      <c r="BD91" s="155">
        <f>IF(BA91=3,G91,0)</f>
        <v>0</v>
      </c>
      <c r="BE91" s="155">
        <f>IF(BA91=4,G91,0)</f>
        <v>0</v>
      </c>
      <c r="BF91" s="155">
        <f>IF(BA91=5,G91,0)</f>
        <v>0</v>
      </c>
      <c r="CB91" s="183">
        <v>1</v>
      </c>
      <c r="CC91" s="183">
        <v>1</v>
      </c>
      <c r="DA91" s="155">
        <v>0.00049</v>
      </c>
    </row>
    <row r="92" spans="1:105" ht="12.75">
      <c r="A92" s="184"/>
      <c r="B92" s="185" t="s">
        <v>220</v>
      </c>
      <c r="C92" s="186" t="s">
        <v>221</v>
      </c>
      <c r="D92" s="187" t="s">
        <v>99</v>
      </c>
      <c r="E92" s="188">
        <f>E93+E94</f>
        <v>1.4</v>
      </c>
      <c r="F92" s="188"/>
      <c r="G92" s="189">
        <f>E92*F92</f>
        <v>0</v>
      </c>
      <c r="K92" s="183"/>
      <c r="AB92" s="155">
        <v>1</v>
      </c>
      <c r="AC92" s="155">
        <v>1</v>
      </c>
      <c r="AD92" s="155">
        <v>1</v>
      </c>
      <c r="BA92" s="155">
        <v>1</v>
      </c>
      <c r="BB92" s="155">
        <f>IF(BA92=1,G92,0)</f>
        <v>0</v>
      </c>
      <c r="BC92" s="155">
        <f>IF(BA92=2,G92,0)</f>
        <v>0</v>
      </c>
      <c r="BD92" s="155">
        <f>IF(BA92=3,G92,0)</f>
        <v>0</v>
      </c>
      <c r="BE92" s="155">
        <f>IF(BA92=4,G92,0)</f>
        <v>0</v>
      </c>
      <c r="BF92" s="155">
        <f>IF(BA92=5,G92,0)</f>
        <v>0</v>
      </c>
      <c r="CB92" s="183">
        <v>1</v>
      </c>
      <c r="CC92" s="183">
        <v>1</v>
      </c>
      <c r="DA92" s="155">
        <v>0</v>
      </c>
    </row>
    <row r="93" spans="1:11" ht="12.75" customHeight="1">
      <c r="A93" s="190"/>
      <c r="B93" s="191"/>
      <c r="C93" s="192" t="s">
        <v>222</v>
      </c>
      <c r="D93" s="192"/>
      <c r="E93" s="193">
        <v>1.2</v>
      </c>
      <c r="F93" s="194"/>
      <c r="G93" s="195"/>
      <c r="K93" s="183"/>
    </row>
    <row r="94" spans="1:11" ht="12.75" customHeight="1">
      <c r="A94" s="190"/>
      <c r="B94" s="191"/>
      <c r="C94" s="192" t="s">
        <v>223</v>
      </c>
      <c r="D94" s="192"/>
      <c r="E94" s="193">
        <v>0.2</v>
      </c>
      <c r="F94" s="215"/>
      <c r="G94" s="195"/>
      <c r="K94" s="183"/>
    </row>
    <row r="95" spans="1:58" ht="12.75">
      <c r="A95" s="196"/>
      <c r="B95" s="197" t="s">
        <v>117</v>
      </c>
      <c r="C95" s="198" t="str">
        <f>CONCATENATE(B85," ",C85)</f>
        <v>97 Prorážení otvorů</v>
      </c>
      <c r="D95" s="199"/>
      <c r="E95" s="200"/>
      <c r="F95" s="201"/>
      <c r="G95" s="202">
        <f>SUM(G85:G93)</f>
        <v>0</v>
      </c>
      <c r="K95" s="183"/>
      <c r="BB95" s="203">
        <f>SUM(BB85:BB93)</f>
        <v>0</v>
      </c>
      <c r="BC95" s="203">
        <f>SUM(BC85:BC93)</f>
        <v>0</v>
      </c>
      <c r="BD95" s="203">
        <f>SUM(BD85:BD93)</f>
        <v>0</v>
      </c>
      <c r="BE95" s="203">
        <f>SUM(BE85:BE93)</f>
        <v>0</v>
      </c>
      <c r="BF95" s="203">
        <f>SUM(BF85:BF93)</f>
        <v>0</v>
      </c>
    </row>
    <row r="96" spans="1:11" ht="12.75">
      <c r="A96" s="176" t="s">
        <v>94</v>
      </c>
      <c r="B96" s="177" t="s">
        <v>224</v>
      </c>
      <c r="C96" s="178" t="s">
        <v>225</v>
      </c>
      <c r="D96" s="179"/>
      <c r="E96" s="180"/>
      <c r="F96" s="180"/>
      <c r="G96" s="181"/>
      <c r="H96" s="182"/>
      <c r="I96" s="182"/>
      <c r="K96" s="183"/>
    </row>
    <row r="97" spans="1:105" ht="12.75">
      <c r="A97" s="184"/>
      <c r="B97" s="185" t="s">
        <v>226</v>
      </c>
      <c r="C97" s="186" t="s">
        <v>227</v>
      </c>
      <c r="D97" s="187" t="s">
        <v>134</v>
      </c>
      <c r="E97" s="188">
        <v>5.92</v>
      </c>
      <c r="F97" s="188"/>
      <c r="G97" s="189">
        <f>E97*F97</f>
        <v>0</v>
      </c>
      <c r="K97" s="183"/>
      <c r="AB97" s="155">
        <v>7</v>
      </c>
      <c r="AC97" s="155">
        <v>1</v>
      </c>
      <c r="AD97" s="155">
        <v>2</v>
      </c>
      <c r="BA97" s="155">
        <v>1</v>
      </c>
      <c r="BB97" s="155">
        <f>IF(BA97=1,G97,0)</f>
        <v>0</v>
      </c>
      <c r="BC97" s="155">
        <f>IF(BA97=2,G97,0)</f>
        <v>0</v>
      </c>
      <c r="BD97" s="155">
        <f>IF(BA97=3,G97,0)</f>
        <v>0</v>
      </c>
      <c r="BE97" s="155">
        <f>IF(BA97=4,G97,0)</f>
        <v>0</v>
      </c>
      <c r="BF97" s="155">
        <f>IF(BA97=5,G97,0)</f>
        <v>0</v>
      </c>
      <c r="CB97" s="183">
        <v>7</v>
      </c>
      <c r="CC97" s="183">
        <v>1</v>
      </c>
      <c r="DA97" s="155">
        <v>0</v>
      </c>
    </row>
    <row r="98" spans="1:58" ht="12.75">
      <c r="A98" s="196"/>
      <c r="B98" s="197" t="s">
        <v>117</v>
      </c>
      <c r="C98" s="198" t="str">
        <f>CONCATENATE(B96," ",C96)</f>
        <v>99 Staveništní přesun hmot</v>
      </c>
      <c r="D98" s="199"/>
      <c r="E98" s="200"/>
      <c r="F98" s="201"/>
      <c r="G98" s="202">
        <f>SUM(G96:G97)</f>
        <v>0</v>
      </c>
      <c r="K98" s="183"/>
      <c r="BB98" s="203">
        <f>SUM(BB96:BB97)</f>
        <v>0</v>
      </c>
      <c r="BC98" s="203">
        <f>SUM(BC96:BC97)</f>
        <v>0</v>
      </c>
      <c r="BD98" s="203">
        <f>SUM(BD96:BD97)</f>
        <v>0</v>
      </c>
      <c r="BE98" s="203">
        <f>SUM(BE96:BE97)</f>
        <v>0</v>
      </c>
      <c r="BF98" s="203">
        <f>SUM(BF96:BF97)</f>
        <v>0</v>
      </c>
    </row>
    <row r="99" spans="1:11" ht="12.75">
      <c r="A99" s="176" t="s">
        <v>94</v>
      </c>
      <c r="B99" s="177" t="s">
        <v>228</v>
      </c>
      <c r="C99" s="178" t="s">
        <v>229</v>
      </c>
      <c r="D99" s="179"/>
      <c r="E99" s="180"/>
      <c r="F99" s="180"/>
      <c r="G99" s="181"/>
      <c r="H99" s="182"/>
      <c r="I99" s="182"/>
      <c r="K99" s="183"/>
    </row>
    <row r="100" spans="1:105" ht="22.5">
      <c r="A100" s="184"/>
      <c r="B100" s="185" t="s">
        <v>230</v>
      </c>
      <c r="C100" s="186" t="s">
        <v>231</v>
      </c>
      <c r="D100" s="187" t="s">
        <v>130</v>
      </c>
      <c r="E100" s="188">
        <f>E101</f>
        <v>2.15</v>
      </c>
      <c r="F100" s="188"/>
      <c r="G100" s="189">
        <f>E100*F100</f>
        <v>0</v>
      </c>
      <c r="K100" s="183"/>
      <c r="AB100" s="155">
        <v>2</v>
      </c>
      <c r="AC100" s="155">
        <v>7</v>
      </c>
      <c r="AD100" s="155">
        <v>7</v>
      </c>
      <c r="BA100" s="155">
        <v>2</v>
      </c>
      <c r="BB100" s="155">
        <f>IF(BA100=1,G100,0)</f>
        <v>0</v>
      </c>
      <c r="BC100" s="155">
        <f>IF(BA100=2,G100,0)</f>
        <v>0</v>
      </c>
      <c r="BD100" s="155">
        <f>IF(BA100=3,G100,0)</f>
        <v>0</v>
      </c>
      <c r="BE100" s="155">
        <f>IF(BA100=4,G100,0)</f>
        <v>0</v>
      </c>
      <c r="BF100" s="155">
        <f>IF(BA100=5,G100,0)</f>
        <v>0</v>
      </c>
      <c r="CB100" s="183">
        <v>2</v>
      </c>
      <c r="CC100" s="183">
        <v>7</v>
      </c>
      <c r="DA100" s="155">
        <v>0.0073</v>
      </c>
    </row>
    <row r="101" spans="1:11" ht="12.75" customHeight="1">
      <c r="A101" s="190"/>
      <c r="B101" s="191"/>
      <c r="C101" s="192" t="s">
        <v>232</v>
      </c>
      <c r="D101" s="192"/>
      <c r="E101" s="193">
        <v>2.15</v>
      </c>
      <c r="F101" s="194"/>
      <c r="G101" s="195"/>
      <c r="K101" s="183"/>
    </row>
    <row r="102" spans="1:58" ht="12.75">
      <c r="A102" s="196"/>
      <c r="B102" s="197" t="s">
        <v>117</v>
      </c>
      <c r="C102" s="198" t="str">
        <f>CONCATENATE(B99," ",C99)</f>
        <v>711 Izolace proti vodě</v>
      </c>
      <c r="D102" s="199"/>
      <c r="E102" s="200"/>
      <c r="F102" s="201"/>
      <c r="G102" s="202">
        <f>SUM(G99:G101)</f>
        <v>0</v>
      </c>
      <c r="K102" s="183"/>
      <c r="BB102" s="203">
        <f>SUM(BB99:BB101)</f>
        <v>0</v>
      </c>
      <c r="BC102" s="203">
        <f>SUM(BC99:BC101)</f>
        <v>0</v>
      </c>
      <c r="BD102" s="203">
        <f>SUM(BD99:BD101)</f>
        <v>0</v>
      </c>
      <c r="BE102" s="203">
        <f>SUM(BE99:BE101)</f>
        <v>0</v>
      </c>
      <c r="BF102" s="203">
        <f>SUM(BF99:BF101)</f>
        <v>0</v>
      </c>
    </row>
    <row r="103" spans="1:11" ht="12.75">
      <c r="A103" s="176" t="s">
        <v>94</v>
      </c>
      <c r="B103" s="177" t="s">
        <v>233</v>
      </c>
      <c r="C103" s="178" t="s">
        <v>234</v>
      </c>
      <c r="D103" s="179"/>
      <c r="E103" s="180"/>
      <c r="F103" s="180"/>
      <c r="G103" s="181"/>
      <c r="H103" s="182"/>
      <c r="I103" s="182"/>
      <c r="K103" s="183"/>
    </row>
    <row r="104" spans="1:105" ht="12.75">
      <c r="A104" s="184"/>
      <c r="B104" s="185" t="s">
        <v>235</v>
      </c>
      <c r="C104" s="186" t="s">
        <v>236</v>
      </c>
      <c r="D104" s="187" t="s">
        <v>130</v>
      </c>
      <c r="E104" s="188">
        <f>E105</f>
        <v>4</v>
      </c>
      <c r="F104" s="188"/>
      <c r="G104" s="189">
        <f>E104*F104</f>
        <v>0</v>
      </c>
      <c r="J104" s="214"/>
      <c r="K104" s="183"/>
      <c r="AB104" s="155">
        <v>12</v>
      </c>
      <c r="AC104" s="155">
        <v>0</v>
      </c>
      <c r="AD104" s="155">
        <v>87</v>
      </c>
      <c r="BA104" s="155">
        <v>2</v>
      </c>
      <c r="BB104" s="155">
        <f>IF(BA104=1,G104,0)</f>
        <v>0</v>
      </c>
      <c r="BC104" s="155">
        <f>IF(BA104=2,G104,0)</f>
        <v>0</v>
      </c>
      <c r="BD104" s="155">
        <f>IF(BA104=3,G104,0)</f>
        <v>0</v>
      </c>
      <c r="BE104" s="155">
        <f>IF(BA104=4,G104,0)</f>
        <v>0</v>
      </c>
      <c r="BF104" s="155">
        <f>IF(BA104=5,G104,0)</f>
        <v>0</v>
      </c>
      <c r="CB104" s="183">
        <v>12</v>
      </c>
      <c r="CC104" s="183">
        <v>0</v>
      </c>
      <c r="DA104" s="155">
        <v>0</v>
      </c>
    </row>
    <row r="105" spans="1:11" ht="12.75" customHeight="1">
      <c r="A105" s="190"/>
      <c r="B105" s="191"/>
      <c r="C105" s="192" t="s">
        <v>237</v>
      </c>
      <c r="D105" s="192"/>
      <c r="E105" s="193">
        <v>4</v>
      </c>
      <c r="F105" s="194"/>
      <c r="G105" s="195"/>
      <c r="K105" s="183"/>
    </row>
    <row r="106" spans="1:105" ht="12.75">
      <c r="A106" s="184"/>
      <c r="B106" s="185" t="s">
        <v>238</v>
      </c>
      <c r="C106" s="186" t="s">
        <v>239</v>
      </c>
      <c r="D106" s="187" t="s">
        <v>130</v>
      </c>
      <c r="E106" s="188">
        <f>E107</f>
        <v>12.25</v>
      </c>
      <c r="F106" s="188"/>
      <c r="G106" s="189">
        <f>E106*F106</f>
        <v>0</v>
      </c>
      <c r="J106" s="214"/>
      <c r="K106" s="183"/>
      <c r="AB106" s="155">
        <v>3</v>
      </c>
      <c r="AC106" s="155">
        <v>7</v>
      </c>
      <c r="AD106" s="155">
        <v>63151412</v>
      </c>
      <c r="BA106" s="155">
        <v>2</v>
      </c>
      <c r="BB106" s="155">
        <f>IF(BA106=1,G106,0)</f>
        <v>0</v>
      </c>
      <c r="BC106" s="155">
        <f>IF(BA106=2,G106,0)</f>
        <v>0</v>
      </c>
      <c r="BD106" s="155">
        <f>IF(BA106=3,G106,0)</f>
        <v>0</v>
      </c>
      <c r="BE106" s="155">
        <f>IF(BA106=4,G106,0)</f>
        <v>0</v>
      </c>
      <c r="BF106" s="155">
        <f>IF(BA106=5,G106,0)</f>
        <v>0</v>
      </c>
      <c r="CB106" s="183">
        <v>3</v>
      </c>
      <c r="CC106" s="183">
        <v>7</v>
      </c>
      <c r="DA106" s="155">
        <v>0.0064</v>
      </c>
    </row>
    <row r="107" spans="1:11" ht="12.75" customHeight="1">
      <c r="A107" s="190"/>
      <c r="B107" s="191"/>
      <c r="C107" s="192" t="s">
        <v>176</v>
      </c>
      <c r="D107" s="192"/>
      <c r="E107" s="193">
        <v>12.25</v>
      </c>
      <c r="F107" s="194"/>
      <c r="G107" s="195"/>
      <c r="K107" s="183"/>
    </row>
    <row r="108" spans="1:58" ht="12.75">
      <c r="A108" s="196"/>
      <c r="B108" s="197" t="s">
        <v>117</v>
      </c>
      <c r="C108" s="198" t="str">
        <f>CONCATENATE(B103," ",C103)</f>
        <v>713 Izolace tepelné</v>
      </c>
      <c r="D108" s="199"/>
      <c r="E108" s="200"/>
      <c r="F108" s="201"/>
      <c r="G108" s="202">
        <f>SUM(G103:G107)</f>
        <v>0</v>
      </c>
      <c r="K108" s="183"/>
      <c r="BB108" s="203">
        <f>SUM(BB103:BB107)</f>
        <v>0</v>
      </c>
      <c r="BC108" s="203">
        <f>SUM(BC103:BC107)</f>
        <v>0</v>
      </c>
      <c r="BD108" s="203">
        <f>SUM(BD103:BD107)</f>
        <v>0</v>
      </c>
      <c r="BE108" s="203">
        <f>SUM(BE103:BE107)</f>
        <v>0</v>
      </c>
      <c r="BF108" s="203">
        <f>SUM(BF103:BF107)</f>
        <v>0</v>
      </c>
    </row>
    <row r="109" spans="1:11" ht="12.75">
      <c r="A109" s="176" t="s">
        <v>94</v>
      </c>
      <c r="B109" s="177" t="s">
        <v>240</v>
      </c>
      <c r="C109" s="178" t="s">
        <v>241</v>
      </c>
      <c r="D109" s="179"/>
      <c r="E109" s="180"/>
      <c r="F109" s="180"/>
      <c r="G109" s="181"/>
      <c r="H109" s="182"/>
      <c r="I109" s="182"/>
      <c r="K109" s="183"/>
    </row>
    <row r="110" spans="1:105" ht="12.75">
      <c r="A110" s="184"/>
      <c r="B110" s="185" t="s">
        <v>242</v>
      </c>
      <c r="C110" s="186" t="s">
        <v>243</v>
      </c>
      <c r="D110" s="187" t="s">
        <v>130</v>
      </c>
      <c r="E110" s="188">
        <f>E111</f>
        <v>8</v>
      </c>
      <c r="F110" s="188"/>
      <c r="G110" s="189">
        <f>E110*F110</f>
        <v>0</v>
      </c>
      <c r="J110" s="214"/>
      <c r="K110" s="183"/>
      <c r="AB110" s="155">
        <v>1</v>
      </c>
      <c r="AC110" s="155">
        <v>7</v>
      </c>
      <c r="AD110" s="155">
        <v>7</v>
      </c>
      <c r="BA110" s="155">
        <v>2</v>
      </c>
      <c r="BB110" s="155">
        <f>IF(BA110=1,G110,0)</f>
        <v>0</v>
      </c>
      <c r="BC110" s="155">
        <f>IF(BA110=2,G110,0)</f>
        <v>0</v>
      </c>
      <c r="BD110" s="155">
        <f>IF(BA110=3,G110,0)</f>
        <v>0</v>
      </c>
      <c r="BE110" s="155">
        <f>IF(BA110=4,G110,0)</f>
        <v>0</v>
      </c>
      <c r="BF110" s="155">
        <f>IF(BA110=5,G110,0)</f>
        <v>0</v>
      </c>
      <c r="CB110" s="183">
        <v>1</v>
      </c>
      <c r="CC110" s="183">
        <v>7</v>
      </c>
      <c r="DA110" s="155">
        <v>0</v>
      </c>
    </row>
    <row r="111" spans="1:11" ht="12.75" customHeight="1">
      <c r="A111" s="190"/>
      <c r="B111" s="191"/>
      <c r="C111" s="192" t="s">
        <v>244</v>
      </c>
      <c r="D111" s="192"/>
      <c r="E111" s="193">
        <v>8</v>
      </c>
      <c r="F111" s="194"/>
      <c r="G111" s="195"/>
      <c r="K111" s="183"/>
    </row>
    <row r="112" spans="1:105" ht="12.75">
      <c r="A112" s="184"/>
      <c r="B112" s="185" t="s">
        <v>245</v>
      </c>
      <c r="C112" s="186" t="s">
        <v>246</v>
      </c>
      <c r="D112" s="187" t="s">
        <v>99</v>
      </c>
      <c r="E112" s="188">
        <f>E113</f>
        <v>0.15</v>
      </c>
      <c r="F112" s="188"/>
      <c r="G112" s="189">
        <f>E112*F112</f>
        <v>0</v>
      </c>
      <c r="J112" s="214"/>
      <c r="K112" s="183"/>
      <c r="AB112" s="155">
        <v>1</v>
      </c>
      <c r="AC112" s="155">
        <v>7</v>
      </c>
      <c r="AD112" s="155">
        <v>7</v>
      </c>
      <c r="BA112" s="155">
        <v>2</v>
      </c>
      <c r="BB112" s="155">
        <f>IF(BA112=1,G112,0)</f>
        <v>0</v>
      </c>
      <c r="BC112" s="155">
        <f>IF(BA112=2,G112,0)</f>
        <v>0</v>
      </c>
      <c r="BD112" s="155">
        <f>IF(BA112=3,G112,0)</f>
        <v>0</v>
      </c>
      <c r="BE112" s="155">
        <f>IF(BA112=4,G112,0)</f>
        <v>0</v>
      </c>
      <c r="BF112" s="155">
        <f>IF(BA112=5,G112,0)</f>
        <v>0</v>
      </c>
      <c r="CB112" s="183">
        <v>1</v>
      </c>
      <c r="CC112" s="183">
        <v>7</v>
      </c>
      <c r="DA112" s="155">
        <v>0.02357</v>
      </c>
    </row>
    <row r="113" spans="1:11" ht="12.75" customHeight="1">
      <c r="A113" s="190"/>
      <c r="B113" s="191"/>
      <c r="C113" s="192" t="s">
        <v>247</v>
      </c>
      <c r="D113" s="192"/>
      <c r="E113" s="193">
        <v>0.15</v>
      </c>
      <c r="F113" s="194"/>
      <c r="G113" s="195"/>
      <c r="K113" s="183"/>
    </row>
    <row r="114" spans="1:105" ht="22.5">
      <c r="A114" s="184"/>
      <c r="B114" s="185" t="s">
        <v>248</v>
      </c>
      <c r="C114" s="186" t="s">
        <v>249</v>
      </c>
      <c r="D114" s="187" t="s">
        <v>197</v>
      </c>
      <c r="E114" s="188">
        <v>1</v>
      </c>
      <c r="F114" s="188"/>
      <c r="G114" s="189">
        <f>E114*F114</f>
        <v>0</v>
      </c>
      <c r="K114" s="183"/>
      <c r="AB114" s="155">
        <v>12</v>
      </c>
      <c r="AC114" s="155">
        <v>0</v>
      </c>
      <c r="AD114" s="155">
        <v>47</v>
      </c>
      <c r="BA114" s="155">
        <v>2</v>
      </c>
      <c r="BB114" s="155">
        <f>IF(BA114=1,G114,0)</f>
        <v>0</v>
      </c>
      <c r="BC114" s="155">
        <f>IF(BA114=2,G114,0)</f>
        <v>0</v>
      </c>
      <c r="BD114" s="155">
        <f>IF(BA114=3,G114,0)</f>
        <v>0</v>
      </c>
      <c r="BE114" s="155">
        <f>IF(BA114=4,G114,0)</f>
        <v>0</v>
      </c>
      <c r="BF114" s="155">
        <f>IF(BA114=5,G114,0)</f>
        <v>0</v>
      </c>
      <c r="CB114" s="183">
        <v>12</v>
      </c>
      <c r="CC114" s="183">
        <v>0</v>
      </c>
      <c r="DA114" s="155">
        <v>0</v>
      </c>
    </row>
    <row r="115" spans="1:105" ht="12.75">
      <c r="A115" s="184"/>
      <c r="B115" s="185" t="s">
        <v>250</v>
      </c>
      <c r="C115" s="186" t="s">
        <v>251</v>
      </c>
      <c r="D115" s="187" t="s">
        <v>197</v>
      </c>
      <c r="E115" s="188">
        <v>1</v>
      </c>
      <c r="F115" s="188"/>
      <c r="G115" s="189">
        <f>E115*F115</f>
        <v>0</v>
      </c>
      <c r="K115" s="183"/>
      <c r="AB115" s="155">
        <v>12</v>
      </c>
      <c r="AC115" s="155">
        <v>0</v>
      </c>
      <c r="AD115" s="155">
        <v>50</v>
      </c>
      <c r="BA115" s="155">
        <v>2</v>
      </c>
      <c r="BB115" s="155">
        <f>IF(BA115=1,G115,0)</f>
        <v>0</v>
      </c>
      <c r="BC115" s="155">
        <f>IF(BA115=2,G115,0)</f>
        <v>0</v>
      </c>
      <c r="BD115" s="155">
        <f>IF(BA115=3,G115,0)</f>
        <v>0</v>
      </c>
      <c r="BE115" s="155">
        <f>IF(BA115=4,G115,0)</f>
        <v>0</v>
      </c>
      <c r="BF115" s="155">
        <f>IF(BA115=5,G115,0)</f>
        <v>0</v>
      </c>
      <c r="CB115" s="183">
        <v>12</v>
      </c>
      <c r="CC115" s="183">
        <v>0</v>
      </c>
      <c r="DA115" s="155">
        <v>0</v>
      </c>
    </row>
    <row r="116" spans="1:81" ht="12.75">
      <c r="A116" s="184"/>
      <c r="B116" s="185" t="s">
        <v>252</v>
      </c>
      <c r="C116" s="186" t="s">
        <v>253</v>
      </c>
      <c r="D116" s="187" t="s">
        <v>197</v>
      </c>
      <c r="E116" s="188">
        <v>1</v>
      </c>
      <c r="F116" s="188"/>
      <c r="G116" s="189">
        <f>E116*F116</f>
        <v>0</v>
      </c>
      <c r="K116" s="183"/>
      <c r="CB116" s="183"/>
      <c r="CC116" s="183"/>
    </row>
    <row r="117" spans="1:105" ht="12.75">
      <c r="A117" s="184"/>
      <c r="B117" s="185" t="s">
        <v>254</v>
      </c>
      <c r="C117" s="186" t="s">
        <v>255</v>
      </c>
      <c r="D117" s="187" t="s">
        <v>130</v>
      </c>
      <c r="E117" s="188">
        <f>E118</f>
        <v>8.8</v>
      </c>
      <c r="F117" s="188"/>
      <c r="G117" s="189">
        <f>E117*F117</f>
        <v>0</v>
      </c>
      <c r="J117" s="214"/>
      <c r="K117" s="183"/>
      <c r="AB117" s="155">
        <v>3</v>
      </c>
      <c r="AC117" s="155">
        <v>7</v>
      </c>
      <c r="AD117" s="155">
        <v>59590737</v>
      </c>
      <c r="BA117" s="155">
        <v>2</v>
      </c>
      <c r="BB117" s="155">
        <f>IF(BA117=1,G117,0)</f>
        <v>0</v>
      </c>
      <c r="BC117" s="155">
        <f>IF(BA117=2,G117,0)</f>
        <v>0</v>
      </c>
      <c r="BD117" s="155">
        <f>IF(BA117=3,G117,0)</f>
        <v>0</v>
      </c>
      <c r="BE117" s="155">
        <f>IF(BA117=4,G117,0)</f>
        <v>0</v>
      </c>
      <c r="BF117" s="155">
        <f>IF(BA117=5,G117,0)</f>
        <v>0</v>
      </c>
      <c r="CB117" s="183">
        <v>3</v>
      </c>
      <c r="CC117" s="183">
        <v>7</v>
      </c>
      <c r="DA117" s="155">
        <v>0.0162</v>
      </c>
    </row>
    <row r="118" spans="1:11" ht="12.75" customHeight="1">
      <c r="A118" s="190"/>
      <c r="B118" s="191"/>
      <c r="C118" s="192" t="s">
        <v>256</v>
      </c>
      <c r="D118" s="192"/>
      <c r="E118" s="193">
        <v>8.8</v>
      </c>
      <c r="F118" s="194"/>
      <c r="G118" s="195"/>
      <c r="K118" s="183"/>
    </row>
    <row r="119" spans="1:58" ht="12.75">
      <c r="A119" s="196"/>
      <c r="B119" s="197" t="s">
        <v>117</v>
      </c>
      <c r="C119" s="198" t="str">
        <f>CONCATENATE(B109," ",C109)</f>
        <v>762 Konstrukce tesařské</v>
      </c>
      <c r="D119" s="199"/>
      <c r="E119" s="200"/>
      <c r="F119" s="201"/>
      <c r="G119" s="202">
        <f>SUM(G109:G118)</f>
        <v>0</v>
      </c>
      <c r="K119" s="183"/>
      <c r="BB119" s="203">
        <f>SUM(BB109:BB118)</f>
        <v>0</v>
      </c>
      <c r="BC119" s="203">
        <f>SUM(BC109:BC118)</f>
        <v>0</v>
      </c>
      <c r="BD119" s="203">
        <f>SUM(BD109:BD118)</f>
        <v>0</v>
      </c>
      <c r="BE119" s="203">
        <f>SUM(BE109:BE118)</f>
        <v>0</v>
      </c>
      <c r="BF119" s="203">
        <f>SUM(BF109:BF118)</f>
        <v>0</v>
      </c>
    </row>
    <row r="120" spans="1:11" ht="12.75">
      <c r="A120" s="176" t="s">
        <v>94</v>
      </c>
      <c r="B120" s="177" t="s">
        <v>257</v>
      </c>
      <c r="C120" s="178" t="s">
        <v>258</v>
      </c>
      <c r="D120" s="179"/>
      <c r="E120" s="180"/>
      <c r="F120" s="180"/>
      <c r="G120" s="181"/>
      <c r="H120" s="182"/>
      <c r="I120" s="182"/>
      <c r="K120" s="183"/>
    </row>
    <row r="121" spans="1:105" ht="12.75">
      <c r="A121" s="184"/>
      <c r="B121" s="185" t="s">
        <v>259</v>
      </c>
      <c r="C121" s="186" t="s">
        <v>260</v>
      </c>
      <c r="D121" s="187" t="s">
        <v>130</v>
      </c>
      <c r="E121" s="188">
        <f>E122</f>
        <v>12.25</v>
      </c>
      <c r="F121" s="188"/>
      <c r="G121" s="189">
        <f>E121*F121</f>
        <v>0</v>
      </c>
      <c r="J121" s="214"/>
      <c r="K121" s="183"/>
      <c r="AB121" s="155">
        <v>1</v>
      </c>
      <c r="AC121" s="155">
        <v>7</v>
      </c>
      <c r="AD121" s="155">
        <v>7</v>
      </c>
      <c r="BA121" s="155">
        <v>2</v>
      </c>
      <c r="BB121" s="155">
        <f>IF(BA121=1,G121,0)</f>
        <v>0</v>
      </c>
      <c r="BC121" s="155">
        <f>IF(BA121=2,G121,0)</f>
        <v>0</v>
      </c>
      <c r="BD121" s="155">
        <f>IF(BA121=3,G121,0)</f>
        <v>0</v>
      </c>
      <c r="BE121" s="155">
        <f>IF(BA121=4,G121,0)</f>
        <v>0</v>
      </c>
      <c r="BF121" s="155">
        <f>IF(BA121=5,G121,0)</f>
        <v>0</v>
      </c>
      <c r="CB121" s="183">
        <v>1</v>
      </c>
      <c r="CC121" s="183">
        <v>7</v>
      </c>
      <c r="DA121" s="155">
        <v>0.00073</v>
      </c>
    </row>
    <row r="122" spans="1:11" ht="12.75" customHeight="1">
      <c r="A122" s="190"/>
      <c r="B122" s="191"/>
      <c r="C122" s="192" t="s">
        <v>176</v>
      </c>
      <c r="D122" s="192"/>
      <c r="E122" s="193">
        <v>12.25</v>
      </c>
      <c r="F122" s="194"/>
      <c r="G122" s="195"/>
      <c r="K122" s="183"/>
    </row>
    <row r="123" spans="1:105" ht="12.75">
      <c r="A123" s="184"/>
      <c r="B123" s="185" t="s">
        <v>254</v>
      </c>
      <c r="C123" s="186" t="s">
        <v>255</v>
      </c>
      <c r="D123" s="187" t="s">
        <v>130</v>
      </c>
      <c r="E123" s="188">
        <f>E124</f>
        <v>13.48</v>
      </c>
      <c r="F123" s="188"/>
      <c r="G123" s="189">
        <f>E123*F123</f>
        <v>0</v>
      </c>
      <c r="J123" s="214"/>
      <c r="K123" s="183"/>
      <c r="AB123" s="155">
        <v>3</v>
      </c>
      <c r="AC123" s="155">
        <v>7</v>
      </c>
      <c r="AD123" s="155">
        <v>59590737</v>
      </c>
      <c r="BA123" s="155">
        <v>2</v>
      </c>
      <c r="BB123" s="155">
        <f>IF(BA123=1,G123,0)</f>
        <v>0</v>
      </c>
      <c r="BC123" s="155">
        <f>IF(BA123=2,G123,0)</f>
        <v>0</v>
      </c>
      <c r="BD123" s="155">
        <f>IF(BA123=3,G123,0)</f>
        <v>0</v>
      </c>
      <c r="BE123" s="155">
        <f>IF(BA123=4,G123,0)</f>
        <v>0</v>
      </c>
      <c r="BF123" s="155">
        <f>IF(BA123=5,G123,0)</f>
        <v>0</v>
      </c>
      <c r="CB123" s="183">
        <v>3</v>
      </c>
      <c r="CC123" s="183">
        <v>7</v>
      </c>
      <c r="DA123" s="155">
        <v>0.0162</v>
      </c>
    </row>
    <row r="124" spans="1:11" ht="12.75" customHeight="1">
      <c r="A124" s="190"/>
      <c r="B124" s="191"/>
      <c r="C124" s="192" t="s">
        <v>261</v>
      </c>
      <c r="D124" s="192"/>
      <c r="E124" s="193">
        <v>13.48</v>
      </c>
      <c r="F124" s="194"/>
      <c r="G124" s="195"/>
      <c r="K124" s="183"/>
    </row>
    <row r="125" spans="1:58" ht="12.75">
      <c r="A125" s="196"/>
      <c r="B125" s="197" t="s">
        <v>117</v>
      </c>
      <c r="C125" s="198" t="str">
        <f>CONCATENATE(B120," ",C120)</f>
        <v>763 Dřevostavby</v>
      </c>
      <c r="D125" s="199"/>
      <c r="E125" s="200"/>
      <c r="F125" s="201"/>
      <c r="G125" s="202">
        <f>SUM(G120:G124)</f>
        <v>0</v>
      </c>
      <c r="K125" s="183"/>
      <c r="BB125" s="203">
        <f>SUM(BB120:BB124)</f>
        <v>0</v>
      </c>
      <c r="BC125" s="203">
        <f>SUM(BC120:BC124)</f>
        <v>0</v>
      </c>
      <c r="BD125" s="203">
        <f>SUM(BD120:BD124)</f>
        <v>0</v>
      </c>
      <c r="BE125" s="203">
        <f>SUM(BE120:BE124)</f>
        <v>0</v>
      </c>
      <c r="BF125" s="203">
        <f>SUM(BF120:BF124)</f>
        <v>0</v>
      </c>
    </row>
    <row r="126" spans="1:11" ht="12.75">
      <c r="A126" s="176" t="s">
        <v>94</v>
      </c>
      <c r="B126" s="177" t="s">
        <v>262</v>
      </c>
      <c r="C126" s="178" t="s">
        <v>263</v>
      </c>
      <c r="D126" s="179"/>
      <c r="E126" s="180"/>
      <c r="F126" s="180"/>
      <c r="G126" s="181"/>
      <c r="H126" s="182"/>
      <c r="I126" s="182"/>
      <c r="K126" s="183"/>
    </row>
    <row r="127" spans="1:11" ht="12.75">
      <c r="A127" s="184"/>
      <c r="B127" s="185" t="s">
        <v>264</v>
      </c>
      <c r="C127" s="186" t="s">
        <v>265</v>
      </c>
      <c r="D127" s="187" t="s">
        <v>197</v>
      </c>
      <c r="E127" s="188">
        <v>1</v>
      </c>
      <c r="F127" s="188"/>
      <c r="G127" s="189">
        <f>E127*F127</f>
        <v>0</v>
      </c>
      <c r="H127" s="182"/>
      <c r="I127" s="182"/>
      <c r="K127" s="183"/>
    </row>
    <row r="128" spans="1:105" ht="12.75">
      <c r="A128" s="184"/>
      <c r="B128" s="185" t="s">
        <v>266</v>
      </c>
      <c r="C128" s="186" t="s">
        <v>267</v>
      </c>
      <c r="D128" s="187" t="s">
        <v>130</v>
      </c>
      <c r="E128" s="188">
        <f>E129</f>
        <v>4</v>
      </c>
      <c r="F128" s="188"/>
      <c r="G128" s="189">
        <f>E128*F128</f>
        <v>0</v>
      </c>
      <c r="K128" s="183"/>
      <c r="AB128" s="155">
        <v>1</v>
      </c>
      <c r="AC128" s="155">
        <v>7</v>
      </c>
      <c r="AD128" s="155">
        <v>7</v>
      </c>
      <c r="BA128" s="155">
        <v>2</v>
      </c>
      <c r="BB128" s="155">
        <f>IF(BA128=1,G128,0)</f>
        <v>0</v>
      </c>
      <c r="BC128" s="155">
        <f>IF(BA128=2,G128,0)</f>
        <v>0</v>
      </c>
      <c r="BD128" s="155">
        <f>IF(BA128=3,G128,0)</f>
        <v>0</v>
      </c>
      <c r="BE128" s="155">
        <f>IF(BA128=4,G128,0)</f>
        <v>0</v>
      </c>
      <c r="BF128" s="155">
        <f>IF(BA128=5,G128,0)</f>
        <v>0</v>
      </c>
      <c r="CB128" s="183">
        <v>1</v>
      </c>
      <c r="CC128" s="183">
        <v>7</v>
      </c>
      <c r="DA128" s="155">
        <v>0.01563</v>
      </c>
    </row>
    <row r="129" spans="1:11" ht="12.75" customHeight="1">
      <c r="A129" s="190"/>
      <c r="B129" s="191"/>
      <c r="C129" s="192" t="s">
        <v>237</v>
      </c>
      <c r="D129" s="192"/>
      <c r="E129" s="193">
        <v>4</v>
      </c>
      <c r="F129" s="194"/>
      <c r="G129" s="195"/>
      <c r="K129" s="183"/>
    </row>
    <row r="130" spans="1:11" ht="12.75">
      <c r="A130" s="184"/>
      <c r="B130" s="185" t="s">
        <v>268</v>
      </c>
      <c r="C130" s="186" t="s">
        <v>269</v>
      </c>
      <c r="D130" s="187" t="s">
        <v>270</v>
      </c>
      <c r="E130" s="188">
        <f>E131</f>
        <v>7.5</v>
      </c>
      <c r="F130" s="188"/>
      <c r="G130" s="189">
        <f>E130*F130</f>
        <v>0</v>
      </c>
      <c r="K130" s="183"/>
    </row>
    <row r="131" spans="1:11" ht="12.75" customHeight="1">
      <c r="A131" s="190"/>
      <c r="B131" s="191"/>
      <c r="C131" s="192" t="s">
        <v>271</v>
      </c>
      <c r="D131" s="192"/>
      <c r="E131" s="193">
        <v>7.5</v>
      </c>
      <c r="F131" s="194"/>
      <c r="G131" s="195"/>
      <c r="K131" s="183"/>
    </row>
    <row r="132" spans="1:58" ht="12.75">
      <c r="A132" s="196"/>
      <c r="B132" s="197" t="s">
        <v>117</v>
      </c>
      <c r="C132" s="198" t="str">
        <f>CONCATENATE(B126," ",C126)</f>
        <v>764 Konstrukce klempířské</v>
      </c>
      <c r="D132" s="199"/>
      <c r="E132" s="200"/>
      <c r="F132" s="201"/>
      <c r="G132" s="202">
        <f>SUM(G126:G131)</f>
        <v>0</v>
      </c>
      <c r="K132" s="183"/>
      <c r="BB132" s="203">
        <f>SUM(BB126:BB129)</f>
        <v>0</v>
      </c>
      <c r="BC132" s="203">
        <f>SUM(BC126:BC129)</f>
        <v>0</v>
      </c>
      <c r="BD132" s="203">
        <f>SUM(BD126:BD129)</f>
        <v>0</v>
      </c>
      <c r="BE132" s="203">
        <f>SUM(BE126:BE129)</f>
        <v>0</v>
      </c>
      <c r="BF132" s="203">
        <f>SUM(BF126:BF129)</f>
        <v>0</v>
      </c>
    </row>
    <row r="133" spans="1:11" ht="12.75">
      <c r="A133" s="176" t="s">
        <v>94</v>
      </c>
      <c r="B133" s="177" t="s">
        <v>272</v>
      </c>
      <c r="C133" s="178" t="s">
        <v>273</v>
      </c>
      <c r="D133" s="179"/>
      <c r="E133" s="180"/>
      <c r="F133" s="180"/>
      <c r="G133" s="181"/>
      <c r="H133" s="182"/>
      <c r="I133" s="216"/>
      <c r="K133" s="183"/>
    </row>
    <row r="134" spans="1:105" ht="12.75">
      <c r="A134" s="184"/>
      <c r="B134" s="217" t="s">
        <v>274</v>
      </c>
      <c r="C134" s="218" t="s">
        <v>275</v>
      </c>
      <c r="D134" s="219" t="s">
        <v>167</v>
      </c>
      <c r="E134" s="220">
        <v>1</v>
      </c>
      <c r="F134" s="220"/>
      <c r="G134" s="189">
        <f>E134*F134</f>
        <v>0</v>
      </c>
      <c r="I134" s="216"/>
      <c r="K134" s="183"/>
      <c r="AB134" s="155">
        <v>1</v>
      </c>
      <c r="AC134" s="155">
        <v>7</v>
      </c>
      <c r="AD134" s="155">
        <v>7</v>
      </c>
      <c r="BA134" s="155">
        <v>2</v>
      </c>
      <c r="BB134" s="155">
        <f>IF(BA134=1,G134,0)</f>
        <v>0</v>
      </c>
      <c r="BC134" s="155">
        <f>IF(BA134=2,G134,0)</f>
        <v>0</v>
      </c>
      <c r="BD134" s="155">
        <f>IF(BA134=3,G134,0)</f>
        <v>0</v>
      </c>
      <c r="BE134" s="155">
        <f>IF(BA134=4,G134,0)</f>
        <v>0</v>
      </c>
      <c r="BF134" s="155">
        <f>IF(BA134=5,G134,0)</f>
        <v>0</v>
      </c>
      <c r="CB134" s="183">
        <v>1</v>
      </c>
      <c r="CC134" s="183">
        <v>7</v>
      </c>
      <c r="DA134" s="155">
        <v>0</v>
      </c>
    </row>
    <row r="135" spans="1:81" ht="12.75">
      <c r="A135" s="184"/>
      <c r="B135" s="221" t="s">
        <v>276</v>
      </c>
      <c r="C135" s="221" t="s">
        <v>277</v>
      </c>
      <c r="D135" s="219" t="s">
        <v>167</v>
      </c>
      <c r="E135" s="220">
        <v>2</v>
      </c>
      <c r="F135" s="220"/>
      <c r="G135" s="189">
        <f>E135*F135</f>
        <v>0</v>
      </c>
      <c r="I135" s="216"/>
      <c r="K135" s="183"/>
      <c r="CB135" s="183"/>
      <c r="CC135" s="183"/>
    </row>
    <row r="136" spans="1:81" ht="12.75">
      <c r="A136" s="184"/>
      <c r="B136" s="221" t="s">
        <v>278</v>
      </c>
      <c r="C136" s="221" t="s">
        <v>279</v>
      </c>
      <c r="D136" s="219" t="s">
        <v>167</v>
      </c>
      <c r="E136" s="220">
        <v>2</v>
      </c>
      <c r="F136" s="220"/>
      <c r="G136" s="189">
        <f>E136*F136</f>
        <v>0</v>
      </c>
      <c r="I136" s="216"/>
      <c r="K136" s="183"/>
      <c r="CB136" s="183"/>
      <c r="CC136" s="183"/>
    </row>
    <row r="137" spans="1:105" ht="12.75">
      <c r="A137" s="184"/>
      <c r="B137" s="217" t="s">
        <v>280</v>
      </c>
      <c r="C137" s="218" t="s">
        <v>281</v>
      </c>
      <c r="D137" s="219" t="s">
        <v>167</v>
      </c>
      <c r="E137" s="220">
        <v>3</v>
      </c>
      <c r="F137" s="220"/>
      <c r="G137" s="189">
        <f>E137*F137</f>
        <v>0</v>
      </c>
      <c r="I137" s="216"/>
      <c r="K137" s="183"/>
      <c r="AB137" s="155">
        <v>1</v>
      </c>
      <c r="AC137" s="155">
        <v>7</v>
      </c>
      <c r="AD137" s="155">
        <v>7</v>
      </c>
      <c r="BA137" s="155">
        <v>2</v>
      </c>
      <c r="BB137" s="155">
        <f>IF(BA137=1,G137,0)</f>
        <v>0</v>
      </c>
      <c r="BC137" s="155">
        <f>IF(BA137=2,G137,0)</f>
        <v>0</v>
      </c>
      <c r="BD137" s="155">
        <f>IF(BA137=3,G137,0)</f>
        <v>0</v>
      </c>
      <c r="BE137" s="155">
        <f>IF(BA137=4,G137,0)</f>
        <v>0</v>
      </c>
      <c r="BF137" s="155">
        <f>IF(BA137=5,G137,0)</f>
        <v>0</v>
      </c>
      <c r="CB137" s="183">
        <v>1</v>
      </c>
      <c r="CC137" s="183">
        <v>7</v>
      </c>
      <c r="DA137" s="155">
        <v>0</v>
      </c>
    </row>
    <row r="138" spans="1:105" ht="12.75">
      <c r="A138" s="184"/>
      <c r="B138" s="217" t="s">
        <v>282</v>
      </c>
      <c r="C138" s="218" t="s">
        <v>283</v>
      </c>
      <c r="D138" s="219" t="s">
        <v>167</v>
      </c>
      <c r="E138" s="220">
        <v>3</v>
      </c>
      <c r="F138" s="220"/>
      <c r="G138" s="189">
        <f>E138*F138</f>
        <v>0</v>
      </c>
      <c r="I138" s="216"/>
      <c r="K138" s="183"/>
      <c r="AB138" s="155">
        <v>1</v>
      </c>
      <c r="AC138" s="155">
        <v>7</v>
      </c>
      <c r="AD138" s="155">
        <v>7</v>
      </c>
      <c r="BA138" s="155">
        <v>2</v>
      </c>
      <c r="BB138" s="155">
        <f>IF(BA138=1,G138,0)</f>
        <v>0</v>
      </c>
      <c r="BC138" s="155">
        <f>IF(BA138=2,G138,0)</f>
        <v>0</v>
      </c>
      <c r="BD138" s="155">
        <f>IF(BA138=3,G138,0)</f>
        <v>0</v>
      </c>
      <c r="BE138" s="155">
        <f>IF(BA138=4,G138,0)</f>
        <v>0</v>
      </c>
      <c r="BF138" s="155">
        <f>IF(BA138=5,G138,0)</f>
        <v>0</v>
      </c>
      <c r="CB138" s="183">
        <v>1</v>
      </c>
      <c r="CC138" s="183">
        <v>7</v>
      </c>
      <c r="DA138" s="155">
        <v>0</v>
      </c>
    </row>
    <row r="139" spans="1:105" ht="12.75">
      <c r="A139" s="184"/>
      <c r="B139" s="217" t="s">
        <v>284</v>
      </c>
      <c r="C139" s="218" t="s">
        <v>285</v>
      </c>
      <c r="D139" s="219" t="s">
        <v>167</v>
      </c>
      <c r="E139" s="220">
        <v>3</v>
      </c>
      <c r="F139" s="220"/>
      <c r="G139" s="189">
        <f>E139*F139</f>
        <v>0</v>
      </c>
      <c r="I139" s="216"/>
      <c r="K139" s="183"/>
      <c r="AB139" s="155">
        <v>3</v>
      </c>
      <c r="AC139" s="155">
        <v>0</v>
      </c>
      <c r="AD139" s="155">
        <v>54914620</v>
      </c>
      <c r="BA139" s="155">
        <v>2</v>
      </c>
      <c r="BB139" s="155">
        <f>IF(BA139=1,G139,0)</f>
        <v>0</v>
      </c>
      <c r="BC139" s="155">
        <f>IF(BA139=2,G139,0)</f>
        <v>0</v>
      </c>
      <c r="BD139" s="155">
        <f>IF(BA139=3,G139,0)</f>
        <v>0</v>
      </c>
      <c r="BE139" s="155">
        <f>IF(BA139=4,G139,0)</f>
        <v>0</v>
      </c>
      <c r="BF139" s="155">
        <f>IF(BA139=5,G139,0)</f>
        <v>0</v>
      </c>
      <c r="CB139" s="183">
        <v>3</v>
      </c>
      <c r="CC139" s="183">
        <v>0</v>
      </c>
      <c r="DA139" s="155">
        <v>0.0008</v>
      </c>
    </row>
    <row r="140" spans="1:81" ht="12.75">
      <c r="A140" s="184"/>
      <c r="B140" s="222">
        <v>54917015</v>
      </c>
      <c r="C140" s="221" t="s">
        <v>286</v>
      </c>
      <c r="D140" s="219" t="s">
        <v>167</v>
      </c>
      <c r="E140" s="220">
        <v>2</v>
      </c>
      <c r="F140" s="220"/>
      <c r="G140" s="189">
        <f>E140*F140</f>
        <v>0</v>
      </c>
      <c r="I140" s="216"/>
      <c r="K140" s="183"/>
      <c r="CB140" s="183"/>
      <c r="CC140" s="183"/>
    </row>
    <row r="141" spans="1:105" ht="12.75">
      <c r="A141" s="184"/>
      <c r="B141" s="217" t="s">
        <v>287</v>
      </c>
      <c r="C141" s="218" t="s">
        <v>288</v>
      </c>
      <c r="D141" s="219" t="s">
        <v>167</v>
      </c>
      <c r="E141" s="220">
        <v>3</v>
      </c>
      <c r="F141" s="220"/>
      <c r="G141" s="189">
        <f>E141*F141</f>
        <v>0</v>
      </c>
      <c r="I141" s="216"/>
      <c r="K141" s="183"/>
      <c r="AB141" s="155">
        <v>3</v>
      </c>
      <c r="AC141" s="155">
        <v>0</v>
      </c>
      <c r="AD141" s="155">
        <v>54926043</v>
      </c>
      <c r="BA141" s="155">
        <v>2</v>
      </c>
      <c r="BB141" s="155">
        <f>IF(BA141=1,G141,0)</f>
        <v>0</v>
      </c>
      <c r="BC141" s="155">
        <f>IF(BA141=2,G141,0)</f>
        <v>0</v>
      </c>
      <c r="BD141" s="155">
        <f>IF(BA141=3,G141,0)</f>
        <v>0</v>
      </c>
      <c r="BE141" s="155">
        <f>IF(BA141=4,G141,0)</f>
        <v>0</v>
      </c>
      <c r="BF141" s="155">
        <f>IF(BA141=5,G141,0)</f>
        <v>0</v>
      </c>
      <c r="CB141" s="183">
        <v>3</v>
      </c>
      <c r="CC141" s="183">
        <v>0</v>
      </c>
      <c r="DA141" s="155">
        <v>0.00045</v>
      </c>
    </row>
    <row r="142" spans="1:105" ht="12.75">
      <c r="A142" s="184"/>
      <c r="B142" s="217" t="s">
        <v>289</v>
      </c>
      <c r="C142" s="218" t="s">
        <v>290</v>
      </c>
      <c r="D142" s="219" t="s">
        <v>167</v>
      </c>
      <c r="E142" s="220">
        <v>1</v>
      </c>
      <c r="F142" s="220"/>
      <c r="G142" s="189">
        <f>E142*F142</f>
        <v>0</v>
      </c>
      <c r="I142" s="216"/>
      <c r="K142" s="183"/>
      <c r="AB142" s="155">
        <v>3</v>
      </c>
      <c r="AC142" s="155">
        <v>7</v>
      </c>
      <c r="AD142" s="155">
        <v>611601213</v>
      </c>
      <c r="BA142" s="155">
        <v>2</v>
      </c>
      <c r="BB142" s="155">
        <f>IF(BA142=1,G142,0)</f>
        <v>0</v>
      </c>
      <c r="BC142" s="155">
        <f>IF(BA142=2,G142,0)</f>
        <v>0</v>
      </c>
      <c r="BD142" s="155">
        <f>IF(BA142=3,G142,0)</f>
        <v>0</v>
      </c>
      <c r="BE142" s="155">
        <f>IF(BA142=4,G142,0)</f>
        <v>0</v>
      </c>
      <c r="BF142" s="155">
        <f>IF(BA142=5,G142,0)</f>
        <v>0</v>
      </c>
      <c r="CB142" s="183">
        <v>3</v>
      </c>
      <c r="CC142" s="183">
        <v>7</v>
      </c>
      <c r="DA142" s="155">
        <v>0.018</v>
      </c>
    </row>
    <row r="143" spans="1:81" ht="12.75">
      <c r="A143" s="184"/>
      <c r="B143" s="222">
        <v>61165632</v>
      </c>
      <c r="C143" s="221" t="s">
        <v>291</v>
      </c>
      <c r="D143" s="219" t="s">
        <v>167</v>
      </c>
      <c r="E143" s="220">
        <v>2</v>
      </c>
      <c r="F143" s="220"/>
      <c r="G143" s="189">
        <f>E143*F143</f>
        <v>0</v>
      </c>
      <c r="I143" s="216"/>
      <c r="K143" s="183"/>
      <c r="CB143" s="183"/>
      <c r="CC143" s="183"/>
    </row>
    <row r="144" spans="1:58" ht="12.75">
      <c r="A144" s="196"/>
      <c r="B144" s="197" t="s">
        <v>117</v>
      </c>
      <c r="C144" s="198" t="str">
        <f>CONCATENATE(B133," ",C133)</f>
        <v>766 Konstrukce truhlářské</v>
      </c>
      <c r="D144" s="199"/>
      <c r="E144" s="200"/>
      <c r="F144" s="201"/>
      <c r="G144" s="202">
        <f>SUM(G133:G143)</f>
        <v>0</v>
      </c>
      <c r="H144" s="223"/>
      <c r="I144" s="216"/>
      <c r="K144" s="183"/>
      <c r="BB144" s="203">
        <f>SUM(BB133:BB142)</f>
        <v>0</v>
      </c>
      <c r="BC144" s="203">
        <f>SUM(BC133:BC142)</f>
        <v>0</v>
      </c>
      <c r="BD144" s="203">
        <f>SUM(BD133:BD142)</f>
        <v>0</v>
      </c>
      <c r="BE144" s="203">
        <f>SUM(BE133:BE142)</f>
        <v>0</v>
      </c>
      <c r="BF144" s="203">
        <f>SUM(BF133:BF142)</f>
        <v>0</v>
      </c>
    </row>
    <row r="145" spans="1:11" ht="12.75">
      <c r="A145" s="176" t="s">
        <v>94</v>
      </c>
      <c r="B145" s="177" t="s">
        <v>292</v>
      </c>
      <c r="C145" s="178" t="s">
        <v>293</v>
      </c>
      <c r="D145" s="179"/>
      <c r="E145" s="180"/>
      <c r="F145" s="180"/>
      <c r="G145" s="181"/>
      <c r="H145" s="182"/>
      <c r="I145" s="182"/>
      <c r="K145" s="183"/>
    </row>
    <row r="146" spans="1:105" ht="12.75">
      <c r="A146" s="184"/>
      <c r="B146" s="185" t="s">
        <v>294</v>
      </c>
      <c r="C146" s="186" t="s">
        <v>295</v>
      </c>
      <c r="D146" s="187" t="s">
        <v>296</v>
      </c>
      <c r="E146" s="188">
        <f>E147</f>
        <v>1835</v>
      </c>
      <c r="F146" s="188"/>
      <c r="G146" s="189">
        <f>E146*F146</f>
        <v>0</v>
      </c>
      <c r="K146" s="183"/>
      <c r="AB146" s="155">
        <v>12</v>
      </c>
      <c r="AC146" s="155">
        <v>0</v>
      </c>
      <c r="AD146" s="155">
        <v>80</v>
      </c>
      <c r="BA146" s="155">
        <v>2</v>
      </c>
      <c r="BB146" s="155">
        <f>IF(BA146=1,G146,0)</f>
        <v>0</v>
      </c>
      <c r="BC146" s="155">
        <f>IF(BA146=2,G146,0)</f>
        <v>0</v>
      </c>
      <c r="BD146" s="155">
        <f>IF(BA146=3,G146,0)</f>
        <v>0</v>
      </c>
      <c r="BE146" s="155">
        <f>IF(BA146=4,G146,0)</f>
        <v>0</v>
      </c>
      <c r="BF146" s="155">
        <f>IF(BA146=5,G146,0)</f>
        <v>0</v>
      </c>
      <c r="CB146" s="183">
        <v>12</v>
      </c>
      <c r="CC146" s="183">
        <v>0</v>
      </c>
      <c r="DA146" s="155">
        <v>0</v>
      </c>
    </row>
    <row r="147" spans="1:81" ht="12.75" customHeight="1">
      <c r="A147" s="190"/>
      <c r="B147" s="191"/>
      <c r="C147" s="192" t="s">
        <v>297</v>
      </c>
      <c r="D147" s="192"/>
      <c r="E147" s="193">
        <v>1835</v>
      </c>
      <c r="F147" s="194"/>
      <c r="G147" s="195"/>
      <c r="K147" s="183"/>
      <c r="CB147" s="183"/>
      <c r="CC147" s="183"/>
    </row>
    <row r="148" spans="1:105" ht="12.75">
      <c r="A148" s="184"/>
      <c r="B148" s="185" t="s">
        <v>298</v>
      </c>
      <c r="C148" s="186" t="s">
        <v>299</v>
      </c>
      <c r="D148" s="187" t="s">
        <v>296</v>
      </c>
      <c r="E148" s="188">
        <v>150</v>
      </c>
      <c r="F148" s="188"/>
      <c r="G148" s="189">
        <f>E148*F148</f>
        <v>0</v>
      </c>
      <c r="K148" s="183"/>
      <c r="AB148" s="155">
        <v>12</v>
      </c>
      <c r="AC148" s="155">
        <v>0</v>
      </c>
      <c r="AD148" s="155">
        <v>82</v>
      </c>
      <c r="BA148" s="155">
        <v>2</v>
      </c>
      <c r="BB148" s="155">
        <f>IF(BA148=1,G148,0)</f>
        <v>0</v>
      </c>
      <c r="BC148" s="155">
        <f>IF(BA148=2,G148,0)</f>
        <v>0</v>
      </c>
      <c r="BD148" s="155">
        <f>IF(BA148=3,G148,0)</f>
        <v>0</v>
      </c>
      <c r="BE148" s="155">
        <f>IF(BA148=4,G148,0)</f>
        <v>0</v>
      </c>
      <c r="BF148" s="155">
        <f>IF(BA148=5,G148,0)</f>
        <v>0</v>
      </c>
      <c r="CB148" s="183">
        <v>12</v>
      </c>
      <c r="CC148" s="183">
        <v>0</v>
      </c>
      <c r="DA148" s="155">
        <v>0</v>
      </c>
    </row>
    <row r="149" spans="1:81" ht="12.75">
      <c r="A149" s="184"/>
      <c r="B149" s="185" t="s">
        <v>300</v>
      </c>
      <c r="C149" s="186" t="s">
        <v>301</v>
      </c>
      <c r="D149" s="187" t="s">
        <v>130</v>
      </c>
      <c r="E149" s="188">
        <f>E150</f>
        <v>64</v>
      </c>
      <c r="F149" s="188"/>
      <c r="G149" s="189">
        <f>E149*F149</f>
        <v>0</v>
      </c>
      <c r="K149" s="183"/>
      <c r="CB149" s="183"/>
      <c r="CC149" s="183"/>
    </row>
    <row r="150" spans="1:81" ht="12.75" customHeight="1">
      <c r="A150" s="190"/>
      <c r="B150" s="191"/>
      <c r="C150" s="192" t="s">
        <v>302</v>
      </c>
      <c r="D150" s="192"/>
      <c r="E150" s="193">
        <v>64</v>
      </c>
      <c r="F150" s="194"/>
      <c r="G150" s="195"/>
      <c r="K150" s="183"/>
      <c r="CB150" s="183"/>
      <c r="CC150" s="183"/>
    </row>
    <row r="151" spans="1:105" ht="12.75">
      <c r="A151" s="184"/>
      <c r="B151" s="185" t="s">
        <v>303</v>
      </c>
      <c r="C151" s="186" t="s">
        <v>304</v>
      </c>
      <c r="D151" s="187" t="s">
        <v>130</v>
      </c>
      <c r="E151" s="188">
        <f>E152</f>
        <v>95</v>
      </c>
      <c r="F151" s="188"/>
      <c r="G151" s="189">
        <f>E151*F151</f>
        <v>0</v>
      </c>
      <c r="K151" s="183"/>
      <c r="AB151" s="155">
        <v>12</v>
      </c>
      <c r="AC151" s="155">
        <v>0</v>
      </c>
      <c r="AD151" s="155">
        <v>83</v>
      </c>
      <c r="BA151" s="155">
        <v>2</v>
      </c>
      <c r="BB151" s="155">
        <f>IF(BA151=1,G151,0)</f>
        <v>0</v>
      </c>
      <c r="BC151" s="155">
        <f>IF(BA151=2,G151,0)</f>
        <v>0</v>
      </c>
      <c r="BD151" s="155">
        <f>IF(BA151=3,G151,0)</f>
        <v>0</v>
      </c>
      <c r="BE151" s="155">
        <f>IF(BA151=4,G151,0)</f>
        <v>0</v>
      </c>
      <c r="BF151" s="155">
        <f>IF(BA151=5,G151,0)</f>
        <v>0</v>
      </c>
      <c r="CB151" s="183">
        <v>12</v>
      </c>
      <c r="CC151" s="183">
        <v>0</v>
      </c>
      <c r="DA151" s="155">
        <v>0</v>
      </c>
    </row>
    <row r="152" spans="1:11" ht="12.75" customHeight="1">
      <c r="A152" s="190"/>
      <c r="B152" s="191"/>
      <c r="C152" s="192" t="s">
        <v>305</v>
      </c>
      <c r="D152" s="192"/>
      <c r="E152" s="193">
        <v>95</v>
      </c>
      <c r="F152" s="194"/>
      <c r="G152" s="195"/>
      <c r="K152" s="183"/>
    </row>
    <row r="153" spans="1:11" ht="12.75">
      <c r="A153" s="184"/>
      <c r="B153" s="185" t="s">
        <v>306</v>
      </c>
      <c r="C153" s="186" t="s">
        <v>307</v>
      </c>
      <c r="D153" s="187" t="s">
        <v>308</v>
      </c>
      <c r="E153" s="188">
        <v>2</v>
      </c>
      <c r="F153" s="188"/>
      <c r="G153" s="189">
        <f>E153*F153</f>
        <v>0</v>
      </c>
      <c r="K153" s="183"/>
    </row>
    <row r="154" spans="1:11" ht="12.75">
      <c r="A154" s="184"/>
      <c r="B154" s="185" t="s">
        <v>309</v>
      </c>
      <c r="C154" s="186" t="s">
        <v>310</v>
      </c>
      <c r="D154" s="187" t="s">
        <v>308</v>
      </c>
      <c r="E154" s="188">
        <v>2</v>
      </c>
      <c r="F154" s="188"/>
      <c r="G154" s="189">
        <f>E154*F154</f>
        <v>0</v>
      </c>
      <c r="K154" s="183"/>
    </row>
    <row r="155" spans="1:11" ht="12.75">
      <c r="A155" s="184"/>
      <c r="B155" s="185" t="s">
        <v>311</v>
      </c>
      <c r="C155" s="186" t="s">
        <v>312</v>
      </c>
      <c r="D155" s="187" t="s">
        <v>197</v>
      </c>
      <c r="E155" s="188">
        <v>1</v>
      </c>
      <c r="F155" s="188"/>
      <c r="G155" s="189">
        <f>E155*F155</f>
        <v>0</v>
      </c>
      <c r="K155" s="183"/>
    </row>
    <row r="156" spans="1:58" ht="12.75">
      <c r="A156" s="196"/>
      <c r="B156" s="197" t="s">
        <v>117</v>
      </c>
      <c r="C156" s="198" t="str">
        <f>CONCATENATE(B145," ",C145)</f>
        <v>767 Konstrukce zámečnické</v>
      </c>
      <c r="D156" s="199"/>
      <c r="E156" s="200"/>
      <c r="F156" s="201"/>
      <c r="G156" s="202">
        <f>SUM(G145:G155)</f>
        <v>0</v>
      </c>
      <c r="K156" s="183"/>
      <c r="L156" s="214"/>
      <c r="BB156" s="203">
        <f>SUM(BB145:BB155)</f>
        <v>0</v>
      </c>
      <c r="BC156" s="203">
        <f>SUM(BC145:BC155)</f>
        <v>0</v>
      </c>
      <c r="BD156" s="203">
        <f>SUM(BD145:BD155)</f>
        <v>0</v>
      </c>
      <c r="BE156" s="203">
        <f>SUM(BE145:BE155)</f>
        <v>0</v>
      </c>
      <c r="BF156" s="203">
        <f>SUM(BF145:BF155)</f>
        <v>0</v>
      </c>
    </row>
    <row r="157" spans="1:58" ht="12.75">
      <c r="A157" s="224"/>
      <c r="B157" s="225"/>
      <c r="C157" s="198"/>
      <c r="D157" s="199"/>
      <c r="E157" s="200"/>
      <c r="F157" s="200"/>
      <c r="G157" s="226"/>
      <c r="K157" s="183"/>
      <c r="L157" s="214"/>
      <c r="BB157" s="203"/>
      <c r="BC157" s="203"/>
      <c r="BD157" s="203"/>
      <c r="BE157" s="203"/>
      <c r="BF157" s="203"/>
    </row>
    <row r="158" spans="1:11" ht="12.75">
      <c r="A158" s="176" t="s">
        <v>94</v>
      </c>
      <c r="B158" s="177" t="s">
        <v>313</v>
      </c>
      <c r="C158" s="178" t="s">
        <v>314</v>
      </c>
      <c r="D158" s="179"/>
      <c r="E158" s="180"/>
      <c r="F158" s="180"/>
      <c r="G158" s="181"/>
      <c r="H158" s="182"/>
      <c r="I158" s="182"/>
      <c r="K158" s="183"/>
    </row>
    <row r="159" spans="1:105" ht="12.75">
      <c r="A159" s="184"/>
      <c r="B159" s="185" t="s">
        <v>315</v>
      </c>
      <c r="C159" s="186" t="s">
        <v>316</v>
      </c>
      <c r="D159" s="187" t="s">
        <v>130</v>
      </c>
      <c r="E159" s="188">
        <f>E160</f>
        <v>0.45</v>
      </c>
      <c r="F159" s="188"/>
      <c r="G159" s="189">
        <f>E159*F159</f>
        <v>0</v>
      </c>
      <c r="K159" s="183"/>
      <c r="AB159" s="155">
        <v>1</v>
      </c>
      <c r="AC159" s="155">
        <v>7</v>
      </c>
      <c r="AD159" s="155">
        <v>7</v>
      </c>
      <c r="BA159" s="155">
        <v>2</v>
      </c>
      <c r="BB159" s="155">
        <f>IF(BA159=1,G159,0)</f>
        <v>0</v>
      </c>
      <c r="BC159" s="155">
        <f>IF(BA159=2,G159,0)</f>
        <v>0</v>
      </c>
      <c r="BD159" s="155">
        <f>IF(BA159=3,G159,0)</f>
        <v>0</v>
      </c>
      <c r="BE159" s="155">
        <f>IF(BA159=4,G159,0)</f>
        <v>0</v>
      </c>
      <c r="BF159" s="155">
        <f>IF(BA159=5,G159,0)</f>
        <v>0</v>
      </c>
      <c r="CB159" s="183">
        <v>1</v>
      </c>
      <c r="CC159" s="183">
        <v>7</v>
      </c>
      <c r="DA159" s="155">
        <v>0.00021</v>
      </c>
    </row>
    <row r="160" spans="1:11" ht="12.75" customHeight="1">
      <c r="A160" s="190"/>
      <c r="B160" s="191"/>
      <c r="C160" s="192" t="s">
        <v>317</v>
      </c>
      <c r="D160" s="192"/>
      <c r="E160" s="193">
        <v>0.45</v>
      </c>
      <c r="F160" s="194"/>
      <c r="G160" s="195"/>
      <c r="K160" s="183"/>
    </row>
    <row r="161" spans="1:105" ht="22.5">
      <c r="A161" s="184"/>
      <c r="B161" s="185" t="s">
        <v>318</v>
      </c>
      <c r="C161" s="186" t="s">
        <v>319</v>
      </c>
      <c r="D161" s="187" t="s">
        <v>130</v>
      </c>
      <c r="E161" s="188">
        <v>0.45</v>
      </c>
      <c r="F161" s="188"/>
      <c r="G161" s="189">
        <f>E161*F161</f>
        <v>0</v>
      </c>
      <c r="K161" s="183"/>
      <c r="AB161" s="155">
        <v>1</v>
      </c>
      <c r="AC161" s="155">
        <v>7</v>
      </c>
      <c r="AD161" s="155">
        <v>7</v>
      </c>
      <c r="BA161" s="155">
        <v>2</v>
      </c>
      <c r="BB161" s="155">
        <f>IF(BA161=1,G161,0)</f>
        <v>0</v>
      </c>
      <c r="BC161" s="155">
        <f>IF(BA161=2,G161,0)</f>
        <v>0</v>
      </c>
      <c r="BD161" s="155">
        <f>IF(BA161=3,G161,0)</f>
        <v>0</v>
      </c>
      <c r="BE161" s="155">
        <f>IF(BA161=4,G161,0)</f>
        <v>0</v>
      </c>
      <c r="BF161" s="155">
        <f>IF(BA161=5,G161,0)</f>
        <v>0</v>
      </c>
      <c r="CB161" s="183">
        <v>1</v>
      </c>
      <c r="CC161" s="183">
        <v>7</v>
      </c>
      <c r="DA161" s="155">
        <v>0.00475</v>
      </c>
    </row>
    <row r="162" spans="1:105" ht="12.75">
      <c r="A162" s="184"/>
      <c r="B162" s="185" t="s">
        <v>320</v>
      </c>
      <c r="C162" s="186" t="s">
        <v>321</v>
      </c>
      <c r="D162" s="187" t="s">
        <v>130</v>
      </c>
      <c r="E162" s="188">
        <v>1</v>
      </c>
      <c r="F162" s="188"/>
      <c r="G162" s="189">
        <f>E162*F162</f>
        <v>0</v>
      </c>
      <c r="K162" s="183"/>
      <c r="AB162" s="155">
        <v>12</v>
      </c>
      <c r="AC162" s="155">
        <v>0</v>
      </c>
      <c r="AD162" s="155">
        <v>27</v>
      </c>
      <c r="BA162" s="155">
        <v>2</v>
      </c>
      <c r="BB162" s="155">
        <f>IF(BA162=1,G162,0)</f>
        <v>0</v>
      </c>
      <c r="BC162" s="155">
        <f>IF(BA162=2,G162,0)</f>
        <v>0</v>
      </c>
      <c r="BD162" s="155">
        <f>IF(BA162=3,G162,0)</f>
        <v>0</v>
      </c>
      <c r="BE162" s="155">
        <f>IF(BA162=4,G162,0)</f>
        <v>0</v>
      </c>
      <c r="BF162" s="155">
        <f>IF(BA162=5,G162,0)</f>
        <v>0</v>
      </c>
      <c r="CB162" s="183">
        <v>12</v>
      </c>
      <c r="CC162" s="183">
        <v>0</v>
      </c>
      <c r="DA162" s="155">
        <v>0.0192</v>
      </c>
    </row>
    <row r="163" spans="1:81" ht="12.75">
      <c r="A163" s="184"/>
      <c r="B163" s="185" t="s">
        <v>322</v>
      </c>
      <c r="C163" s="186" t="s">
        <v>323</v>
      </c>
      <c r="D163" s="187" t="s">
        <v>308</v>
      </c>
      <c r="E163" s="188">
        <v>4</v>
      </c>
      <c r="F163" s="188"/>
      <c r="G163" s="189">
        <f>E163*F163</f>
        <v>0</v>
      </c>
      <c r="K163" s="183"/>
      <c r="CB163" s="183"/>
      <c r="CC163" s="183"/>
    </row>
    <row r="164" spans="1:58" ht="12.75">
      <c r="A164" s="196"/>
      <c r="B164" s="197" t="s">
        <v>117</v>
      </c>
      <c r="C164" s="198" t="str">
        <f>CONCATENATE(B158," ",C158)</f>
        <v>771 Podlahy z dlaždic a obklady</v>
      </c>
      <c r="D164" s="199"/>
      <c r="E164" s="200"/>
      <c r="F164" s="201"/>
      <c r="G164" s="202">
        <f>SUM(G158:G163)</f>
        <v>0</v>
      </c>
      <c r="K164" s="183"/>
      <c r="BB164" s="203">
        <f>SUM(BB158:BB162)</f>
        <v>0</v>
      </c>
      <c r="BC164" s="203">
        <f>SUM(BC158:BC162)</f>
        <v>0</v>
      </c>
      <c r="BD164" s="203">
        <f>SUM(BD158:BD162)</f>
        <v>0</v>
      </c>
      <c r="BE164" s="203">
        <f>SUM(BE158:BE162)</f>
        <v>0</v>
      </c>
      <c r="BF164" s="203">
        <f>SUM(BF158:BF162)</f>
        <v>0</v>
      </c>
    </row>
    <row r="165" spans="1:11" ht="12.75">
      <c r="A165" s="176" t="s">
        <v>94</v>
      </c>
      <c r="B165" s="177" t="s">
        <v>324</v>
      </c>
      <c r="C165" s="178" t="s">
        <v>325</v>
      </c>
      <c r="D165" s="179"/>
      <c r="E165" s="180"/>
      <c r="F165" s="180"/>
      <c r="G165" s="181"/>
      <c r="H165" s="182"/>
      <c r="I165" s="182"/>
      <c r="K165" s="183"/>
    </row>
    <row r="166" spans="1:105" ht="12.75">
      <c r="A166" s="184"/>
      <c r="B166" s="185" t="s">
        <v>326</v>
      </c>
      <c r="C166" s="186" t="s">
        <v>327</v>
      </c>
      <c r="D166" s="187" t="s">
        <v>130</v>
      </c>
      <c r="E166" s="188">
        <f>E167</f>
        <v>4.29</v>
      </c>
      <c r="F166" s="188"/>
      <c r="G166" s="189">
        <f>E166*F166</f>
        <v>0</v>
      </c>
      <c r="K166" s="183"/>
      <c r="AB166" s="155">
        <v>1</v>
      </c>
      <c r="AC166" s="155">
        <v>7</v>
      </c>
      <c r="AD166" s="155">
        <v>7</v>
      </c>
      <c r="BA166" s="155">
        <v>2</v>
      </c>
      <c r="BB166" s="155">
        <f>IF(BA166=1,G166,0)</f>
        <v>0</v>
      </c>
      <c r="BC166" s="155">
        <f>IF(BA166=2,G166,0)</f>
        <v>0</v>
      </c>
      <c r="BD166" s="155">
        <f>IF(BA166=3,G166,0)</f>
        <v>0</v>
      </c>
      <c r="BE166" s="155">
        <f>IF(BA166=4,G166,0)</f>
        <v>0</v>
      </c>
      <c r="BF166" s="155">
        <f>IF(BA166=5,G166,0)</f>
        <v>0</v>
      </c>
      <c r="CB166" s="183">
        <v>1</v>
      </c>
      <c r="CC166" s="183">
        <v>7</v>
      </c>
      <c r="DA166" s="155">
        <v>0.00061</v>
      </c>
    </row>
    <row r="167" spans="1:11" ht="12.75" customHeight="1">
      <c r="A167" s="190"/>
      <c r="B167" s="191"/>
      <c r="C167" s="192" t="s">
        <v>328</v>
      </c>
      <c r="D167" s="192"/>
      <c r="E167" s="193">
        <v>4.29</v>
      </c>
      <c r="F167" s="194"/>
      <c r="G167" s="195"/>
      <c r="K167" s="183"/>
    </row>
    <row r="168" spans="1:58" ht="12.75">
      <c r="A168" s="196"/>
      <c r="B168" s="197" t="s">
        <v>117</v>
      </c>
      <c r="C168" s="198" t="str">
        <f>CONCATENATE(B165," ",C165)</f>
        <v>783 Nátěry</v>
      </c>
      <c r="D168" s="199"/>
      <c r="E168" s="200"/>
      <c r="F168" s="201"/>
      <c r="G168" s="202">
        <f>SUM(G165:G167)</f>
        <v>0</v>
      </c>
      <c r="K168" s="183"/>
      <c r="BB168" s="203">
        <f>SUM(BB165:BB167)</f>
        <v>0</v>
      </c>
      <c r="BC168" s="203">
        <f>SUM(BC165:BC167)</f>
        <v>0</v>
      </c>
      <c r="BD168" s="203">
        <f>SUM(BD165:BD167)</f>
        <v>0</v>
      </c>
      <c r="BE168" s="203">
        <f>SUM(BE165:BE167)</f>
        <v>0</v>
      </c>
      <c r="BF168" s="203">
        <f>SUM(BF165:BF167)</f>
        <v>0</v>
      </c>
    </row>
    <row r="169" spans="1:11" ht="12.75">
      <c r="A169" s="176" t="s">
        <v>94</v>
      </c>
      <c r="B169" s="177" t="s">
        <v>329</v>
      </c>
      <c r="C169" s="178" t="s">
        <v>330</v>
      </c>
      <c r="D169" s="179"/>
      <c r="E169" s="180"/>
      <c r="F169" s="180"/>
      <c r="G169" s="181"/>
      <c r="H169" s="182"/>
      <c r="I169" s="182"/>
      <c r="K169" s="183"/>
    </row>
    <row r="170" spans="1:105" ht="12.75">
      <c r="A170" s="184"/>
      <c r="B170" s="185" t="s">
        <v>331</v>
      </c>
      <c r="C170" s="186" t="s">
        <v>332</v>
      </c>
      <c r="D170" s="187" t="s">
        <v>130</v>
      </c>
      <c r="E170" s="188">
        <f>E171+E172</f>
        <v>14.63</v>
      </c>
      <c r="F170" s="188"/>
      <c r="G170" s="189">
        <f>E170*F170</f>
        <v>0</v>
      </c>
      <c r="K170" s="183"/>
      <c r="AB170" s="155">
        <v>1</v>
      </c>
      <c r="AC170" s="155">
        <v>7</v>
      </c>
      <c r="AD170" s="155">
        <v>7</v>
      </c>
      <c r="BA170" s="155">
        <v>2</v>
      </c>
      <c r="BB170" s="155">
        <f>IF(BA170=1,G170,0)</f>
        <v>0</v>
      </c>
      <c r="BC170" s="155">
        <f>IF(BA170=2,G170,0)</f>
        <v>0</v>
      </c>
      <c r="BD170" s="155">
        <f>IF(BA170=3,G170,0)</f>
        <v>0</v>
      </c>
      <c r="BE170" s="155">
        <f>IF(BA170=4,G170,0)</f>
        <v>0</v>
      </c>
      <c r="BF170" s="155">
        <f>IF(BA170=5,G170,0)</f>
        <v>0</v>
      </c>
      <c r="CB170" s="183">
        <v>1</v>
      </c>
      <c r="CC170" s="183">
        <v>7</v>
      </c>
      <c r="DA170" s="155">
        <v>7E-05</v>
      </c>
    </row>
    <row r="171" spans="1:11" ht="12.75" customHeight="1">
      <c r="A171" s="190"/>
      <c r="B171" s="191"/>
      <c r="C171" s="192" t="s">
        <v>333</v>
      </c>
      <c r="D171" s="192"/>
      <c r="E171" s="193">
        <v>11.1</v>
      </c>
      <c r="F171" s="194"/>
      <c r="G171" s="195"/>
      <c r="K171" s="183"/>
    </row>
    <row r="172" spans="1:11" ht="12.75" customHeight="1">
      <c r="A172" s="190"/>
      <c r="B172" s="191"/>
      <c r="C172" s="192" t="s">
        <v>334</v>
      </c>
      <c r="D172" s="192"/>
      <c r="E172" s="193">
        <v>3.53</v>
      </c>
      <c r="F172" s="194"/>
      <c r="G172" s="195"/>
      <c r="K172" s="183"/>
    </row>
    <row r="173" spans="1:105" ht="12.75">
      <c r="A173" s="184"/>
      <c r="B173" s="185" t="s">
        <v>335</v>
      </c>
      <c r="C173" s="186" t="s">
        <v>336</v>
      </c>
      <c r="D173" s="187" t="s">
        <v>130</v>
      </c>
      <c r="E173" s="188">
        <f>E170</f>
        <v>14.63</v>
      </c>
      <c r="F173" s="188"/>
      <c r="G173" s="189">
        <f>E173*F173</f>
        <v>0</v>
      </c>
      <c r="K173" s="183"/>
      <c r="AB173" s="155">
        <v>1</v>
      </c>
      <c r="AC173" s="155">
        <v>7</v>
      </c>
      <c r="AD173" s="155">
        <v>7</v>
      </c>
      <c r="BA173" s="155">
        <v>2</v>
      </c>
      <c r="BB173" s="155">
        <f>IF(BA173=1,G173,0)</f>
        <v>0</v>
      </c>
      <c r="BC173" s="155">
        <f>IF(BA173=2,G173,0)</f>
        <v>0</v>
      </c>
      <c r="BD173" s="155">
        <f>IF(BA173=3,G173,0)</f>
        <v>0</v>
      </c>
      <c r="BE173" s="155">
        <f>IF(BA173=4,G173,0)</f>
        <v>0</v>
      </c>
      <c r="BF173" s="155">
        <f>IF(BA173=5,G173,0)</f>
        <v>0</v>
      </c>
      <c r="CB173" s="183">
        <v>1</v>
      </c>
      <c r="CC173" s="183">
        <v>7</v>
      </c>
      <c r="DA173" s="155">
        <v>0.00029</v>
      </c>
    </row>
    <row r="174" spans="1:58" ht="12.75">
      <c r="A174" s="196"/>
      <c r="B174" s="197" t="s">
        <v>117</v>
      </c>
      <c r="C174" s="198" t="str">
        <f>CONCATENATE(B169," ",C169)</f>
        <v>784 Malby</v>
      </c>
      <c r="D174" s="199"/>
      <c r="E174" s="200"/>
      <c r="F174" s="201"/>
      <c r="G174" s="202">
        <f>SUM(G169:G173)</f>
        <v>0</v>
      </c>
      <c r="K174" s="183"/>
      <c r="BB174" s="203">
        <f>SUM(BB169:BB173)</f>
        <v>0</v>
      </c>
      <c r="BC174" s="203">
        <f>SUM(BC169:BC173)</f>
        <v>0</v>
      </c>
      <c r="BD174" s="203">
        <f>SUM(BD169:BD173)</f>
        <v>0</v>
      </c>
      <c r="BE174" s="203">
        <f>SUM(BE169:BE173)</f>
        <v>0</v>
      </c>
      <c r="BF174" s="203">
        <f>SUM(BF169:BF173)</f>
        <v>0</v>
      </c>
    </row>
    <row r="175" spans="1:11" ht="12.75">
      <c r="A175" s="176" t="s">
        <v>94</v>
      </c>
      <c r="B175" s="177" t="s">
        <v>337</v>
      </c>
      <c r="C175" s="178" t="s">
        <v>338</v>
      </c>
      <c r="D175" s="179"/>
      <c r="E175" s="180"/>
      <c r="F175" s="180"/>
      <c r="G175" s="181"/>
      <c r="H175" s="182"/>
      <c r="I175" s="182"/>
      <c r="K175" s="183"/>
    </row>
    <row r="176" spans="1:105" ht="12.75">
      <c r="A176" s="184"/>
      <c r="B176" s="185" t="s">
        <v>339</v>
      </c>
      <c r="C176" s="186" t="s">
        <v>340</v>
      </c>
      <c r="D176" s="187" t="s">
        <v>270</v>
      </c>
      <c r="E176" s="188">
        <v>19</v>
      </c>
      <c r="F176" s="188"/>
      <c r="G176" s="189">
        <f>E176*F176</f>
        <v>0</v>
      </c>
      <c r="K176" s="183"/>
      <c r="AB176" s="155">
        <v>12</v>
      </c>
      <c r="AC176" s="155">
        <v>0</v>
      </c>
      <c r="AD176" s="155">
        <v>98</v>
      </c>
      <c r="BA176" s="155">
        <v>4</v>
      </c>
      <c r="BB176" s="155">
        <f>IF(BA176=1,G176,0)</f>
        <v>0</v>
      </c>
      <c r="BC176" s="155">
        <f>IF(BA176=2,G176,0)</f>
        <v>0</v>
      </c>
      <c r="BD176" s="155">
        <f>IF(BA176=3,G176,0)</f>
        <v>0</v>
      </c>
      <c r="BE176" s="155">
        <f>IF(BA176=4,G176,0)</f>
        <v>0</v>
      </c>
      <c r="BF176" s="155">
        <f>IF(BA176=5,G176,0)</f>
        <v>0</v>
      </c>
      <c r="CB176" s="183">
        <v>12</v>
      </c>
      <c r="CC176" s="183">
        <v>0</v>
      </c>
      <c r="DA176" s="155">
        <v>0</v>
      </c>
    </row>
    <row r="177" spans="1:105" ht="22.5">
      <c r="A177" s="184"/>
      <c r="B177" s="185" t="s">
        <v>341</v>
      </c>
      <c r="C177" s="186" t="s">
        <v>342</v>
      </c>
      <c r="D177" s="187" t="s">
        <v>197</v>
      </c>
      <c r="E177" s="188">
        <v>1</v>
      </c>
      <c r="F177" s="188"/>
      <c r="G177" s="189">
        <f>E177*F177</f>
        <v>0</v>
      </c>
      <c r="K177" s="183"/>
      <c r="AB177" s="155">
        <v>12</v>
      </c>
      <c r="AC177" s="155">
        <v>0</v>
      </c>
      <c r="AD177" s="155">
        <v>99</v>
      </c>
      <c r="BA177" s="155">
        <v>4</v>
      </c>
      <c r="BB177" s="155">
        <f>IF(BA177=1,G177,0)</f>
        <v>0</v>
      </c>
      <c r="BC177" s="155">
        <f>IF(BA177=2,G177,0)</f>
        <v>0</v>
      </c>
      <c r="BD177" s="155">
        <f>IF(BA177=3,G177,0)</f>
        <v>0</v>
      </c>
      <c r="BE177" s="155">
        <f>IF(BA177=4,G177,0)</f>
        <v>0</v>
      </c>
      <c r="BF177" s="155">
        <f>IF(BA177=5,G177,0)</f>
        <v>0</v>
      </c>
      <c r="CB177" s="183">
        <v>12</v>
      </c>
      <c r="CC177" s="183">
        <v>0</v>
      </c>
      <c r="DA177" s="155">
        <v>0</v>
      </c>
    </row>
    <row r="178" spans="1:81" ht="12.75">
      <c r="A178" s="184"/>
      <c r="B178" s="185" t="s">
        <v>343</v>
      </c>
      <c r="C178" s="186" t="s">
        <v>344</v>
      </c>
      <c r="D178" s="187" t="s">
        <v>197</v>
      </c>
      <c r="E178" s="188">
        <v>1</v>
      </c>
      <c r="F178" s="188"/>
      <c r="G178" s="189">
        <f>E178*F178</f>
        <v>0</v>
      </c>
      <c r="K178" s="183"/>
      <c r="CB178" s="183"/>
      <c r="CC178" s="183"/>
    </row>
    <row r="179" spans="1:105" ht="12.75">
      <c r="A179" s="184"/>
      <c r="B179" s="185" t="s">
        <v>345</v>
      </c>
      <c r="C179" s="186" t="s">
        <v>346</v>
      </c>
      <c r="D179" s="187" t="s">
        <v>197</v>
      </c>
      <c r="E179" s="188">
        <v>1</v>
      </c>
      <c r="F179" s="188"/>
      <c r="G179" s="189">
        <f>E179*F179</f>
        <v>0</v>
      </c>
      <c r="K179" s="183"/>
      <c r="AB179" s="155">
        <v>12</v>
      </c>
      <c r="AC179" s="155">
        <v>0</v>
      </c>
      <c r="AD179" s="155">
        <v>100</v>
      </c>
      <c r="BA179" s="155">
        <v>4</v>
      </c>
      <c r="BB179" s="155">
        <f>IF(BA179=1,G179,0)</f>
        <v>0</v>
      </c>
      <c r="BC179" s="155">
        <f>IF(BA179=2,G179,0)</f>
        <v>0</v>
      </c>
      <c r="BD179" s="155">
        <f>IF(BA179=3,G179,0)</f>
        <v>0</v>
      </c>
      <c r="BE179" s="155">
        <f>IF(BA179=4,G179,0)</f>
        <v>0</v>
      </c>
      <c r="BF179" s="155">
        <f>IF(BA179=5,G179,0)</f>
        <v>0</v>
      </c>
      <c r="CB179" s="183">
        <v>12</v>
      </c>
      <c r="CC179" s="183">
        <v>0</v>
      </c>
      <c r="DA179" s="155">
        <v>0</v>
      </c>
    </row>
    <row r="180" spans="1:58" ht="12.75">
      <c r="A180" s="196"/>
      <c r="B180" s="197" t="s">
        <v>117</v>
      </c>
      <c r="C180" s="198" t="str">
        <f>CONCATENATE(B175," ",C175)</f>
        <v>M21 Elektromontáže</v>
      </c>
      <c r="D180" s="199"/>
      <c r="E180" s="200"/>
      <c r="F180" s="201"/>
      <c r="G180" s="202">
        <f>SUM(G175:G179)</f>
        <v>0</v>
      </c>
      <c r="K180" s="183"/>
      <c r="BB180" s="203">
        <f>SUM(BB175:BB179)</f>
        <v>0</v>
      </c>
      <c r="BC180" s="203">
        <f>SUM(BC175:BC179)</f>
        <v>0</v>
      </c>
      <c r="BD180" s="203">
        <f>SUM(BD175:BD179)</f>
        <v>0</v>
      </c>
      <c r="BE180" s="203">
        <f>SUM(BE175:BE179)</f>
        <v>0</v>
      </c>
      <c r="BF180" s="203">
        <f>SUM(BF175:BF179)</f>
        <v>0</v>
      </c>
    </row>
    <row r="181" spans="1:11" ht="12.75">
      <c r="A181" s="176" t="s">
        <v>94</v>
      </c>
      <c r="B181" s="177" t="s">
        <v>347</v>
      </c>
      <c r="C181" s="178" t="s">
        <v>348</v>
      </c>
      <c r="D181" s="179"/>
      <c r="E181" s="180"/>
      <c r="F181" s="180"/>
      <c r="G181" s="181"/>
      <c r="H181" s="182"/>
      <c r="I181" s="182"/>
      <c r="K181" s="183"/>
    </row>
    <row r="182" spans="1:105" ht="22.5">
      <c r="A182" s="184"/>
      <c r="B182" s="185" t="s">
        <v>349</v>
      </c>
      <c r="C182" s="186" t="s">
        <v>350</v>
      </c>
      <c r="D182" s="187" t="s">
        <v>197</v>
      </c>
      <c r="E182" s="188">
        <v>1</v>
      </c>
      <c r="F182" s="188"/>
      <c r="G182" s="189">
        <f>E182*F182</f>
        <v>0</v>
      </c>
      <c r="K182" s="183"/>
      <c r="AB182" s="155">
        <v>12</v>
      </c>
      <c r="AC182" s="155">
        <v>0</v>
      </c>
      <c r="AD182" s="155">
        <v>102</v>
      </c>
      <c r="BA182" s="155">
        <v>4</v>
      </c>
      <c r="BB182" s="155">
        <f>IF(BA182=1,G182,0)</f>
        <v>0</v>
      </c>
      <c r="BC182" s="155">
        <f>IF(BA182=2,G182,0)</f>
        <v>0</v>
      </c>
      <c r="BD182" s="155">
        <f>IF(BA182=3,G182,0)</f>
        <v>0</v>
      </c>
      <c r="BE182" s="155">
        <f>IF(BA182=4,G182,0)</f>
        <v>0</v>
      </c>
      <c r="BF182" s="155">
        <f>IF(BA182=5,G182,0)</f>
        <v>0</v>
      </c>
      <c r="CB182" s="183">
        <v>12</v>
      </c>
      <c r="CC182" s="183">
        <v>0</v>
      </c>
      <c r="DA182" s="155">
        <v>0</v>
      </c>
    </row>
    <row r="183" spans="1:105" ht="12.75">
      <c r="A183" s="184"/>
      <c r="B183" s="185" t="s">
        <v>351</v>
      </c>
      <c r="C183" s="186" t="s">
        <v>352</v>
      </c>
      <c r="D183" s="187" t="s">
        <v>197</v>
      </c>
      <c r="E183" s="188">
        <v>1</v>
      </c>
      <c r="F183" s="188"/>
      <c r="G183" s="189">
        <f>E183*F183</f>
        <v>0</v>
      </c>
      <c r="K183" s="183"/>
      <c r="AB183" s="155">
        <v>12</v>
      </c>
      <c r="AC183" s="155">
        <v>0</v>
      </c>
      <c r="AD183" s="155">
        <v>103</v>
      </c>
      <c r="BA183" s="155">
        <v>4</v>
      </c>
      <c r="BB183" s="155">
        <f>IF(BA183=1,G183,0)</f>
        <v>0</v>
      </c>
      <c r="BC183" s="155">
        <f>IF(BA183=2,G183,0)</f>
        <v>0</v>
      </c>
      <c r="BD183" s="155">
        <f>IF(BA183=3,G183,0)</f>
        <v>0</v>
      </c>
      <c r="BE183" s="155">
        <f>IF(BA183=4,G183,0)</f>
        <v>0</v>
      </c>
      <c r="BF183" s="155">
        <f>IF(BA183=5,G183,0)</f>
        <v>0</v>
      </c>
      <c r="CB183" s="183">
        <v>12</v>
      </c>
      <c r="CC183" s="183">
        <v>0</v>
      </c>
      <c r="DA183" s="155">
        <v>0</v>
      </c>
    </row>
    <row r="184" spans="1:81" ht="12.75">
      <c r="A184" s="184"/>
      <c r="B184" s="185" t="s">
        <v>353</v>
      </c>
      <c r="C184" s="186" t="s">
        <v>354</v>
      </c>
      <c r="D184" s="187" t="s">
        <v>308</v>
      </c>
      <c r="E184" s="188">
        <v>10</v>
      </c>
      <c r="F184" s="188"/>
      <c r="G184" s="189">
        <f>E184*F184</f>
        <v>0</v>
      </c>
      <c r="K184" s="183"/>
      <c r="CB184" s="183"/>
      <c r="CC184" s="183"/>
    </row>
    <row r="185" spans="1:105" ht="12.75">
      <c r="A185" s="184"/>
      <c r="B185" s="185" t="s">
        <v>355</v>
      </c>
      <c r="C185" s="186" t="s">
        <v>356</v>
      </c>
      <c r="D185" s="187" t="s">
        <v>197</v>
      </c>
      <c r="E185" s="188">
        <v>1</v>
      </c>
      <c r="F185" s="188"/>
      <c r="G185" s="189">
        <f>E185*F185</f>
        <v>0</v>
      </c>
      <c r="K185" s="183"/>
      <c r="AB185" s="155">
        <v>12</v>
      </c>
      <c r="AC185" s="155">
        <v>0</v>
      </c>
      <c r="AD185" s="155">
        <v>104</v>
      </c>
      <c r="BA185" s="155">
        <v>4</v>
      </c>
      <c r="BB185" s="155">
        <f>IF(BA185=1,G185,0)</f>
        <v>0</v>
      </c>
      <c r="BC185" s="155">
        <f>IF(BA185=2,G185,0)</f>
        <v>0</v>
      </c>
      <c r="BD185" s="155">
        <f>IF(BA185=3,G185,0)</f>
        <v>0</v>
      </c>
      <c r="BE185" s="155">
        <f>IF(BA185=4,G185,0)</f>
        <v>0</v>
      </c>
      <c r="BF185" s="155">
        <f>IF(BA185=5,G185,0)</f>
        <v>0</v>
      </c>
      <c r="CB185" s="183">
        <v>12</v>
      </c>
      <c r="CC185" s="183">
        <v>0</v>
      </c>
      <c r="DA185" s="155">
        <v>0</v>
      </c>
    </row>
    <row r="186" spans="1:105" ht="22.5">
      <c r="A186" s="184"/>
      <c r="B186" s="185" t="s">
        <v>357</v>
      </c>
      <c r="C186" s="186" t="s">
        <v>358</v>
      </c>
      <c r="D186" s="187" t="s">
        <v>197</v>
      </c>
      <c r="E186" s="188">
        <v>1</v>
      </c>
      <c r="F186" s="188"/>
      <c r="G186" s="189">
        <f>E186*F186</f>
        <v>0</v>
      </c>
      <c r="K186" s="183"/>
      <c r="AB186" s="155">
        <v>12</v>
      </c>
      <c r="AC186" s="155">
        <v>0</v>
      </c>
      <c r="AD186" s="155">
        <v>105</v>
      </c>
      <c r="BA186" s="155">
        <v>4</v>
      </c>
      <c r="BB186" s="155">
        <f>IF(BA186=1,G186,0)</f>
        <v>0</v>
      </c>
      <c r="BC186" s="155">
        <f>IF(BA186=2,G186,0)</f>
        <v>0</v>
      </c>
      <c r="BD186" s="155">
        <f>IF(BA186=3,G186,0)</f>
        <v>0</v>
      </c>
      <c r="BE186" s="155">
        <f>IF(BA186=4,G186,0)</f>
        <v>0</v>
      </c>
      <c r="BF186" s="155">
        <f>IF(BA186=5,G186,0)</f>
        <v>0</v>
      </c>
      <c r="CB186" s="183">
        <v>12</v>
      </c>
      <c r="CC186" s="183">
        <v>0</v>
      </c>
      <c r="DA186" s="155">
        <v>0</v>
      </c>
    </row>
    <row r="187" spans="1:81" ht="12.75">
      <c r="A187" s="184"/>
      <c r="B187" s="185" t="s">
        <v>359</v>
      </c>
      <c r="C187" s="186" t="s">
        <v>360</v>
      </c>
      <c r="D187" s="187" t="s">
        <v>197</v>
      </c>
      <c r="E187" s="188">
        <v>1</v>
      </c>
      <c r="F187" s="188"/>
      <c r="G187" s="189">
        <f>E187*F187</f>
        <v>0</v>
      </c>
      <c r="K187" s="183"/>
      <c r="CB187" s="183"/>
      <c r="CC187" s="183"/>
    </row>
    <row r="188" spans="1:58" ht="12.75">
      <c r="A188" s="196"/>
      <c r="B188" s="197" t="s">
        <v>117</v>
      </c>
      <c r="C188" s="198" t="str">
        <f>CONCATENATE(B181," ",C181)</f>
        <v>M33 Montáže dopravních zařízení a vah-výtahy</v>
      </c>
      <c r="D188" s="199"/>
      <c r="E188" s="200"/>
      <c r="F188" s="201"/>
      <c r="G188" s="202">
        <f>SUM(G181:G187)</f>
        <v>0</v>
      </c>
      <c r="K188" s="183"/>
      <c r="BB188" s="203">
        <f>SUM(BB181:BB186)</f>
        <v>0</v>
      </c>
      <c r="BC188" s="203">
        <f>SUM(BC181:BC186)</f>
        <v>0</v>
      </c>
      <c r="BD188" s="203">
        <f>SUM(BD181:BD186)</f>
        <v>0</v>
      </c>
      <c r="BE188" s="203">
        <f>SUM(BE181:BE186)</f>
        <v>0</v>
      </c>
      <c r="BF188" s="203">
        <f>SUM(BF181:BF186)</f>
        <v>0</v>
      </c>
    </row>
    <row r="189" spans="1:11" ht="12.75">
      <c r="A189" s="176" t="s">
        <v>94</v>
      </c>
      <c r="B189" s="177" t="s">
        <v>361</v>
      </c>
      <c r="C189" s="178" t="s">
        <v>362</v>
      </c>
      <c r="D189" s="179"/>
      <c r="E189" s="180"/>
      <c r="F189" s="180"/>
      <c r="G189" s="181"/>
      <c r="H189" s="182"/>
      <c r="I189" s="182"/>
      <c r="K189" s="183"/>
    </row>
    <row r="190" spans="1:105" ht="12.75">
      <c r="A190" s="184"/>
      <c r="B190" s="185" t="s">
        <v>363</v>
      </c>
      <c r="C190" s="186" t="s">
        <v>364</v>
      </c>
      <c r="D190" s="187" t="s">
        <v>134</v>
      </c>
      <c r="E190" s="188">
        <v>11.84</v>
      </c>
      <c r="F190" s="188"/>
      <c r="G190" s="189">
        <f>E190*F190</f>
        <v>0</v>
      </c>
      <c r="K190" s="183"/>
      <c r="AB190" s="155">
        <v>8</v>
      </c>
      <c r="AC190" s="155">
        <v>0</v>
      </c>
      <c r="AD190" s="155">
        <v>3</v>
      </c>
      <c r="BA190" s="155">
        <v>1</v>
      </c>
      <c r="BB190" s="155">
        <f>IF(BA190=1,G190,0)</f>
        <v>0</v>
      </c>
      <c r="BC190" s="155">
        <f>IF(BA190=2,G190,0)</f>
        <v>0</v>
      </c>
      <c r="BD190" s="155">
        <f>IF(BA190=3,G190,0)</f>
        <v>0</v>
      </c>
      <c r="BE190" s="155">
        <f>IF(BA190=4,G190,0)</f>
        <v>0</v>
      </c>
      <c r="BF190" s="155">
        <f>IF(BA190=5,G190,0)</f>
        <v>0</v>
      </c>
      <c r="CB190" s="183">
        <v>8</v>
      </c>
      <c r="CC190" s="183">
        <v>0</v>
      </c>
      <c r="DA190" s="155">
        <v>0</v>
      </c>
    </row>
    <row r="191" spans="1:105" ht="12.75">
      <c r="A191" s="184"/>
      <c r="B191" s="185" t="s">
        <v>365</v>
      </c>
      <c r="C191" s="186" t="s">
        <v>366</v>
      </c>
      <c r="D191" s="187" t="s">
        <v>134</v>
      </c>
      <c r="E191" s="188">
        <f>4*E190</f>
        <v>47.36</v>
      </c>
      <c r="F191" s="188"/>
      <c r="G191" s="189">
        <f>E191*F191</f>
        <v>0</v>
      </c>
      <c r="K191" s="183"/>
      <c r="AB191" s="155">
        <v>8</v>
      </c>
      <c r="AC191" s="155">
        <v>0</v>
      </c>
      <c r="AD191" s="155">
        <v>3</v>
      </c>
      <c r="BA191" s="155">
        <v>1</v>
      </c>
      <c r="BB191" s="155">
        <f>IF(BA191=1,G191,0)</f>
        <v>0</v>
      </c>
      <c r="BC191" s="155">
        <f>IF(BA191=2,G191,0)</f>
        <v>0</v>
      </c>
      <c r="BD191" s="155">
        <f>IF(BA191=3,G191,0)</f>
        <v>0</v>
      </c>
      <c r="BE191" s="155">
        <f>IF(BA191=4,G191,0)</f>
        <v>0</v>
      </c>
      <c r="BF191" s="155">
        <f>IF(BA191=5,G191,0)</f>
        <v>0</v>
      </c>
      <c r="CB191" s="183">
        <v>8</v>
      </c>
      <c r="CC191" s="183">
        <v>0</v>
      </c>
      <c r="DA191" s="155">
        <v>0</v>
      </c>
    </row>
    <row r="192" spans="1:105" ht="12.75">
      <c r="A192" s="184"/>
      <c r="B192" s="185" t="s">
        <v>367</v>
      </c>
      <c r="C192" s="186" t="s">
        <v>368</v>
      </c>
      <c r="D192" s="187" t="s">
        <v>134</v>
      </c>
      <c r="E192" s="188">
        <f>E190</f>
        <v>11.84</v>
      </c>
      <c r="F192" s="188"/>
      <c r="G192" s="189">
        <f>E192*F192</f>
        <v>0</v>
      </c>
      <c r="K192" s="183"/>
      <c r="AB192" s="155">
        <v>8</v>
      </c>
      <c r="AC192" s="155">
        <v>0</v>
      </c>
      <c r="AD192" s="155">
        <v>3</v>
      </c>
      <c r="BA192" s="155">
        <v>1</v>
      </c>
      <c r="BB192" s="155">
        <f>IF(BA192=1,G192,0)</f>
        <v>0</v>
      </c>
      <c r="BC192" s="155">
        <f>IF(BA192=2,G192,0)</f>
        <v>0</v>
      </c>
      <c r="BD192" s="155">
        <f>IF(BA192=3,G192,0)</f>
        <v>0</v>
      </c>
      <c r="BE192" s="155">
        <f>IF(BA192=4,G192,0)</f>
        <v>0</v>
      </c>
      <c r="BF192" s="155">
        <f>IF(BA192=5,G192,0)</f>
        <v>0</v>
      </c>
      <c r="CB192" s="183">
        <v>8</v>
      </c>
      <c r="CC192" s="183">
        <v>0</v>
      </c>
      <c r="DA192" s="155">
        <v>0</v>
      </c>
    </row>
    <row r="193" spans="1:105" ht="12.75">
      <c r="A193" s="184"/>
      <c r="B193" s="185" t="s">
        <v>369</v>
      </c>
      <c r="C193" s="186" t="s">
        <v>370</v>
      </c>
      <c r="D193" s="187" t="s">
        <v>134</v>
      </c>
      <c r="E193" s="188">
        <f>20*E190</f>
        <v>236.8</v>
      </c>
      <c r="F193" s="188"/>
      <c r="G193" s="189">
        <f>E193*F193</f>
        <v>0</v>
      </c>
      <c r="K193" s="183"/>
      <c r="AB193" s="155">
        <v>8</v>
      </c>
      <c r="AC193" s="155">
        <v>0</v>
      </c>
      <c r="AD193" s="155">
        <v>3</v>
      </c>
      <c r="BA193" s="155">
        <v>1</v>
      </c>
      <c r="BB193" s="155">
        <f>IF(BA193=1,G193,0)</f>
        <v>0</v>
      </c>
      <c r="BC193" s="155">
        <f>IF(BA193=2,G193,0)</f>
        <v>0</v>
      </c>
      <c r="BD193" s="155">
        <f>IF(BA193=3,G193,0)</f>
        <v>0</v>
      </c>
      <c r="BE193" s="155">
        <f>IF(BA193=4,G193,0)</f>
        <v>0</v>
      </c>
      <c r="BF193" s="155">
        <f>IF(BA193=5,G193,0)</f>
        <v>0</v>
      </c>
      <c r="CB193" s="183">
        <v>8</v>
      </c>
      <c r="CC193" s="183">
        <v>0</v>
      </c>
      <c r="DA193" s="155">
        <v>0</v>
      </c>
    </row>
    <row r="194" spans="1:105" ht="12.75">
      <c r="A194" s="184"/>
      <c r="B194" s="185" t="s">
        <v>371</v>
      </c>
      <c r="C194" s="186" t="s">
        <v>372</v>
      </c>
      <c r="D194" s="187" t="s">
        <v>134</v>
      </c>
      <c r="E194" s="188">
        <f>E190</f>
        <v>11.84</v>
      </c>
      <c r="F194" s="188"/>
      <c r="G194" s="189">
        <f>E194*F194</f>
        <v>0</v>
      </c>
      <c r="K194" s="183"/>
      <c r="AB194" s="155">
        <v>8</v>
      </c>
      <c r="AC194" s="155">
        <v>0</v>
      </c>
      <c r="AD194" s="155">
        <v>3</v>
      </c>
      <c r="BA194" s="155">
        <v>1</v>
      </c>
      <c r="BB194" s="155">
        <f>IF(BA194=1,G194,0)</f>
        <v>0</v>
      </c>
      <c r="BC194" s="155">
        <f>IF(BA194=2,G194,0)</f>
        <v>0</v>
      </c>
      <c r="BD194" s="155">
        <f>IF(BA194=3,G194,0)</f>
        <v>0</v>
      </c>
      <c r="BE194" s="155">
        <f>IF(BA194=4,G194,0)</f>
        <v>0</v>
      </c>
      <c r="BF194" s="155">
        <f>IF(BA194=5,G194,0)</f>
        <v>0</v>
      </c>
      <c r="CB194" s="183">
        <v>8</v>
      </c>
      <c r="CC194" s="183">
        <v>0</v>
      </c>
      <c r="DA194" s="155">
        <v>0</v>
      </c>
    </row>
    <row r="195" spans="1:105" ht="12.75">
      <c r="A195" s="184"/>
      <c r="B195" s="185" t="s">
        <v>373</v>
      </c>
      <c r="C195" s="186" t="s">
        <v>374</v>
      </c>
      <c r="D195" s="187" t="s">
        <v>134</v>
      </c>
      <c r="E195" s="188">
        <f>5*E190</f>
        <v>59.2</v>
      </c>
      <c r="F195" s="188"/>
      <c r="G195" s="189">
        <f>E195*F195</f>
        <v>0</v>
      </c>
      <c r="K195" s="183"/>
      <c r="AB195" s="155">
        <v>8</v>
      </c>
      <c r="AC195" s="155">
        <v>0</v>
      </c>
      <c r="AD195" s="155">
        <v>3</v>
      </c>
      <c r="BA195" s="155">
        <v>1</v>
      </c>
      <c r="BB195" s="155">
        <f>IF(BA195=1,G195,0)</f>
        <v>0</v>
      </c>
      <c r="BC195" s="155">
        <f>IF(BA195=2,G195,0)</f>
        <v>0</v>
      </c>
      <c r="BD195" s="155">
        <f>IF(BA195=3,G195,0)</f>
        <v>0</v>
      </c>
      <c r="BE195" s="155">
        <f>IF(BA195=4,G195,0)</f>
        <v>0</v>
      </c>
      <c r="BF195" s="155">
        <f>IF(BA195=5,G195,0)</f>
        <v>0</v>
      </c>
      <c r="CB195" s="183">
        <v>8</v>
      </c>
      <c r="CC195" s="183">
        <v>0</v>
      </c>
      <c r="DA195" s="155">
        <v>0</v>
      </c>
    </row>
    <row r="196" spans="1:105" ht="12.75">
      <c r="A196" s="184"/>
      <c r="B196" s="185" t="s">
        <v>375</v>
      </c>
      <c r="C196" s="186" t="s">
        <v>376</v>
      </c>
      <c r="D196" s="187" t="s">
        <v>134</v>
      </c>
      <c r="E196" s="188">
        <f>E190</f>
        <v>11.84</v>
      </c>
      <c r="F196" s="188"/>
      <c r="G196" s="189">
        <f>E196*F196</f>
        <v>0</v>
      </c>
      <c r="K196" s="183"/>
      <c r="AB196" s="155">
        <v>8</v>
      </c>
      <c r="AC196" s="155">
        <v>0</v>
      </c>
      <c r="AD196" s="155">
        <v>3</v>
      </c>
      <c r="BA196" s="155">
        <v>1</v>
      </c>
      <c r="BB196" s="155">
        <f>IF(BA196=1,G196,0)</f>
        <v>0</v>
      </c>
      <c r="BC196" s="155">
        <f>IF(BA196=2,G196,0)</f>
        <v>0</v>
      </c>
      <c r="BD196" s="155">
        <f>IF(BA196=3,G196,0)</f>
        <v>0</v>
      </c>
      <c r="BE196" s="155">
        <f>IF(BA196=4,G196,0)</f>
        <v>0</v>
      </c>
      <c r="BF196" s="155">
        <f>IF(BA196=5,G196,0)</f>
        <v>0</v>
      </c>
      <c r="CB196" s="183">
        <v>8</v>
      </c>
      <c r="CC196" s="183">
        <v>0</v>
      </c>
      <c r="DA196" s="155">
        <v>0</v>
      </c>
    </row>
    <row r="197" spans="1:105" ht="12.75">
      <c r="A197" s="184"/>
      <c r="B197" s="185" t="s">
        <v>377</v>
      </c>
      <c r="C197" s="186" t="s">
        <v>378</v>
      </c>
      <c r="D197" s="187" t="s">
        <v>134</v>
      </c>
      <c r="E197" s="188">
        <f>E190</f>
        <v>11.84</v>
      </c>
      <c r="F197" s="188"/>
      <c r="G197" s="189">
        <f>E197*F197</f>
        <v>0</v>
      </c>
      <c r="K197" s="183"/>
      <c r="AB197" s="155">
        <v>8</v>
      </c>
      <c r="AC197" s="155">
        <v>0</v>
      </c>
      <c r="AD197" s="155">
        <v>3</v>
      </c>
      <c r="BA197" s="155">
        <v>1</v>
      </c>
      <c r="BB197" s="155">
        <f>IF(BA197=1,G197,0)</f>
        <v>0</v>
      </c>
      <c r="BC197" s="155">
        <f>IF(BA197=2,G197,0)</f>
        <v>0</v>
      </c>
      <c r="BD197" s="155">
        <f>IF(BA197=3,G197,0)</f>
        <v>0</v>
      </c>
      <c r="BE197" s="155">
        <f>IF(BA197=4,G197,0)</f>
        <v>0</v>
      </c>
      <c r="BF197" s="155">
        <f>IF(BA197=5,G197,0)</f>
        <v>0</v>
      </c>
      <c r="CB197" s="183">
        <v>8</v>
      </c>
      <c r="CC197" s="183">
        <v>0</v>
      </c>
      <c r="DA197" s="155">
        <v>0</v>
      </c>
    </row>
    <row r="198" spans="1:105" ht="12.75">
      <c r="A198" s="184"/>
      <c r="B198" s="185" t="s">
        <v>379</v>
      </c>
      <c r="C198" s="186" t="s">
        <v>380</v>
      </c>
      <c r="D198" s="187" t="s">
        <v>134</v>
      </c>
      <c r="E198" s="188">
        <f>E190</f>
        <v>11.84</v>
      </c>
      <c r="F198" s="188"/>
      <c r="G198" s="189">
        <f>E198*F198</f>
        <v>0</v>
      </c>
      <c r="K198" s="183"/>
      <c r="AB198" s="155">
        <v>8</v>
      </c>
      <c r="AC198" s="155">
        <v>0</v>
      </c>
      <c r="AD198" s="155">
        <v>3</v>
      </c>
      <c r="BA198" s="155">
        <v>1</v>
      </c>
      <c r="BB198" s="155">
        <f>IF(BA198=1,G198,0)</f>
        <v>0</v>
      </c>
      <c r="BC198" s="155">
        <f>IF(BA198=2,G198,0)</f>
        <v>0</v>
      </c>
      <c r="BD198" s="155">
        <f>IF(BA198=3,G198,0)</f>
        <v>0</v>
      </c>
      <c r="BE198" s="155">
        <f>IF(BA198=4,G198,0)</f>
        <v>0</v>
      </c>
      <c r="BF198" s="155">
        <f>IF(BA198=5,G198,0)</f>
        <v>0</v>
      </c>
      <c r="CB198" s="183">
        <v>8</v>
      </c>
      <c r="CC198" s="183">
        <v>0</v>
      </c>
      <c r="DA198" s="155">
        <v>0</v>
      </c>
    </row>
    <row r="199" spans="1:58" ht="12.75">
      <c r="A199" s="196"/>
      <c r="B199" s="197" t="s">
        <v>117</v>
      </c>
      <c r="C199" s="198" t="str">
        <f>CONCATENATE(B189," ",C189)</f>
        <v>D96 Přesuny suti a vybouraných hmot</v>
      </c>
      <c r="D199" s="199"/>
      <c r="E199" s="200"/>
      <c r="F199" s="201"/>
      <c r="G199" s="202">
        <f>SUM(G189:G198)</f>
        <v>0</v>
      </c>
      <c r="K199" s="183"/>
      <c r="BB199" s="203">
        <f>SUM(BB189:BB198)</f>
        <v>0</v>
      </c>
      <c r="BC199" s="203">
        <f>SUM(BC189:BC198)</f>
        <v>0</v>
      </c>
      <c r="BD199" s="203">
        <f>SUM(BD189:BD198)</f>
        <v>0</v>
      </c>
      <c r="BE199" s="203">
        <f>SUM(BE189:BE198)</f>
        <v>0</v>
      </c>
      <c r="BF199" s="203">
        <f>SUM(BF189:BF198)</f>
        <v>0</v>
      </c>
    </row>
    <row r="200" s="155" customFormat="1" ht="12.75"/>
    <row r="201" s="155" customFormat="1" ht="12.75"/>
    <row r="202" s="155" customFormat="1" ht="12.75"/>
    <row r="203" spans="1:7" ht="12.75">
      <c r="A203" s="227"/>
      <c r="B203" s="227"/>
      <c r="C203" s="227"/>
      <c r="D203" s="227"/>
      <c r="E203" s="227"/>
      <c r="F203" s="227"/>
      <c r="G203" s="227"/>
    </row>
    <row r="204" spans="1:7" ht="12.75">
      <c r="A204" s="227"/>
      <c r="B204" s="227"/>
      <c r="C204" s="227"/>
      <c r="D204" s="227"/>
      <c r="E204" s="227"/>
      <c r="F204" s="227"/>
      <c r="G204" s="227"/>
    </row>
    <row r="205" spans="1:7" ht="12.75">
      <c r="A205" s="227"/>
      <c r="B205" s="227"/>
      <c r="C205" s="227"/>
      <c r="D205" s="227"/>
      <c r="E205" s="227"/>
      <c r="F205" s="227"/>
      <c r="G205" s="227"/>
    </row>
    <row r="206" spans="1:7" ht="12.75">
      <c r="A206" s="227"/>
      <c r="B206" s="227"/>
      <c r="C206" s="227"/>
      <c r="D206" s="227"/>
      <c r="E206" s="227"/>
      <c r="F206" s="227"/>
      <c r="G206" s="227"/>
    </row>
    <row r="207" s="155" customFormat="1" ht="12.75"/>
    <row r="208" s="155" customFormat="1" ht="12.75"/>
    <row r="209" s="155" customFormat="1" ht="12.75"/>
    <row r="210" s="155" customFormat="1" ht="12.75"/>
    <row r="211" s="155" customFormat="1" ht="12.75"/>
    <row r="212" s="155" customFormat="1" ht="12.75"/>
    <row r="213" s="155" customFormat="1" ht="12.75"/>
    <row r="214" s="155" customFormat="1" ht="12.75"/>
    <row r="215" s="155" customFormat="1" ht="12.75"/>
    <row r="216" s="155" customFormat="1" ht="12.75"/>
    <row r="217" s="155" customFormat="1" ht="12.75"/>
    <row r="218" s="155" customFormat="1" ht="12.75"/>
    <row r="219" s="155" customFormat="1" ht="12.75"/>
    <row r="220" s="155" customFormat="1" ht="12.75"/>
    <row r="221" s="155" customFormat="1" ht="12.75"/>
    <row r="222" s="155" customFormat="1" ht="12.75"/>
    <row r="223" s="155" customFormat="1" ht="12.75"/>
    <row r="224" s="155" customFormat="1" ht="12.75"/>
    <row r="225" s="155" customFormat="1" ht="12.75"/>
    <row r="226" s="155" customFormat="1" ht="12.75"/>
    <row r="227" s="155" customFormat="1" ht="12.75"/>
    <row r="228" s="155" customFormat="1" ht="12.75"/>
    <row r="229" s="155" customFormat="1" ht="12.75"/>
    <row r="230" s="155" customFormat="1" ht="12.75"/>
    <row r="231" s="155" customFormat="1" ht="12.75"/>
    <row r="232" s="155" customFormat="1" ht="12.75"/>
    <row r="233" s="155" customFormat="1" ht="12.75"/>
    <row r="234" s="155" customFormat="1" ht="12.75"/>
    <row r="235" s="155" customFormat="1" ht="12.75"/>
    <row r="236" s="155" customFormat="1" ht="12.75"/>
    <row r="237" s="155" customFormat="1" ht="12.75"/>
    <row r="238" spans="1:2" ht="12.75">
      <c r="A238" s="228"/>
      <c r="B238" s="228"/>
    </row>
    <row r="239" spans="1:7" ht="12.75">
      <c r="A239" s="227"/>
      <c r="B239" s="227"/>
      <c r="C239" s="229"/>
      <c r="D239" s="229"/>
      <c r="E239" s="230"/>
      <c r="F239" s="229"/>
      <c r="G239" s="231"/>
    </row>
    <row r="240" spans="1:7" ht="12.75">
      <c r="A240" s="232"/>
      <c r="B240" s="232"/>
      <c r="C240" s="227"/>
      <c r="D240" s="227"/>
      <c r="E240" s="233"/>
      <c r="F240" s="227"/>
      <c r="G240" s="227"/>
    </row>
    <row r="241" spans="1:7" ht="12.75">
      <c r="A241" s="227"/>
      <c r="B241" s="227"/>
      <c r="C241" s="227"/>
      <c r="D241" s="227"/>
      <c r="E241" s="233"/>
      <c r="F241" s="227"/>
      <c r="G241" s="227"/>
    </row>
    <row r="242" spans="1:7" ht="12.75">
      <c r="A242" s="227"/>
      <c r="B242" s="227"/>
      <c r="C242" s="227"/>
      <c r="D242" s="227"/>
      <c r="E242" s="233"/>
      <c r="F242" s="227"/>
      <c r="G242" s="227"/>
    </row>
    <row r="243" spans="1:7" ht="12.75">
      <c r="A243" s="227"/>
      <c r="B243" s="227"/>
      <c r="C243" s="227"/>
      <c r="D243" s="227"/>
      <c r="E243" s="233"/>
      <c r="F243" s="227"/>
      <c r="G243" s="227"/>
    </row>
    <row r="244" spans="1:7" ht="12.75">
      <c r="A244" s="227"/>
      <c r="B244" s="227"/>
      <c r="C244" s="227"/>
      <c r="D244" s="227"/>
      <c r="E244" s="233"/>
      <c r="F244" s="227"/>
      <c r="G244" s="227"/>
    </row>
    <row r="245" spans="1:7" ht="12.75">
      <c r="A245" s="227"/>
      <c r="B245" s="227"/>
      <c r="C245" s="227"/>
      <c r="D245" s="227"/>
      <c r="E245" s="233"/>
      <c r="F245" s="227"/>
      <c r="G245" s="227"/>
    </row>
    <row r="246" spans="1:7" ht="12.75">
      <c r="A246" s="227"/>
      <c r="B246" s="227"/>
      <c r="C246" s="227"/>
      <c r="D246" s="227"/>
      <c r="E246" s="233"/>
      <c r="F246" s="227"/>
      <c r="G246" s="227"/>
    </row>
    <row r="247" spans="1:7" ht="12.75">
      <c r="A247" s="227"/>
      <c r="B247" s="227"/>
      <c r="C247" s="227"/>
      <c r="D247" s="227"/>
      <c r="E247" s="233"/>
      <c r="F247" s="227"/>
      <c r="G247" s="227"/>
    </row>
    <row r="248" spans="1:7" ht="12.75">
      <c r="A248" s="227"/>
      <c r="B248" s="227"/>
      <c r="C248" s="227"/>
      <c r="D248" s="227"/>
      <c r="E248" s="233"/>
      <c r="F248" s="227"/>
      <c r="G248" s="227"/>
    </row>
    <row r="249" spans="1:7" ht="12.75">
      <c r="A249" s="227"/>
      <c r="B249" s="227"/>
      <c r="C249" s="227"/>
      <c r="D249" s="227"/>
      <c r="E249" s="233"/>
      <c r="F249" s="227"/>
      <c r="G249" s="227"/>
    </row>
    <row r="250" spans="1:7" ht="12.75">
      <c r="A250" s="227"/>
      <c r="B250" s="227"/>
      <c r="C250" s="227"/>
      <c r="D250" s="227"/>
      <c r="E250" s="233"/>
      <c r="F250" s="227"/>
      <c r="G250" s="227"/>
    </row>
    <row r="251" spans="1:7" ht="12.75">
      <c r="A251" s="227"/>
      <c r="B251" s="227"/>
      <c r="C251" s="227"/>
      <c r="D251" s="227"/>
      <c r="E251" s="233"/>
      <c r="F251" s="227"/>
      <c r="G251" s="227"/>
    </row>
    <row r="252" spans="1:7" ht="12.75">
      <c r="A252" s="227"/>
      <c r="B252" s="227"/>
      <c r="C252" s="227"/>
      <c r="D252" s="227"/>
      <c r="E252" s="233"/>
      <c r="F252" s="227"/>
      <c r="G252" s="227"/>
    </row>
  </sheetData>
  <mergeCells count="46">
    <mergeCell ref="A1:G1"/>
    <mergeCell ref="A3:B3"/>
    <mergeCell ref="A4:B4"/>
    <mergeCell ref="E4:G4"/>
    <mergeCell ref="C9:D9"/>
    <mergeCell ref="C13:D13"/>
    <mergeCell ref="C16:D16"/>
    <mergeCell ref="C22:D22"/>
    <mergeCell ref="C26:D26"/>
    <mergeCell ref="C32:D32"/>
    <mergeCell ref="C34:D34"/>
    <mergeCell ref="C36:D36"/>
    <mergeCell ref="C38:D38"/>
    <mergeCell ref="C40:D40"/>
    <mergeCell ref="C44:D44"/>
    <mergeCell ref="C46:D46"/>
    <mergeCell ref="C50:D50"/>
    <mergeCell ref="C55:D55"/>
    <mergeCell ref="C56:D56"/>
    <mergeCell ref="C60:D60"/>
    <mergeCell ref="C65:D65"/>
    <mergeCell ref="C72:D72"/>
    <mergeCell ref="C79:D79"/>
    <mergeCell ref="C81:D81"/>
    <mergeCell ref="C83:D83"/>
    <mergeCell ref="C87:D87"/>
    <mergeCell ref="C90:D90"/>
    <mergeCell ref="C93:D93"/>
    <mergeCell ref="C94:D94"/>
    <mergeCell ref="C101:D101"/>
    <mergeCell ref="C105:D105"/>
    <mergeCell ref="C107:D107"/>
    <mergeCell ref="C111:D111"/>
    <mergeCell ref="C113:D113"/>
    <mergeCell ref="C118:D118"/>
    <mergeCell ref="C122:D122"/>
    <mergeCell ref="C124:D124"/>
    <mergeCell ref="C129:D129"/>
    <mergeCell ref="C131:D131"/>
    <mergeCell ref="C147:D147"/>
    <mergeCell ref="C150:D150"/>
    <mergeCell ref="C152:D152"/>
    <mergeCell ref="C160:D160"/>
    <mergeCell ref="C167:D167"/>
    <mergeCell ref="C171:D171"/>
    <mergeCell ref="C172:D172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LibreOffice/6.1.2.1$Windows_X86_64 LibreOffice_project/65905a128db06ba48db947242809d14d3f9a93fe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Věra Formánková</cp:lastModifiedBy>
  <cp:lastPrinted>2019-07-07T14:12:34Z</cp:lastPrinted>
  <dcterms:created xsi:type="dcterms:W3CDTF">2019-06-04T11:43:17Z</dcterms:created>
  <dcterms:modified xsi:type="dcterms:W3CDTF">2019-07-07T14:34:30Z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