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9795" activeTab="2"/>
  </bookViews>
  <sheets>
    <sheet name="Výměry-Chodby" sheetId="1" r:id="rId1"/>
    <sheet name="Výměry-Učebny" sheetId="2" r:id="rId2"/>
    <sheet name="K_vyplnění =&gt;Celkem" sheetId="3" r:id="rId3"/>
  </sheets>
  <definedNames/>
  <calcPr fullCalcOnLoad="1"/>
</workbook>
</file>

<file path=xl/sharedStrings.xml><?xml version="1.0" encoding="utf-8"?>
<sst xmlns="http://schemas.openxmlformats.org/spreadsheetml/2006/main" count="166" uniqueCount="86">
  <si>
    <t>Stropy:</t>
  </si>
  <si>
    <t>Stropy celkem:</t>
  </si>
  <si>
    <t>výška bez linkrusty</t>
  </si>
  <si>
    <t>výška i s linkrustou</t>
  </si>
  <si>
    <t xml:space="preserve"> </t>
  </si>
  <si>
    <t>m2</t>
  </si>
  <si>
    <t>Stěny:</t>
  </si>
  <si>
    <t>Stěny celkem:</t>
  </si>
  <si>
    <t>Chodba 1.patro celkem:</t>
  </si>
  <si>
    <t>Cena:</t>
  </si>
  <si>
    <t>Chodba 2.patro</t>
  </si>
  <si>
    <t>Chodba 1.patro</t>
  </si>
  <si>
    <t>Chodba 2.patro celkem:</t>
  </si>
  <si>
    <t>Chodba přízemí</t>
  </si>
  <si>
    <t>Chodba přízemí celkem:</t>
  </si>
  <si>
    <t>Chodba suterén</t>
  </si>
  <si>
    <t>(natřeno spec. Barvou)</t>
  </si>
  <si>
    <t>Rekapitulace:</t>
  </si>
  <si>
    <t>Chodba 2. patro</t>
  </si>
  <si>
    <t>Stropy</t>
  </si>
  <si>
    <t>Stěny</t>
  </si>
  <si>
    <t>Součet:</t>
  </si>
  <si>
    <t>Chodba 1. patro</t>
  </si>
  <si>
    <t>výška</t>
  </si>
  <si>
    <t xml:space="preserve">Výměry tříd k malování 2019 </t>
  </si>
  <si>
    <t>Poschodí:</t>
  </si>
  <si>
    <t>Uč.č.</t>
  </si>
  <si>
    <t>a=</t>
  </si>
  <si>
    <t>b=</t>
  </si>
  <si>
    <t>v=</t>
  </si>
  <si>
    <t>linkrusta do výšky</t>
  </si>
  <si>
    <t>Plocha k malování (i strop)</t>
  </si>
  <si>
    <t>Jenom linkrusta:</t>
  </si>
  <si>
    <t>PŘÍZEMÍ</t>
  </si>
  <si>
    <t>Tělocvična</t>
  </si>
  <si>
    <t>Součet třídy přízemí:</t>
  </si>
  <si>
    <t>Součet všech prostor v přízemí:</t>
  </si>
  <si>
    <t>I.PATRO</t>
  </si>
  <si>
    <t>Sborovna</t>
  </si>
  <si>
    <t>ZŘ</t>
  </si>
  <si>
    <t>Řed</t>
  </si>
  <si>
    <t>Sekr.</t>
  </si>
  <si>
    <t>Součet třídy I.patro:</t>
  </si>
  <si>
    <t>Součet všech prostor v I.patře:</t>
  </si>
  <si>
    <t>II.PATRO</t>
  </si>
  <si>
    <t>kab.FYZ</t>
  </si>
  <si>
    <t>Skutečně malovat</t>
  </si>
  <si>
    <t>K výmalbě určeno:</t>
  </si>
  <si>
    <t>K výmalbě</t>
  </si>
  <si>
    <t>s DPH</t>
  </si>
  <si>
    <t>Přízemí a 1.patro:</t>
  </si>
  <si>
    <t>Výměry v m2</t>
  </si>
  <si>
    <t>Učebny:</t>
  </si>
  <si>
    <t>Plocha podlahy/stropu</t>
  </si>
  <si>
    <t>Dodavatel:</t>
  </si>
  <si>
    <t>Odběratel:</t>
  </si>
  <si>
    <t>Gymnázium, Český Brod, Vítězná 616</t>
  </si>
  <si>
    <t>Vítězná 616</t>
  </si>
  <si>
    <t>282 01 Český Brod</t>
  </si>
  <si>
    <t>IČO: 48665967</t>
  </si>
  <si>
    <t>Plocha k malování (i strop) bez linkrusty</t>
  </si>
  <si>
    <t>Všechny chodby v bílé barvě</t>
  </si>
  <si>
    <t>Bez DPH</t>
  </si>
  <si>
    <t>DPH %</t>
  </si>
  <si>
    <t>S DPH</t>
  </si>
  <si>
    <t>Chodba 2. patro (bez linkrust)</t>
  </si>
  <si>
    <t>Chodba 1. patro  (bez linkrust)</t>
  </si>
  <si>
    <t>Chodba přízemí  (bez linkrust)</t>
  </si>
  <si>
    <t>Chodba suterén  (bez již vymalované sanační omítky)</t>
  </si>
  <si>
    <t xml:space="preserve">J. cena </t>
  </si>
  <si>
    <t>Jenom stropy:</t>
  </si>
  <si>
    <t>Rekapitulace výměr učeben:</t>
  </si>
  <si>
    <t>Všechny stropy v bílé barvě</t>
  </si>
  <si>
    <t>linkrusty - omyvatelná barva na latexovém základě</t>
  </si>
  <si>
    <t>Jenom linkrusta: - omyvatelná barva na latexovém základě</t>
  </si>
  <si>
    <t>v bílé barvě stropy</t>
  </si>
  <si>
    <t>tónované stěny (1915,12 - 720,48) = 1194,64</t>
  </si>
  <si>
    <t>Tónovaná omyvatelná barva na latexovém základě na linkrusty</t>
  </si>
  <si>
    <r>
      <t>Materiál:</t>
    </r>
    <r>
      <rPr>
        <b/>
        <sz val="10"/>
        <rFont val="Arial CE"/>
        <family val="2"/>
      </rPr>
      <t xml:space="preserve"> </t>
    </r>
    <r>
      <rPr>
        <b/>
        <sz val="12"/>
        <rFont val="Arial CE"/>
        <family val="0"/>
      </rPr>
      <t>Primalex PLUS na stěny a stropy (případně tónovaný)</t>
    </r>
  </si>
  <si>
    <t xml:space="preserve">Vyplňte buňky označené </t>
  </si>
  <si>
    <t>barvou!!!</t>
  </si>
  <si>
    <t>Celková cena zakázky s DPH 21%:</t>
  </si>
  <si>
    <t>"Slepý" Rozpočet prací s výkazem výměr</t>
  </si>
  <si>
    <t>Šatna</t>
  </si>
  <si>
    <t>Výměry chodeb k malování</t>
  </si>
  <si>
    <t>LUCERNA SCHODIŠTĚ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</si>
</sst>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0\ [$Kč-405];[Red]\-#,##0.00\ [$Kč-405]"/>
    <numFmt numFmtId="167" formatCode="#,##0.00\ _K_č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9"/>
      <name val="Arial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lightTrellis">
        <bgColor indexed="11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6" borderId="5" xfId="0" applyFill="1" applyBorder="1" applyAlignment="1">
      <alignment/>
    </xf>
    <xf numFmtId="0" fontId="0" fillId="5" borderId="0" xfId="0" applyFill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6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7" borderId="2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Alignment="1">
      <alignment/>
    </xf>
    <xf numFmtId="0" fontId="0" fillId="7" borderId="8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8" xfId="0" applyNumberForma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165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2" xfId="0" applyFill="1" applyBorder="1" applyAlignment="1">
      <alignment/>
    </xf>
    <xf numFmtId="0" fontId="2" fillId="7" borderId="0" xfId="0" applyFont="1" applyFill="1" applyAlignment="1">
      <alignment/>
    </xf>
    <xf numFmtId="164" fontId="2" fillId="7" borderId="0" xfId="0" applyNumberFormat="1" applyFont="1" applyFill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2" fontId="0" fillId="8" borderId="17" xfId="0" applyNumberFormat="1" applyFill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64" fontId="9" fillId="0" borderId="13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3" xfId="0" applyBorder="1" applyAlignment="1">
      <alignment shrinkToFit="1"/>
    </xf>
    <xf numFmtId="164" fontId="10" fillId="0" borderId="13" xfId="0" applyNumberFormat="1" applyFont="1" applyBorder="1" applyAlignment="1">
      <alignment/>
    </xf>
    <xf numFmtId="0" fontId="0" fillId="5" borderId="13" xfId="0" applyFill="1" applyBorder="1" applyAlignment="1">
      <alignment shrinkToFit="1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9" borderId="13" xfId="0" applyFill="1" applyBorder="1" applyAlignment="1">
      <alignment/>
    </xf>
    <xf numFmtId="0" fontId="3" fillId="0" borderId="13" xfId="0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3" borderId="2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0" borderId="29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5" borderId="13" xfId="0" applyFill="1" applyBorder="1" applyAlignment="1">
      <alignment horizontal="center" shrinkToFit="1"/>
    </xf>
    <xf numFmtId="0" fontId="9" fillId="0" borderId="18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 wrapText="1"/>
    </xf>
    <xf numFmtId="0" fontId="11" fillId="0" borderId="13" xfId="0" applyFont="1" applyBorder="1" applyAlignment="1">
      <alignment horizontal="center" wrapText="1" shrinkToFit="1"/>
    </xf>
    <xf numFmtId="0" fontId="2" fillId="6" borderId="13" xfId="0" applyFont="1" applyFill="1" applyBorder="1" applyAlignment="1">
      <alignment/>
    </xf>
    <xf numFmtId="0" fontId="0" fillId="6" borderId="13" xfId="0" applyFill="1" applyBorder="1" applyAlignment="1">
      <alignment/>
    </xf>
    <xf numFmtId="0" fontId="2" fillId="9" borderId="1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5" borderId="3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0" borderId="13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2" fillId="0" borderId="13" xfId="0" applyFont="1" applyBorder="1" applyAlignment="1">
      <alignment shrinkToFit="1"/>
    </xf>
    <xf numFmtId="0" fontId="0" fillId="0" borderId="19" xfId="0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0" fillId="0" borderId="18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3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/>
      <protection/>
    </xf>
    <xf numFmtId="165" fontId="12" fillId="10" borderId="37" xfId="0" applyNumberFormat="1" applyFont="1" applyFill="1" applyBorder="1" applyAlignment="1">
      <alignment/>
    </xf>
    <xf numFmtId="165" fontId="12" fillId="11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12" borderId="13" xfId="0" applyFill="1" applyBorder="1" applyAlignment="1" applyProtection="1">
      <alignment/>
      <protection locked="0"/>
    </xf>
    <xf numFmtId="165" fontId="0" fillId="5" borderId="30" xfId="0" applyNumberFormat="1" applyFill="1" applyBorder="1" applyAlignment="1" applyProtection="1">
      <alignment/>
      <protection/>
    </xf>
    <xf numFmtId="0" fontId="0" fillId="5" borderId="30" xfId="0" applyFill="1" applyBorder="1" applyAlignment="1" applyProtection="1">
      <alignment horizontal="center"/>
      <protection/>
    </xf>
    <xf numFmtId="165" fontId="0" fillId="0" borderId="19" xfId="0" applyNumberFormat="1" applyBorder="1" applyAlignment="1">
      <alignment/>
    </xf>
    <xf numFmtId="165" fontId="2" fillId="0" borderId="19" xfId="0" applyNumberFormat="1" applyFont="1" applyBorder="1" applyAlignment="1">
      <alignment/>
    </xf>
    <xf numFmtId="165" fontId="0" fillId="5" borderId="13" xfId="0" applyNumberFormat="1" applyFill="1" applyBorder="1" applyAlignment="1" applyProtection="1">
      <alignment/>
      <protection/>
    </xf>
    <xf numFmtId="2" fontId="2" fillId="0" borderId="13" xfId="0" applyNumberFormat="1" applyFont="1" applyBorder="1" applyAlignment="1">
      <alignment/>
    </xf>
    <xf numFmtId="0" fontId="8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0" borderId="41" xfId="0" applyFont="1" applyBorder="1" applyAlignment="1">
      <alignment horizontal="left"/>
    </xf>
    <xf numFmtId="0" fontId="10" fillId="0" borderId="41" xfId="0" applyFont="1" applyBorder="1" applyAlignment="1">
      <alignment horizontal="center" vertical="center"/>
    </xf>
    <xf numFmtId="0" fontId="8" fillId="12" borderId="13" xfId="0" applyFont="1" applyFill="1" applyBorder="1" applyAlignment="1" applyProtection="1">
      <alignment/>
      <protection locked="0"/>
    </xf>
    <xf numFmtId="0" fontId="10" fillId="12" borderId="13" xfId="0" applyFont="1" applyFill="1" applyBorder="1" applyAlignment="1" applyProtection="1">
      <alignment horizontal="left"/>
      <protection locked="0"/>
    </xf>
    <xf numFmtId="0" fontId="14" fillId="12" borderId="13" xfId="0" applyFont="1" applyFill="1" applyBorder="1" applyAlignment="1" applyProtection="1">
      <alignment/>
      <protection locked="0"/>
    </xf>
    <xf numFmtId="0" fontId="10" fillId="12" borderId="33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center"/>
      <protection/>
    </xf>
    <xf numFmtId="0" fontId="2" fillId="12" borderId="13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2" fontId="0" fillId="0" borderId="42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workbookViewId="0" topLeftCell="A1">
      <selection activeCell="F11" sqref="F11"/>
    </sheetView>
  </sheetViews>
  <sheetFormatPr defaultColWidth="9.140625" defaultRowHeight="12.75"/>
  <cols>
    <col min="12" max="12" width="12.00390625" style="0" bestFit="1" customWidth="1"/>
    <col min="15" max="15" width="11.28125" style="0" bestFit="1" customWidth="1"/>
  </cols>
  <sheetData>
    <row r="1" spans="1:17" ht="20.25">
      <c r="A1" s="193" t="s">
        <v>84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3" spans="4:10" ht="12.75">
      <c r="D3" s="80" t="s">
        <v>10</v>
      </c>
      <c r="E3" s="80"/>
      <c r="F3" s="80"/>
      <c r="G3" s="80"/>
      <c r="H3" s="80"/>
      <c r="I3" s="80"/>
      <c r="J3" s="80"/>
    </row>
    <row r="4" spans="4:10" ht="12.75">
      <c r="D4" s="80"/>
      <c r="E4" s="80"/>
      <c r="F4" s="80"/>
      <c r="G4" s="80"/>
      <c r="H4" s="80"/>
      <c r="I4" s="80"/>
      <c r="J4" s="80"/>
    </row>
    <row r="5" spans="11:12" ht="13.5" thickBot="1">
      <c r="K5" s="76">
        <v>2.89</v>
      </c>
      <c r="L5" s="76"/>
    </row>
    <row r="6" spans="11:13" ht="13.5" thickTop="1">
      <c r="K6" s="97">
        <v>9.39</v>
      </c>
      <c r="L6" s="12"/>
      <c r="M6" s="100">
        <v>9.35</v>
      </c>
    </row>
    <row r="7" spans="11:13" ht="12.75">
      <c r="K7" s="98"/>
      <c r="L7" s="13"/>
      <c r="M7" s="100"/>
    </row>
    <row r="8" spans="11:13" ht="12.75">
      <c r="K8" s="98"/>
      <c r="L8" s="13"/>
      <c r="M8" s="100"/>
    </row>
    <row r="9" spans="11:13" ht="12.75">
      <c r="K9" s="98"/>
      <c r="L9" s="13"/>
      <c r="M9" s="100"/>
    </row>
    <row r="10" spans="11:13" ht="12.75">
      <c r="K10" s="98"/>
      <c r="L10" s="13"/>
      <c r="M10" s="100"/>
    </row>
    <row r="11" spans="11:13" ht="12.75">
      <c r="K11" s="98"/>
      <c r="L11" s="13"/>
      <c r="M11" s="100"/>
    </row>
    <row r="12" spans="11:13" ht="12.75">
      <c r="K12" s="98"/>
      <c r="L12" s="13"/>
      <c r="M12" s="100"/>
    </row>
    <row r="13" spans="11:13" ht="12.75">
      <c r="K13" s="98"/>
      <c r="L13" s="13"/>
      <c r="M13" s="100"/>
    </row>
    <row r="14" spans="9:13" ht="13.5" thickBot="1">
      <c r="I14" s="76">
        <v>2.49</v>
      </c>
      <c r="J14" s="74"/>
      <c r="K14" s="98"/>
      <c r="L14" s="14"/>
      <c r="M14" s="101"/>
    </row>
    <row r="15" spans="9:17" ht="13.5" thickTop="1">
      <c r="I15" s="95">
        <v>2.8</v>
      </c>
      <c r="J15" s="7"/>
      <c r="K15" s="15"/>
      <c r="L15" s="16"/>
      <c r="M15" s="29">
        <v>2.62</v>
      </c>
      <c r="N15" s="33"/>
      <c r="O15" s="33"/>
      <c r="P15" s="34"/>
      <c r="Q15" s="79">
        <v>5.46</v>
      </c>
    </row>
    <row r="16" spans="9:17" ht="12.75">
      <c r="I16" s="96"/>
      <c r="J16" s="8"/>
      <c r="K16" s="15"/>
      <c r="L16" s="16"/>
      <c r="M16" s="22"/>
      <c r="N16" s="35"/>
      <c r="O16" s="35"/>
      <c r="P16" s="36"/>
      <c r="Q16" s="79"/>
    </row>
    <row r="17" spans="2:17" ht="13.5" thickBot="1">
      <c r="B17" s="87">
        <v>32.6</v>
      </c>
      <c r="C17" s="87"/>
      <c r="D17" s="87"/>
      <c r="E17" s="87"/>
      <c r="F17" s="87"/>
      <c r="G17" s="87"/>
      <c r="H17" s="88"/>
      <c r="I17" s="75"/>
      <c r="J17" s="9"/>
      <c r="K17" s="15"/>
      <c r="L17" s="16"/>
      <c r="M17" s="22"/>
      <c r="N17" s="35"/>
      <c r="O17" s="35"/>
      <c r="P17" s="36"/>
      <c r="Q17" s="79"/>
    </row>
    <row r="18" spans="2:17" ht="13.5" thickTop="1">
      <c r="B18" s="1"/>
      <c r="C18" s="2"/>
      <c r="D18" s="2"/>
      <c r="E18" s="2"/>
      <c r="F18" s="2"/>
      <c r="G18" s="2"/>
      <c r="H18" s="102">
        <v>2.92</v>
      </c>
      <c r="I18" s="10"/>
      <c r="J18" s="10"/>
      <c r="K18" s="15"/>
      <c r="L18" s="14"/>
      <c r="M18" s="22"/>
      <c r="N18" s="35"/>
      <c r="O18" s="35"/>
      <c r="P18" s="36"/>
      <c r="Q18" s="79"/>
    </row>
    <row r="19" spans="2:17" ht="12.75">
      <c r="B19" s="3"/>
      <c r="C19" s="4"/>
      <c r="D19" s="4"/>
      <c r="E19" s="4"/>
      <c r="F19" s="4"/>
      <c r="G19" s="4"/>
      <c r="H19" s="103"/>
      <c r="I19" s="10"/>
      <c r="J19" s="10"/>
      <c r="K19" s="15"/>
      <c r="L19" s="14"/>
      <c r="M19" s="22"/>
      <c r="N19" s="196" t="s">
        <v>85</v>
      </c>
      <c r="O19" s="196"/>
      <c r="P19" s="197"/>
      <c r="Q19" s="79"/>
    </row>
    <row r="20" spans="2:17" ht="12.75">
      <c r="B20" s="3"/>
      <c r="C20" s="4"/>
      <c r="D20" s="4"/>
      <c r="E20" s="4"/>
      <c r="F20" s="4"/>
      <c r="G20" s="4"/>
      <c r="H20" s="103"/>
      <c r="I20" s="10"/>
      <c r="J20" s="10"/>
      <c r="K20" s="14"/>
      <c r="L20" s="14"/>
      <c r="M20" s="22"/>
      <c r="N20" s="196"/>
      <c r="O20" s="196"/>
      <c r="P20" s="197"/>
      <c r="Q20" s="79"/>
    </row>
    <row r="21" spans="2:17" ht="12.75">
      <c r="B21" s="3"/>
      <c r="C21" s="4" t="s">
        <v>2</v>
      </c>
      <c r="D21" s="4"/>
      <c r="E21" s="21">
        <v>2.6</v>
      </c>
      <c r="F21" s="4"/>
      <c r="G21" s="4"/>
      <c r="H21" s="103"/>
      <c r="I21" s="10"/>
      <c r="J21" s="10"/>
      <c r="K21" s="14"/>
      <c r="L21" s="14"/>
      <c r="M21" s="22"/>
      <c r="N21" s="37"/>
      <c r="O21" s="35"/>
      <c r="P21" s="36"/>
      <c r="Q21" s="79"/>
    </row>
    <row r="22" spans="2:17" ht="12.75">
      <c r="B22" s="3"/>
      <c r="C22" s="4" t="s">
        <v>3</v>
      </c>
      <c r="D22" s="4"/>
      <c r="E22" s="4">
        <v>3.33</v>
      </c>
      <c r="F22" s="4"/>
      <c r="G22" s="4"/>
      <c r="H22" s="103"/>
      <c r="I22" s="10"/>
      <c r="J22" s="10"/>
      <c r="K22" s="14"/>
      <c r="L22" s="14"/>
      <c r="M22" s="22"/>
      <c r="N22" s="35"/>
      <c r="O22" s="35"/>
      <c r="P22" s="36"/>
      <c r="Q22" s="79"/>
    </row>
    <row r="23" spans="2:17" ht="12.75">
      <c r="B23" s="3"/>
      <c r="C23" s="4"/>
      <c r="D23" s="4"/>
      <c r="E23" s="4"/>
      <c r="F23" s="4"/>
      <c r="G23" s="4"/>
      <c r="H23" s="103"/>
      <c r="I23" s="10"/>
      <c r="J23" s="10"/>
      <c r="K23" s="14"/>
      <c r="L23" s="14"/>
      <c r="M23" s="22"/>
      <c r="N23" s="194" t="s">
        <v>2</v>
      </c>
      <c r="O23" s="194"/>
      <c r="P23" s="195">
        <v>5.9</v>
      </c>
      <c r="Q23" s="79"/>
    </row>
    <row r="24" spans="2:17" ht="13.5" thickBot="1">
      <c r="B24" s="5"/>
      <c r="C24" s="6"/>
      <c r="D24" s="6"/>
      <c r="E24" s="6"/>
      <c r="F24" s="6"/>
      <c r="G24" s="6"/>
      <c r="H24" s="104"/>
      <c r="I24" s="11"/>
      <c r="J24" s="11"/>
      <c r="K24" s="18"/>
      <c r="L24" s="18"/>
      <c r="M24" s="23"/>
      <c r="N24" s="35"/>
      <c r="O24" s="35"/>
      <c r="P24" s="36"/>
      <c r="Q24" s="79"/>
    </row>
    <row r="25" spans="14:16" ht="13.5" thickTop="1">
      <c r="N25" s="94">
        <v>6.1</v>
      </c>
      <c r="O25" s="94"/>
      <c r="P25" s="94"/>
    </row>
    <row r="26" spans="9:13" ht="12.75">
      <c r="I26" s="77">
        <v>8</v>
      </c>
      <c r="J26" s="77"/>
      <c r="K26" s="77"/>
      <c r="L26" s="77"/>
      <c r="M26" s="77"/>
    </row>
    <row r="27" ht="12.75">
      <c r="B27" t="s">
        <v>0</v>
      </c>
    </row>
    <row r="29" spans="2:16" ht="12.75">
      <c r="B29" s="3"/>
      <c r="C29">
        <f>H18*B17</f>
        <v>95.19200000000001</v>
      </c>
      <c r="I29" s="10"/>
      <c r="J29">
        <f>(H18+I15)*I14</f>
        <v>14.2428</v>
      </c>
      <c r="K29" s="14"/>
      <c r="L29">
        <f>(H18+K6)*K5</f>
        <v>35.575900000000004</v>
      </c>
      <c r="M29" s="22"/>
      <c r="N29">
        <f>M15*Q15</f>
        <v>14.305200000000001</v>
      </c>
      <c r="O29" s="35"/>
      <c r="P29">
        <f>N25*Q15</f>
        <v>33.306</v>
      </c>
    </row>
    <row r="31" spans="6:9" ht="12.75">
      <c r="F31" s="78" t="s">
        <v>1</v>
      </c>
      <c r="G31" s="78"/>
      <c r="H31" s="28">
        <f>C29+J29+L29+N29+P29</f>
        <v>192.62190000000004</v>
      </c>
      <c r="I31" s="28" t="s">
        <v>5</v>
      </c>
    </row>
    <row r="33" spans="2:15" ht="12.75">
      <c r="B33" s="4"/>
      <c r="I33" s="10"/>
      <c r="K33" s="14"/>
      <c r="M33" s="22"/>
      <c r="O33" s="35"/>
    </row>
    <row r="34" spans="1:15" ht="12.75">
      <c r="A34" t="s">
        <v>6</v>
      </c>
      <c r="B34">
        <f>2*B17*E21</f>
        <v>169.52</v>
      </c>
      <c r="I34">
        <f>I15*E21+I14*E21</f>
        <v>13.754000000000001</v>
      </c>
      <c r="K34">
        <f>K6*E21+K5*E21+M6*E21</f>
        <v>56.238</v>
      </c>
      <c r="M34">
        <f>M15*E21</f>
        <v>6.812</v>
      </c>
      <c r="O34">
        <f>N25*P23*2</f>
        <v>71.98</v>
      </c>
    </row>
    <row r="35" spans="2:15" ht="12.75">
      <c r="B35">
        <f>H18*E21</f>
        <v>7.592</v>
      </c>
      <c r="I35">
        <f>I14*E21</f>
        <v>6.474000000000001</v>
      </c>
      <c r="K35">
        <f>K5*E21</f>
        <v>7.514</v>
      </c>
      <c r="M35">
        <f>M15*E21</f>
        <v>6.812</v>
      </c>
      <c r="O35">
        <f>Q15*P23</f>
        <v>32.214</v>
      </c>
    </row>
    <row r="36" spans="2:15" ht="12.75">
      <c r="B36" s="28">
        <f>SUM(B34:B35)</f>
        <v>177.11200000000002</v>
      </c>
      <c r="I36" s="28">
        <f>SUM(I34:I35)</f>
        <v>20.228</v>
      </c>
      <c r="K36" s="28">
        <f>SUM(K34:K35)</f>
        <v>63.752</v>
      </c>
      <c r="M36" s="28">
        <f>SUM(M34:M35)</f>
        <v>13.624</v>
      </c>
      <c r="O36" s="28">
        <f>SUM(O34:O35)</f>
        <v>104.194</v>
      </c>
    </row>
    <row r="38" spans="6:9" ht="12.75">
      <c r="F38" s="78" t="s">
        <v>7</v>
      </c>
      <c r="G38" s="78"/>
      <c r="H38" s="28">
        <f>B36+I36+K36+M36+O36</f>
        <v>378.9100000000001</v>
      </c>
      <c r="I38" s="28" t="s">
        <v>5</v>
      </c>
    </row>
    <row r="39" spans="6:9" ht="12.75">
      <c r="F39" s="31"/>
      <c r="G39" s="31"/>
      <c r="H39" s="28"/>
      <c r="I39" s="28"/>
    </row>
    <row r="40" spans="5:12" ht="12.75">
      <c r="E40" s="78" t="s">
        <v>12</v>
      </c>
      <c r="F40" s="78"/>
      <c r="G40" s="78"/>
      <c r="H40" s="28">
        <f>H31+H38</f>
        <v>571.5319000000002</v>
      </c>
      <c r="I40" s="28" t="s">
        <v>5</v>
      </c>
      <c r="L40" s="32"/>
    </row>
    <row r="41" spans="6:9" ht="12.75">
      <c r="F41" s="31"/>
      <c r="G41" s="31"/>
      <c r="H41" s="28"/>
      <c r="I41" s="28"/>
    </row>
    <row r="43" spans="4:10" ht="12.75">
      <c r="D43" s="80" t="s">
        <v>11</v>
      </c>
      <c r="E43" s="80"/>
      <c r="F43" s="80"/>
      <c r="G43" s="80"/>
      <c r="H43" s="80"/>
      <c r="I43" s="80"/>
      <c r="J43" s="80"/>
    </row>
    <row r="44" spans="4:10" ht="12.75">
      <c r="D44" s="80"/>
      <c r="E44" s="80"/>
      <c r="F44" s="80"/>
      <c r="G44" s="80"/>
      <c r="H44" s="80"/>
      <c r="I44" s="80"/>
      <c r="J44" s="80"/>
    </row>
    <row r="45" spans="11:12" ht="13.5" thickBot="1">
      <c r="K45" s="76">
        <v>2.89</v>
      </c>
      <c r="L45" s="76"/>
    </row>
    <row r="46" spans="11:13" ht="13.5" thickTop="1">
      <c r="K46" s="97">
        <v>9.39</v>
      </c>
      <c r="L46" s="12"/>
      <c r="M46" s="100">
        <v>9.35</v>
      </c>
    </row>
    <row r="47" spans="11:13" ht="12.75">
      <c r="K47" s="98"/>
      <c r="L47" s="13"/>
      <c r="M47" s="100"/>
    </row>
    <row r="48" spans="11:13" ht="12.75">
      <c r="K48" s="98"/>
      <c r="L48" s="13"/>
      <c r="M48" s="100"/>
    </row>
    <row r="49" spans="11:13" ht="12.75">
      <c r="K49" s="98"/>
      <c r="L49" s="13"/>
      <c r="M49" s="100"/>
    </row>
    <row r="50" spans="11:13" ht="12.75">
      <c r="K50" s="98"/>
      <c r="L50" s="13"/>
      <c r="M50" s="100"/>
    </row>
    <row r="51" spans="11:13" ht="12.75">
      <c r="K51" s="98"/>
      <c r="L51" s="13"/>
      <c r="M51" s="100"/>
    </row>
    <row r="52" spans="11:13" ht="12.75">
      <c r="K52" s="98"/>
      <c r="L52" s="13"/>
      <c r="M52" s="100"/>
    </row>
    <row r="53" spans="11:13" ht="12.75">
      <c r="K53" s="98"/>
      <c r="L53" s="13"/>
      <c r="M53" s="100"/>
    </row>
    <row r="54" spans="9:13" ht="13.5" thickBot="1">
      <c r="I54" s="76">
        <v>2.49</v>
      </c>
      <c r="J54" s="74"/>
      <c r="K54" s="98"/>
      <c r="L54" s="14"/>
      <c r="M54" s="101"/>
    </row>
    <row r="55" spans="9:17" ht="13.5" thickTop="1">
      <c r="I55" s="95">
        <v>2.8</v>
      </c>
      <c r="J55" s="7"/>
      <c r="K55" s="15"/>
      <c r="L55" s="16"/>
      <c r="M55" s="29">
        <v>2.62</v>
      </c>
      <c r="N55" s="33"/>
      <c r="O55" s="33"/>
      <c r="P55" s="34"/>
      <c r="Q55" s="79">
        <v>5.46</v>
      </c>
    </row>
    <row r="56" spans="9:17" ht="12.75">
      <c r="I56" s="96"/>
      <c r="J56" s="8"/>
      <c r="K56" s="15"/>
      <c r="L56" s="16"/>
      <c r="M56" s="22"/>
      <c r="N56" s="35"/>
      <c r="O56" s="35"/>
      <c r="P56" s="36"/>
      <c r="Q56" s="79"/>
    </row>
    <row r="57" spans="2:17" ht="13.5" thickBot="1">
      <c r="B57" s="87">
        <v>32.6</v>
      </c>
      <c r="C57" s="87"/>
      <c r="D57" s="87"/>
      <c r="E57" s="87"/>
      <c r="F57" s="87"/>
      <c r="G57" s="87"/>
      <c r="H57" s="88"/>
      <c r="I57" s="75"/>
      <c r="J57" s="9"/>
      <c r="K57" s="15"/>
      <c r="L57" s="16"/>
      <c r="M57" s="22"/>
      <c r="N57" s="35"/>
      <c r="O57" s="35"/>
      <c r="P57" s="36"/>
      <c r="Q57" s="79"/>
    </row>
    <row r="58" spans="2:17" ht="14.25" thickBot="1" thickTop="1">
      <c r="B58" s="1"/>
      <c r="C58" s="2"/>
      <c r="D58" s="2"/>
      <c r="E58" s="2"/>
      <c r="F58" s="2"/>
      <c r="G58" s="2"/>
      <c r="H58" s="102">
        <v>2.92</v>
      </c>
      <c r="I58" s="10"/>
      <c r="J58" s="10"/>
      <c r="K58" s="15"/>
      <c r="L58" s="14"/>
      <c r="M58" s="22"/>
      <c r="N58" s="35"/>
      <c r="O58" s="35"/>
      <c r="P58" s="36"/>
      <c r="Q58" s="79"/>
    </row>
    <row r="59" spans="2:17" ht="12.75">
      <c r="B59" s="3"/>
      <c r="C59" s="4"/>
      <c r="D59" s="4"/>
      <c r="E59" s="4"/>
      <c r="F59" s="4"/>
      <c r="G59" s="4"/>
      <c r="H59" s="103"/>
      <c r="I59" s="10"/>
      <c r="J59" s="10"/>
      <c r="K59" s="15"/>
      <c r="L59" s="14"/>
      <c r="M59" s="22"/>
      <c r="N59" s="35"/>
      <c r="O59" s="105"/>
      <c r="P59" s="36"/>
      <c r="Q59" s="79"/>
    </row>
    <row r="60" spans="2:17" ht="13.5" thickBot="1">
      <c r="B60" s="3"/>
      <c r="C60" s="4"/>
      <c r="D60" s="4"/>
      <c r="E60" s="4"/>
      <c r="F60" s="4"/>
      <c r="G60" s="4"/>
      <c r="H60" s="103"/>
      <c r="I60" s="10"/>
      <c r="J60" s="10"/>
      <c r="K60" s="14"/>
      <c r="L60" s="14"/>
      <c r="M60" s="22"/>
      <c r="N60" s="35"/>
      <c r="O60" s="106"/>
      <c r="P60" s="36"/>
      <c r="Q60" s="79"/>
    </row>
    <row r="61" spans="2:17" ht="12.75">
      <c r="B61" s="3"/>
      <c r="C61" s="4" t="s">
        <v>2</v>
      </c>
      <c r="D61" s="4"/>
      <c r="E61" s="21">
        <v>2.6</v>
      </c>
      <c r="F61" s="4"/>
      <c r="G61" s="4"/>
      <c r="H61" s="103"/>
      <c r="I61" s="10"/>
      <c r="J61" s="10"/>
      <c r="K61" s="14"/>
      <c r="L61" s="14"/>
      <c r="M61" s="22"/>
      <c r="N61" s="35"/>
      <c r="O61" s="35"/>
      <c r="P61" s="36"/>
      <c r="Q61" s="79"/>
    </row>
    <row r="62" spans="2:17" ht="12.75">
      <c r="B62" s="3"/>
      <c r="C62" s="4" t="s">
        <v>3</v>
      </c>
      <c r="D62" s="4"/>
      <c r="E62" s="4">
        <v>3.33</v>
      </c>
      <c r="F62" s="4"/>
      <c r="G62" s="4"/>
      <c r="H62" s="103"/>
      <c r="I62" s="10"/>
      <c r="J62" s="10"/>
      <c r="K62" s="14"/>
      <c r="L62" s="14"/>
      <c r="M62" s="22"/>
      <c r="N62" s="35"/>
      <c r="O62" s="35"/>
      <c r="P62" s="36"/>
      <c r="Q62" s="79"/>
    </row>
    <row r="63" spans="2:17" ht="12.75">
      <c r="B63" s="3"/>
      <c r="C63" s="4"/>
      <c r="D63" s="4"/>
      <c r="E63" s="4"/>
      <c r="F63" s="4"/>
      <c r="G63" s="4"/>
      <c r="H63" s="103"/>
      <c r="I63" s="10"/>
      <c r="J63" s="10"/>
      <c r="K63" s="14"/>
      <c r="L63" s="14"/>
      <c r="M63" s="22"/>
      <c r="N63" s="35" t="s">
        <v>2</v>
      </c>
      <c r="O63" s="35"/>
      <c r="P63" s="36">
        <v>2.7</v>
      </c>
      <c r="Q63" s="79"/>
    </row>
    <row r="64" spans="2:17" ht="13.5" thickBot="1">
      <c r="B64" s="5"/>
      <c r="C64" s="6"/>
      <c r="D64" s="6"/>
      <c r="E64" s="6"/>
      <c r="F64" s="6"/>
      <c r="G64" s="6"/>
      <c r="H64" s="104"/>
      <c r="I64" s="11"/>
      <c r="J64" s="11"/>
      <c r="K64" s="18"/>
      <c r="L64" s="18"/>
      <c r="M64" s="23"/>
      <c r="N64" s="35"/>
      <c r="O64" s="35"/>
      <c r="P64" s="36"/>
      <c r="Q64" s="79"/>
    </row>
    <row r="65" spans="14:16" ht="13.5" thickTop="1">
      <c r="N65" s="94">
        <v>6.1</v>
      </c>
      <c r="O65" s="94"/>
      <c r="P65" s="94"/>
    </row>
    <row r="66" spans="9:13" ht="12.75">
      <c r="I66" s="77">
        <v>8</v>
      </c>
      <c r="J66" s="77"/>
      <c r="K66" s="77"/>
      <c r="L66" s="77"/>
      <c r="M66" s="77"/>
    </row>
    <row r="67" ht="12.75">
      <c r="B67" t="s">
        <v>0</v>
      </c>
    </row>
    <row r="69" spans="2:16" ht="12.75">
      <c r="B69" s="3"/>
      <c r="C69">
        <f>H58*B57</f>
        <v>95.19200000000001</v>
      </c>
      <c r="I69" s="10"/>
      <c r="J69">
        <f>(H58+I55)*I54</f>
        <v>14.2428</v>
      </c>
      <c r="K69" s="14"/>
      <c r="L69">
        <f>(H58+K46)*K45</f>
        <v>35.575900000000004</v>
      </c>
      <c r="M69" s="22"/>
      <c r="N69" s="27">
        <f>I66-(I54+K45)</f>
        <v>2.619999999999999</v>
      </c>
      <c r="O69" s="35"/>
      <c r="P69">
        <f>N65*Q55</f>
        <v>33.306</v>
      </c>
    </row>
    <row r="70" ht="12.75">
      <c r="N70">
        <f>N69*Q55</f>
        <v>14.305199999999996</v>
      </c>
    </row>
    <row r="71" spans="6:9" ht="12.75">
      <c r="F71" s="78" t="s">
        <v>1</v>
      </c>
      <c r="G71" s="78"/>
      <c r="H71" s="28">
        <f>C69+J69+L69+P69+N70</f>
        <v>192.6219</v>
      </c>
      <c r="I71" s="28" t="s">
        <v>5</v>
      </c>
    </row>
    <row r="73" spans="2:15" ht="12.75">
      <c r="B73" s="4"/>
      <c r="I73" s="10"/>
      <c r="K73" s="14"/>
      <c r="M73" s="22"/>
      <c r="O73" s="35"/>
    </row>
    <row r="74" spans="1:15" ht="12.75">
      <c r="A74" t="s">
        <v>6</v>
      </c>
      <c r="B74">
        <f>2*B57*E61</f>
        <v>169.52</v>
      </c>
      <c r="I74">
        <f>I55*E61+I54*E61</f>
        <v>13.754000000000001</v>
      </c>
      <c r="K74">
        <f>K46*E61+K45*E61+M46*E61</f>
        <v>56.238</v>
      </c>
      <c r="M74">
        <f>M55*E61</f>
        <v>6.812</v>
      </c>
      <c r="O74">
        <f>N65*P63*2</f>
        <v>32.94</v>
      </c>
    </row>
    <row r="75" spans="2:15" ht="12.75">
      <c r="B75">
        <f>H58*E61</f>
        <v>7.592</v>
      </c>
      <c r="I75">
        <f>I54*E61</f>
        <v>6.474000000000001</v>
      </c>
      <c r="K75">
        <f>K45*E61</f>
        <v>7.514</v>
      </c>
      <c r="M75">
        <f>M55*E61</f>
        <v>6.812</v>
      </c>
      <c r="O75">
        <f>Q55*P63</f>
        <v>14.742</v>
      </c>
    </row>
    <row r="76" spans="2:15" ht="12.75">
      <c r="B76" s="28">
        <f>SUM(B74:B75)</f>
        <v>177.11200000000002</v>
      </c>
      <c r="I76" s="28">
        <f>SUM(I74:I75)</f>
        <v>20.228</v>
      </c>
      <c r="K76" s="28">
        <f>SUM(K74:K75)</f>
        <v>63.752</v>
      </c>
      <c r="M76" s="28">
        <f>SUM(M74:M75)</f>
        <v>13.624</v>
      </c>
      <c r="O76" s="28">
        <f>SUM(O74:O75)</f>
        <v>47.682</v>
      </c>
    </row>
    <row r="78" spans="6:9" ht="12.75">
      <c r="F78" s="78" t="s">
        <v>7</v>
      </c>
      <c r="G78" s="78"/>
      <c r="H78" s="28">
        <f>B76+I76+K76+M76+O76</f>
        <v>322.3980000000001</v>
      </c>
      <c r="I78" s="28" t="s">
        <v>5</v>
      </c>
    </row>
    <row r="79" spans="6:7" ht="12.75">
      <c r="F79" s="30"/>
      <c r="G79" s="30"/>
    </row>
    <row r="80" spans="5:12" ht="12.75">
      <c r="E80" s="78" t="s">
        <v>8</v>
      </c>
      <c r="F80" s="78"/>
      <c r="G80" s="78"/>
      <c r="H80" s="28">
        <f>H71+H78</f>
        <v>515.0199000000001</v>
      </c>
      <c r="I80" s="28" t="s">
        <v>5</v>
      </c>
      <c r="L80" s="32"/>
    </row>
    <row r="84" spans="4:10" ht="12.75" customHeight="1">
      <c r="D84" s="80" t="s">
        <v>13</v>
      </c>
      <c r="E84" s="80"/>
      <c r="F84" s="80"/>
      <c r="G84" s="80"/>
      <c r="H84" s="80"/>
      <c r="I84" s="80"/>
      <c r="J84" s="80"/>
    </row>
    <row r="85" spans="4:10" ht="12.75" customHeight="1">
      <c r="D85" s="80"/>
      <c r="E85" s="80"/>
      <c r="F85" s="80"/>
      <c r="G85" s="80"/>
      <c r="H85" s="80"/>
      <c r="I85" s="80"/>
      <c r="J85" s="80"/>
    </row>
    <row r="86" spans="11:12" ht="13.5" thickBot="1">
      <c r="K86" s="76">
        <v>2.89</v>
      </c>
      <c r="L86" s="76"/>
    </row>
    <row r="87" spans="11:13" ht="13.5" thickTop="1">
      <c r="K87" s="97">
        <v>9.39</v>
      </c>
      <c r="L87" s="12"/>
      <c r="M87" s="100">
        <v>9.35</v>
      </c>
    </row>
    <row r="88" spans="11:13" ht="12.75">
      <c r="K88" s="98"/>
      <c r="L88" s="13"/>
      <c r="M88" s="100"/>
    </row>
    <row r="89" spans="11:13" ht="12.75">
      <c r="K89" s="98"/>
      <c r="L89" s="13"/>
      <c r="M89" s="100"/>
    </row>
    <row r="90" spans="11:13" ht="12.75">
      <c r="K90" s="98"/>
      <c r="L90" s="13"/>
      <c r="M90" s="100"/>
    </row>
    <row r="91" spans="11:13" ht="12.75">
      <c r="K91" s="98"/>
      <c r="L91" s="13"/>
      <c r="M91" s="100"/>
    </row>
    <row r="92" spans="11:13" ht="12.75">
      <c r="K92" s="98"/>
      <c r="L92" s="13"/>
      <c r="M92" s="100"/>
    </row>
    <row r="93" spans="11:13" ht="12.75">
      <c r="K93" s="98"/>
      <c r="L93" s="13"/>
      <c r="M93" s="100"/>
    </row>
    <row r="94" spans="11:13" ht="12.75">
      <c r="K94" s="98"/>
      <c r="L94" s="13"/>
      <c r="M94" s="100"/>
    </row>
    <row r="95" spans="9:13" ht="13.5" thickBot="1">
      <c r="I95" s="76">
        <v>2.49</v>
      </c>
      <c r="J95" s="74"/>
      <c r="K95" s="99"/>
      <c r="L95" s="17"/>
      <c r="M95" s="101"/>
    </row>
    <row r="96" spans="9:17" ht="13.5" thickTop="1">
      <c r="I96" s="95">
        <v>2.8</v>
      </c>
      <c r="J96" s="7"/>
      <c r="K96" s="15"/>
      <c r="L96" s="16"/>
      <c r="M96" s="29">
        <v>2.62</v>
      </c>
      <c r="N96" s="19"/>
      <c r="O96" s="19"/>
      <c r="P96" s="25"/>
      <c r="Q96" s="79">
        <v>3.2</v>
      </c>
    </row>
    <row r="97" spans="9:17" ht="12.75">
      <c r="I97" s="96"/>
      <c r="J97" s="8"/>
      <c r="K97" s="15"/>
      <c r="L97" s="16"/>
      <c r="M97" s="22"/>
      <c r="N97" s="24"/>
      <c r="O97" s="24"/>
      <c r="P97" s="26"/>
      <c r="Q97" s="79"/>
    </row>
    <row r="98" spans="2:17" ht="13.5" thickBot="1">
      <c r="B98" s="87">
        <v>32.6</v>
      </c>
      <c r="C98" s="87"/>
      <c r="D98" s="87"/>
      <c r="E98" s="87"/>
      <c r="F98" s="87"/>
      <c r="G98" s="87"/>
      <c r="H98" s="88"/>
      <c r="I98" s="75"/>
      <c r="J98" s="9"/>
      <c r="K98" s="15"/>
      <c r="L98" s="16"/>
      <c r="M98" s="22"/>
      <c r="N98" s="24"/>
      <c r="O98" s="24"/>
      <c r="P98" s="26"/>
      <c r="Q98" s="79"/>
    </row>
    <row r="99" spans="2:17" ht="14.25" thickBot="1" thickTop="1">
      <c r="B99" s="1"/>
      <c r="C99" s="2"/>
      <c r="D99" s="2"/>
      <c r="E99" s="2"/>
      <c r="F99" s="2"/>
      <c r="G99" s="2"/>
      <c r="H99" s="102">
        <v>2.92</v>
      </c>
      <c r="I99" s="10"/>
      <c r="J99" s="10"/>
      <c r="K99" s="15"/>
      <c r="L99" s="14"/>
      <c r="M99" s="22"/>
      <c r="N99" s="24"/>
      <c r="O99" s="24"/>
      <c r="P99" s="26"/>
      <c r="Q99" s="79"/>
    </row>
    <row r="100" spans="2:17" ht="12.75">
      <c r="B100" s="3"/>
      <c r="C100" s="4"/>
      <c r="D100" s="4"/>
      <c r="E100" s="4"/>
      <c r="F100" s="4"/>
      <c r="G100" s="4"/>
      <c r="H100" s="103"/>
      <c r="I100" s="10"/>
      <c r="J100" s="10"/>
      <c r="K100" s="15"/>
      <c r="L100" s="14"/>
      <c r="M100" s="22"/>
      <c r="N100" s="20"/>
      <c r="O100" s="105"/>
      <c r="P100" s="26"/>
      <c r="Q100" s="79"/>
    </row>
    <row r="101" spans="2:17" ht="13.5" thickBot="1">
      <c r="B101" s="3"/>
      <c r="C101" s="4"/>
      <c r="D101" s="4"/>
      <c r="E101" s="4"/>
      <c r="F101" s="4"/>
      <c r="G101" s="4"/>
      <c r="H101" s="103"/>
      <c r="I101" s="10"/>
      <c r="J101" s="10"/>
      <c r="K101" s="14"/>
      <c r="L101" s="14"/>
      <c r="M101" s="22"/>
      <c r="N101" s="20"/>
      <c r="O101" s="106"/>
      <c r="P101" s="26"/>
      <c r="Q101" s="79"/>
    </row>
    <row r="102" spans="2:17" ht="12.75">
      <c r="B102" s="3"/>
      <c r="C102" s="4" t="s">
        <v>2</v>
      </c>
      <c r="D102" s="4"/>
      <c r="E102" s="21">
        <v>2.6</v>
      </c>
      <c r="F102" s="4"/>
      <c r="G102" s="4"/>
      <c r="H102" s="103"/>
      <c r="I102" s="10"/>
      <c r="J102" s="10"/>
      <c r="K102" s="14"/>
      <c r="L102" s="14"/>
      <c r="M102" s="22"/>
      <c r="N102" s="38"/>
      <c r="O102" s="38"/>
      <c r="P102" s="39"/>
      <c r="Q102" s="79"/>
    </row>
    <row r="103" spans="2:17" ht="12.75">
      <c r="B103" s="3"/>
      <c r="C103" s="4" t="s">
        <v>3</v>
      </c>
      <c r="D103" s="4"/>
      <c r="E103" s="4">
        <v>3.33</v>
      </c>
      <c r="F103" s="4"/>
      <c r="G103" s="4"/>
      <c r="H103" s="103"/>
      <c r="I103" s="10"/>
      <c r="J103" s="10"/>
      <c r="K103" s="14"/>
      <c r="L103" s="14"/>
      <c r="M103" s="22"/>
      <c r="N103" s="38"/>
      <c r="O103" s="38"/>
      <c r="P103" s="39"/>
      <c r="Q103" s="79"/>
    </row>
    <row r="104" spans="2:17" ht="12.75">
      <c r="B104" s="3"/>
      <c r="C104" s="4"/>
      <c r="D104" s="4"/>
      <c r="E104" s="4"/>
      <c r="F104" s="4"/>
      <c r="G104" s="4"/>
      <c r="H104" s="103"/>
      <c r="I104" s="10"/>
      <c r="J104" s="10"/>
      <c r="K104" s="14"/>
      <c r="L104" s="14"/>
      <c r="M104" s="22"/>
      <c r="N104" s="38" t="s">
        <v>2</v>
      </c>
      <c r="O104" s="38"/>
      <c r="P104" s="40">
        <v>2.3</v>
      </c>
      <c r="Q104" s="79"/>
    </row>
    <row r="105" spans="2:17" ht="13.5" thickBot="1">
      <c r="B105" s="5"/>
      <c r="C105" s="6"/>
      <c r="D105" s="6"/>
      <c r="E105" s="6"/>
      <c r="F105" s="6"/>
      <c r="G105" s="6"/>
      <c r="H105" s="104"/>
      <c r="I105" s="11"/>
      <c r="J105" s="11"/>
      <c r="K105" s="18"/>
      <c r="L105" s="18"/>
      <c r="M105" s="23"/>
      <c r="N105" s="41"/>
      <c r="O105" s="41"/>
      <c r="P105" s="42"/>
      <c r="Q105" s="79"/>
    </row>
    <row r="106" spans="14:16" ht="13.5" thickTop="1">
      <c r="N106" s="94">
        <v>6.1</v>
      </c>
      <c r="O106" s="94"/>
      <c r="P106" s="94"/>
    </row>
    <row r="107" spans="9:13" ht="12.75">
      <c r="I107" s="77">
        <v>8</v>
      </c>
      <c r="J107" s="77"/>
      <c r="K107" s="77"/>
      <c r="L107" s="77"/>
      <c r="M107" s="77"/>
    </row>
    <row r="108" ht="12.75">
      <c r="B108" t="s">
        <v>0</v>
      </c>
    </row>
    <row r="110" spans="2:16" ht="12.75">
      <c r="B110" s="3"/>
      <c r="C110">
        <f>H99*B98</f>
        <v>95.19200000000001</v>
      </c>
      <c r="I110" s="10"/>
      <c r="J110">
        <f>(H99+I96)*I95</f>
        <v>14.2428</v>
      </c>
      <c r="K110" s="14"/>
      <c r="L110">
        <f>(H99+K87)*K86</f>
        <v>35.575900000000004</v>
      </c>
      <c r="M110" s="22"/>
      <c r="N110" s="27">
        <f>I107-(I95+K86)</f>
        <v>2.619999999999999</v>
      </c>
      <c r="O110" s="20"/>
      <c r="P110">
        <f>N106*Q96</f>
        <v>19.52</v>
      </c>
    </row>
    <row r="111" ht="12.75">
      <c r="N111">
        <f>N110*Q96</f>
        <v>8.383999999999999</v>
      </c>
    </row>
    <row r="112" spans="6:9" ht="12.75">
      <c r="F112" s="78" t="s">
        <v>1</v>
      </c>
      <c r="G112" s="78"/>
      <c r="H112" s="28">
        <f>C110+J110+L110+P110+N111</f>
        <v>172.9147</v>
      </c>
      <c r="I112" s="28" t="s">
        <v>5</v>
      </c>
    </row>
    <row r="114" spans="2:15" ht="12.75">
      <c r="B114" s="4"/>
      <c r="I114" s="10"/>
      <c r="K114" s="14"/>
      <c r="M114" s="22"/>
      <c r="O114" s="20"/>
    </row>
    <row r="115" spans="1:15" ht="12.75">
      <c r="A115" t="s">
        <v>6</v>
      </c>
      <c r="B115">
        <f>2*B98*E102</f>
        <v>169.52</v>
      </c>
      <c r="I115">
        <f>I96*E102+I95*E102</f>
        <v>13.754000000000001</v>
      </c>
      <c r="K115">
        <f>K87*E102+K86*E102+M87*E102</f>
        <v>56.238</v>
      </c>
      <c r="M115">
        <f>M96*E102</f>
        <v>6.812</v>
      </c>
      <c r="O115">
        <f>N106*P104*2</f>
        <v>28.059999999999995</v>
      </c>
    </row>
    <row r="116" spans="2:15" ht="12.75">
      <c r="B116">
        <f>H99*E102</f>
        <v>7.592</v>
      </c>
      <c r="I116">
        <f>I95*E102</f>
        <v>6.474000000000001</v>
      </c>
      <c r="K116">
        <f>K86*E102</f>
        <v>7.514</v>
      </c>
      <c r="M116">
        <f>M96*E102</f>
        <v>6.812</v>
      </c>
      <c r="O116">
        <f>Q96*P104</f>
        <v>7.359999999999999</v>
      </c>
    </row>
    <row r="117" spans="2:15" ht="12.75">
      <c r="B117" s="28">
        <f>SUM(B115:B116)</f>
        <v>177.11200000000002</v>
      </c>
      <c r="I117" s="28">
        <f>SUM(I115:I116)</f>
        <v>20.228</v>
      </c>
      <c r="K117" s="28">
        <f>SUM(K115:K116)</f>
        <v>63.752</v>
      </c>
      <c r="M117" s="28">
        <f>SUM(M115:M116)</f>
        <v>13.624</v>
      </c>
      <c r="O117" s="28">
        <f>SUM(O115:O116)</f>
        <v>35.419999999999995</v>
      </c>
    </row>
    <row r="119" spans="6:9" ht="12.75">
      <c r="F119" s="78" t="s">
        <v>7</v>
      </c>
      <c r="G119" s="78"/>
      <c r="H119" s="28">
        <f>B117+I117+K117+M117+O117</f>
        <v>310.1360000000001</v>
      </c>
      <c r="I119" s="28" t="s">
        <v>5</v>
      </c>
    </row>
    <row r="120" spans="6:7" ht="12.75">
      <c r="F120" s="30"/>
      <c r="G120" s="30"/>
    </row>
    <row r="121" spans="5:12" ht="12.75">
      <c r="E121" s="78" t="s">
        <v>14</v>
      </c>
      <c r="F121" s="78"/>
      <c r="G121" s="78"/>
      <c r="H121" s="28">
        <f>H112+H119</f>
        <v>483.0507000000001</v>
      </c>
      <c r="I121" s="28" t="s">
        <v>5</v>
      </c>
      <c r="L121" s="43"/>
    </row>
    <row r="126" spans="4:10" ht="12.75">
      <c r="D126" s="80" t="s">
        <v>15</v>
      </c>
      <c r="E126" s="80"/>
      <c r="F126" s="80"/>
      <c r="G126" s="80"/>
      <c r="H126" s="80"/>
      <c r="I126" s="80"/>
      <c r="J126" s="80"/>
    </row>
    <row r="127" spans="4:10" ht="12.75">
      <c r="D127" s="80"/>
      <c r="E127" s="80"/>
      <c r="F127" s="80"/>
      <c r="G127" s="80"/>
      <c r="H127" s="80"/>
      <c r="I127" s="80"/>
      <c r="J127" s="80"/>
    </row>
    <row r="131" spans="9:13" ht="13.5" thickBot="1">
      <c r="I131" s="77">
        <v>8</v>
      </c>
      <c r="J131" s="77"/>
      <c r="K131" s="77"/>
      <c r="L131" s="77"/>
      <c r="M131" s="77"/>
    </row>
    <row r="132" spans="9:17" ht="13.5" thickTop="1">
      <c r="I132" s="95">
        <v>2.8</v>
      </c>
      <c r="J132" s="7"/>
      <c r="K132" s="7"/>
      <c r="L132" s="7"/>
      <c r="M132" s="7"/>
      <c r="N132" s="45"/>
      <c r="O132" s="19"/>
      <c r="P132" s="25"/>
      <c r="Q132" s="79">
        <v>3.2</v>
      </c>
    </row>
    <row r="133" spans="9:17" ht="12.75">
      <c r="I133" s="96"/>
      <c r="J133" s="8"/>
      <c r="K133" s="8"/>
      <c r="L133" s="8"/>
      <c r="M133" s="8"/>
      <c r="N133" s="46"/>
      <c r="O133" s="24"/>
      <c r="P133" s="26"/>
      <c r="Q133" s="79"/>
    </row>
    <row r="134" spans="2:17" ht="13.5" thickBot="1">
      <c r="B134" s="87">
        <v>30.5</v>
      </c>
      <c r="C134" s="87"/>
      <c r="D134" s="87"/>
      <c r="E134" s="87"/>
      <c r="F134" s="87"/>
      <c r="G134" s="87"/>
      <c r="H134" s="88"/>
      <c r="I134" s="75"/>
      <c r="J134" s="9"/>
      <c r="K134" s="9"/>
      <c r="L134" s="9"/>
      <c r="M134" s="9"/>
      <c r="N134" s="46"/>
      <c r="O134" s="24"/>
      <c r="P134" s="26"/>
      <c r="Q134" s="79"/>
    </row>
    <row r="135" spans="2:17" ht="14.25" thickBot="1" thickTop="1">
      <c r="B135" s="1"/>
      <c r="C135" s="2"/>
      <c r="D135" s="2"/>
      <c r="E135" s="2"/>
      <c r="F135" s="2"/>
      <c r="G135" s="2"/>
      <c r="H135" s="89">
        <v>2.6</v>
      </c>
      <c r="I135" s="10"/>
      <c r="J135" s="10"/>
      <c r="K135" s="10"/>
      <c r="L135" s="10"/>
      <c r="M135" s="10"/>
      <c r="N135" s="81"/>
      <c r="O135" s="24"/>
      <c r="P135" s="26"/>
      <c r="Q135" s="79"/>
    </row>
    <row r="136" spans="2:17" ht="12.75">
      <c r="B136" s="3"/>
      <c r="C136" s="4"/>
      <c r="D136" s="4"/>
      <c r="E136" s="4"/>
      <c r="F136" s="4"/>
      <c r="G136" s="4"/>
      <c r="H136" s="90"/>
      <c r="I136" s="10"/>
      <c r="J136" s="10"/>
      <c r="K136" s="10"/>
      <c r="L136" s="10"/>
      <c r="M136" s="10"/>
      <c r="N136" s="81"/>
      <c r="O136" s="92"/>
      <c r="P136" s="26"/>
      <c r="Q136" s="79"/>
    </row>
    <row r="137" spans="2:17" ht="13.5" thickBot="1">
      <c r="B137" s="3"/>
      <c r="C137" s="4"/>
      <c r="D137" s="4"/>
      <c r="E137" s="4"/>
      <c r="F137" s="4"/>
      <c r="G137" s="4"/>
      <c r="H137" s="90"/>
      <c r="I137" s="10"/>
      <c r="J137" s="10"/>
      <c r="K137" s="10"/>
      <c r="L137" s="10"/>
      <c r="M137" s="10"/>
      <c r="N137" s="82"/>
      <c r="O137" s="93"/>
      <c r="P137" s="47"/>
      <c r="Q137" s="79"/>
    </row>
    <row r="138" spans="2:17" ht="13.5" thickTop="1">
      <c r="B138" s="3"/>
      <c r="C138" s="4" t="s">
        <v>2</v>
      </c>
      <c r="D138" s="4"/>
      <c r="E138" s="21">
        <v>2.6</v>
      </c>
      <c r="F138" s="4"/>
      <c r="G138" s="4"/>
      <c r="H138" s="90"/>
      <c r="I138" s="10"/>
      <c r="J138" s="10"/>
      <c r="K138" s="10"/>
      <c r="L138" s="10"/>
      <c r="M138" s="10"/>
      <c r="N138" s="35"/>
      <c r="O138" s="35"/>
      <c r="P138" s="35"/>
      <c r="Q138" s="79">
        <v>2</v>
      </c>
    </row>
    <row r="139" spans="2:17" ht="12.75">
      <c r="B139" s="3"/>
      <c r="C139" s="4" t="s">
        <v>3</v>
      </c>
      <c r="D139" s="4"/>
      <c r="E139" s="21">
        <v>2.8</v>
      </c>
      <c r="F139" s="4"/>
      <c r="G139" s="4"/>
      <c r="H139" s="90"/>
      <c r="I139" s="10"/>
      <c r="J139" s="10"/>
      <c r="K139" s="10"/>
      <c r="L139" s="10"/>
      <c r="M139" s="10"/>
      <c r="N139" s="35"/>
      <c r="O139" s="35"/>
      <c r="P139" s="35"/>
      <c r="Q139" s="79"/>
    </row>
    <row r="140" spans="2:17" ht="12.75">
      <c r="B140" s="3"/>
      <c r="C140" s="4" t="s">
        <v>16</v>
      </c>
      <c r="D140" s="4"/>
      <c r="E140" s="4"/>
      <c r="F140" s="4"/>
      <c r="G140" s="4"/>
      <c r="H140" s="90"/>
      <c r="I140" s="10"/>
      <c r="J140" s="10"/>
      <c r="K140" s="10"/>
      <c r="L140" s="10"/>
      <c r="M140" s="10"/>
      <c r="N140" s="48" t="s">
        <v>2</v>
      </c>
      <c r="O140" s="48"/>
      <c r="P140" s="49">
        <v>3</v>
      </c>
      <c r="Q140" s="79"/>
    </row>
    <row r="141" spans="2:17" ht="13.5" thickBot="1">
      <c r="B141" s="5"/>
      <c r="C141" s="6"/>
      <c r="D141" s="6"/>
      <c r="E141" s="6"/>
      <c r="F141" s="4"/>
      <c r="G141" s="4"/>
      <c r="H141" s="91"/>
      <c r="I141" s="11"/>
      <c r="J141" s="11"/>
      <c r="K141" s="11"/>
      <c r="L141" s="11"/>
      <c r="M141" s="11"/>
      <c r="N141" s="35"/>
      <c r="O141" s="35"/>
      <c r="P141" s="35"/>
      <c r="Q141" s="79"/>
    </row>
    <row r="142" spans="3:16" ht="13.5" thickTop="1">
      <c r="C142" s="191">
        <v>6.8</v>
      </c>
      <c r="D142" s="52"/>
      <c r="E142" s="53"/>
      <c r="F142" s="185"/>
      <c r="G142" s="187"/>
      <c r="N142" s="94">
        <v>6.7</v>
      </c>
      <c r="O142" s="94"/>
      <c r="P142" s="94"/>
    </row>
    <row r="143" spans="3:13" ht="12.75">
      <c r="C143" s="192"/>
      <c r="D143" s="83" t="s">
        <v>83</v>
      </c>
      <c r="E143" s="84"/>
      <c r="F143" s="186"/>
      <c r="G143" s="188"/>
      <c r="I143" s="44"/>
      <c r="J143" s="44"/>
      <c r="K143" s="44"/>
      <c r="L143" s="44"/>
      <c r="M143" s="44"/>
    </row>
    <row r="144" spans="3:7" ht="13.5" thickBot="1">
      <c r="C144" s="192"/>
      <c r="D144" s="54" t="s">
        <v>23</v>
      </c>
      <c r="E144" s="55">
        <v>2.8</v>
      </c>
      <c r="F144" s="190"/>
      <c r="G144" s="189"/>
    </row>
    <row r="145" spans="4:7" ht="13.5" thickBot="1">
      <c r="D145" s="85">
        <v>7.2</v>
      </c>
      <c r="E145" s="85"/>
      <c r="F145" s="44"/>
      <c r="G145" s="44"/>
    </row>
    <row r="146" spans="1:16" ht="12.75">
      <c r="A146" t="s">
        <v>0</v>
      </c>
      <c r="B146" s="3"/>
      <c r="C146">
        <f>H135*B134</f>
        <v>79.3</v>
      </c>
      <c r="F146" s="52"/>
      <c r="G146">
        <f>C142*D145</f>
        <v>48.96</v>
      </c>
      <c r="I146" s="10"/>
      <c r="J146">
        <f>(H135+I132)*I131</f>
        <v>43.2</v>
      </c>
      <c r="O146" s="35"/>
      <c r="P146">
        <f>N142*Q138</f>
        <v>13.4</v>
      </c>
    </row>
    <row r="148" spans="6:9" ht="12.75">
      <c r="F148" s="78" t="s">
        <v>1</v>
      </c>
      <c r="G148" s="78"/>
      <c r="H148" s="28">
        <f>C146+J146+P146+G146</f>
        <v>184.86</v>
      </c>
      <c r="I148" s="28" t="s">
        <v>5</v>
      </c>
    </row>
    <row r="149" ht="13.5" thickBot="1"/>
    <row r="150" spans="2:15" ht="12.75">
      <c r="B150" s="4"/>
      <c r="F150" s="52"/>
      <c r="I150" s="10"/>
      <c r="O150" s="35"/>
    </row>
    <row r="151" spans="1:15" ht="12.75">
      <c r="A151" t="s">
        <v>6</v>
      </c>
      <c r="B151">
        <f>2*B134*E138</f>
        <v>158.6</v>
      </c>
      <c r="F151">
        <f>2*C142*E144+2*D145*E144</f>
        <v>78.4</v>
      </c>
      <c r="I151">
        <f>I132*E138+I131*E138+Q132*E138</f>
        <v>36.4</v>
      </c>
      <c r="O151">
        <f>N142*P140*2</f>
        <v>40.2</v>
      </c>
    </row>
    <row r="152" spans="2:15" ht="12.75">
      <c r="B152">
        <f>H135*E138</f>
        <v>6.760000000000001</v>
      </c>
      <c r="I152">
        <f>I131*E138</f>
        <v>20.8</v>
      </c>
      <c r="O152">
        <f>Q132*P140</f>
        <v>9.600000000000001</v>
      </c>
    </row>
    <row r="153" spans="2:15" ht="12.75">
      <c r="B153" s="28">
        <f>SUM(B151:B152)</f>
        <v>165.35999999999999</v>
      </c>
      <c r="I153" s="28">
        <f>SUM(I151:I152)</f>
        <v>57.2</v>
      </c>
      <c r="O153" s="28">
        <f>SUM(O151:O152)</f>
        <v>49.800000000000004</v>
      </c>
    </row>
    <row r="155" spans="6:9" ht="12.75">
      <c r="F155" s="78" t="s">
        <v>7</v>
      </c>
      <c r="G155" s="78"/>
      <c r="H155" s="28">
        <f>B153+I153+K153+M153+O153+F151</f>
        <v>350.76</v>
      </c>
      <c r="I155" s="28" t="s">
        <v>5</v>
      </c>
    </row>
    <row r="156" spans="6:7" ht="12.75">
      <c r="F156" s="30"/>
      <c r="G156" s="30"/>
    </row>
    <row r="157" spans="5:12" ht="12.75">
      <c r="E157" s="78" t="s">
        <v>14</v>
      </c>
      <c r="F157" s="78"/>
      <c r="G157" s="78"/>
      <c r="H157" s="28">
        <f>H148+H155</f>
        <v>535.62</v>
      </c>
      <c r="I157" s="28" t="s">
        <v>5</v>
      </c>
      <c r="L157" s="43"/>
    </row>
    <row r="160" ht="12.75">
      <c r="D160" s="28" t="s">
        <v>17</v>
      </c>
    </row>
    <row r="161" spans="4:9" ht="12.75">
      <c r="D161" s="50"/>
      <c r="E161" s="50"/>
      <c r="F161" s="50" t="s">
        <v>19</v>
      </c>
      <c r="G161" s="50" t="s">
        <v>20</v>
      </c>
      <c r="H161" s="50"/>
      <c r="I161" s="50" t="s">
        <v>21</v>
      </c>
    </row>
    <row r="162" spans="4:9" ht="12.75">
      <c r="D162" s="50" t="s">
        <v>18</v>
      </c>
      <c r="E162" s="50"/>
      <c r="F162" s="50">
        <f>H31</f>
        <v>192.62190000000004</v>
      </c>
      <c r="G162" s="50">
        <f>H38</f>
        <v>378.9100000000001</v>
      </c>
      <c r="H162" s="50"/>
      <c r="I162" s="50">
        <f>F162+G162</f>
        <v>571.5319000000002</v>
      </c>
    </row>
    <row r="163" spans="4:9" ht="12.75">
      <c r="D163" s="50"/>
      <c r="E163" s="50"/>
      <c r="F163" s="50"/>
      <c r="G163" s="50"/>
      <c r="H163" s="50"/>
      <c r="I163" s="50" t="s">
        <v>4</v>
      </c>
    </row>
    <row r="164" spans="4:9" ht="12.75">
      <c r="D164" s="50" t="s">
        <v>22</v>
      </c>
      <c r="E164" s="50"/>
      <c r="F164" s="50">
        <f>H71</f>
        <v>192.6219</v>
      </c>
      <c r="G164" s="50">
        <f>H78</f>
        <v>322.3980000000001</v>
      </c>
      <c r="H164" s="50"/>
      <c r="I164" s="50">
        <f>F164+G164</f>
        <v>515.0199000000001</v>
      </c>
    </row>
    <row r="165" spans="4:9" ht="12.75">
      <c r="D165" s="50"/>
      <c r="E165" s="50"/>
      <c r="F165" s="50"/>
      <c r="G165" s="50"/>
      <c r="H165" s="50"/>
      <c r="I165" s="50" t="s">
        <v>4</v>
      </c>
    </row>
    <row r="166" spans="4:9" ht="12.75" customHeight="1">
      <c r="D166" s="50" t="s">
        <v>13</v>
      </c>
      <c r="E166" s="50"/>
      <c r="F166" s="50">
        <f>H112</f>
        <v>172.9147</v>
      </c>
      <c r="G166" s="50">
        <f>H119</f>
        <v>310.1360000000001</v>
      </c>
      <c r="H166" s="50"/>
      <c r="I166" s="50">
        <f>F166+G166</f>
        <v>483.0507000000001</v>
      </c>
    </row>
    <row r="167" spans="4:9" ht="12.75" customHeight="1">
      <c r="D167" s="50"/>
      <c r="E167" s="50"/>
      <c r="F167" s="50"/>
      <c r="G167" s="50"/>
      <c r="H167" s="50"/>
      <c r="I167" s="50" t="s">
        <v>4</v>
      </c>
    </row>
    <row r="168" spans="4:9" ht="12.75">
      <c r="D168" s="50" t="s">
        <v>15</v>
      </c>
      <c r="E168" s="50"/>
      <c r="F168" s="50">
        <f>H148</f>
        <v>184.86</v>
      </c>
      <c r="G168" s="50">
        <f>H155</f>
        <v>350.76</v>
      </c>
      <c r="H168" s="50"/>
      <c r="I168" s="50">
        <f>F168+G168</f>
        <v>535.62</v>
      </c>
    </row>
    <row r="169" spans="4:9" ht="12.75">
      <c r="D169" s="50"/>
      <c r="E169" s="50"/>
      <c r="F169" s="50">
        <f>SUM(F162:F168)</f>
        <v>743.0185000000001</v>
      </c>
      <c r="G169" s="50">
        <f>SUM(G162:G168)</f>
        <v>1362.2040000000002</v>
      </c>
      <c r="H169" s="50" t="s">
        <v>4</v>
      </c>
      <c r="I169" s="51">
        <f>SUM(I162:I168)</f>
        <v>2105.2225000000003</v>
      </c>
    </row>
  </sheetData>
  <sheetProtection password="C609" sheet="1" objects="1" scenarios="1" selectLockedCells="1"/>
  <mergeCells count="64">
    <mergeCell ref="K46:K54"/>
    <mergeCell ref="K45:L45"/>
    <mergeCell ref="M46:M54"/>
    <mergeCell ref="O59:O60"/>
    <mergeCell ref="N65:P65"/>
    <mergeCell ref="B57:H57"/>
    <mergeCell ref="I55:I57"/>
    <mergeCell ref="H58:H64"/>
    <mergeCell ref="N106:P106"/>
    <mergeCell ref="E80:G80"/>
    <mergeCell ref="K5:L5"/>
    <mergeCell ref="K6:K14"/>
    <mergeCell ref="M6:M14"/>
    <mergeCell ref="I14:J14"/>
    <mergeCell ref="I15:I17"/>
    <mergeCell ref="B17:H17"/>
    <mergeCell ref="H18:H24"/>
    <mergeCell ref="I26:M26"/>
    <mergeCell ref="Q15:Q24"/>
    <mergeCell ref="N25:P25"/>
    <mergeCell ref="Q96:Q101"/>
    <mergeCell ref="B98:H98"/>
    <mergeCell ref="H99:H105"/>
    <mergeCell ref="O100:O101"/>
    <mergeCell ref="F31:G31"/>
    <mergeCell ref="F71:G71"/>
    <mergeCell ref="I66:M66"/>
    <mergeCell ref="Q55:Q64"/>
    <mergeCell ref="K86:L86"/>
    <mergeCell ref="K87:K95"/>
    <mergeCell ref="M87:M95"/>
    <mergeCell ref="I95:J95"/>
    <mergeCell ref="I96:I98"/>
    <mergeCell ref="F38:G38"/>
    <mergeCell ref="F78:G78"/>
    <mergeCell ref="I54:J54"/>
    <mergeCell ref="D3:J4"/>
    <mergeCell ref="D43:J44"/>
    <mergeCell ref="E40:G40"/>
    <mergeCell ref="D84:J85"/>
    <mergeCell ref="B134:H134"/>
    <mergeCell ref="H135:H141"/>
    <mergeCell ref="O136:O137"/>
    <mergeCell ref="N142:P142"/>
    <mergeCell ref="I132:I134"/>
    <mergeCell ref="D143:E143"/>
    <mergeCell ref="C142:C144"/>
    <mergeCell ref="D145:E145"/>
    <mergeCell ref="A1:Q1"/>
    <mergeCell ref="N19:P20"/>
    <mergeCell ref="N23:O23"/>
    <mergeCell ref="Q102:Q105"/>
    <mergeCell ref="E157:G157"/>
    <mergeCell ref="Q132:Q137"/>
    <mergeCell ref="D126:J127"/>
    <mergeCell ref="F155:G155"/>
    <mergeCell ref="F148:G148"/>
    <mergeCell ref="Q138:Q141"/>
    <mergeCell ref="I131:M131"/>
    <mergeCell ref="N135:N137"/>
    <mergeCell ref="I107:M107"/>
    <mergeCell ref="F112:G112"/>
    <mergeCell ref="F119:G119"/>
    <mergeCell ref="E121:G1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:M43"/>
    </sheetView>
  </sheetViews>
  <sheetFormatPr defaultColWidth="9.140625" defaultRowHeight="12.75"/>
  <cols>
    <col min="10" max="11" width="13.28125" style="0" customWidth="1"/>
    <col min="12" max="12" width="9.8515625" style="0" customWidth="1"/>
    <col min="13" max="13" width="8.28125" style="0" customWidth="1"/>
  </cols>
  <sheetData>
    <row r="1" spans="1:13" ht="15.75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56"/>
      <c r="K1" s="113" t="s">
        <v>46</v>
      </c>
      <c r="L1" s="114"/>
      <c r="M1" s="115"/>
    </row>
    <row r="2" spans="1:13" ht="64.5">
      <c r="A2" s="50" t="s">
        <v>25</v>
      </c>
      <c r="B2" s="50" t="s">
        <v>26</v>
      </c>
      <c r="C2" s="50" t="s">
        <v>27</v>
      </c>
      <c r="D2" s="50" t="s">
        <v>28</v>
      </c>
      <c r="E2" s="50" t="s">
        <v>29</v>
      </c>
      <c r="F2" s="128" t="s">
        <v>30</v>
      </c>
      <c r="G2" s="71" t="s">
        <v>53</v>
      </c>
      <c r="H2" s="127" t="s">
        <v>60</v>
      </c>
      <c r="I2" s="127" t="s">
        <v>32</v>
      </c>
      <c r="J2" s="58"/>
      <c r="K2" s="127" t="s">
        <v>60</v>
      </c>
      <c r="L2" s="127"/>
      <c r="M2" s="127" t="s">
        <v>32</v>
      </c>
    </row>
    <row r="3" spans="1:13" ht="12.75">
      <c r="A3" s="116" t="s">
        <v>33</v>
      </c>
      <c r="B3" s="50">
        <v>1</v>
      </c>
      <c r="C3" s="50">
        <v>6.8</v>
      </c>
      <c r="D3" s="50">
        <v>4.5</v>
      </c>
      <c r="E3" s="50">
        <v>4</v>
      </c>
      <c r="F3" s="50">
        <v>1.2</v>
      </c>
      <c r="G3" s="50">
        <f>C3*D3</f>
        <v>30.599999999999998</v>
      </c>
      <c r="H3" s="50">
        <f>2*C3*(E3-F3)+2*D3*(E3-F3)+G3</f>
        <v>93.88</v>
      </c>
      <c r="I3" s="50">
        <f>2*C3*$F$3+2*D3*$F$3</f>
        <v>27.119999999999997</v>
      </c>
      <c r="J3" s="59"/>
      <c r="K3" s="50">
        <v>93.88</v>
      </c>
      <c r="L3" s="50"/>
      <c r="M3" s="50">
        <v>27.12</v>
      </c>
    </row>
    <row r="4" spans="1:13" ht="12.75">
      <c r="A4" s="116"/>
      <c r="B4" s="50">
        <v>2</v>
      </c>
      <c r="C4" s="50">
        <v>6.8</v>
      </c>
      <c r="D4" s="50">
        <v>10</v>
      </c>
      <c r="E4" s="50">
        <v>4</v>
      </c>
      <c r="F4" s="50">
        <v>1.2</v>
      </c>
      <c r="G4" s="50">
        <f aca="true" t="shared" si="0" ref="G4:G35">C4*D4</f>
        <v>68</v>
      </c>
      <c r="H4" s="50">
        <f aca="true" t="shared" si="1" ref="H4:H35">2*C4*(E4-F4)+2*D4*(E4-F4)+G4</f>
        <v>162.07999999999998</v>
      </c>
      <c r="I4" s="50">
        <f>2*C4*$F$3+2*D4*$F$3</f>
        <v>40.32</v>
      </c>
      <c r="J4" s="60"/>
      <c r="K4" s="50">
        <v>162.08</v>
      </c>
      <c r="L4" s="50"/>
      <c r="M4" s="50">
        <v>40.32</v>
      </c>
    </row>
    <row r="5" spans="1:13" ht="12.75">
      <c r="A5" s="116"/>
      <c r="B5" s="50">
        <v>3</v>
      </c>
      <c r="C5" s="50">
        <v>6.8</v>
      </c>
      <c r="D5" s="50">
        <v>8.2</v>
      </c>
      <c r="E5" s="50">
        <v>4</v>
      </c>
      <c r="F5" s="50">
        <v>1.2</v>
      </c>
      <c r="G5" s="50">
        <f t="shared" si="0"/>
        <v>55.75999999999999</v>
      </c>
      <c r="H5" s="50">
        <f t="shared" si="1"/>
        <v>139.76</v>
      </c>
      <c r="I5" s="50">
        <f>2*C5*$F$3+2*D5*$F$3</f>
        <v>36</v>
      </c>
      <c r="J5" s="60"/>
      <c r="K5" s="50">
        <v>139.76</v>
      </c>
      <c r="L5" s="50"/>
      <c r="M5" s="50">
        <v>36</v>
      </c>
    </row>
    <row r="6" spans="1:13" ht="12.75">
      <c r="A6" s="116"/>
      <c r="B6" s="50">
        <v>4</v>
      </c>
      <c r="C6" s="50">
        <v>6.8</v>
      </c>
      <c r="D6" s="50">
        <v>7.2</v>
      </c>
      <c r="E6" s="50">
        <v>4</v>
      </c>
      <c r="F6" s="50">
        <v>1.2</v>
      </c>
      <c r="G6" s="50">
        <f t="shared" si="0"/>
        <v>48.96</v>
      </c>
      <c r="H6" s="50">
        <f t="shared" si="1"/>
        <v>127.36000000000001</v>
      </c>
      <c r="I6" s="50">
        <f>2*C6*$F$3+2*D6*$F$3</f>
        <v>33.6</v>
      </c>
      <c r="J6" s="60"/>
      <c r="K6" s="50">
        <v>127.36</v>
      </c>
      <c r="L6" s="50"/>
      <c r="M6" s="50">
        <v>33.6</v>
      </c>
    </row>
    <row r="7" spans="1:13" ht="12.75">
      <c r="A7" s="116"/>
      <c r="B7" s="50">
        <v>5</v>
      </c>
      <c r="C7" s="50">
        <v>6.8</v>
      </c>
      <c r="D7" s="50">
        <v>10.1</v>
      </c>
      <c r="E7" s="50">
        <v>4</v>
      </c>
      <c r="F7" s="50">
        <v>1.2</v>
      </c>
      <c r="G7" s="50">
        <f>C7*D7</f>
        <v>68.67999999999999</v>
      </c>
      <c r="H7" s="50">
        <f>2*C7*(E7-F7)+2*D7*(E7-F7)+G7</f>
        <v>163.32</v>
      </c>
      <c r="I7" s="50">
        <f>2*C7*$F$3+2*D7*$F$3</f>
        <v>40.56</v>
      </c>
      <c r="J7" s="60"/>
      <c r="K7" s="50">
        <v>163.32</v>
      </c>
      <c r="L7" s="50"/>
      <c r="M7" s="50">
        <v>40.56</v>
      </c>
    </row>
    <row r="8" spans="1:13" ht="12.75">
      <c r="A8" s="116"/>
      <c r="B8" s="61" t="s">
        <v>34</v>
      </c>
      <c r="C8" s="50">
        <v>7.3</v>
      </c>
      <c r="D8" s="50">
        <v>16</v>
      </c>
      <c r="E8" s="50">
        <v>6</v>
      </c>
      <c r="F8" s="50">
        <v>0</v>
      </c>
      <c r="G8" s="50">
        <f>C8*D8</f>
        <v>116.8</v>
      </c>
      <c r="H8" s="50">
        <f>2*C8*(E8-F8)+2*D8*(E8-F8)+G8</f>
        <v>396.40000000000003</v>
      </c>
      <c r="I8" s="50">
        <f>2*C8*$F$8+2*D8*$F$8</f>
        <v>0</v>
      </c>
      <c r="J8" s="60"/>
      <c r="K8" s="50">
        <v>396.4</v>
      </c>
      <c r="L8" s="50"/>
      <c r="M8" s="50">
        <v>0</v>
      </c>
    </row>
    <row r="9" spans="1:13" ht="12.75">
      <c r="A9" s="50"/>
      <c r="B9" s="50"/>
      <c r="C9" s="50" t="s">
        <v>4</v>
      </c>
      <c r="D9" s="50"/>
      <c r="E9" s="111" t="s">
        <v>35</v>
      </c>
      <c r="F9" s="111"/>
      <c r="G9" s="133">
        <f>SUM(G3:G8)</f>
        <v>388.8</v>
      </c>
      <c r="H9" s="50">
        <f>SUM(H3:H8)</f>
        <v>1082.8</v>
      </c>
      <c r="I9" s="50">
        <f>I3+I4+I5+I6+I7+I8</f>
        <v>177.6</v>
      </c>
      <c r="J9" s="62"/>
      <c r="K9" s="129">
        <v>1082.8</v>
      </c>
      <c r="L9" s="50"/>
      <c r="M9" s="129">
        <v>177.6</v>
      </c>
    </row>
    <row r="10" spans="1:13" ht="12.75">
      <c r="A10" s="50"/>
      <c r="B10" s="50"/>
      <c r="C10" s="50"/>
      <c r="D10" s="50"/>
      <c r="E10" s="112" t="s">
        <v>36</v>
      </c>
      <c r="F10" s="112"/>
      <c r="G10" s="64">
        <f>G9</f>
        <v>388.8</v>
      </c>
      <c r="H10" s="64">
        <f>H9</f>
        <v>1082.8</v>
      </c>
      <c r="I10" s="50">
        <f>I9</f>
        <v>177.6</v>
      </c>
      <c r="J10" s="62"/>
      <c r="K10" s="64">
        <v>1082.8</v>
      </c>
      <c r="L10" s="64"/>
      <c r="M10" s="50">
        <v>177.6</v>
      </c>
    </row>
    <row r="11" spans="1:13" ht="12.75">
      <c r="A11" s="65"/>
      <c r="B11" s="66"/>
      <c r="C11" s="64"/>
      <c r="D11" s="64"/>
      <c r="E11" s="64"/>
      <c r="F11" s="63"/>
      <c r="G11" s="63"/>
      <c r="H11" s="64"/>
      <c r="I11" s="64"/>
      <c r="J11" s="62"/>
      <c r="K11" s="64"/>
      <c r="L11" s="64"/>
      <c r="M11" s="64"/>
    </row>
    <row r="12" spans="1:13" ht="12.75">
      <c r="A12" s="50"/>
      <c r="B12" s="50"/>
      <c r="C12" s="50" t="s">
        <v>4</v>
      </c>
      <c r="D12" s="50"/>
      <c r="E12" s="50" t="s">
        <v>4</v>
      </c>
      <c r="F12" s="50" t="s">
        <v>4</v>
      </c>
      <c r="G12" s="50"/>
      <c r="H12" s="50"/>
      <c r="I12" s="50"/>
      <c r="J12" s="62"/>
      <c r="K12" s="50"/>
      <c r="L12" s="50"/>
      <c r="M12" s="50"/>
    </row>
    <row r="13" spans="1:13" ht="12.75">
      <c r="A13" s="116" t="s">
        <v>37</v>
      </c>
      <c r="B13" s="64" t="s">
        <v>38</v>
      </c>
      <c r="C13" s="64">
        <v>6.8</v>
      </c>
      <c r="D13" s="64">
        <v>10.4</v>
      </c>
      <c r="E13" s="64">
        <v>4</v>
      </c>
      <c r="F13" s="64">
        <v>0</v>
      </c>
      <c r="G13" s="64">
        <f t="shared" si="0"/>
        <v>70.72</v>
      </c>
      <c r="H13" s="64">
        <f t="shared" si="1"/>
        <v>208.32</v>
      </c>
      <c r="I13" s="50">
        <f aca="true" t="shared" si="2" ref="I13:I35">2*C13*F13+2*D13*F13</f>
        <v>0</v>
      </c>
      <c r="J13" s="62"/>
      <c r="K13" s="64">
        <v>208.32</v>
      </c>
      <c r="L13" s="64"/>
      <c r="M13" s="50">
        <v>0</v>
      </c>
    </row>
    <row r="14" spans="1:13" ht="12.75">
      <c r="A14" s="116"/>
      <c r="B14" s="64" t="s">
        <v>39</v>
      </c>
      <c r="C14" s="64">
        <v>6.8</v>
      </c>
      <c r="D14" s="64">
        <v>3.55</v>
      </c>
      <c r="E14" s="64">
        <v>4</v>
      </c>
      <c r="F14" s="64">
        <v>0</v>
      </c>
      <c r="G14" s="64">
        <f t="shared" si="0"/>
        <v>24.139999999999997</v>
      </c>
      <c r="H14" s="64">
        <f t="shared" si="1"/>
        <v>106.94</v>
      </c>
      <c r="I14" s="50">
        <f t="shared" si="2"/>
        <v>0</v>
      </c>
      <c r="J14" s="62"/>
      <c r="K14" s="64">
        <v>106.94</v>
      </c>
      <c r="L14" s="64"/>
      <c r="M14" s="50">
        <v>0</v>
      </c>
    </row>
    <row r="15" spans="1:13" ht="12.75">
      <c r="A15" s="116"/>
      <c r="B15" s="64" t="s">
        <v>40</v>
      </c>
      <c r="C15" s="64">
        <v>6.8</v>
      </c>
      <c r="D15" s="64">
        <v>4.72</v>
      </c>
      <c r="E15" s="64">
        <v>4</v>
      </c>
      <c r="F15" s="64">
        <v>0</v>
      </c>
      <c r="G15" s="64">
        <f t="shared" si="0"/>
        <v>32.096</v>
      </c>
      <c r="H15" s="64">
        <f t="shared" si="1"/>
        <v>124.256</v>
      </c>
      <c r="I15" s="50">
        <f t="shared" si="2"/>
        <v>0</v>
      </c>
      <c r="J15" s="62"/>
      <c r="K15" s="64">
        <v>124.256</v>
      </c>
      <c r="L15" s="64"/>
      <c r="M15" s="50">
        <v>0</v>
      </c>
    </row>
    <row r="16" spans="1:13" ht="12.75">
      <c r="A16" s="116"/>
      <c r="B16" s="64" t="s">
        <v>41</v>
      </c>
      <c r="C16" s="64">
        <v>6.8</v>
      </c>
      <c r="D16" s="64">
        <v>2.65</v>
      </c>
      <c r="E16" s="64">
        <v>4</v>
      </c>
      <c r="F16" s="64">
        <v>0</v>
      </c>
      <c r="G16" s="64">
        <f t="shared" si="0"/>
        <v>18.02</v>
      </c>
      <c r="H16" s="64">
        <f t="shared" si="1"/>
        <v>93.61999999999999</v>
      </c>
      <c r="I16" s="50">
        <f t="shared" si="2"/>
        <v>0</v>
      </c>
      <c r="J16" s="62"/>
      <c r="K16" s="64">
        <v>93.62</v>
      </c>
      <c r="L16" s="64"/>
      <c r="M16" s="50">
        <v>0</v>
      </c>
    </row>
    <row r="17" spans="1:13" ht="12.75">
      <c r="A17" s="116"/>
      <c r="B17" s="50">
        <v>11</v>
      </c>
      <c r="C17" s="50">
        <v>6.8</v>
      </c>
      <c r="D17" s="50">
        <v>7.1</v>
      </c>
      <c r="E17" s="50">
        <v>4</v>
      </c>
      <c r="F17" s="50">
        <v>1.2</v>
      </c>
      <c r="G17" s="50">
        <f t="shared" si="0"/>
        <v>48.279999999999994</v>
      </c>
      <c r="H17" s="50">
        <f t="shared" si="1"/>
        <v>126.12</v>
      </c>
      <c r="I17" s="50">
        <f t="shared" si="2"/>
        <v>33.36</v>
      </c>
      <c r="J17" s="62"/>
      <c r="K17" s="50">
        <v>126.12</v>
      </c>
      <c r="L17" s="50"/>
      <c r="M17" s="50">
        <v>33.36</v>
      </c>
    </row>
    <row r="18" spans="1:13" ht="12.75">
      <c r="A18" s="116"/>
      <c r="B18" s="50">
        <v>12</v>
      </c>
      <c r="C18" s="50">
        <v>6.8</v>
      </c>
      <c r="D18" s="50">
        <v>7.2</v>
      </c>
      <c r="E18" s="50">
        <v>4</v>
      </c>
      <c r="F18" s="50">
        <v>1.2</v>
      </c>
      <c r="G18" s="50">
        <f t="shared" si="0"/>
        <v>48.96</v>
      </c>
      <c r="H18" s="50">
        <f t="shared" si="1"/>
        <v>127.36000000000001</v>
      </c>
      <c r="I18" s="50">
        <f t="shared" si="2"/>
        <v>33.6</v>
      </c>
      <c r="J18" s="62"/>
      <c r="K18" s="50">
        <v>127.36</v>
      </c>
      <c r="L18" s="50"/>
      <c r="M18" s="50">
        <v>33.6</v>
      </c>
    </row>
    <row r="19" spans="1:13" ht="12.75">
      <c r="A19" s="116"/>
      <c r="B19" s="50">
        <v>13</v>
      </c>
      <c r="C19" s="50">
        <v>6.8</v>
      </c>
      <c r="D19" s="50">
        <v>7.2</v>
      </c>
      <c r="E19" s="50">
        <v>4</v>
      </c>
      <c r="F19" s="50">
        <v>1.2</v>
      </c>
      <c r="G19" s="50">
        <f t="shared" si="0"/>
        <v>48.96</v>
      </c>
      <c r="H19" s="50">
        <f t="shared" si="1"/>
        <v>127.36000000000001</v>
      </c>
      <c r="I19" s="50">
        <f t="shared" si="2"/>
        <v>33.6</v>
      </c>
      <c r="J19" s="62"/>
      <c r="K19" s="50">
        <v>127.36</v>
      </c>
      <c r="L19" s="50"/>
      <c r="M19" s="50">
        <v>33.6</v>
      </c>
    </row>
    <row r="20" spans="1:13" ht="12.75">
      <c r="A20" s="116"/>
      <c r="B20" s="50">
        <v>14</v>
      </c>
      <c r="C20" s="50">
        <v>6.8</v>
      </c>
      <c r="D20" s="50">
        <v>10.1</v>
      </c>
      <c r="E20" s="50">
        <v>4</v>
      </c>
      <c r="F20" s="50">
        <v>1.2</v>
      </c>
      <c r="G20" s="50">
        <f t="shared" si="0"/>
        <v>68.67999999999999</v>
      </c>
      <c r="H20" s="50">
        <f t="shared" si="1"/>
        <v>163.32</v>
      </c>
      <c r="I20" s="50">
        <f t="shared" si="2"/>
        <v>40.56</v>
      </c>
      <c r="J20" s="62"/>
      <c r="K20" s="50">
        <v>163.32</v>
      </c>
      <c r="L20" s="50"/>
      <c r="M20" s="50">
        <v>40.56</v>
      </c>
    </row>
    <row r="21" spans="1:13" ht="12.75">
      <c r="A21" s="116"/>
      <c r="B21" s="50">
        <v>15</v>
      </c>
      <c r="C21" s="50">
        <v>7.3</v>
      </c>
      <c r="D21" s="50">
        <v>8</v>
      </c>
      <c r="E21" s="50">
        <v>4</v>
      </c>
      <c r="F21" s="50">
        <v>1.2</v>
      </c>
      <c r="G21" s="50">
        <f t="shared" si="0"/>
        <v>58.4</v>
      </c>
      <c r="H21" s="50">
        <f t="shared" si="1"/>
        <v>144.07999999999998</v>
      </c>
      <c r="I21" s="50">
        <f t="shared" si="2"/>
        <v>36.72</v>
      </c>
      <c r="J21" s="62"/>
      <c r="K21" s="50">
        <v>144.08</v>
      </c>
      <c r="L21" s="50"/>
      <c r="M21" s="50">
        <v>36.72</v>
      </c>
    </row>
    <row r="22" spans="1:13" ht="12.75">
      <c r="A22" s="116"/>
      <c r="B22" s="50">
        <v>16</v>
      </c>
      <c r="C22" s="50">
        <v>7.3</v>
      </c>
      <c r="D22" s="50">
        <v>8</v>
      </c>
      <c r="E22" s="50">
        <v>4</v>
      </c>
      <c r="F22" s="50">
        <v>1.2</v>
      </c>
      <c r="G22" s="50">
        <f t="shared" si="0"/>
        <v>58.4</v>
      </c>
      <c r="H22" s="50">
        <f t="shared" si="1"/>
        <v>144.07999999999998</v>
      </c>
      <c r="I22" s="50">
        <f t="shared" si="2"/>
        <v>36.72</v>
      </c>
      <c r="J22" s="62"/>
      <c r="K22" s="50">
        <v>144.08</v>
      </c>
      <c r="L22" s="50"/>
      <c r="M22" s="50">
        <v>36.72</v>
      </c>
    </row>
    <row r="23" spans="1:13" ht="12.75">
      <c r="A23" s="50"/>
      <c r="B23" s="50"/>
      <c r="C23" s="50" t="s">
        <v>4</v>
      </c>
      <c r="D23" s="50"/>
      <c r="E23" s="111" t="s">
        <v>42</v>
      </c>
      <c r="F23" s="111"/>
      <c r="G23" s="61">
        <f>SUM(G17:G22)</f>
        <v>331.67999999999995</v>
      </c>
      <c r="H23" s="50">
        <f>SUM(H17:H22)</f>
        <v>832.3199999999999</v>
      </c>
      <c r="I23" s="50">
        <f>SUM(I13:I22)</f>
        <v>214.56</v>
      </c>
      <c r="J23" s="62"/>
      <c r="K23" s="131">
        <v>832.32</v>
      </c>
      <c r="L23" s="50"/>
      <c r="M23" s="131">
        <v>214.56</v>
      </c>
    </row>
    <row r="24" spans="1:13" ht="12.75">
      <c r="A24" s="50"/>
      <c r="B24" s="50"/>
      <c r="C24" s="50" t="s">
        <v>4</v>
      </c>
      <c r="D24" s="50"/>
      <c r="E24" s="112" t="s">
        <v>43</v>
      </c>
      <c r="F24" s="112"/>
      <c r="G24" s="63">
        <f>G23+G13+G14+G15+G16</f>
        <v>476.65599999999995</v>
      </c>
      <c r="H24" s="64">
        <f>H23+H13+H14+H15+H16</f>
        <v>1365.456</v>
      </c>
      <c r="I24" s="50">
        <f>I23</f>
        <v>214.56</v>
      </c>
      <c r="J24" s="62"/>
      <c r="K24" s="64">
        <v>1365.456</v>
      </c>
      <c r="L24" s="64"/>
      <c r="M24" s="50">
        <v>214.56</v>
      </c>
    </row>
    <row r="25" spans="1:13" ht="12.75">
      <c r="A25" s="50"/>
      <c r="B25" s="50"/>
      <c r="C25" s="50"/>
      <c r="D25" s="50"/>
      <c r="E25" s="50"/>
      <c r="F25" s="63"/>
      <c r="G25" s="63"/>
      <c r="H25" s="64"/>
      <c r="I25" s="50"/>
      <c r="J25" s="62"/>
      <c r="K25" s="64"/>
      <c r="L25" s="64"/>
      <c r="M25" s="50"/>
    </row>
    <row r="26" spans="1:13" ht="12.75">
      <c r="A26" s="50"/>
      <c r="B26" s="50"/>
      <c r="C26" s="50"/>
      <c r="D26" s="50"/>
      <c r="E26" s="50"/>
      <c r="F26" s="63"/>
      <c r="G26" s="63"/>
      <c r="H26" s="64"/>
      <c r="I26" s="50"/>
      <c r="J26" s="62"/>
      <c r="K26" s="64"/>
      <c r="L26" s="64"/>
      <c r="M26" s="50"/>
    </row>
    <row r="27" spans="1:13" ht="12.75">
      <c r="A27" s="50"/>
      <c r="B27" s="50"/>
      <c r="C27" s="50"/>
      <c r="D27" s="50"/>
      <c r="E27" s="50"/>
      <c r="F27" s="61"/>
      <c r="G27" s="61"/>
      <c r="H27" s="50"/>
      <c r="I27" s="50" t="s">
        <v>4</v>
      </c>
      <c r="J27" s="62"/>
      <c r="K27" s="50"/>
      <c r="L27" s="50"/>
      <c r="M27" s="50" t="s">
        <v>4</v>
      </c>
    </row>
    <row r="28" spans="1:13" ht="12.75">
      <c r="A28" s="116" t="s">
        <v>44</v>
      </c>
      <c r="B28" s="50">
        <v>21</v>
      </c>
      <c r="C28" s="50">
        <v>6.8</v>
      </c>
      <c r="D28" s="50">
        <v>10.4</v>
      </c>
      <c r="E28" s="50">
        <v>4</v>
      </c>
      <c r="F28" s="50">
        <v>1.2</v>
      </c>
      <c r="G28" s="50">
        <f t="shared" si="0"/>
        <v>70.72</v>
      </c>
      <c r="H28" s="50">
        <f t="shared" si="1"/>
        <v>167.04</v>
      </c>
      <c r="I28" s="50">
        <f t="shared" si="2"/>
        <v>41.28</v>
      </c>
      <c r="J28" s="62"/>
      <c r="K28" s="50">
        <v>0</v>
      </c>
      <c r="L28" s="50"/>
      <c r="M28" s="50">
        <v>0</v>
      </c>
    </row>
    <row r="29" spans="1:13" ht="12.75">
      <c r="A29" s="116"/>
      <c r="B29" s="50">
        <v>22</v>
      </c>
      <c r="C29" s="50">
        <v>6.8</v>
      </c>
      <c r="D29" s="50">
        <v>8.5</v>
      </c>
      <c r="E29" s="50">
        <v>4</v>
      </c>
      <c r="F29" s="50">
        <v>1.2</v>
      </c>
      <c r="G29" s="50">
        <f t="shared" si="0"/>
        <v>57.8</v>
      </c>
      <c r="H29" s="50">
        <f t="shared" si="1"/>
        <v>143.48</v>
      </c>
      <c r="I29" s="50">
        <f t="shared" si="2"/>
        <v>36.72</v>
      </c>
      <c r="J29" s="62"/>
      <c r="K29" s="50">
        <v>0</v>
      </c>
      <c r="L29" s="50"/>
      <c r="M29" s="50">
        <v>0</v>
      </c>
    </row>
    <row r="30" spans="1:13" ht="12.75">
      <c r="A30" s="116"/>
      <c r="B30" s="50">
        <v>23</v>
      </c>
      <c r="C30" s="50">
        <v>6.8</v>
      </c>
      <c r="D30" s="50">
        <v>10</v>
      </c>
      <c r="E30" s="50">
        <v>4</v>
      </c>
      <c r="F30" s="50">
        <v>1.2</v>
      </c>
      <c r="G30" s="50">
        <f t="shared" si="0"/>
        <v>68</v>
      </c>
      <c r="H30" s="50">
        <f t="shared" si="1"/>
        <v>162.07999999999998</v>
      </c>
      <c r="I30" s="50">
        <f t="shared" si="2"/>
        <v>40.32</v>
      </c>
      <c r="J30" s="62"/>
      <c r="K30" s="50">
        <v>0</v>
      </c>
      <c r="L30" s="50"/>
      <c r="M30" s="50">
        <v>0</v>
      </c>
    </row>
    <row r="31" spans="1:13" ht="12.75">
      <c r="A31" s="116"/>
      <c r="B31" s="64" t="s">
        <v>45</v>
      </c>
      <c r="C31" s="64">
        <v>6.8</v>
      </c>
      <c r="D31" s="64">
        <v>8.2</v>
      </c>
      <c r="E31" s="64">
        <v>4</v>
      </c>
      <c r="F31" s="64">
        <v>0</v>
      </c>
      <c r="G31" s="64">
        <f t="shared" si="0"/>
        <v>55.75999999999999</v>
      </c>
      <c r="H31" s="64">
        <f t="shared" si="1"/>
        <v>175.76</v>
      </c>
      <c r="I31" s="50">
        <f t="shared" si="2"/>
        <v>0</v>
      </c>
      <c r="J31" s="62"/>
      <c r="K31" s="50">
        <v>0</v>
      </c>
      <c r="L31" s="50"/>
      <c r="M31" s="50">
        <v>0</v>
      </c>
    </row>
    <row r="32" spans="1:13" ht="12.75">
      <c r="A32" s="116"/>
      <c r="B32" s="50">
        <v>24</v>
      </c>
      <c r="C32" s="50">
        <v>6.8</v>
      </c>
      <c r="D32" s="50">
        <v>7.2</v>
      </c>
      <c r="E32" s="50">
        <v>4</v>
      </c>
      <c r="F32" s="50">
        <v>1.2</v>
      </c>
      <c r="G32" s="50">
        <f t="shared" si="0"/>
        <v>48.96</v>
      </c>
      <c r="H32" s="50">
        <f t="shared" si="1"/>
        <v>127.36000000000001</v>
      </c>
      <c r="I32" s="50">
        <f t="shared" si="2"/>
        <v>33.6</v>
      </c>
      <c r="J32" s="62"/>
      <c r="K32" s="50">
        <v>0</v>
      </c>
      <c r="L32" s="50"/>
      <c r="M32" s="50">
        <v>0</v>
      </c>
    </row>
    <row r="33" spans="1:13" ht="12.75">
      <c r="A33" s="116"/>
      <c r="B33" s="50">
        <v>25</v>
      </c>
      <c r="C33" s="50">
        <v>6.8</v>
      </c>
      <c r="D33" s="50">
        <v>10.1</v>
      </c>
      <c r="E33" s="50">
        <v>4</v>
      </c>
      <c r="F33" s="50">
        <v>1.2</v>
      </c>
      <c r="G33" s="50">
        <f t="shared" si="0"/>
        <v>68.67999999999999</v>
      </c>
      <c r="H33" s="50">
        <f t="shared" si="1"/>
        <v>163.32</v>
      </c>
      <c r="I33" s="50">
        <f t="shared" si="2"/>
        <v>40.56</v>
      </c>
      <c r="J33" s="59"/>
      <c r="K33" s="50">
        <v>0</v>
      </c>
      <c r="L33" s="50"/>
      <c r="M33" s="50">
        <v>0</v>
      </c>
    </row>
    <row r="34" spans="1:13" ht="12.75">
      <c r="A34" s="116"/>
      <c r="B34" s="50">
        <v>27</v>
      </c>
      <c r="C34" s="50">
        <v>7.3</v>
      </c>
      <c r="D34" s="50">
        <v>8</v>
      </c>
      <c r="E34" s="50">
        <v>4</v>
      </c>
      <c r="F34" s="50">
        <v>1.2</v>
      </c>
      <c r="G34" s="50">
        <f t="shared" si="0"/>
        <v>58.4</v>
      </c>
      <c r="H34" s="50">
        <f t="shared" si="1"/>
        <v>144.07999999999998</v>
      </c>
      <c r="I34" s="50">
        <f t="shared" si="2"/>
        <v>36.72</v>
      </c>
      <c r="J34" s="59"/>
      <c r="K34" s="50">
        <v>0</v>
      </c>
      <c r="L34" s="50"/>
      <c r="M34" s="50">
        <v>0</v>
      </c>
    </row>
    <row r="35" spans="1:13" ht="12.75">
      <c r="A35" s="116"/>
      <c r="B35" s="50">
        <v>28</v>
      </c>
      <c r="C35" s="50">
        <v>7.3</v>
      </c>
      <c r="D35" s="50">
        <v>8</v>
      </c>
      <c r="E35" s="50">
        <v>4</v>
      </c>
      <c r="F35" s="50">
        <v>1.2</v>
      </c>
      <c r="G35" s="50">
        <f t="shared" si="0"/>
        <v>58.4</v>
      </c>
      <c r="H35" s="50">
        <f t="shared" si="1"/>
        <v>144.07999999999998</v>
      </c>
      <c r="I35" s="50">
        <f t="shared" si="2"/>
        <v>36.72</v>
      </c>
      <c r="J35" s="59"/>
      <c r="K35" s="50">
        <v>0</v>
      </c>
      <c r="L35" s="50"/>
      <c r="M35" s="50">
        <v>0</v>
      </c>
    </row>
    <row r="36" spans="1:13" ht="12.75">
      <c r="A36" s="50"/>
      <c r="B36" s="50"/>
      <c r="C36" s="50"/>
      <c r="D36" s="50"/>
      <c r="E36" s="111" t="s">
        <v>42</v>
      </c>
      <c r="F36" s="111"/>
      <c r="G36" s="142">
        <f>SUM(G28:G35)-G31</f>
        <v>430.9599999999999</v>
      </c>
      <c r="H36" s="50">
        <f>H28+H29+H30+H32+H33+H34+H35</f>
        <v>1051.4399999999998</v>
      </c>
      <c r="I36" s="50">
        <f>I28+I29+I30+I31+I32+I33+I34+I35</f>
        <v>265.91999999999996</v>
      </c>
      <c r="J36" s="62"/>
      <c r="K36" s="50">
        <v>0</v>
      </c>
      <c r="L36" s="50"/>
      <c r="M36" s="50">
        <v>0</v>
      </c>
    </row>
    <row r="37" spans="1:13" ht="12.75">
      <c r="A37" s="50"/>
      <c r="B37" s="50"/>
      <c r="C37" s="50"/>
      <c r="D37" s="50"/>
      <c r="E37" s="112" t="s">
        <v>43</v>
      </c>
      <c r="F37" s="112"/>
      <c r="G37" s="63">
        <f>G36+G31</f>
        <v>486.7199999999999</v>
      </c>
      <c r="H37" s="64">
        <f>H36+H31</f>
        <v>1227.1999999999998</v>
      </c>
      <c r="I37" s="50">
        <f>I36</f>
        <v>265.91999999999996</v>
      </c>
      <c r="J37" s="59"/>
      <c r="K37" s="64">
        <v>0</v>
      </c>
      <c r="L37" s="64"/>
      <c r="M37" s="50">
        <v>0</v>
      </c>
    </row>
    <row r="39" spans="7:13" ht="38.25">
      <c r="G39" s="107" t="s">
        <v>52</v>
      </c>
      <c r="H39" s="107"/>
      <c r="I39" s="107"/>
      <c r="J39" s="145" t="s">
        <v>53</v>
      </c>
      <c r="K39" s="69" t="s">
        <v>31</v>
      </c>
      <c r="L39" s="69"/>
      <c r="M39" s="69" t="s">
        <v>32</v>
      </c>
    </row>
    <row r="40" spans="7:13" ht="12.75">
      <c r="G40" s="107" t="s">
        <v>35</v>
      </c>
      <c r="H40" s="107"/>
      <c r="I40" s="107"/>
      <c r="J40" s="141">
        <f>G9</f>
        <v>388.8</v>
      </c>
      <c r="K40" s="130">
        <f>K9</f>
        <v>1082.8</v>
      </c>
      <c r="L40" s="50"/>
      <c r="M40" s="130">
        <f>M9</f>
        <v>177.6</v>
      </c>
    </row>
    <row r="41" spans="7:13" ht="12.75">
      <c r="G41" s="107" t="s">
        <v>42</v>
      </c>
      <c r="H41" s="107"/>
      <c r="I41" s="107"/>
      <c r="J41" s="141">
        <f>G23</f>
        <v>331.67999999999995</v>
      </c>
      <c r="K41" s="70">
        <f>K23</f>
        <v>832.32</v>
      </c>
      <c r="L41" s="50"/>
      <c r="M41" s="70">
        <f>M23</f>
        <v>214.56</v>
      </c>
    </row>
    <row r="42" spans="7:13" ht="12.75">
      <c r="G42" s="144"/>
      <c r="H42" s="144"/>
      <c r="I42" s="144"/>
      <c r="J42" s="64"/>
      <c r="K42" s="64"/>
      <c r="L42" s="64"/>
      <c r="M42" s="64"/>
    </row>
    <row r="43" spans="7:13" ht="12.75">
      <c r="G43" s="107" t="s">
        <v>47</v>
      </c>
      <c r="H43" s="107"/>
      <c r="I43" s="107"/>
      <c r="J43" s="146">
        <f>J40+J41</f>
        <v>720.48</v>
      </c>
      <c r="K43" s="51">
        <f>K40+K41</f>
        <v>1915.12</v>
      </c>
      <c r="L43" s="50" t="s">
        <v>5</v>
      </c>
      <c r="M43" s="51">
        <f>M40+M41</f>
        <v>392.15999999999997</v>
      </c>
    </row>
  </sheetData>
  <sheetProtection password="C609" sheet="1" objects="1" scenarios="1" selectLockedCells="1"/>
  <mergeCells count="16">
    <mergeCell ref="A1:I1"/>
    <mergeCell ref="A3:A8"/>
    <mergeCell ref="E9:F9"/>
    <mergeCell ref="E10:F10"/>
    <mergeCell ref="A13:A22"/>
    <mergeCell ref="E36:F36"/>
    <mergeCell ref="E23:F23"/>
    <mergeCell ref="E24:F24"/>
    <mergeCell ref="A28:A35"/>
    <mergeCell ref="E37:F37"/>
    <mergeCell ref="K1:M1"/>
    <mergeCell ref="G39:I39"/>
    <mergeCell ref="G40:I40"/>
    <mergeCell ref="G41:I41"/>
    <mergeCell ref="G42:I42"/>
    <mergeCell ref="G43:I4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4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2.8515625" style="0" customWidth="1"/>
    <col min="6" max="6" width="9.57421875" style="0" bestFit="1" customWidth="1"/>
    <col min="9" max="9" width="13.8515625" style="0" customWidth="1"/>
    <col min="10" max="10" width="12.00390625" style="0" customWidth="1"/>
    <col min="11" max="11" width="20.8515625" style="0" customWidth="1"/>
  </cols>
  <sheetData>
    <row r="1" spans="1:5" ht="24" thickBot="1">
      <c r="A1" s="118" t="s">
        <v>82</v>
      </c>
      <c r="B1" s="118"/>
      <c r="C1" s="118"/>
      <c r="D1" s="118"/>
      <c r="E1" s="118"/>
    </row>
    <row r="2" spans="1:5" ht="15.75">
      <c r="A2" s="179" t="s">
        <v>54</v>
      </c>
      <c r="B2" s="174" t="s">
        <v>55</v>
      </c>
      <c r="C2" s="119"/>
      <c r="D2" s="119"/>
      <c r="E2" s="119"/>
    </row>
    <row r="3" spans="1:5" ht="12.75">
      <c r="A3" s="180"/>
      <c r="B3" s="175" t="s">
        <v>56</v>
      </c>
      <c r="C3" s="120"/>
      <c r="D3" s="120"/>
      <c r="E3" s="120"/>
    </row>
    <row r="4" spans="1:5" ht="12.75">
      <c r="A4" s="181"/>
      <c r="B4" s="175" t="s">
        <v>57</v>
      </c>
      <c r="C4" s="120"/>
      <c r="D4" s="120"/>
      <c r="E4" s="120"/>
    </row>
    <row r="5" spans="1:5" ht="12.75">
      <c r="A5" s="181"/>
      <c r="B5" s="176" t="s">
        <v>58</v>
      </c>
      <c r="C5" s="121"/>
      <c r="D5" s="121"/>
      <c r="E5" s="121"/>
    </row>
    <row r="6" spans="1:5" ht="12.75">
      <c r="A6" s="181"/>
      <c r="B6" s="177" t="s">
        <v>59</v>
      </c>
      <c r="C6" s="122"/>
      <c r="D6" s="122"/>
      <c r="E6" s="122"/>
    </row>
    <row r="7" spans="1:5" ht="12.75">
      <c r="A7" s="181"/>
      <c r="B7" s="178"/>
      <c r="C7" s="123"/>
      <c r="D7" s="123"/>
      <c r="E7" s="123"/>
    </row>
    <row r="8" spans="1:5" ht="13.5" thickBot="1">
      <c r="A8" s="182"/>
      <c r="B8" s="124"/>
      <c r="C8" s="124"/>
      <c r="D8" s="124"/>
      <c r="E8" s="124"/>
    </row>
    <row r="9" spans="1:4" ht="24" thickBot="1">
      <c r="A9" s="162" t="s">
        <v>78</v>
      </c>
      <c r="B9" s="125"/>
      <c r="C9" s="125"/>
      <c r="D9" s="126"/>
    </row>
    <row r="10" spans="1:4" ht="15.75">
      <c r="A10" s="161" t="s">
        <v>77</v>
      </c>
      <c r="B10" s="161"/>
      <c r="C10" s="161"/>
      <c r="D10" s="161"/>
    </row>
    <row r="11" spans="1:4" ht="15.75">
      <c r="A11" s="183"/>
      <c r="B11" s="183"/>
      <c r="C11" s="183"/>
      <c r="D11" s="183"/>
    </row>
    <row r="12" spans="1:3" ht="12.75">
      <c r="A12" s="31" t="s">
        <v>79</v>
      </c>
      <c r="B12" s="184"/>
      <c r="C12" s="28" t="s">
        <v>80</v>
      </c>
    </row>
    <row r="14" ht="15.75">
      <c r="A14" s="132" t="s">
        <v>61</v>
      </c>
    </row>
    <row r="15" spans="1:11" ht="12.75">
      <c r="A15" s="50" t="s">
        <v>17</v>
      </c>
      <c r="B15" s="50"/>
      <c r="C15" s="108" t="s">
        <v>51</v>
      </c>
      <c r="D15" s="109"/>
      <c r="E15" s="109"/>
      <c r="F15" s="110"/>
      <c r="G15" s="134"/>
      <c r="H15" s="50" t="s">
        <v>69</v>
      </c>
      <c r="I15" s="86" t="s">
        <v>9</v>
      </c>
      <c r="J15" s="86"/>
      <c r="K15" s="86"/>
    </row>
    <row r="16" spans="1:13" ht="12.75">
      <c r="A16" s="50"/>
      <c r="B16" s="50"/>
      <c r="C16" s="67" t="s">
        <v>19</v>
      </c>
      <c r="D16" s="67" t="s">
        <v>20</v>
      </c>
      <c r="E16" s="67"/>
      <c r="F16" s="73" t="s">
        <v>21</v>
      </c>
      <c r="G16" s="135"/>
      <c r="H16" s="50" t="s">
        <v>62</v>
      </c>
      <c r="I16" s="50" t="s">
        <v>62</v>
      </c>
      <c r="J16" s="67" t="s">
        <v>63</v>
      </c>
      <c r="K16" s="50" t="s">
        <v>64</v>
      </c>
      <c r="M16">
        <f>ROUND(E584*F584,2)</f>
        <v>0</v>
      </c>
    </row>
    <row r="17" spans="1:11" ht="12.75">
      <c r="A17" s="50" t="s">
        <v>65</v>
      </c>
      <c r="B17" s="50"/>
      <c r="C17" s="50">
        <v>192.62190000000004</v>
      </c>
      <c r="D17" s="50">
        <v>378.91</v>
      </c>
      <c r="E17" s="50"/>
      <c r="F17" s="51">
        <v>571.5319000000002</v>
      </c>
      <c r="G17" s="135"/>
      <c r="H17" s="167"/>
      <c r="I17" s="170">
        <f>ROUND(F17*H17,2)</f>
        <v>0</v>
      </c>
      <c r="J17" s="165">
        <v>21</v>
      </c>
      <c r="K17" s="68">
        <f>ROUND(I17*(0.01*J17+1),2)</f>
        <v>0</v>
      </c>
    </row>
    <row r="18" spans="1:11" ht="12.75">
      <c r="A18" s="50"/>
      <c r="B18" s="50"/>
      <c r="C18" s="50"/>
      <c r="D18" s="50"/>
      <c r="E18" s="50"/>
      <c r="F18" s="51" t="s">
        <v>4</v>
      </c>
      <c r="G18" s="135"/>
      <c r="H18" s="172"/>
      <c r="I18" s="168"/>
      <c r="J18" s="169"/>
      <c r="K18" s="168"/>
    </row>
    <row r="19" spans="1:11" ht="12.75">
      <c r="A19" s="50" t="s">
        <v>66</v>
      </c>
      <c r="B19" s="50"/>
      <c r="C19" s="50">
        <v>192.6219</v>
      </c>
      <c r="D19" s="50">
        <v>322.3980000000001</v>
      </c>
      <c r="E19" s="50"/>
      <c r="F19" s="51">
        <v>515.0199000000001</v>
      </c>
      <c r="G19" s="135"/>
      <c r="H19" s="167"/>
      <c r="I19" s="170">
        <f>ROUND(H19*F19,2)</f>
        <v>0</v>
      </c>
      <c r="J19" s="165">
        <v>21</v>
      </c>
      <c r="K19" s="68">
        <f aca="true" t="shared" si="0" ref="K18:K24">ROUND(I19*(0.01*J19+1),2)</f>
        <v>0</v>
      </c>
    </row>
    <row r="20" spans="1:11" ht="12.75">
      <c r="A20" s="50"/>
      <c r="B20" s="50"/>
      <c r="C20" s="50"/>
      <c r="D20" s="50"/>
      <c r="E20" s="50"/>
      <c r="F20" s="51" t="s">
        <v>4</v>
      </c>
      <c r="G20" s="135"/>
      <c r="H20" s="172"/>
      <c r="I20" s="168"/>
      <c r="J20" s="169"/>
      <c r="K20" s="168"/>
    </row>
    <row r="21" spans="1:11" ht="12.75">
      <c r="A21" s="50" t="s">
        <v>67</v>
      </c>
      <c r="B21" s="50"/>
      <c r="C21" s="50">
        <v>172.9147</v>
      </c>
      <c r="D21" s="50">
        <v>310.1360000000001</v>
      </c>
      <c r="E21" s="50"/>
      <c r="F21" s="51">
        <v>483.0507000000001</v>
      </c>
      <c r="G21" s="135"/>
      <c r="H21" s="167"/>
      <c r="I21" s="170">
        <f>ROUND(H21*F21,2)</f>
        <v>0</v>
      </c>
      <c r="J21" s="165">
        <v>21</v>
      </c>
      <c r="K21" s="68">
        <f t="shared" si="0"/>
        <v>0</v>
      </c>
    </row>
    <row r="22" spans="1:11" ht="12.75">
      <c r="A22" s="50"/>
      <c r="B22" s="50"/>
      <c r="C22" s="50"/>
      <c r="D22" s="50"/>
      <c r="E22" s="50"/>
      <c r="F22" s="51" t="s">
        <v>4</v>
      </c>
      <c r="G22" s="135"/>
      <c r="H22" s="172"/>
      <c r="I22" s="168"/>
      <c r="J22" s="169"/>
      <c r="K22" s="168"/>
    </row>
    <row r="23" spans="1:11" ht="12.75">
      <c r="A23" s="147" t="s">
        <v>68</v>
      </c>
      <c r="B23" s="50"/>
      <c r="C23" s="50">
        <v>184.86</v>
      </c>
      <c r="D23" s="50">
        <v>350.76</v>
      </c>
      <c r="E23" s="50"/>
      <c r="F23" s="51">
        <v>535.62</v>
      </c>
      <c r="G23" s="135"/>
      <c r="H23" s="167"/>
      <c r="I23" s="170">
        <f>ROUND(H23*F23,2)</f>
        <v>0</v>
      </c>
      <c r="J23" s="154">
        <v>21</v>
      </c>
      <c r="K23" s="68">
        <f t="shared" si="0"/>
        <v>0</v>
      </c>
    </row>
    <row r="24" spans="1:11" ht="18">
      <c r="A24" s="50"/>
      <c r="B24" s="50"/>
      <c r="C24" s="50">
        <v>743.0185000000001</v>
      </c>
      <c r="D24" s="50">
        <v>1362.2040000000002</v>
      </c>
      <c r="E24" s="50" t="s">
        <v>4</v>
      </c>
      <c r="F24" s="149">
        <v>2105.2225000000003</v>
      </c>
      <c r="G24" s="135"/>
      <c r="H24" s="167"/>
      <c r="I24" s="171">
        <f>ROUND(H24*F24,2)</f>
        <v>0</v>
      </c>
      <c r="J24" s="154">
        <v>21</v>
      </c>
      <c r="K24" s="164">
        <f t="shared" si="0"/>
        <v>0</v>
      </c>
    </row>
    <row r="26" spans="1:6" ht="15.75">
      <c r="A26" t="s">
        <v>71</v>
      </c>
      <c r="B26" s="155" t="s">
        <v>72</v>
      </c>
      <c r="C26" s="155"/>
      <c r="D26" s="155"/>
      <c r="E26" s="155"/>
      <c r="F26" s="155"/>
    </row>
    <row r="27" spans="1:9" ht="38.25">
      <c r="A27" s="166" t="s">
        <v>52</v>
      </c>
      <c r="B27" s="50"/>
      <c r="C27" s="107" t="s">
        <v>70</v>
      </c>
      <c r="D27" s="107"/>
      <c r="E27" s="143"/>
      <c r="F27" s="57" t="s">
        <v>31</v>
      </c>
      <c r="G27" s="50"/>
      <c r="H27" s="156" t="s">
        <v>74</v>
      </c>
      <c r="I27" s="157"/>
    </row>
    <row r="28" spans="1:9" ht="12.75">
      <c r="A28" s="50" t="s">
        <v>35</v>
      </c>
      <c r="B28" s="50"/>
      <c r="C28" s="107">
        <v>388.8</v>
      </c>
      <c r="D28" s="107"/>
      <c r="E28" s="107" t="s">
        <v>5</v>
      </c>
      <c r="F28" s="72">
        <v>1082.8</v>
      </c>
      <c r="G28" s="107" t="s">
        <v>5</v>
      </c>
      <c r="H28" s="72">
        <v>177.6</v>
      </c>
      <c r="I28" s="107" t="s">
        <v>5</v>
      </c>
    </row>
    <row r="29" spans="1:9" ht="12.75">
      <c r="A29" s="50" t="s">
        <v>42</v>
      </c>
      <c r="B29" s="50"/>
      <c r="C29" s="107">
        <v>331.68</v>
      </c>
      <c r="D29" s="107"/>
      <c r="E29" s="107"/>
      <c r="F29" s="50">
        <v>832.32</v>
      </c>
      <c r="G29" s="107"/>
      <c r="H29" s="50">
        <v>214.56</v>
      </c>
      <c r="I29" s="107"/>
    </row>
    <row r="30" spans="1:9" ht="15.75">
      <c r="A30" s="50" t="s">
        <v>47</v>
      </c>
      <c r="B30" s="50"/>
      <c r="C30" s="148">
        <f>SUM(C28:C29)</f>
        <v>720.48</v>
      </c>
      <c r="D30" s="148"/>
      <c r="E30" s="107"/>
      <c r="F30" s="150">
        <v>1915.12</v>
      </c>
      <c r="G30" s="107"/>
      <c r="H30" s="136">
        <v>392.16</v>
      </c>
      <c r="I30" s="107"/>
    </row>
    <row r="31" spans="3:9" ht="12.75">
      <c r="C31" s="138"/>
      <c r="D31" s="138"/>
      <c r="E31" s="138"/>
      <c r="F31" s="139"/>
      <c r="G31" s="140"/>
      <c r="H31" s="139"/>
      <c r="I31" s="140"/>
    </row>
    <row r="32" spans="3:9" ht="12.75">
      <c r="C32" s="138"/>
      <c r="D32" s="138"/>
      <c r="E32" s="138"/>
      <c r="F32" s="139"/>
      <c r="G32" s="140"/>
      <c r="H32" s="139"/>
      <c r="I32" s="140"/>
    </row>
    <row r="33" spans="8:11" ht="12.75">
      <c r="H33" s="50" t="s">
        <v>69</v>
      </c>
      <c r="I33" s="86" t="s">
        <v>9</v>
      </c>
      <c r="J33" s="86"/>
      <c r="K33" s="86"/>
    </row>
    <row r="34" spans="1:11" ht="12.75">
      <c r="A34" s="50"/>
      <c r="B34" s="50"/>
      <c r="C34" s="50"/>
      <c r="D34" s="50"/>
      <c r="E34" s="50"/>
      <c r="F34" s="50" t="s">
        <v>48</v>
      </c>
      <c r="G34" s="50"/>
      <c r="H34" s="50" t="s">
        <v>62</v>
      </c>
      <c r="I34" s="50" t="s">
        <v>62</v>
      </c>
      <c r="J34" s="67" t="s">
        <v>63</v>
      </c>
      <c r="K34" s="50" t="s">
        <v>49</v>
      </c>
    </row>
    <row r="35" spans="1:11" ht="12.75">
      <c r="A35" s="148" t="s">
        <v>52</v>
      </c>
      <c r="B35" s="151" t="s">
        <v>75</v>
      </c>
      <c r="C35" s="152"/>
      <c r="D35" s="152"/>
      <c r="E35" s="153"/>
      <c r="F35" s="51">
        <f>C30</f>
        <v>720.48</v>
      </c>
      <c r="G35" s="107" t="s">
        <v>5</v>
      </c>
      <c r="H35" s="167"/>
      <c r="I35" s="68">
        <f>ROUND(F35*H35,2)</f>
        <v>0</v>
      </c>
      <c r="J35" s="154">
        <v>21</v>
      </c>
      <c r="K35" s="68">
        <f>I35*(1+0.01*J35)</f>
        <v>0</v>
      </c>
    </row>
    <row r="36" spans="1:11" ht="12.75">
      <c r="A36" s="148"/>
      <c r="B36" s="151" t="s">
        <v>76</v>
      </c>
      <c r="C36" s="152"/>
      <c r="D36" s="152"/>
      <c r="E36" s="153"/>
      <c r="F36" s="173">
        <f>F30-C30</f>
        <v>1194.6399999999999</v>
      </c>
      <c r="G36" s="107"/>
      <c r="H36" s="167"/>
      <c r="I36" s="68">
        <f>ROUND(F36*H36,2)</f>
        <v>0</v>
      </c>
      <c r="J36" s="154">
        <v>21</v>
      </c>
      <c r="K36" s="68">
        <f>I36*(1+0.01*J36)</f>
        <v>0</v>
      </c>
    </row>
    <row r="37" spans="1:11" ht="12.75">
      <c r="A37" s="148"/>
      <c r="B37" s="151" t="s">
        <v>73</v>
      </c>
      <c r="C37" s="152"/>
      <c r="D37" s="152"/>
      <c r="E37" s="153"/>
      <c r="F37" s="51">
        <f>H30</f>
        <v>392.16</v>
      </c>
      <c r="G37" s="107"/>
      <c r="H37" s="167"/>
      <c r="I37" s="68">
        <f>ROUND(F37*H37,2)</f>
        <v>0</v>
      </c>
      <c r="J37" s="154">
        <v>21</v>
      </c>
      <c r="K37" s="68">
        <f>I37*(1+0.01*J37)</f>
        <v>0</v>
      </c>
    </row>
    <row r="38" spans="1:11" ht="18">
      <c r="A38" s="50"/>
      <c r="B38" s="50"/>
      <c r="C38" s="50"/>
      <c r="D38" s="50"/>
      <c r="E38" s="50"/>
      <c r="F38" s="50"/>
      <c r="G38" s="108" t="s">
        <v>50</v>
      </c>
      <c r="H38" s="110"/>
      <c r="I38" s="137">
        <f>SUM(I35:I37)</f>
        <v>0</v>
      </c>
      <c r="J38" s="154">
        <v>21</v>
      </c>
      <c r="K38" s="164">
        <f>I38*(1+0.01*J38)</f>
        <v>0</v>
      </c>
    </row>
    <row r="40" ht="13.5" thickBot="1"/>
    <row r="41" spans="5:11" ht="24" thickBot="1">
      <c r="E41" s="158" t="s">
        <v>81</v>
      </c>
      <c r="F41" s="159"/>
      <c r="G41" s="159"/>
      <c r="H41" s="159"/>
      <c r="I41" s="159"/>
      <c r="J41" s="160"/>
      <c r="K41" s="163">
        <f>K24+K38</f>
        <v>0</v>
      </c>
    </row>
  </sheetData>
  <sheetProtection password="C609" sheet="1" objects="1" scenarios="1" selectLockedCells="1"/>
  <mergeCells count="29">
    <mergeCell ref="B26:F26"/>
    <mergeCell ref="A10:D10"/>
    <mergeCell ref="G38:H38"/>
    <mergeCell ref="B37:E37"/>
    <mergeCell ref="I33:K33"/>
    <mergeCell ref="E41:J41"/>
    <mergeCell ref="G35:G37"/>
    <mergeCell ref="I15:K15"/>
    <mergeCell ref="G15:G24"/>
    <mergeCell ref="C27:D27"/>
    <mergeCell ref="C28:D28"/>
    <mergeCell ref="C29:D29"/>
    <mergeCell ref="C30:D30"/>
    <mergeCell ref="E28:E30"/>
    <mergeCell ref="B35:E35"/>
    <mergeCell ref="B36:E36"/>
    <mergeCell ref="A35:A37"/>
    <mergeCell ref="G28:G30"/>
    <mergeCell ref="I28:I30"/>
    <mergeCell ref="H27:I27"/>
    <mergeCell ref="C15:F15"/>
    <mergeCell ref="B5:E5"/>
    <mergeCell ref="B6:E6"/>
    <mergeCell ref="B7:E7"/>
    <mergeCell ref="B8:E8"/>
    <mergeCell ref="A1:E1"/>
    <mergeCell ref="B2:E2"/>
    <mergeCell ref="B3:E3"/>
    <mergeCell ref="B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Mgr.Ivo Kocum</dc:creator>
  <cp:keywords/>
  <dc:description/>
  <cp:lastModifiedBy>Mgr.Ivo Kocum</cp:lastModifiedBy>
  <dcterms:created xsi:type="dcterms:W3CDTF">2019-11-09T13:34:16Z</dcterms:created>
  <dcterms:modified xsi:type="dcterms:W3CDTF">2019-11-10T07:37:06Z</dcterms:modified>
  <cp:category/>
  <cp:version/>
  <cp:contentType/>
  <cp:contentStatus/>
</cp:coreProperties>
</file>