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19-07 - Gymnázium Mladá..." sheetId="2" r:id="rId2"/>
  </sheets>
  <definedNames>
    <definedName name="_xlnm.Print_Area" localSheetId="0">'Rekapitulace stavby'!$D$4:$AO$76,'Rekapitulace stavby'!$C$82:$AQ$96</definedName>
    <definedName name="_xlnm._FilterDatabase" localSheetId="1" hidden="1">'2019-07 - Gymnázium Mladá...'!$C$128:$K$258</definedName>
    <definedName name="_xlnm.Print_Area" localSheetId="1">'2019-07 - Gymnázium Mladá...'!$C$4:$J$76,'2019-07 - Gymnázium Mladá...'!$C$82:$J$112,'2019-07 - Gymnázium Mladá...'!$C$118:$K$258</definedName>
    <definedName name="_xlnm.Print_Titles" localSheetId="0">'Rekapitulace stavby'!$92:$92</definedName>
    <definedName name="_xlnm.Print_Titles" localSheetId="1">'2019-07 - Gymnázium Mladá...'!$128:$128</definedName>
  </definedNames>
  <calcPr fullCalcOnLoad="1"/>
</workbook>
</file>

<file path=xl/sharedStrings.xml><?xml version="1.0" encoding="utf-8"?>
<sst xmlns="http://schemas.openxmlformats.org/spreadsheetml/2006/main" count="1645" uniqueCount="377">
  <si>
    <t>Export Komplet</t>
  </si>
  <si>
    <t/>
  </si>
  <si>
    <t>2.0</t>
  </si>
  <si>
    <t>ZAMOK</t>
  </si>
  <si>
    <t>False</t>
  </si>
  <si>
    <t>{67f60567-8c72-4694-9df6-269c5306254e}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</si>
  <si>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</si>
  <si>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</si>
  <si>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</si>
  <si>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</si>
  <si>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</si>
  <si>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</si>
  <si>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</si>
  <si>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</si>
  <si>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2019-07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</si>
  <si>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</si>
  <si>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</si>
  <si>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Gymnázium Mladá Boleslav, povrch tělocvičny</t>
  </si>
  <si>
    <t>KSO:</t>
  </si>
  <si>
    <t>CC-CZ:</t>
  </si>
  <si>
    <t>Místo:</t>
  </si>
  <si>
    <t xml:space="preserve"> </t>
  </si>
  <si>
    <t>Datum:</t>
  </si>
  <si>
    <t>21. 8. 2019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</si>
  <si>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</si>
  <si>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</si>
  <si>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</si>
  <si>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</si>
  <si>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</si>
  <si>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</si>
  <si>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</si>
  <si>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</si>
  <si>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</si>
  <si>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</si>
  <si>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</si>
  <si>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</si>
  <si>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</si>
  <si>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</si>
  <si>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</si>
  <si>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</si>
  <si>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</si>
  <si>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</si>
  <si>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</si>
  <si>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</si>
  <si>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</si>
  <si>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</si>
  <si>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</si>
  <si>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</si>
  <si>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</si>
  <si>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</si>
  <si>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</si>
  <si>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</si>
  <si>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</si>
  <si>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</si>
  <si>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</si>
  <si>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</si>
  <si>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</si>
  <si>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</si>
  <si>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</si>
  <si>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</si>
  <si>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</si>
  <si>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</si>
  <si>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</si>
  <si>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</si>
  <si>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</si>
  <si>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</si>
  <si>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</si>
  <si>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</si>
  <si>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</si>
  <si>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</si>
  <si>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</si>
  <si>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</si>
  <si>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</si>
  <si>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</si>
  <si>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</si>
  <si>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</si>
  <si>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</si>
  <si>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</si>
  <si>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</si>
  <si>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</si>
  <si>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</si>
  <si>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</si>
  <si>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</si>
  <si>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</si>
  <si>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</si>
  <si>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</si>
  <si>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</si>
  <si>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</si>
  <si>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</si>
  <si>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</si>
  <si>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</si>
  <si>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</si>
  <si>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</si>
  <si>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762 - Konstrukce tesařské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</si>
  <si>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</si>
  <si>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</si>
  <si>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</si>
  <si>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775 - Podlahy skládané</t>
  </si>
  <si>
    <t xml:space="preserve">    776 - Podlahy povlakové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</si>
  <si>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</si>
  <si>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</si>
  <si>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</si>
  <si>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</si>
  <si>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</si>
  <si>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</si>
  <si>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</si>
  <si>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</si>
  <si>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</si>
  <si>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</si>
  <si>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</si>
  <si>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</si>
  <si>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</si>
  <si>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</si>
  <si>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</si>
  <si>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</si>
  <si>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</si>
  <si>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</si>
  <si>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</si>
  <si>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</si>
  <si>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</si>
  <si>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</si>
  <si>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</si>
  <si>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27</t>
  </si>
  <si>
    <t>K</t>
  </si>
  <si>
    <t>612311131</t>
  </si>
  <si>
    <t>Potažení vnitřních stěn vápenným štukem tloušťky do 3 mm</t>
  </si>
  <si>
    <t>m2</t>
  </si>
  <si>
    <t>CS ÚRS 2019 01</t>
  </si>
  <si>
    <t>4</t>
  </si>
  <si>
    <t>587410778</t>
  </si>
  <si>
    <t>VV</t>
  </si>
  <si>
    <t>(17,35+6,89+17,35+5,5)*0,3 "tělocvična</t>
  </si>
  <si>
    <t>Součet</t>
  </si>
  <si>
    <t>28</t>
  </si>
  <si>
    <t>612321111</t>
  </si>
  <si>
    <t>Vápenocementová omítka hrubá jednovrstvá zatřená vnitřních stěn nanášená ručně</t>
  </si>
  <si>
    <t>-1118765593</t>
  </si>
  <si>
    <t>(17,35+6,89+17,35+5,5)*0,3</t>
  </si>
  <si>
    <t>29</t>
  </si>
  <si>
    <t>622131101</t>
  </si>
  <si>
    <t>Cementový postřik vnějších stěn nanášený celoplošně ručně</t>
  </si>
  <si>
    <t>781887912</t>
  </si>
  <si>
    <t>632451431</t>
  </si>
  <si>
    <t>Doplnění cementového potěru hlazeného pl do 1 m2 tl do 30 mm (chybějící parkety)</t>
  </si>
  <si>
    <t>735812015</t>
  </si>
  <si>
    <t>4*1</t>
  </si>
  <si>
    <t>9</t>
  </si>
  <si>
    <t>Ostatní konstrukce a práce, bourání</t>
  </si>
  <si>
    <t>35</t>
  </si>
  <si>
    <t>941111111</t>
  </si>
  <si>
    <t>Montáž lešení řadového trubkového lehkého s podlahami zatížení do 200 kg/m2 š do 0,9 m v do 10 m</t>
  </si>
  <si>
    <t>-418211250</t>
  </si>
  <si>
    <t>4*1,2*6</t>
  </si>
  <si>
    <t>36</t>
  </si>
  <si>
    <t>941111211</t>
  </si>
  <si>
    <t>Příplatek k lešení řadovému trubkovému lehkému s podlahami š 0,9 m v 10 m za první a ZKD den použití</t>
  </si>
  <si>
    <t>-234298324</t>
  </si>
  <si>
    <t>28,8*10</t>
  </si>
  <si>
    <t>37</t>
  </si>
  <si>
    <t>941111811</t>
  </si>
  <si>
    <t>Demontáž lešení řadového trubkového lehkého s podlahami zatížení do 200 kg/m2 š do 0,9 m v do 10 m</t>
  </si>
  <si>
    <t>-2112207898</t>
  </si>
  <si>
    <t>28,8</t>
  </si>
  <si>
    <t>997</t>
  </si>
  <si>
    <t>Přesun sutě</t>
  </si>
  <si>
    <t>998</t>
  </si>
  <si>
    <t>Přesun hmot</t>
  </si>
  <si>
    <t>41</t>
  </si>
  <si>
    <t>998011001</t>
  </si>
  <si>
    <t>Přesun hmot pro budovy zděné v do 6 m</t>
  </si>
  <si>
    <t>t</t>
  </si>
  <si>
    <t>-1752175967</t>
  </si>
  <si>
    <t>PSV</t>
  </si>
  <si>
    <t>Práce a dodávky PSV</t>
  </si>
  <si>
    <t>762</t>
  </si>
  <si>
    <t>Konstrukce tesařské</t>
  </si>
  <si>
    <t>3</t>
  </si>
  <si>
    <t>7621919R0</t>
  </si>
  <si>
    <t>Přikotvení uvolněné parketové podlahy k betonové mazanině</t>
  </si>
  <si>
    <t>16</t>
  </si>
  <si>
    <t>-79734750</t>
  </si>
  <si>
    <t>4*1 "tělocvična</t>
  </si>
  <si>
    <t>7621919R1</t>
  </si>
  <si>
    <t>Rozebrání parketové podlahy z dílců do 2m2</t>
  </si>
  <si>
    <t>-313112340</t>
  </si>
  <si>
    <t>18</t>
  </si>
  <si>
    <t>762431815</t>
  </si>
  <si>
    <t>Demontáž obložení stěn z desek dřevotřískových a sololitových včetně podkaldního roštu</t>
  </si>
  <si>
    <t>-314311204</t>
  </si>
  <si>
    <t>(17,35+6,89+17,35+5,5)*1,3</t>
  </si>
  <si>
    <t>30</t>
  </si>
  <si>
    <t>762439001</t>
  </si>
  <si>
    <t>Montáž obložení stěn podkladový rošt</t>
  </si>
  <si>
    <t>m</t>
  </si>
  <si>
    <t>1490568746</t>
  </si>
  <si>
    <t>(17,35+6,89+17,35+5,5)*1,3*2 "svislé latě tělocvična</t>
  </si>
  <si>
    <t xml:space="preserve">(17,35+6,89+17,35+5,5)*2 "vodorovné latě </t>
  </si>
  <si>
    <t>31</t>
  </si>
  <si>
    <t>M</t>
  </si>
  <si>
    <t>60514103</t>
  </si>
  <si>
    <t>řezivo jehličnaté lať 30x50mm</t>
  </si>
  <si>
    <t>m3</t>
  </si>
  <si>
    <t>32</t>
  </si>
  <si>
    <t>1564225071</t>
  </si>
  <si>
    <t>340*0,03*0,05</t>
  </si>
  <si>
    <t>0,51*1,04 'Přepočtené koeficientem množství</t>
  </si>
  <si>
    <t>12</t>
  </si>
  <si>
    <t>762511227</t>
  </si>
  <si>
    <t>Podlahové kce podkladové z desek OSB tl 25 mm nebroušených na pero a drážku lepených</t>
  </si>
  <si>
    <t>-669849739</t>
  </si>
  <si>
    <t>7*17,35 "tělocvična</t>
  </si>
  <si>
    <t>19</t>
  </si>
  <si>
    <t>762711820</t>
  </si>
  <si>
    <t>Demontáž dřevěných konstrukcí z hraněného řeziva průřezové plochy do 224 cm2 (pod stropem)</t>
  </si>
  <si>
    <t>-49275873</t>
  </si>
  <si>
    <t>6,9+6,9</t>
  </si>
  <si>
    <t>2*3</t>
  </si>
  <si>
    <t>998762101</t>
  </si>
  <si>
    <t>Přesun hmot tonážní pro kce tesařské v objektech v do 6 m</t>
  </si>
  <si>
    <t>-825802767</t>
  </si>
  <si>
    <t>763</t>
  </si>
  <si>
    <t>Konstrukce suché výstavby</t>
  </si>
  <si>
    <t>7</t>
  </si>
  <si>
    <t>763158111</t>
  </si>
  <si>
    <t>Vyrovnání nerovností podlahy tělocvičny minerální stěrkou do 20mm</t>
  </si>
  <si>
    <t>-1392344152</t>
  </si>
  <si>
    <t>50 "tělocvična</t>
  </si>
  <si>
    <t>42</t>
  </si>
  <si>
    <t>998763301</t>
  </si>
  <si>
    <t>Přesun hmot tonážní pro sádrokartonové konstrukce v objektech v do 6 m</t>
  </si>
  <si>
    <t>-1949158422</t>
  </si>
  <si>
    <t>766</t>
  </si>
  <si>
    <t>Konstrukce truhlářské</t>
  </si>
  <si>
    <t>45</t>
  </si>
  <si>
    <t>76621141R</t>
  </si>
  <si>
    <t>D+M ochraných madel dřevených dílčích z jednoho kusu š do 15 cm (ochrana konstrukce oken)</t>
  </si>
  <si>
    <t>-991784289</t>
  </si>
  <si>
    <t>1,2*2*7 "tělocvična</t>
  </si>
  <si>
    <t>48</t>
  </si>
  <si>
    <t>766416213a</t>
  </si>
  <si>
    <t>Montáž obložení sloupů plochy do 5m2 panely z desek lamino tl.18mm</t>
  </si>
  <si>
    <t>-1717872564</t>
  </si>
  <si>
    <t>7*1,2*1,4"tělocvična</t>
  </si>
  <si>
    <t>20</t>
  </si>
  <si>
    <t>766416213</t>
  </si>
  <si>
    <t>Montáž obložení stěn plochy přes 5 m2 panely z desek lamino tl.18mm</t>
  </si>
  <si>
    <t>-762535887</t>
  </si>
  <si>
    <t>(17,35+6,89+5,5)*1,3 "tělocvična</t>
  </si>
  <si>
    <t>60627018</t>
  </si>
  <si>
    <t>deska lamino 1250x2500mm tl. 18mm v dekoru dřeva</t>
  </si>
  <si>
    <t>1394709973</t>
  </si>
  <si>
    <t>(38,66+11,76)*1,2</t>
  </si>
  <si>
    <t>49</t>
  </si>
  <si>
    <t>766416214x</t>
  </si>
  <si>
    <t>Montáž obložení těles topení z desek lamino tl.18mm s otvory</t>
  </si>
  <si>
    <t>-792756791</t>
  </si>
  <si>
    <t>50</t>
  </si>
  <si>
    <t>60627018x</t>
  </si>
  <si>
    <t>deska lamino 1250x2500mm tl. 18mm v dekoru dřeva s otvory 50mm</t>
  </si>
  <si>
    <t>-762891427</t>
  </si>
  <si>
    <t>6*1,65*1,4</t>
  </si>
  <si>
    <t>38</t>
  </si>
  <si>
    <t>766699762</t>
  </si>
  <si>
    <t>Montáž rohových stěnových spár lištou rohovou (horní , dolní)</t>
  </si>
  <si>
    <t>-1610486070</t>
  </si>
  <si>
    <t>(17,35+6,89+17,35+5,5)*2 "tělocvična</t>
  </si>
  <si>
    <t>39</t>
  </si>
  <si>
    <t>61191156</t>
  </si>
  <si>
    <t>lišta soklová broušená profil šikmý   70x25mm jakost A/B</t>
  </si>
  <si>
    <t>765171428</t>
  </si>
  <si>
    <t>33</t>
  </si>
  <si>
    <t>998766101</t>
  </si>
  <si>
    <t>Přesun hmot tonážní pro konstrukce truhlářské v objektech v do 6 m</t>
  </si>
  <si>
    <t>1460813714</t>
  </si>
  <si>
    <t>767</t>
  </si>
  <si>
    <t>Konstrukce zámečnické</t>
  </si>
  <si>
    <t>25</t>
  </si>
  <si>
    <t>76799511R</t>
  </si>
  <si>
    <t xml:space="preserve">D+M atypických zámečnických konstrukcí hmotnosti do 20 kg kryty na světla </t>
  </si>
  <si>
    <t>kg</t>
  </si>
  <si>
    <t>887805075</t>
  </si>
  <si>
    <t>15*3</t>
  </si>
  <si>
    <t>24</t>
  </si>
  <si>
    <t>767996701</t>
  </si>
  <si>
    <t>Demontáž atypických zámečnických konstrukcí kryt yna světla do 50 kg</t>
  </si>
  <si>
    <t>1895517962</t>
  </si>
  <si>
    <t>34</t>
  </si>
  <si>
    <t>998767101</t>
  </si>
  <si>
    <t>Přesun hmot tonážní pro zámečnické konstrukce v objektech v do 6 m</t>
  </si>
  <si>
    <t>713586258</t>
  </si>
  <si>
    <t>0,045</t>
  </si>
  <si>
    <t>775</t>
  </si>
  <si>
    <t>Podlahy skládané</t>
  </si>
  <si>
    <t>8</t>
  </si>
  <si>
    <t>775510952</t>
  </si>
  <si>
    <t>Doplnění podlah vlysových, tl do 22 mm, plochy do 1 m2</t>
  </si>
  <si>
    <t>kus</t>
  </si>
  <si>
    <t>-518736745</t>
  </si>
  <si>
    <t>61192142</t>
  </si>
  <si>
    <t>vlysy parketové buk 21x50x250mm barevnost přirozená</t>
  </si>
  <si>
    <t>1807926740</t>
  </si>
  <si>
    <t>14</t>
  </si>
  <si>
    <t>775591191</t>
  </si>
  <si>
    <t>Montáž podložky vyrovnávací a tlumící pod OSB desky ppro plovoucí podlahy</t>
  </si>
  <si>
    <t>1419909224</t>
  </si>
  <si>
    <t>6,9*17,35 "tělocvična</t>
  </si>
  <si>
    <t>61155351</t>
  </si>
  <si>
    <t>podložka izolační z pěnového PE 3mm</t>
  </si>
  <si>
    <t>-1267646482</t>
  </si>
  <si>
    <t>43</t>
  </si>
  <si>
    <t>998775101</t>
  </si>
  <si>
    <t>Přesun hmot tonážní pro podlahy dřevěné v objektech v do 6 m</t>
  </si>
  <si>
    <t>-659879004</t>
  </si>
  <si>
    <t>776</t>
  </si>
  <si>
    <t>Podlahy povlakové</t>
  </si>
  <si>
    <t>776261111</t>
  </si>
  <si>
    <t>Lepení sportovní podlahové krytiny š 2,0m tl.do 4,0mm z pásů standardním lepidlem</t>
  </si>
  <si>
    <t>206866935</t>
  </si>
  <si>
    <t>0 "předsálí bude OSB</t>
  </si>
  <si>
    <t>17</t>
  </si>
  <si>
    <t>28412245</t>
  </si>
  <si>
    <t>Sportovní podlaha s povrchovou vrstvou PUR vyztužená mřížkou ze skelných vláken. Odolnost povrchu dle EN 660-1 proti obrusu v klasifikaci T, tlumení nárazu.</t>
  </si>
  <si>
    <t>545442315</t>
  </si>
  <si>
    <t>119,715*1,05 'Přepočtené koeficientem množství</t>
  </si>
  <si>
    <t>51</t>
  </si>
  <si>
    <t>776261999</t>
  </si>
  <si>
    <t>Dodávka a montáž soklové podlahové lišty</t>
  </si>
  <si>
    <t>-1882703681</t>
  </si>
  <si>
    <t>6,9+17,35+17,35+6 "tělocvična</t>
  </si>
  <si>
    <t>44</t>
  </si>
  <si>
    <t>998776101</t>
  </si>
  <si>
    <t>Přesun hmot tonážní pro podlahy povlakové v objektech v do 6 m</t>
  </si>
  <si>
    <t>-1515652770</t>
  </si>
  <si>
    <t>783</t>
  </si>
  <si>
    <t>Dokončovací práce - nátěry</t>
  </si>
  <si>
    <t>23</t>
  </si>
  <si>
    <t>783314101</t>
  </si>
  <si>
    <t xml:space="preserve">Základní jednonásobný syntetický nátěr zámečnických konstrukcí </t>
  </si>
  <si>
    <t>-831734256</t>
  </si>
  <si>
    <t>(2+2+1,5)*(0,25) "zárubně</t>
  </si>
  <si>
    <t xml:space="preserve">2,5*0,24*2"sloupky </t>
  </si>
  <si>
    <t>26</t>
  </si>
  <si>
    <t>783317101</t>
  </si>
  <si>
    <t>Krycí jednonásobný syntetický standardní nátěr zámečnických konstrukcí (zárubně)</t>
  </si>
  <si>
    <t>589219007</t>
  </si>
  <si>
    <t>22</t>
  </si>
  <si>
    <t>783998211</t>
  </si>
  <si>
    <t>Lajnování nátěru na vinilové podlahy za vodorovné značení šířky do 50 mm</t>
  </si>
  <si>
    <t>-574237601</t>
  </si>
  <si>
    <t>17,5+17,5+6,8+6,8 "obvod</t>
  </si>
  <si>
    <t xml:space="preserve">7"střed </t>
  </si>
  <si>
    <t>15+15+6+6+6</t>
  </si>
  <si>
    <t>784</t>
  </si>
  <si>
    <t>Dokončovací práce - malby a tapety</t>
  </si>
  <si>
    <t>40</t>
  </si>
  <si>
    <t>784211101</t>
  </si>
  <si>
    <t>Dvojnásobné bílé malby ze směsí za mokra výborně otěruvzdorných v místnostech výšky do 3,80 m</t>
  </si>
  <si>
    <t>1454142227</t>
  </si>
  <si>
    <t>(17,35+6,89+17,35+5,5)*1,3 "tělocvična</t>
  </si>
  <si>
    <t xml:space="preserve">20 "opravy </t>
  </si>
  <si>
    <t>VRN</t>
  </si>
  <si>
    <t>Vedlejší rozpočtové náklady</t>
  </si>
  <si>
    <t>5</t>
  </si>
  <si>
    <t>VRN1</t>
  </si>
  <si>
    <t>Průzkumné, geodetické a projektové práce</t>
  </si>
  <si>
    <t>47</t>
  </si>
  <si>
    <t>010001000</t>
  </si>
  <si>
    <t>…</t>
  </si>
  <si>
    <t>CS ÚRS 2018 01</t>
  </si>
  <si>
    <t>1024</t>
  </si>
  <si>
    <t>148535390</t>
  </si>
  <si>
    <t>VRN3</t>
  </si>
  <si>
    <t>Zařízení staveniště</t>
  </si>
  <si>
    <t>46</t>
  </si>
  <si>
    <t>030001000</t>
  </si>
  <si>
    <t>kpl</t>
  </si>
  <si>
    <t>-1751011178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</si>
</sst>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6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ht="36.95" customHeight="1">
      <c r="BS2" s="15" t="s">
        <v>6</v>
      </c>
      <c r="BT2" s="15" t="s">
        <v>7</v>
      </c>
    </row>
    <row r="3" spans="2:72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spans="2:71" ht="36.9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pans="2:71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19</v>
      </c>
      <c r="AL7" s="20"/>
      <c r="AM7" s="20"/>
      <c r="AN7" s="25" t="s">
        <v>1</v>
      </c>
      <c r="AO7" s="20"/>
      <c r="AP7" s="20"/>
      <c r="AQ7" s="20"/>
      <c r="AR7" s="18"/>
      <c r="BE7" s="29"/>
      <c r="BS7" s="15" t="s">
        <v>6</v>
      </c>
    </row>
    <row r="8" spans="2:71" ht="12" customHeight="1">
      <c r="B8" s="19"/>
      <c r="C8" s="20"/>
      <c r="D8" s="30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22</v>
      </c>
      <c r="AL8" s="20"/>
      <c r="AM8" s="20"/>
      <c r="AN8" s="31" t="s">
        <v>23</v>
      </c>
      <c r="AO8" s="20"/>
      <c r="AP8" s="20"/>
      <c r="AQ8" s="20"/>
      <c r="AR8" s="18"/>
      <c r="BE8" s="29"/>
      <c r="BS8" s="15" t="s">
        <v>6</v>
      </c>
    </row>
    <row r="9" spans="2:7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spans="2:71" ht="12" customHeight="1">
      <c r="B10" s="19"/>
      <c r="C10" s="20"/>
      <c r="D10" s="30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25</v>
      </c>
      <c r="AL10" s="20"/>
      <c r="AM10" s="20"/>
      <c r="AN10" s="25" t="s">
        <v>1</v>
      </c>
      <c r="AO10" s="20"/>
      <c r="AP10" s="20"/>
      <c r="AQ10" s="20"/>
      <c r="AR10" s="18"/>
      <c r="BE10" s="29"/>
      <c r="BS10" s="15" t="s">
        <v>6</v>
      </c>
    </row>
    <row r="11" spans="2:71" ht="18.45" customHeight="1">
      <c r="B11" s="19"/>
      <c r="C11" s="20"/>
      <c r="D11" s="20"/>
      <c r="E11" s="25" t="s">
        <v>21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26</v>
      </c>
      <c r="AL11" s="20"/>
      <c r="AM11" s="20"/>
      <c r="AN11" s="25" t="s">
        <v>1</v>
      </c>
      <c r="AO11" s="20"/>
      <c r="AP11" s="20"/>
      <c r="AQ11" s="20"/>
      <c r="AR11" s="18"/>
      <c r="BE11" s="29"/>
      <c r="BS11" s="15" t="s">
        <v>6</v>
      </c>
    </row>
    <row r="12" spans="2:7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pans="2:71" ht="12" customHeight="1">
      <c r="B13" s="19"/>
      <c r="C13" s="20"/>
      <c r="D13" s="30" t="s">
        <v>27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25</v>
      </c>
      <c r="AL13" s="20"/>
      <c r="AM13" s="20"/>
      <c r="AN13" s="32" t="s">
        <v>28</v>
      </c>
      <c r="AO13" s="20"/>
      <c r="AP13" s="20"/>
      <c r="AQ13" s="20"/>
      <c r="AR13" s="18"/>
      <c r="BE13" s="29"/>
      <c r="BS13" s="15" t="s">
        <v>6</v>
      </c>
    </row>
    <row r="14" spans="2:71" ht="12">
      <c r="B14" s="19"/>
      <c r="C14" s="20"/>
      <c r="D14" s="20"/>
      <c r="E14" s="32" t="s">
        <v>28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26</v>
      </c>
      <c r="AL14" s="20"/>
      <c r="AM14" s="20"/>
      <c r="AN14" s="32" t="s">
        <v>28</v>
      </c>
      <c r="AO14" s="20"/>
      <c r="AP14" s="20"/>
      <c r="AQ14" s="20"/>
      <c r="AR14" s="18"/>
      <c r="BE14" s="29"/>
      <c r="BS14" s="15" t="s">
        <v>6</v>
      </c>
    </row>
    <row r="15" spans="2:7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pans="2:71" ht="12" customHeight="1">
      <c r="B16" s="19"/>
      <c r="C16" s="20"/>
      <c r="D16" s="30" t="s">
        <v>29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25</v>
      </c>
      <c r="AL16" s="20"/>
      <c r="AM16" s="20"/>
      <c r="AN16" s="25" t="s">
        <v>1</v>
      </c>
      <c r="AO16" s="20"/>
      <c r="AP16" s="20"/>
      <c r="AQ16" s="20"/>
      <c r="AR16" s="18"/>
      <c r="BE16" s="29"/>
      <c r="BS16" s="15" t="s">
        <v>4</v>
      </c>
    </row>
    <row r="17" spans="2:71" ht="18.45" customHeight="1">
      <c r="B17" s="19"/>
      <c r="C17" s="20"/>
      <c r="D17" s="20"/>
      <c r="E17" s="25" t="s">
        <v>21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26</v>
      </c>
      <c r="AL17" s="20"/>
      <c r="AM17" s="20"/>
      <c r="AN17" s="25" t="s">
        <v>1</v>
      </c>
      <c r="AO17" s="20"/>
      <c r="AP17" s="20"/>
      <c r="AQ17" s="20"/>
      <c r="AR17" s="18"/>
      <c r="BE17" s="29"/>
      <c r="BS17" s="15" t="s">
        <v>30</v>
      </c>
    </row>
    <row r="18" spans="2:7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pans="2:71" ht="12" customHeight="1">
      <c r="B19" s="19"/>
      <c r="C19" s="20"/>
      <c r="D19" s="30" t="s">
        <v>31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25</v>
      </c>
      <c r="AL19" s="20"/>
      <c r="AM19" s="20"/>
      <c r="AN19" s="25" t="s">
        <v>1</v>
      </c>
      <c r="AO19" s="20"/>
      <c r="AP19" s="20"/>
      <c r="AQ19" s="20"/>
      <c r="AR19" s="18"/>
      <c r="BE19" s="29"/>
      <c r="BS19" s="15" t="s">
        <v>6</v>
      </c>
    </row>
    <row r="20" spans="2:71" ht="18.45" customHeight="1">
      <c r="B20" s="19"/>
      <c r="C20" s="20"/>
      <c r="D20" s="20"/>
      <c r="E20" s="25" t="s">
        <v>21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26</v>
      </c>
      <c r="AL20" s="20"/>
      <c r="AM20" s="20"/>
      <c r="AN20" s="25" t="s">
        <v>1</v>
      </c>
      <c r="AO20" s="20"/>
      <c r="AP20" s="20"/>
      <c r="AQ20" s="20"/>
      <c r="AR20" s="18"/>
      <c r="BE20" s="29"/>
      <c r="BS20" s="15" t="s">
        <v>30</v>
      </c>
    </row>
    <row r="21" spans="2:57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pans="2:57" ht="12" customHeight="1">
      <c r="B22" s="19"/>
      <c r="C22" s="20"/>
      <c r="D22" s="30" t="s">
        <v>32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pans="2:57" ht="16.5" customHeight="1">
      <c r="B23" s="19"/>
      <c r="C23" s="20"/>
      <c r="D23" s="20"/>
      <c r="E23" s="34" t="s">
        <v>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pans="2:57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pans="2:57" ht="6.95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pans="2:57" s="1" customFormat="1" ht="25.9" customHeight="1">
      <c r="B26" s="36"/>
      <c r="C26" s="37"/>
      <c r="D26" s="38" t="s">
        <v>33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9"/>
    </row>
    <row r="27" spans="2:57" s="1" customFormat="1" ht="6.95" customHeight="1"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9"/>
    </row>
    <row r="28" spans="2:57" s="1" customFormat="1" ht="12"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34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35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36</v>
      </c>
      <c r="AL28" s="42"/>
      <c r="AM28" s="42"/>
      <c r="AN28" s="42"/>
      <c r="AO28" s="42"/>
      <c r="AP28" s="37"/>
      <c r="AQ28" s="37"/>
      <c r="AR28" s="41"/>
      <c r="BE28" s="29"/>
    </row>
    <row r="29" spans="2:57" s="2" customFormat="1" ht="14.4" customHeight="1">
      <c r="B29" s="43"/>
      <c r="C29" s="44"/>
      <c r="D29" s="30" t="s">
        <v>37</v>
      </c>
      <c r="E29" s="44"/>
      <c r="F29" s="30" t="s">
        <v>38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ROUND(AV94,2)</f>
        <v>0</v>
      </c>
      <c r="AL29" s="44"/>
      <c r="AM29" s="44"/>
      <c r="AN29" s="44"/>
      <c r="AO29" s="44"/>
      <c r="AP29" s="44"/>
      <c r="AQ29" s="44"/>
      <c r="AR29" s="47"/>
      <c r="BE29" s="48"/>
    </row>
    <row r="30" spans="2:57" s="2" customFormat="1" ht="14.4" customHeight="1">
      <c r="B30" s="43"/>
      <c r="C30" s="44"/>
      <c r="D30" s="44"/>
      <c r="E30" s="44"/>
      <c r="F30" s="30" t="s">
        <v>39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ROUND(AW94,2)</f>
        <v>0</v>
      </c>
      <c r="AL30" s="44"/>
      <c r="AM30" s="44"/>
      <c r="AN30" s="44"/>
      <c r="AO30" s="44"/>
      <c r="AP30" s="44"/>
      <c r="AQ30" s="44"/>
      <c r="AR30" s="47"/>
      <c r="BE30" s="48"/>
    </row>
    <row r="31" spans="2:57" s="2" customFormat="1" ht="14.4" customHeight="1" hidden="1">
      <c r="B31" s="43"/>
      <c r="C31" s="44"/>
      <c r="D31" s="44"/>
      <c r="E31" s="44"/>
      <c r="F31" s="30" t="s">
        <v>40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spans="2:57" s="2" customFormat="1" ht="14.4" customHeight="1" hidden="1">
      <c r="B32" s="43"/>
      <c r="C32" s="44"/>
      <c r="D32" s="44"/>
      <c r="E32" s="44"/>
      <c r="F32" s="30" t="s">
        <v>41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spans="2:57" s="2" customFormat="1" ht="14.4" customHeight="1" hidden="1">
      <c r="B33" s="43"/>
      <c r="C33" s="44"/>
      <c r="D33" s="44"/>
      <c r="E33" s="44"/>
      <c r="F33" s="30" t="s">
        <v>42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pans="2:57" s="1" customFormat="1" ht="6.95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9"/>
    </row>
    <row r="35" spans="2:44" s="1" customFormat="1" ht="25.9" customHeight="1">
      <c r="B35" s="36"/>
      <c r="C35" s="49"/>
      <c r="D35" s="50" t="s">
        <v>43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44</v>
      </c>
      <c r="U35" s="51"/>
      <c r="V35" s="51"/>
      <c r="W35" s="51"/>
      <c r="X35" s="53" t="s">
        <v>45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</row>
    <row r="36" spans="2:44" s="1" customFormat="1" ht="6.95" customHeight="1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</row>
    <row r="37" spans="2:44" s="1" customFormat="1" ht="14.4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</row>
    <row r="38" spans="2:44" ht="14.4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pans="2:44" ht="14.4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pans="2:44" ht="14.4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pans="2:44" ht="14.4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2:44" ht="14.4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2:44" ht="14.4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2:44" ht="14.4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2:44" ht="14.4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2:44" ht="14.4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2:44" ht="14.4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2:44" ht="14.4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2:44" s="1" customFormat="1" ht="14.4" customHeight="1">
      <c r="B49" s="36"/>
      <c r="C49" s="37"/>
      <c r="D49" s="56" t="s">
        <v>46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6" t="s">
        <v>47</v>
      </c>
      <c r="AI49" s="57"/>
      <c r="AJ49" s="57"/>
      <c r="AK49" s="57"/>
      <c r="AL49" s="57"/>
      <c r="AM49" s="57"/>
      <c r="AN49" s="57"/>
      <c r="AO49" s="57"/>
      <c r="AP49" s="37"/>
      <c r="AQ49" s="37"/>
      <c r="AR49" s="41"/>
    </row>
    <row r="50" spans="2:44" ht="12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2:44" ht="12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2:44" ht="12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2:44" ht="12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2:44" ht="12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2:44" ht="12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2:44" ht="12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2:44" ht="12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2:44" ht="12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2:44" ht="12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2:44" s="1" customFormat="1" ht="12">
      <c r="B60" s="36"/>
      <c r="C60" s="37"/>
      <c r="D60" s="58" t="s">
        <v>48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8" t="s">
        <v>49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8" t="s">
        <v>48</v>
      </c>
      <c r="AI60" s="39"/>
      <c r="AJ60" s="39"/>
      <c r="AK60" s="39"/>
      <c r="AL60" s="39"/>
      <c r="AM60" s="58" t="s">
        <v>49</v>
      </c>
      <c r="AN60" s="39"/>
      <c r="AO60" s="39"/>
      <c r="AP60" s="37"/>
      <c r="AQ60" s="37"/>
      <c r="AR60" s="41"/>
    </row>
    <row r="61" spans="2:44" ht="12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2:44" ht="12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2:44" ht="12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2:44" s="1" customFormat="1" ht="12">
      <c r="B64" s="36"/>
      <c r="C64" s="37"/>
      <c r="D64" s="56" t="s">
        <v>50</v>
      </c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6" t="s">
        <v>51</v>
      </c>
      <c r="AI64" s="57"/>
      <c r="AJ64" s="57"/>
      <c r="AK64" s="57"/>
      <c r="AL64" s="57"/>
      <c r="AM64" s="57"/>
      <c r="AN64" s="57"/>
      <c r="AO64" s="57"/>
      <c r="AP64" s="37"/>
      <c r="AQ64" s="37"/>
      <c r="AR64" s="41"/>
    </row>
    <row r="65" spans="2:44" ht="12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2:44" ht="12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2:44" ht="12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2:44" ht="12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2:44" ht="12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2:44" ht="12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2:44" ht="12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2:44" ht="12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2:44" ht="12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2:44" ht="12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2:44" s="1" customFormat="1" ht="12">
      <c r="B75" s="36"/>
      <c r="C75" s="37"/>
      <c r="D75" s="58" t="s">
        <v>48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8" t="s">
        <v>49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8" t="s">
        <v>48</v>
      </c>
      <c r="AI75" s="39"/>
      <c r="AJ75" s="39"/>
      <c r="AK75" s="39"/>
      <c r="AL75" s="39"/>
      <c r="AM75" s="58" t="s">
        <v>49</v>
      </c>
      <c r="AN75" s="39"/>
      <c r="AO75" s="39"/>
      <c r="AP75" s="37"/>
      <c r="AQ75" s="37"/>
      <c r="AR75" s="41"/>
    </row>
    <row r="76" spans="2:44" s="1" customFormat="1" ht="12"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</row>
    <row r="77" spans="2:44" s="1" customFormat="1" ht="6.95" customHeight="1"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41"/>
    </row>
    <row r="81" spans="2:44" s="1" customFormat="1" ht="6.95" customHeight="1"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41"/>
    </row>
    <row r="82" spans="2:44" s="1" customFormat="1" ht="24.95" customHeight="1">
      <c r="B82" s="36"/>
      <c r="C82" s="21" t="s">
        <v>52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</row>
    <row r="83" spans="2:44" s="1" customFormat="1" ht="6.95" customHeight="1"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</row>
    <row r="84" spans="2:44" s="3" customFormat="1" ht="12" customHeight="1">
      <c r="B84" s="63"/>
      <c r="C84" s="30" t="s">
        <v>13</v>
      </c>
      <c r="D84" s="64"/>
      <c r="E84" s="64"/>
      <c r="F84" s="64"/>
      <c r="G84" s="64"/>
      <c r="H84" s="64"/>
      <c r="I84" s="64"/>
      <c r="J84" s="64"/>
      <c r="K84" s="64"/>
      <c r="L84" s="64" t="str">
        <f>K5</f>
        <v>2019-07</v>
      </c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5"/>
    </row>
    <row r="85" spans="2:44" s="4" customFormat="1" ht="36.95" customHeight="1">
      <c r="B85" s="66"/>
      <c r="C85" s="67" t="s">
        <v>16</v>
      </c>
      <c r="D85" s="68"/>
      <c r="E85" s="68"/>
      <c r="F85" s="68"/>
      <c r="G85" s="68"/>
      <c r="H85" s="68"/>
      <c r="I85" s="68"/>
      <c r="J85" s="68"/>
      <c r="K85" s="68"/>
      <c r="L85" s="69" t="str">
        <f>K6</f>
        <v>Gymnázium Mladá Boleslav, povrch tělocvičny</v>
      </c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70"/>
    </row>
    <row r="86" spans="2:44" s="1" customFormat="1" ht="6.95" customHeight="1"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</row>
    <row r="87" spans="2:44" s="1" customFormat="1" ht="12" customHeight="1">
      <c r="B87" s="36"/>
      <c r="C87" s="30" t="s">
        <v>20</v>
      </c>
      <c r="D87" s="37"/>
      <c r="E87" s="37"/>
      <c r="F87" s="37"/>
      <c r="G87" s="37"/>
      <c r="H87" s="37"/>
      <c r="I87" s="37"/>
      <c r="J87" s="37"/>
      <c r="K87" s="37"/>
      <c r="L87" s="71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22</v>
      </c>
      <c r="AJ87" s="37"/>
      <c r="AK87" s="37"/>
      <c r="AL87" s="37"/>
      <c r="AM87" s="72" t="str">
        <f>IF(AN8="","",AN8)</f>
        <v>21. 8. 2019</v>
      </c>
      <c r="AN87" s="72"/>
      <c r="AO87" s="37"/>
      <c r="AP87" s="37"/>
      <c r="AQ87" s="37"/>
      <c r="AR87" s="41"/>
    </row>
    <row r="88" spans="2:44" s="1" customFormat="1" ht="6.95" customHeight="1"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</row>
    <row r="89" spans="2:56" s="1" customFormat="1" ht="15.15" customHeight="1">
      <c r="B89" s="36"/>
      <c r="C89" s="30" t="s">
        <v>24</v>
      </c>
      <c r="D89" s="37"/>
      <c r="E89" s="37"/>
      <c r="F89" s="37"/>
      <c r="G89" s="37"/>
      <c r="H89" s="37"/>
      <c r="I89" s="37"/>
      <c r="J89" s="37"/>
      <c r="K89" s="37"/>
      <c r="L89" s="64" t="str">
        <f>IF(E11="","",E11)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29</v>
      </c>
      <c r="AJ89" s="37"/>
      <c r="AK89" s="37"/>
      <c r="AL89" s="37"/>
      <c r="AM89" s="73" t="str">
        <f>IF(E17="","",E17)</f>
        <v xml:space="preserve"> </v>
      </c>
      <c r="AN89" s="64"/>
      <c r="AO89" s="64"/>
      <c r="AP89" s="64"/>
      <c r="AQ89" s="37"/>
      <c r="AR89" s="41"/>
      <c r="AS89" s="74" t="s">
        <v>53</v>
      </c>
      <c r="AT89" s="75"/>
      <c r="AU89" s="76"/>
      <c r="AV89" s="76"/>
      <c r="AW89" s="76"/>
      <c r="AX89" s="76"/>
      <c r="AY89" s="76"/>
      <c r="AZ89" s="76"/>
      <c r="BA89" s="76"/>
      <c r="BB89" s="76"/>
      <c r="BC89" s="76"/>
      <c r="BD89" s="77"/>
    </row>
    <row r="90" spans="2:56" s="1" customFormat="1" ht="15.15" customHeight="1">
      <c r="B90" s="36"/>
      <c r="C90" s="30" t="s">
        <v>27</v>
      </c>
      <c r="D90" s="37"/>
      <c r="E90" s="37"/>
      <c r="F90" s="37"/>
      <c r="G90" s="37"/>
      <c r="H90" s="37"/>
      <c r="I90" s="37"/>
      <c r="J90" s="37"/>
      <c r="K90" s="37"/>
      <c r="L90" s="64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31</v>
      </c>
      <c r="AJ90" s="37"/>
      <c r="AK90" s="37"/>
      <c r="AL90" s="37"/>
      <c r="AM90" s="73" t="str">
        <f>IF(E20="","",E20)</f>
        <v xml:space="preserve"> </v>
      </c>
      <c r="AN90" s="64"/>
      <c r="AO90" s="64"/>
      <c r="AP90" s="64"/>
      <c r="AQ90" s="37"/>
      <c r="AR90" s="41"/>
      <c r="AS90" s="78"/>
      <c r="AT90" s="79"/>
      <c r="AU90" s="80"/>
      <c r="AV90" s="80"/>
      <c r="AW90" s="80"/>
      <c r="AX90" s="80"/>
      <c r="AY90" s="80"/>
      <c r="AZ90" s="80"/>
      <c r="BA90" s="80"/>
      <c r="BB90" s="80"/>
      <c r="BC90" s="80"/>
      <c r="BD90" s="81"/>
    </row>
    <row r="91" spans="2:56" s="1" customFormat="1" ht="10.8" customHeight="1"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2"/>
      <c r="AT91" s="83"/>
      <c r="AU91" s="84"/>
      <c r="AV91" s="84"/>
      <c r="AW91" s="84"/>
      <c r="AX91" s="84"/>
      <c r="AY91" s="84"/>
      <c r="AZ91" s="84"/>
      <c r="BA91" s="84"/>
      <c r="BB91" s="84"/>
      <c r="BC91" s="84"/>
      <c r="BD91" s="85"/>
    </row>
    <row r="92" spans="2:56" s="1" customFormat="1" ht="29.25" customHeight="1">
      <c r="B92" s="36"/>
      <c r="C92" s="86" t="s">
        <v>54</v>
      </c>
      <c r="D92" s="87"/>
      <c r="E92" s="87"/>
      <c r="F92" s="87"/>
      <c r="G92" s="87"/>
      <c r="H92" s="88"/>
      <c r="I92" s="89" t="s">
        <v>55</v>
      </c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90" t="s">
        <v>56</v>
      </c>
      <c r="AH92" s="87"/>
      <c r="AI92" s="87"/>
      <c r="AJ92" s="87"/>
      <c r="AK92" s="87"/>
      <c r="AL92" s="87"/>
      <c r="AM92" s="87"/>
      <c r="AN92" s="89" t="s">
        <v>57</v>
      </c>
      <c r="AO92" s="87"/>
      <c r="AP92" s="91"/>
      <c r="AQ92" s="92" t="s">
        <v>58</v>
      </c>
      <c r="AR92" s="41"/>
      <c r="AS92" s="93" t="s">
        <v>59</v>
      </c>
      <c r="AT92" s="94" t="s">
        <v>60</v>
      </c>
      <c r="AU92" s="94" t="s">
        <v>61</v>
      </c>
      <c r="AV92" s="94" t="s">
        <v>62</v>
      </c>
      <c r="AW92" s="94" t="s">
        <v>63</v>
      </c>
      <c r="AX92" s="94" t="s">
        <v>64</v>
      </c>
      <c r="AY92" s="94" t="s">
        <v>65</v>
      </c>
      <c r="AZ92" s="94" t="s">
        <v>66</v>
      </c>
      <c r="BA92" s="94" t="s">
        <v>67</v>
      </c>
      <c r="BB92" s="94" t="s">
        <v>68</v>
      </c>
      <c r="BC92" s="94" t="s">
        <v>69</v>
      </c>
      <c r="BD92" s="95" t="s">
        <v>70</v>
      </c>
    </row>
    <row r="93" spans="2:56" s="1" customFormat="1" ht="10.8" customHeight="1"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96"/>
      <c r="AT93" s="97"/>
      <c r="AU93" s="97"/>
      <c r="AV93" s="97"/>
      <c r="AW93" s="97"/>
      <c r="AX93" s="97"/>
      <c r="AY93" s="97"/>
      <c r="AZ93" s="97"/>
      <c r="BA93" s="97"/>
      <c r="BB93" s="97"/>
      <c r="BC93" s="97"/>
      <c r="BD93" s="98"/>
    </row>
    <row r="94" spans="2:90" s="5" customFormat="1" ht="32.4" customHeight="1">
      <c r="B94" s="99"/>
      <c r="C94" s="100" t="s">
        <v>71</v>
      </c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2">
        <f>ROUND(AG95,2)</f>
        <v>0</v>
      </c>
      <c r="AH94" s="102"/>
      <c r="AI94" s="102"/>
      <c r="AJ94" s="102"/>
      <c r="AK94" s="102"/>
      <c r="AL94" s="102"/>
      <c r="AM94" s="102"/>
      <c r="AN94" s="103">
        <f>SUM(AG94,AT94)</f>
        <v>0</v>
      </c>
      <c r="AO94" s="103"/>
      <c r="AP94" s="103"/>
      <c r="AQ94" s="104" t="s">
        <v>1</v>
      </c>
      <c r="AR94" s="105"/>
      <c r="AS94" s="106">
        <f>ROUND(AS95,2)</f>
        <v>0</v>
      </c>
      <c r="AT94" s="107">
        <f>ROUND(SUM(AV94:AW94),2)</f>
        <v>0</v>
      </c>
      <c r="AU94" s="108">
        <f>ROUND(AU95,5)</f>
        <v>0</v>
      </c>
      <c r="AV94" s="107">
        <f>ROUND(AZ94*L29,2)</f>
        <v>0</v>
      </c>
      <c r="AW94" s="107">
        <f>ROUND(BA94*L30,2)</f>
        <v>0</v>
      </c>
      <c r="AX94" s="107">
        <f>ROUND(BB94*L29,2)</f>
        <v>0</v>
      </c>
      <c r="AY94" s="107">
        <f>ROUND(BC94*L30,2)</f>
        <v>0</v>
      </c>
      <c r="AZ94" s="107">
        <f>ROUND(AZ95,2)</f>
        <v>0</v>
      </c>
      <c r="BA94" s="107">
        <f>ROUND(BA95,2)</f>
        <v>0</v>
      </c>
      <c r="BB94" s="107">
        <f>ROUND(BB95,2)</f>
        <v>0</v>
      </c>
      <c r="BC94" s="107">
        <f>ROUND(BC95,2)</f>
        <v>0</v>
      </c>
      <c r="BD94" s="109">
        <f>ROUND(BD95,2)</f>
        <v>0</v>
      </c>
      <c r="BS94" s="110" t="s">
        <v>72</v>
      </c>
      <c r="BT94" s="110" t="s">
        <v>73</v>
      </c>
      <c r="BV94" s="110" t="s">
        <v>74</v>
      </c>
      <c r="BW94" s="110" t="s">
        <v>5</v>
      </c>
      <c r="BX94" s="110" t="s">
        <v>75</v>
      </c>
      <c r="CL94" s="110" t="s">
        <v>1</v>
      </c>
    </row>
    <row r="95" spans="1:90" s="6" customFormat="1" ht="27" customHeight="1">
      <c r="A95" s="111" t="s">
        <v>76</v>
      </c>
      <c r="B95" s="112"/>
      <c r="C95" s="113"/>
      <c r="D95" s="114" t="s">
        <v>14</v>
      </c>
      <c r="E95" s="114"/>
      <c r="F95" s="114"/>
      <c r="G95" s="114"/>
      <c r="H95" s="114"/>
      <c r="I95" s="115"/>
      <c r="J95" s="114" t="s">
        <v>17</v>
      </c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114"/>
      <c r="Z95" s="114"/>
      <c r="AA95" s="114"/>
      <c r="AB95" s="114"/>
      <c r="AC95" s="114"/>
      <c r="AD95" s="114"/>
      <c r="AE95" s="114"/>
      <c r="AF95" s="114"/>
      <c r="AG95" s="116">
        <f>'2019-07 - Gymnázium Mladá...'!J28</f>
        <v>0</v>
      </c>
      <c r="AH95" s="115"/>
      <c r="AI95" s="115"/>
      <c r="AJ95" s="115"/>
      <c r="AK95" s="115"/>
      <c r="AL95" s="115"/>
      <c r="AM95" s="115"/>
      <c r="AN95" s="116">
        <f>SUM(AG95,AT95)</f>
        <v>0</v>
      </c>
      <c r="AO95" s="115"/>
      <c r="AP95" s="115"/>
      <c r="AQ95" s="117" t="s">
        <v>77</v>
      </c>
      <c r="AR95" s="118"/>
      <c r="AS95" s="119">
        <v>0</v>
      </c>
      <c r="AT95" s="120">
        <f>ROUND(SUM(AV95:AW95),2)</f>
        <v>0</v>
      </c>
      <c r="AU95" s="121">
        <f>'2019-07 - Gymnázium Mladá...'!P129</f>
        <v>0</v>
      </c>
      <c r="AV95" s="120">
        <f>'2019-07 - Gymnázium Mladá...'!J31</f>
        <v>0</v>
      </c>
      <c r="AW95" s="120">
        <f>'2019-07 - Gymnázium Mladá...'!J32</f>
        <v>0</v>
      </c>
      <c r="AX95" s="120">
        <f>'2019-07 - Gymnázium Mladá...'!J33</f>
        <v>0</v>
      </c>
      <c r="AY95" s="120">
        <f>'2019-07 - Gymnázium Mladá...'!J34</f>
        <v>0</v>
      </c>
      <c r="AZ95" s="120">
        <f>'2019-07 - Gymnázium Mladá...'!F31</f>
        <v>0</v>
      </c>
      <c r="BA95" s="120">
        <f>'2019-07 - Gymnázium Mladá...'!F32</f>
        <v>0</v>
      </c>
      <c r="BB95" s="120">
        <f>'2019-07 - Gymnázium Mladá...'!F33</f>
        <v>0</v>
      </c>
      <c r="BC95" s="120">
        <f>'2019-07 - Gymnázium Mladá...'!F34</f>
        <v>0</v>
      </c>
      <c r="BD95" s="122">
        <f>'2019-07 - Gymnázium Mladá...'!F35</f>
        <v>0</v>
      </c>
      <c r="BT95" s="123" t="s">
        <v>78</v>
      </c>
      <c r="BU95" s="123" t="s">
        <v>79</v>
      </c>
      <c r="BV95" s="123" t="s">
        <v>74</v>
      </c>
      <c r="BW95" s="123" t="s">
        <v>5</v>
      </c>
      <c r="BX95" s="123" t="s">
        <v>75</v>
      </c>
      <c r="CL95" s="123" t="s">
        <v>1</v>
      </c>
    </row>
    <row r="96" spans="2:44" s="1" customFormat="1" ht="30" customHeight="1"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41"/>
    </row>
    <row r="97" spans="2:44" s="1" customFormat="1" ht="6.95" customHeight="1">
      <c r="B97" s="59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41"/>
    </row>
  </sheetData>
  <sheetProtection password="CC35" sheet="1" objects="1" scenarios="1" formatColumns="0" formatRows="0"/>
  <mergeCells count="42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M90:AP90"/>
    <mergeCell ref="L85:AO85"/>
    <mergeCell ref="AM87:AN87"/>
    <mergeCell ref="AM89:AP89"/>
    <mergeCell ref="AS89:AT91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95" location="'2019-07 - Gymnázium Mladá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5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4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5" t="s">
        <v>5</v>
      </c>
    </row>
    <row r="3" spans="2:46" ht="6.95" customHeight="1">
      <c r="B3" s="125"/>
      <c r="C3" s="126"/>
      <c r="D3" s="126"/>
      <c r="E3" s="126"/>
      <c r="F3" s="126"/>
      <c r="G3" s="126"/>
      <c r="H3" s="126"/>
      <c r="I3" s="127"/>
      <c r="J3" s="126"/>
      <c r="K3" s="126"/>
      <c r="L3" s="18"/>
      <c r="AT3" s="15" t="s">
        <v>80</v>
      </c>
    </row>
    <row r="4" spans="2:46" ht="24.95" customHeight="1">
      <c r="B4" s="18"/>
      <c r="D4" s="128" t="s">
        <v>81</v>
      </c>
      <c r="L4" s="18"/>
      <c r="M4" s="129" t="s">
        <v>10</v>
      </c>
      <c r="AT4" s="15" t="s">
        <v>4</v>
      </c>
    </row>
    <row r="5" spans="2:12" ht="6.95" customHeight="1">
      <c r="B5" s="18"/>
      <c r="L5" s="18"/>
    </row>
    <row r="6" spans="2:12" s="1" customFormat="1" ht="12" customHeight="1">
      <c r="B6" s="41"/>
      <c r="D6" s="130" t="s">
        <v>16</v>
      </c>
      <c r="I6" s="131"/>
      <c r="L6" s="41"/>
    </row>
    <row r="7" spans="2:12" s="1" customFormat="1" ht="36.95" customHeight="1">
      <c r="B7" s="41"/>
      <c r="E7" s="132" t="s">
        <v>17</v>
      </c>
      <c r="F7" s="1"/>
      <c r="G7" s="1"/>
      <c r="H7" s="1"/>
      <c r="I7" s="131"/>
      <c r="L7" s="41"/>
    </row>
    <row r="8" spans="2:12" s="1" customFormat="1" ht="12">
      <c r="B8" s="41"/>
      <c r="I8" s="131"/>
      <c r="L8" s="41"/>
    </row>
    <row r="9" spans="2:12" s="1" customFormat="1" ht="12" customHeight="1">
      <c r="B9" s="41"/>
      <c r="D9" s="130" t="s">
        <v>18</v>
      </c>
      <c r="F9" s="133" t="s">
        <v>1</v>
      </c>
      <c r="I9" s="134" t="s">
        <v>19</v>
      </c>
      <c r="J9" s="133" t="s">
        <v>1</v>
      </c>
      <c r="L9" s="41"/>
    </row>
    <row r="10" spans="2:12" s="1" customFormat="1" ht="12" customHeight="1">
      <c r="B10" s="41"/>
      <c r="D10" s="130" t="s">
        <v>20</v>
      </c>
      <c r="F10" s="133" t="s">
        <v>21</v>
      </c>
      <c r="I10" s="134" t="s">
        <v>22</v>
      </c>
      <c r="J10" s="135" t="str">
        <f>'Rekapitulace stavby'!AN8</f>
        <v>21. 8. 2019</v>
      </c>
      <c r="L10" s="41"/>
    </row>
    <row r="11" spans="2:12" s="1" customFormat="1" ht="10.8" customHeight="1">
      <c r="B11" s="41"/>
      <c r="I11" s="131"/>
      <c r="L11" s="41"/>
    </row>
    <row r="12" spans="2:12" s="1" customFormat="1" ht="12" customHeight="1">
      <c r="B12" s="41"/>
      <c r="D12" s="130" t="s">
        <v>24</v>
      </c>
      <c r="I12" s="134" t="s">
        <v>25</v>
      </c>
      <c r="J12" s="133" t="str">
        <f>IF('Rekapitulace stavby'!AN10="","",'Rekapitulace stavby'!AN10)</f>
        <v/>
      </c>
      <c r="L12" s="41"/>
    </row>
    <row r="13" spans="2:12" s="1" customFormat="1" ht="18" customHeight="1">
      <c r="B13" s="41"/>
      <c r="E13" s="133" t="str">
        <f>IF('Rekapitulace stavby'!E11="","",'Rekapitulace stavby'!E11)</f>
        <v xml:space="preserve"> </v>
      </c>
      <c r="I13" s="134" t="s">
        <v>26</v>
      </c>
      <c r="J13" s="133" t="str">
        <f>IF('Rekapitulace stavby'!AN11="","",'Rekapitulace stavby'!AN11)</f>
        <v/>
      </c>
      <c r="L13" s="41"/>
    </row>
    <row r="14" spans="2:12" s="1" customFormat="1" ht="6.95" customHeight="1">
      <c r="B14" s="41"/>
      <c r="I14" s="131"/>
      <c r="L14" s="41"/>
    </row>
    <row r="15" spans="2:12" s="1" customFormat="1" ht="12" customHeight="1">
      <c r="B15" s="41"/>
      <c r="D15" s="130" t="s">
        <v>27</v>
      </c>
      <c r="I15" s="134" t="s">
        <v>25</v>
      </c>
      <c r="J15" s="31" t="str">
        <f>'Rekapitulace stavby'!AN13</f>
        <v>Vyplň údaj</v>
      </c>
      <c r="L15" s="41"/>
    </row>
    <row r="16" spans="2:12" s="1" customFormat="1" ht="18" customHeight="1">
      <c r="B16" s="41"/>
      <c r="E16" s="31" t="str">
        <f>'Rekapitulace stavby'!E14</f>
        <v>Vyplň údaj</v>
      </c>
      <c r="F16" s="133"/>
      <c r="G16" s="133"/>
      <c r="H16" s="133"/>
      <c r="I16" s="134" t="s">
        <v>26</v>
      </c>
      <c r="J16" s="31" t="str">
        <f>'Rekapitulace stavby'!AN14</f>
        <v>Vyplň údaj</v>
      </c>
      <c r="L16" s="41"/>
    </row>
    <row r="17" spans="2:12" s="1" customFormat="1" ht="6.95" customHeight="1">
      <c r="B17" s="41"/>
      <c r="I17" s="131"/>
      <c r="L17" s="41"/>
    </row>
    <row r="18" spans="2:12" s="1" customFormat="1" ht="12" customHeight="1">
      <c r="B18" s="41"/>
      <c r="D18" s="130" t="s">
        <v>29</v>
      </c>
      <c r="I18" s="134" t="s">
        <v>25</v>
      </c>
      <c r="J18" s="133" t="str">
        <f>IF('Rekapitulace stavby'!AN16="","",'Rekapitulace stavby'!AN16)</f>
        <v/>
      </c>
      <c r="L18" s="41"/>
    </row>
    <row r="19" spans="2:12" s="1" customFormat="1" ht="18" customHeight="1">
      <c r="B19" s="41"/>
      <c r="E19" s="133" t="str">
        <f>IF('Rekapitulace stavby'!E17="","",'Rekapitulace stavby'!E17)</f>
        <v xml:space="preserve"> </v>
      </c>
      <c r="I19" s="134" t="s">
        <v>26</v>
      </c>
      <c r="J19" s="133" t="str">
        <f>IF('Rekapitulace stavby'!AN17="","",'Rekapitulace stavby'!AN17)</f>
        <v/>
      </c>
      <c r="L19" s="41"/>
    </row>
    <row r="20" spans="2:12" s="1" customFormat="1" ht="6.95" customHeight="1">
      <c r="B20" s="41"/>
      <c r="I20" s="131"/>
      <c r="L20" s="41"/>
    </row>
    <row r="21" spans="2:12" s="1" customFormat="1" ht="12" customHeight="1">
      <c r="B21" s="41"/>
      <c r="D21" s="130" t="s">
        <v>31</v>
      </c>
      <c r="I21" s="134" t="s">
        <v>25</v>
      </c>
      <c r="J21" s="133" t="str">
        <f>IF('Rekapitulace stavby'!AN19="","",'Rekapitulace stavby'!AN19)</f>
        <v/>
      </c>
      <c r="L21" s="41"/>
    </row>
    <row r="22" spans="2:12" s="1" customFormat="1" ht="18" customHeight="1">
      <c r="B22" s="41"/>
      <c r="E22" s="133" t="str">
        <f>IF('Rekapitulace stavby'!E20="","",'Rekapitulace stavby'!E20)</f>
        <v xml:space="preserve"> </v>
      </c>
      <c r="I22" s="134" t="s">
        <v>26</v>
      </c>
      <c r="J22" s="133" t="str">
        <f>IF('Rekapitulace stavby'!AN20="","",'Rekapitulace stavby'!AN20)</f>
        <v/>
      </c>
      <c r="L22" s="41"/>
    </row>
    <row r="23" spans="2:12" s="1" customFormat="1" ht="6.95" customHeight="1">
      <c r="B23" s="41"/>
      <c r="I23" s="131"/>
      <c r="L23" s="41"/>
    </row>
    <row r="24" spans="2:12" s="1" customFormat="1" ht="12" customHeight="1">
      <c r="B24" s="41"/>
      <c r="D24" s="130" t="s">
        <v>32</v>
      </c>
      <c r="I24" s="131"/>
      <c r="L24" s="41"/>
    </row>
    <row r="25" spans="2:12" s="7" customFormat="1" ht="16.5" customHeight="1">
      <c r="B25" s="136"/>
      <c r="E25" s="137" t="s">
        <v>1</v>
      </c>
      <c r="F25" s="137"/>
      <c r="G25" s="137"/>
      <c r="H25" s="137"/>
      <c r="I25" s="138"/>
      <c r="L25" s="136"/>
    </row>
    <row r="26" spans="2:12" s="1" customFormat="1" ht="6.95" customHeight="1">
      <c r="B26" s="41"/>
      <c r="I26" s="131"/>
      <c r="L26" s="41"/>
    </row>
    <row r="27" spans="2:12" s="1" customFormat="1" ht="6.95" customHeight="1">
      <c r="B27" s="41"/>
      <c r="D27" s="76"/>
      <c r="E27" s="76"/>
      <c r="F27" s="76"/>
      <c r="G27" s="76"/>
      <c r="H27" s="76"/>
      <c r="I27" s="139"/>
      <c r="J27" s="76"/>
      <c r="K27" s="76"/>
      <c r="L27" s="41"/>
    </row>
    <row r="28" spans="2:12" s="1" customFormat="1" ht="25.4" customHeight="1">
      <c r="B28" s="41"/>
      <c r="D28" s="140" t="s">
        <v>33</v>
      </c>
      <c r="I28" s="131"/>
      <c r="J28" s="141">
        <f>ROUND(J129,2)</f>
        <v>0</v>
      </c>
      <c r="L28" s="41"/>
    </row>
    <row r="29" spans="2:12" s="1" customFormat="1" ht="6.95" customHeight="1">
      <c r="B29" s="41"/>
      <c r="D29" s="76"/>
      <c r="E29" s="76"/>
      <c r="F29" s="76"/>
      <c r="G29" s="76"/>
      <c r="H29" s="76"/>
      <c r="I29" s="139"/>
      <c r="J29" s="76"/>
      <c r="K29" s="76"/>
      <c r="L29" s="41"/>
    </row>
    <row r="30" spans="2:12" s="1" customFormat="1" ht="14.4" customHeight="1">
      <c r="B30" s="41"/>
      <c r="F30" s="142" t="s">
        <v>35</v>
      </c>
      <c r="I30" s="143" t="s">
        <v>34</v>
      </c>
      <c r="J30" s="142" t="s">
        <v>36</v>
      </c>
      <c r="L30" s="41"/>
    </row>
    <row r="31" spans="2:12" s="1" customFormat="1" ht="14.4" customHeight="1">
      <c r="B31" s="41"/>
      <c r="D31" s="144" t="s">
        <v>37</v>
      </c>
      <c r="E31" s="130" t="s">
        <v>38</v>
      </c>
      <c r="F31" s="145">
        <f>ROUND((SUM(BE129:BE258)),2)</f>
        <v>0</v>
      </c>
      <c r="I31" s="146">
        <v>0.21</v>
      </c>
      <c r="J31" s="145">
        <f>ROUND(((SUM(BE129:BE258))*I31),2)</f>
        <v>0</v>
      </c>
      <c r="L31" s="41"/>
    </row>
    <row r="32" spans="2:12" s="1" customFormat="1" ht="14.4" customHeight="1">
      <c r="B32" s="41"/>
      <c r="E32" s="130" t="s">
        <v>39</v>
      </c>
      <c r="F32" s="145">
        <f>ROUND((SUM(BF129:BF258)),2)</f>
        <v>0</v>
      </c>
      <c r="I32" s="146">
        <v>0.15</v>
      </c>
      <c r="J32" s="145">
        <f>ROUND(((SUM(BF129:BF258))*I32),2)</f>
        <v>0</v>
      </c>
      <c r="L32" s="41"/>
    </row>
    <row r="33" spans="2:12" s="1" customFormat="1" ht="14.4" customHeight="1" hidden="1">
      <c r="B33" s="41"/>
      <c r="E33" s="130" t="s">
        <v>40</v>
      </c>
      <c r="F33" s="145">
        <f>ROUND((SUM(BG129:BG258)),2)</f>
        <v>0</v>
      </c>
      <c r="I33" s="146">
        <v>0.21</v>
      </c>
      <c r="J33" s="145">
        <f>0</f>
        <v>0</v>
      </c>
      <c r="L33" s="41"/>
    </row>
    <row r="34" spans="2:12" s="1" customFormat="1" ht="14.4" customHeight="1" hidden="1">
      <c r="B34" s="41"/>
      <c r="E34" s="130" t="s">
        <v>41</v>
      </c>
      <c r="F34" s="145">
        <f>ROUND((SUM(BH129:BH258)),2)</f>
        <v>0</v>
      </c>
      <c r="I34" s="146">
        <v>0.15</v>
      </c>
      <c r="J34" s="145">
        <f>0</f>
        <v>0</v>
      </c>
      <c r="L34" s="41"/>
    </row>
    <row r="35" spans="2:12" s="1" customFormat="1" ht="14.4" customHeight="1" hidden="1">
      <c r="B35" s="41"/>
      <c r="E35" s="130" t="s">
        <v>42</v>
      </c>
      <c r="F35" s="145">
        <f>ROUND((SUM(BI129:BI258)),2)</f>
        <v>0</v>
      </c>
      <c r="I35" s="146">
        <v>0</v>
      </c>
      <c r="J35" s="145">
        <f>0</f>
        <v>0</v>
      </c>
      <c r="L35" s="41"/>
    </row>
    <row r="36" spans="2:12" s="1" customFormat="1" ht="6.95" customHeight="1">
      <c r="B36" s="41"/>
      <c r="I36" s="131"/>
      <c r="L36" s="41"/>
    </row>
    <row r="37" spans="2:12" s="1" customFormat="1" ht="25.4" customHeight="1">
      <c r="B37" s="41"/>
      <c r="C37" s="147"/>
      <c r="D37" s="148" t="s">
        <v>43</v>
      </c>
      <c r="E37" s="149"/>
      <c r="F37" s="149"/>
      <c r="G37" s="150" t="s">
        <v>44</v>
      </c>
      <c r="H37" s="151" t="s">
        <v>45</v>
      </c>
      <c r="I37" s="152"/>
      <c r="J37" s="153">
        <f>SUM(J28:J35)</f>
        <v>0</v>
      </c>
      <c r="K37" s="154"/>
      <c r="L37" s="41"/>
    </row>
    <row r="38" spans="2:12" s="1" customFormat="1" ht="14.4" customHeight="1">
      <c r="B38" s="41"/>
      <c r="I38" s="131"/>
      <c r="L38" s="41"/>
    </row>
    <row r="39" spans="2:12" ht="14.4" customHeight="1">
      <c r="B39" s="18"/>
      <c r="L39" s="18"/>
    </row>
    <row r="40" spans="2:12" ht="14.4" customHeight="1">
      <c r="B40" s="18"/>
      <c r="L40" s="18"/>
    </row>
    <row r="41" spans="2:12" ht="14.4" customHeight="1">
      <c r="B41" s="18"/>
      <c r="L41" s="18"/>
    </row>
    <row r="42" spans="2:12" ht="14.4" customHeight="1">
      <c r="B42" s="18"/>
      <c r="L42" s="18"/>
    </row>
    <row r="43" spans="2:12" ht="14.4" customHeight="1">
      <c r="B43" s="18"/>
      <c r="L43" s="18"/>
    </row>
    <row r="44" spans="2:12" ht="14.4" customHeight="1">
      <c r="B44" s="18"/>
      <c r="L44" s="18"/>
    </row>
    <row r="45" spans="2:12" ht="14.4" customHeight="1">
      <c r="B45" s="18"/>
      <c r="L45" s="18"/>
    </row>
    <row r="46" spans="2:12" ht="14.4" customHeight="1">
      <c r="B46" s="18"/>
      <c r="L46" s="18"/>
    </row>
    <row r="47" spans="2:12" ht="14.4" customHeight="1">
      <c r="B47" s="18"/>
      <c r="L47" s="18"/>
    </row>
    <row r="48" spans="2:12" ht="14.4" customHeight="1">
      <c r="B48" s="18"/>
      <c r="L48" s="18"/>
    </row>
    <row r="49" spans="2:12" ht="14.4" customHeight="1">
      <c r="B49" s="18"/>
      <c r="L49" s="18"/>
    </row>
    <row r="50" spans="2:12" s="1" customFormat="1" ht="14.4" customHeight="1">
      <c r="B50" s="41"/>
      <c r="D50" s="155" t="s">
        <v>46</v>
      </c>
      <c r="E50" s="156"/>
      <c r="F50" s="156"/>
      <c r="G50" s="155" t="s">
        <v>47</v>
      </c>
      <c r="H50" s="156"/>
      <c r="I50" s="157"/>
      <c r="J50" s="156"/>
      <c r="K50" s="156"/>
      <c r="L50" s="4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2">
      <c r="B61" s="41"/>
      <c r="D61" s="158" t="s">
        <v>48</v>
      </c>
      <c r="E61" s="159"/>
      <c r="F61" s="160" t="s">
        <v>49</v>
      </c>
      <c r="G61" s="158" t="s">
        <v>48</v>
      </c>
      <c r="H61" s="159"/>
      <c r="I61" s="161"/>
      <c r="J61" s="162" t="s">
        <v>49</v>
      </c>
      <c r="K61" s="159"/>
      <c r="L61" s="41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2">
      <c r="B65" s="41"/>
      <c r="D65" s="155" t="s">
        <v>50</v>
      </c>
      <c r="E65" s="156"/>
      <c r="F65" s="156"/>
      <c r="G65" s="155" t="s">
        <v>51</v>
      </c>
      <c r="H65" s="156"/>
      <c r="I65" s="157"/>
      <c r="J65" s="156"/>
      <c r="K65" s="156"/>
      <c r="L65" s="41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2">
      <c r="B76" s="41"/>
      <c r="D76" s="158" t="s">
        <v>48</v>
      </c>
      <c r="E76" s="159"/>
      <c r="F76" s="160" t="s">
        <v>49</v>
      </c>
      <c r="G76" s="158" t="s">
        <v>48</v>
      </c>
      <c r="H76" s="159"/>
      <c r="I76" s="161"/>
      <c r="J76" s="162" t="s">
        <v>49</v>
      </c>
      <c r="K76" s="159"/>
      <c r="L76" s="41"/>
    </row>
    <row r="77" spans="2:12" s="1" customFormat="1" ht="14.4" customHeight="1">
      <c r="B77" s="163"/>
      <c r="C77" s="164"/>
      <c r="D77" s="164"/>
      <c r="E77" s="164"/>
      <c r="F77" s="164"/>
      <c r="G77" s="164"/>
      <c r="H77" s="164"/>
      <c r="I77" s="165"/>
      <c r="J77" s="164"/>
      <c r="K77" s="164"/>
      <c r="L77" s="41"/>
    </row>
    <row r="81" spans="2:12" s="1" customFormat="1" ht="6.95" customHeight="1">
      <c r="B81" s="166"/>
      <c r="C81" s="167"/>
      <c r="D81" s="167"/>
      <c r="E81" s="167"/>
      <c r="F81" s="167"/>
      <c r="G81" s="167"/>
      <c r="H81" s="167"/>
      <c r="I81" s="168"/>
      <c r="J81" s="167"/>
      <c r="K81" s="167"/>
      <c r="L81" s="41"/>
    </row>
    <row r="82" spans="2:12" s="1" customFormat="1" ht="24.95" customHeight="1">
      <c r="B82" s="36"/>
      <c r="C82" s="21" t="s">
        <v>82</v>
      </c>
      <c r="D82" s="37"/>
      <c r="E82" s="37"/>
      <c r="F82" s="37"/>
      <c r="G82" s="37"/>
      <c r="H82" s="37"/>
      <c r="I82" s="131"/>
      <c r="J82" s="37"/>
      <c r="K82" s="37"/>
      <c r="L82" s="41"/>
    </row>
    <row r="83" spans="2:12" s="1" customFormat="1" ht="6.95" customHeight="1">
      <c r="B83" s="36"/>
      <c r="C83" s="37"/>
      <c r="D83" s="37"/>
      <c r="E83" s="37"/>
      <c r="F83" s="37"/>
      <c r="G83" s="37"/>
      <c r="H83" s="37"/>
      <c r="I83" s="131"/>
      <c r="J83" s="37"/>
      <c r="K83" s="37"/>
      <c r="L83" s="41"/>
    </row>
    <row r="84" spans="2:12" s="1" customFormat="1" ht="12" customHeight="1">
      <c r="B84" s="36"/>
      <c r="C84" s="30" t="s">
        <v>16</v>
      </c>
      <c r="D84" s="37"/>
      <c r="E84" s="37"/>
      <c r="F84" s="37"/>
      <c r="G84" s="37"/>
      <c r="H84" s="37"/>
      <c r="I84" s="131"/>
      <c r="J84" s="37"/>
      <c r="K84" s="37"/>
      <c r="L84" s="41"/>
    </row>
    <row r="85" spans="2:12" s="1" customFormat="1" ht="16.5" customHeight="1">
      <c r="B85" s="36"/>
      <c r="C85" s="37"/>
      <c r="D85" s="37"/>
      <c r="E85" s="69" t="str">
        <f>E7</f>
        <v>Gymnázium Mladá Boleslav, povrch tělocvičny</v>
      </c>
      <c r="F85" s="37"/>
      <c r="G85" s="37"/>
      <c r="H85" s="37"/>
      <c r="I85" s="131"/>
      <c r="J85" s="37"/>
      <c r="K85" s="37"/>
      <c r="L85" s="41"/>
    </row>
    <row r="86" spans="2:12" s="1" customFormat="1" ht="6.95" customHeight="1">
      <c r="B86" s="36"/>
      <c r="C86" s="37"/>
      <c r="D86" s="37"/>
      <c r="E86" s="37"/>
      <c r="F86" s="37"/>
      <c r="G86" s="37"/>
      <c r="H86" s="37"/>
      <c r="I86" s="131"/>
      <c r="J86" s="37"/>
      <c r="K86" s="37"/>
      <c r="L86" s="41"/>
    </row>
    <row r="87" spans="2:12" s="1" customFormat="1" ht="12" customHeight="1">
      <c r="B87" s="36"/>
      <c r="C87" s="30" t="s">
        <v>20</v>
      </c>
      <c r="D87" s="37"/>
      <c r="E87" s="37"/>
      <c r="F87" s="25" t="str">
        <f>F10</f>
        <v xml:space="preserve"> </v>
      </c>
      <c r="G87" s="37"/>
      <c r="H87" s="37"/>
      <c r="I87" s="134" t="s">
        <v>22</v>
      </c>
      <c r="J87" s="72" t="str">
        <f>IF(J10="","",J10)</f>
        <v>21. 8. 2019</v>
      </c>
      <c r="K87" s="37"/>
      <c r="L87" s="41"/>
    </row>
    <row r="88" spans="2:12" s="1" customFormat="1" ht="6.95" customHeight="1">
      <c r="B88" s="36"/>
      <c r="C88" s="37"/>
      <c r="D88" s="37"/>
      <c r="E88" s="37"/>
      <c r="F88" s="37"/>
      <c r="G88" s="37"/>
      <c r="H88" s="37"/>
      <c r="I88" s="131"/>
      <c r="J88" s="37"/>
      <c r="K88" s="37"/>
      <c r="L88" s="41"/>
    </row>
    <row r="89" spans="2:12" s="1" customFormat="1" ht="15.15" customHeight="1">
      <c r="B89" s="36"/>
      <c r="C89" s="30" t="s">
        <v>24</v>
      </c>
      <c r="D89" s="37"/>
      <c r="E89" s="37"/>
      <c r="F89" s="25" t="str">
        <f>E13</f>
        <v xml:space="preserve"> </v>
      </c>
      <c r="G89" s="37"/>
      <c r="H89" s="37"/>
      <c r="I89" s="134" t="s">
        <v>29</v>
      </c>
      <c r="J89" s="34" t="str">
        <f>E19</f>
        <v xml:space="preserve"> </v>
      </c>
      <c r="K89" s="37"/>
      <c r="L89" s="41"/>
    </row>
    <row r="90" spans="2:12" s="1" customFormat="1" ht="15.15" customHeight="1">
      <c r="B90" s="36"/>
      <c r="C90" s="30" t="s">
        <v>27</v>
      </c>
      <c r="D90" s="37"/>
      <c r="E90" s="37"/>
      <c r="F90" s="25" t="str">
        <f>IF(E16="","",E16)</f>
        <v>Vyplň údaj</v>
      </c>
      <c r="G90" s="37"/>
      <c r="H90" s="37"/>
      <c r="I90" s="134" t="s">
        <v>31</v>
      </c>
      <c r="J90" s="34" t="str">
        <f>E22</f>
        <v xml:space="preserve"> </v>
      </c>
      <c r="K90" s="37"/>
      <c r="L90" s="41"/>
    </row>
    <row r="91" spans="2:12" s="1" customFormat="1" ht="10.3" customHeight="1">
      <c r="B91" s="36"/>
      <c r="C91" s="37"/>
      <c r="D91" s="37"/>
      <c r="E91" s="37"/>
      <c r="F91" s="37"/>
      <c r="G91" s="37"/>
      <c r="H91" s="37"/>
      <c r="I91" s="131"/>
      <c r="J91" s="37"/>
      <c r="K91" s="37"/>
      <c r="L91" s="41"/>
    </row>
    <row r="92" spans="2:12" s="1" customFormat="1" ht="29.25" customHeight="1">
      <c r="B92" s="36"/>
      <c r="C92" s="169" t="s">
        <v>83</v>
      </c>
      <c r="D92" s="170"/>
      <c r="E92" s="170"/>
      <c r="F92" s="170"/>
      <c r="G92" s="170"/>
      <c r="H92" s="170"/>
      <c r="I92" s="171"/>
      <c r="J92" s="172" t="s">
        <v>84</v>
      </c>
      <c r="K92" s="170"/>
      <c r="L92" s="41"/>
    </row>
    <row r="93" spans="2:12" s="1" customFormat="1" ht="10.3" customHeight="1">
      <c r="B93" s="36"/>
      <c r="C93" s="37"/>
      <c r="D93" s="37"/>
      <c r="E93" s="37"/>
      <c r="F93" s="37"/>
      <c r="G93" s="37"/>
      <c r="H93" s="37"/>
      <c r="I93" s="131"/>
      <c r="J93" s="37"/>
      <c r="K93" s="37"/>
      <c r="L93" s="41"/>
    </row>
    <row r="94" spans="2:47" s="1" customFormat="1" ht="22.8" customHeight="1">
      <c r="B94" s="36"/>
      <c r="C94" s="173" t="s">
        <v>85</v>
      </c>
      <c r="D94" s="37"/>
      <c r="E94" s="37"/>
      <c r="F94" s="37"/>
      <c r="G94" s="37"/>
      <c r="H94" s="37"/>
      <c r="I94" s="131"/>
      <c r="J94" s="103">
        <f>J129</f>
        <v>0</v>
      </c>
      <c r="K94" s="37"/>
      <c r="L94" s="41"/>
      <c r="AU94" s="15" t="s">
        <v>86</v>
      </c>
    </row>
    <row r="95" spans="2:12" s="8" customFormat="1" ht="24.95" customHeight="1">
      <c r="B95" s="174"/>
      <c r="C95" s="175"/>
      <c r="D95" s="176" t="s">
        <v>87</v>
      </c>
      <c r="E95" s="177"/>
      <c r="F95" s="177"/>
      <c r="G95" s="177"/>
      <c r="H95" s="177"/>
      <c r="I95" s="178"/>
      <c r="J95" s="179">
        <f>J130</f>
        <v>0</v>
      </c>
      <c r="K95" s="175"/>
      <c r="L95" s="180"/>
    </row>
    <row r="96" spans="2:12" s="9" customFormat="1" ht="19.9" customHeight="1">
      <c r="B96" s="181"/>
      <c r="C96" s="182"/>
      <c r="D96" s="183" t="s">
        <v>88</v>
      </c>
      <c r="E96" s="184"/>
      <c r="F96" s="184"/>
      <c r="G96" s="184"/>
      <c r="H96" s="184"/>
      <c r="I96" s="185"/>
      <c r="J96" s="186">
        <f>J131</f>
        <v>0</v>
      </c>
      <c r="K96" s="182"/>
      <c r="L96" s="187"/>
    </row>
    <row r="97" spans="2:12" s="9" customFormat="1" ht="19.9" customHeight="1">
      <c r="B97" s="181"/>
      <c r="C97" s="182"/>
      <c r="D97" s="183" t="s">
        <v>89</v>
      </c>
      <c r="E97" s="184"/>
      <c r="F97" s="184"/>
      <c r="G97" s="184"/>
      <c r="H97" s="184"/>
      <c r="I97" s="185"/>
      <c r="J97" s="186">
        <f>J143</f>
        <v>0</v>
      </c>
      <c r="K97" s="182"/>
      <c r="L97" s="187"/>
    </row>
    <row r="98" spans="2:12" s="9" customFormat="1" ht="19.9" customHeight="1">
      <c r="B98" s="181"/>
      <c r="C98" s="182"/>
      <c r="D98" s="183" t="s">
        <v>90</v>
      </c>
      <c r="E98" s="184"/>
      <c r="F98" s="184"/>
      <c r="G98" s="184"/>
      <c r="H98" s="184"/>
      <c r="I98" s="185"/>
      <c r="J98" s="186">
        <f>J150</f>
        <v>0</v>
      </c>
      <c r="K98" s="182"/>
      <c r="L98" s="187"/>
    </row>
    <row r="99" spans="2:12" s="9" customFormat="1" ht="19.9" customHeight="1">
      <c r="B99" s="181"/>
      <c r="C99" s="182"/>
      <c r="D99" s="183" t="s">
        <v>91</v>
      </c>
      <c r="E99" s="184"/>
      <c r="F99" s="184"/>
      <c r="G99" s="184"/>
      <c r="H99" s="184"/>
      <c r="I99" s="185"/>
      <c r="J99" s="186">
        <f>J151</f>
        <v>0</v>
      </c>
      <c r="K99" s="182"/>
      <c r="L99" s="187"/>
    </row>
    <row r="100" spans="2:12" s="8" customFormat="1" ht="24.95" customHeight="1">
      <c r="B100" s="174"/>
      <c r="C100" s="175"/>
      <c r="D100" s="176" t="s">
        <v>92</v>
      </c>
      <c r="E100" s="177"/>
      <c r="F100" s="177"/>
      <c r="G100" s="177"/>
      <c r="H100" s="177"/>
      <c r="I100" s="178"/>
      <c r="J100" s="179">
        <f>J153</f>
        <v>0</v>
      </c>
      <c r="K100" s="175"/>
      <c r="L100" s="180"/>
    </row>
    <row r="101" spans="2:12" s="9" customFormat="1" ht="19.9" customHeight="1">
      <c r="B101" s="181"/>
      <c r="C101" s="182"/>
      <c r="D101" s="183" t="s">
        <v>93</v>
      </c>
      <c r="E101" s="184"/>
      <c r="F101" s="184"/>
      <c r="G101" s="184"/>
      <c r="H101" s="184"/>
      <c r="I101" s="185"/>
      <c r="J101" s="186">
        <f>J154</f>
        <v>0</v>
      </c>
      <c r="K101" s="182"/>
      <c r="L101" s="187"/>
    </row>
    <row r="102" spans="2:12" s="9" customFormat="1" ht="19.9" customHeight="1">
      <c r="B102" s="181"/>
      <c r="C102" s="182"/>
      <c r="D102" s="183" t="s">
        <v>94</v>
      </c>
      <c r="E102" s="184"/>
      <c r="F102" s="184"/>
      <c r="G102" s="184"/>
      <c r="H102" s="184"/>
      <c r="I102" s="185"/>
      <c r="J102" s="186">
        <f>J178</f>
        <v>0</v>
      </c>
      <c r="K102" s="182"/>
      <c r="L102" s="187"/>
    </row>
    <row r="103" spans="2:12" s="9" customFormat="1" ht="19.9" customHeight="1">
      <c r="B103" s="181"/>
      <c r="C103" s="182"/>
      <c r="D103" s="183" t="s">
        <v>95</v>
      </c>
      <c r="E103" s="184"/>
      <c r="F103" s="184"/>
      <c r="G103" s="184"/>
      <c r="H103" s="184"/>
      <c r="I103" s="185"/>
      <c r="J103" s="186">
        <f>J183</f>
        <v>0</v>
      </c>
      <c r="K103" s="182"/>
      <c r="L103" s="187"/>
    </row>
    <row r="104" spans="2:12" s="9" customFormat="1" ht="19.9" customHeight="1">
      <c r="B104" s="181"/>
      <c r="C104" s="182"/>
      <c r="D104" s="183" t="s">
        <v>96</v>
      </c>
      <c r="E104" s="184"/>
      <c r="F104" s="184"/>
      <c r="G104" s="184"/>
      <c r="H104" s="184"/>
      <c r="I104" s="185"/>
      <c r="J104" s="186">
        <f>J207</f>
        <v>0</v>
      </c>
      <c r="K104" s="182"/>
      <c r="L104" s="187"/>
    </row>
    <row r="105" spans="2:12" s="9" customFormat="1" ht="19.9" customHeight="1">
      <c r="B105" s="181"/>
      <c r="C105" s="182"/>
      <c r="D105" s="183" t="s">
        <v>97</v>
      </c>
      <c r="E105" s="184"/>
      <c r="F105" s="184"/>
      <c r="G105" s="184"/>
      <c r="H105" s="184"/>
      <c r="I105" s="185"/>
      <c r="J105" s="186">
        <f>J214</f>
        <v>0</v>
      </c>
      <c r="K105" s="182"/>
      <c r="L105" s="187"/>
    </row>
    <row r="106" spans="2:12" s="9" customFormat="1" ht="19.9" customHeight="1">
      <c r="B106" s="181"/>
      <c r="C106" s="182"/>
      <c r="D106" s="183" t="s">
        <v>98</v>
      </c>
      <c r="E106" s="184"/>
      <c r="F106" s="184"/>
      <c r="G106" s="184"/>
      <c r="H106" s="184"/>
      <c r="I106" s="185"/>
      <c r="J106" s="186">
        <f>J222</f>
        <v>0</v>
      </c>
      <c r="K106" s="182"/>
      <c r="L106" s="187"/>
    </row>
    <row r="107" spans="2:12" s="9" customFormat="1" ht="19.9" customHeight="1">
      <c r="B107" s="181"/>
      <c r="C107" s="182"/>
      <c r="D107" s="183" t="s">
        <v>99</v>
      </c>
      <c r="E107" s="184"/>
      <c r="F107" s="184"/>
      <c r="G107" s="184"/>
      <c r="H107" s="184"/>
      <c r="I107" s="185"/>
      <c r="J107" s="186">
        <f>J235</f>
        <v>0</v>
      </c>
      <c r="K107" s="182"/>
      <c r="L107" s="187"/>
    </row>
    <row r="108" spans="2:12" s="9" customFormat="1" ht="19.9" customHeight="1">
      <c r="B108" s="181"/>
      <c r="C108" s="182"/>
      <c r="D108" s="183" t="s">
        <v>100</v>
      </c>
      <c r="E108" s="184"/>
      <c r="F108" s="184"/>
      <c r="G108" s="184"/>
      <c r="H108" s="184"/>
      <c r="I108" s="185"/>
      <c r="J108" s="186">
        <f>J249</f>
        <v>0</v>
      </c>
      <c r="K108" s="182"/>
      <c r="L108" s="187"/>
    </row>
    <row r="109" spans="2:12" s="8" customFormat="1" ht="24.95" customHeight="1">
      <c r="B109" s="174"/>
      <c r="C109" s="175"/>
      <c r="D109" s="176" t="s">
        <v>101</v>
      </c>
      <c r="E109" s="177"/>
      <c r="F109" s="177"/>
      <c r="G109" s="177"/>
      <c r="H109" s="177"/>
      <c r="I109" s="178"/>
      <c r="J109" s="179">
        <f>J254</f>
        <v>0</v>
      </c>
      <c r="K109" s="175"/>
      <c r="L109" s="180"/>
    </row>
    <row r="110" spans="2:12" s="9" customFormat="1" ht="19.9" customHeight="1">
      <c r="B110" s="181"/>
      <c r="C110" s="182"/>
      <c r="D110" s="183" t="s">
        <v>102</v>
      </c>
      <c r="E110" s="184"/>
      <c r="F110" s="184"/>
      <c r="G110" s="184"/>
      <c r="H110" s="184"/>
      <c r="I110" s="185"/>
      <c r="J110" s="186">
        <f>J255</f>
        <v>0</v>
      </c>
      <c r="K110" s="182"/>
      <c r="L110" s="187"/>
    </row>
    <row r="111" spans="2:12" s="9" customFormat="1" ht="19.9" customHeight="1">
      <c r="B111" s="181"/>
      <c r="C111" s="182"/>
      <c r="D111" s="183" t="s">
        <v>103</v>
      </c>
      <c r="E111" s="184"/>
      <c r="F111" s="184"/>
      <c r="G111" s="184"/>
      <c r="H111" s="184"/>
      <c r="I111" s="185"/>
      <c r="J111" s="186">
        <f>J257</f>
        <v>0</v>
      </c>
      <c r="K111" s="182"/>
      <c r="L111" s="187"/>
    </row>
    <row r="112" spans="2:12" s="1" customFormat="1" ht="21.8" customHeight="1">
      <c r="B112" s="36"/>
      <c r="C112" s="37"/>
      <c r="D112" s="37"/>
      <c r="E112" s="37"/>
      <c r="F112" s="37"/>
      <c r="G112" s="37"/>
      <c r="H112" s="37"/>
      <c r="I112" s="131"/>
      <c r="J112" s="37"/>
      <c r="K112" s="37"/>
      <c r="L112" s="41"/>
    </row>
    <row r="113" spans="2:12" s="1" customFormat="1" ht="6.95" customHeight="1">
      <c r="B113" s="59"/>
      <c r="C113" s="60"/>
      <c r="D113" s="60"/>
      <c r="E113" s="60"/>
      <c r="F113" s="60"/>
      <c r="G113" s="60"/>
      <c r="H113" s="60"/>
      <c r="I113" s="165"/>
      <c r="J113" s="60"/>
      <c r="K113" s="60"/>
      <c r="L113" s="41"/>
    </row>
    <row r="117" spans="2:12" s="1" customFormat="1" ht="6.95" customHeight="1">
      <c r="B117" s="61"/>
      <c r="C117" s="62"/>
      <c r="D117" s="62"/>
      <c r="E117" s="62"/>
      <c r="F117" s="62"/>
      <c r="G117" s="62"/>
      <c r="H117" s="62"/>
      <c r="I117" s="168"/>
      <c r="J117" s="62"/>
      <c r="K117" s="62"/>
      <c r="L117" s="41"/>
    </row>
    <row r="118" spans="2:12" s="1" customFormat="1" ht="24.95" customHeight="1">
      <c r="B118" s="36"/>
      <c r="C118" s="21" t="s">
        <v>104</v>
      </c>
      <c r="D118" s="37"/>
      <c r="E118" s="37"/>
      <c r="F118" s="37"/>
      <c r="G118" s="37"/>
      <c r="H118" s="37"/>
      <c r="I118" s="131"/>
      <c r="J118" s="37"/>
      <c r="K118" s="37"/>
      <c r="L118" s="41"/>
    </row>
    <row r="119" spans="2:12" s="1" customFormat="1" ht="6.95" customHeight="1">
      <c r="B119" s="36"/>
      <c r="C119" s="37"/>
      <c r="D119" s="37"/>
      <c r="E119" s="37"/>
      <c r="F119" s="37"/>
      <c r="G119" s="37"/>
      <c r="H119" s="37"/>
      <c r="I119" s="131"/>
      <c r="J119" s="37"/>
      <c r="K119" s="37"/>
      <c r="L119" s="41"/>
    </row>
    <row r="120" spans="2:12" s="1" customFormat="1" ht="12" customHeight="1">
      <c r="B120" s="36"/>
      <c r="C120" s="30" t="s">
        <v>16</v>
      </c>
      <c r="D120" s="37"/>
      <c r="E120" s="37"/>
      <c r="F120" s="37"/>
      <c r="G120" s="37"/>
      <c r="H120" s="37"/>
      <c r="I120" s="131"/>
      <c r="J120" s="37"/>
      <c r="K120" s="37"/>
      <c r="L120" s="41"/>
    </row>
    <row r="121" spans="2:12" s="1" customFormat="1" ht="16.5" customHeight="1">
      <c r="B121" s="36"/>
      <c r="C121" s="37"/>
      <c r="D121" s="37"/>
      <c r="E121" s="69" t="str">
        <f>E7</f>
        <v>Gymnázium Mladá Boleslav, povrch tělocvičny</v>
      </c>
      <c r="F121" s="37"/>
      <c r="G121" s="37"/>
      <c r="H121" s="37"/>
      <c r="I121" s="131"/>
      <c r="J121" s="37"/>
      <c r="K121" s="37"/>
      <c r="L121" s="41"/>
    </row>
    <row r="122" spans="2:12" s="1" customFormat="1" ht="6.95" customHeight="1">
      <c r="B122" s="36"/>
      <c r="C122" s="37"/>
      <c r="D122" s="37"/>
      <c r="E122" s="37"/>
      <c r="F122" s="37"/>
      <c r="G122" s="37"/>
      <c r="H122" s="37"/>
      <c r="I122" s="131"/>
      <c r="J122" s="37"/>
      <c r="K122" s="37"/>
      <c r="L122" s="41"/>
    </row>
    <row r="123" spans="2:12" s="1" customFormat="1" ht="12" customHeight="1">
      <c r="B123" s="36"/>
      <c r="C123" s="30" t="s">
        <v>20</v>
      </c>
      <c r="D123" s="37"/>
      <c r="E123" s="37"/>
      <c r="F123" s="25" t="str">
        <f>F10</f>
        <v xml:space="preserve"> </v>
      </c>
      <c r="G123" s="37"/>
      <c r="H123" s="37"/>
      <c r="I123" s="134" t="s">
        <v>22</v>
      </c>
      <c r="J123" s="72" t="str">
        <f>IF(J10="","",J10)</f>
        <v>21. 8. 2019</v>
      </c>
      <c r="K123" s="37"/>
      <c r="L123" s="41"/>
    </row>
    <row r="124" spans="2:12" s="1" customFormat="1" ht="6.95" customHeight="1">
      <c r="B124" s="36"/>
      <c r="C124" s="37"/>
      <c r="D124" s="37"/>
      <c r="E124" s="37"/>
      <c r="F124" s="37"/>
      <c r="G124" s="37"/>
      <c r="H124" s="37"/>
      <c r="I124" s="131"/>
      <c r="J124" s="37"/>
      <c r="K124" s="37"/>
      <c r="L124" s="41"/>
    </row>
    <row r="125" spans="2:12" s="1" customFormat="1" ht="15.15" customHeight="1">
      <c r="B125" s="36"/>
      <c r="C125" s="30" t="s">
        <v>24</v>
      </c>
      <c r="D125" s="37"/>
      <c r="E125" s="37"/>
      <c r="F125" s="25" t="str">
        <f>E13</f>
        <v xml:space="preserve"> </v>
      </c>
      <c r="G125" s="37"/>
      <c r="H125" s="37"/>
      <c r="I125" s="134" t="s">
        <v>29</v>
      </c>
      <c r="J125" s="34" t="str">
        <f>E19</f>
        <v xml:space="preserve"> </v>
      </c>
      <c r="K125" s="37"/>
      <c r="L125" s="41"/>
    </row>
    <row r="126" spans="2:12" s="1" customFormat="1" ht="15.15" customHeight="1">
      <c r="B126" s="36"/>
      <c r="C126" s="30" t="s">
        <v>27</v>
      </c>
      <c r="D126" s="37"/>
      <c r="E126" s="37"/>
      <c r="F126" s="25" t="str">
        <f>IF(E16="","",E16)</f>
        <v>Vyplň údaj</v>
      </c>
      <c r="G126" s="37"/>
      <c r="H126" s="37"/>
      <c r="I126" s="134" t="s">
        <v>31</v>
      </c>
      <c r="J126" s="34" t="str">
        <f>E22</f>
        <v xml:space="preserve"> </v>
      </c>
      <c r="K126" s="37"/>
      <c r="L126" s="41"/>
    </row>
    <row r="127" spans="2:12" s="1" customFormat="1" ht="10.3" customHeight="1">
      <c r="B127" s="36"/>
      <c r="C127" s="37"/>
      <c r="D127" s="37"/>
      <c r="E127" s="37"/>
      <c r="F127" s="37"/>
      <c r="G127" s="37"/>
      <c r="H127" s="37"/>
      <c r="I127" s="131"/>
      <c r="J127" s="37"/>
      <c r="K127" s="37"/>
      <c r="L127" s="41"/>
    </row>
    <row r="128" spans="2:20" s="10" customFormat="1" ht="29.25" customHeight="1">
      <c r="B128" s="188"/>
      <c r="C128" s="189" t="s">
        <v>105</v>
      </c>
      <c r="D128" s="190" t="s">
        <v>58</v>
      </c>
      <c r="E128" s="190" t="s">
        <v>54</v>
      </c>
      <c r="F128" s="190" t="s">
        <v>55</v>
      </c>
      <c r="G128" s="190" t="s">
        <v>106</v>
      </c>
      <c r="H128" s="190" t="s">
        <v>107</v>
      </c>
      <c r="I128" s="191" t="s">
        <v>108</v>
      </c>
      <c r="J128" s="192" t="s">
        <v>84</v>
      </c>
      <c r="K128" s="193" t="s">
        <v>109</v>
      </c>
      <c r="L128" s="194"/>
      <c r="M128" s="93" t="s">
        <v>1</v>
      </c>
      <c r="N128" s="94" t="s">
        <v>37</v>
      </c>
      <c r="O128" s="94" t="s">
        <v>110</v>
      </c>
      <c r="P128" s="94" t="s">
        <v>111</v>
      </c>
      <c r="Q128" s="94" t="s">
        <v>112</v>
      </c>
      <c r="R128" s="94" t="s">
        <v>113</v>
      </c>
      <c r="S128" s="94" t="s">
        <v>114</v>
      </c>
      <c r="T128" s="95" t="s">
        <v>115</v>
      </c>
    </row>
    <row r="129" spans="2:63" s="1" customFormat="1" ht="22.8" customHeight="1">
      <c r="B129" s="36"/>
      <c r="C129" s="100" t="s">
        <v>116</v>
      </c>
      <c r="D129" s="37"/>
      <c r="E129" s="37"/>
      <c r="F129" s="37"/>
      <c r="G129" s="37"/>
      <c r="H129" s="37"/>
      <c r="I129" s="131"/>
      <c r="J129" s="195">
        <f>BK129</f>
        <v>0</v>
      </c>
      <c r="K129" s="37"/>
      <c r="L129" s="41"/>
      <c r="M129" s="96"/>
      <c r="N129" s="97"/>
      <c r="O129" s="97"/>
      <c r="P129" s="196">
        <f>P130+P153+P254</f>
        <v>0</v>
      </c>
      <c r="Q129" s="97"/>
      <c r="R129" s="196">
        <f>R130+R153+R254</f>
        <v>5.64629014</v>
      </c>
      <c r="S129" s="97"/>
      <c r="T129" s="197">
        <f>T130+T153+T254</f>
        <v>0.82333716</v>
      </c>
      <c r="AT129" s="15" t="s">
        <v>72</v>
      </c>
      <c r="AU129" s="15" t="s">
        <v>86</v>
      </c>
      <c r="BK129" s="198">
        <f>BK130+BK153+BK254</f>
        <v>0</v>
      </c>
    </row>
    <row r="130" spans="2:63" s="11" customFormat="1" ht="25.9" customHeight="1">
      <c r="B130" s="199"/>
      <c r="C130" s="200"/>
      <c r="D130" s="201" t="s">
        <v>72</v>
      </c>
      <c r="E130" s="202" t="s">
        <v>117</v>
      </c>
      <c r="F130" s="202" t="s">
        <v>118</v>
      </c>
      <c r="G130" s="200"/>
      <c r="H130" s="200"/>
      <c r="I130" s="203"/>
      <c r="J130" s="204">
        <f>BK130</f>
        <v>0</v>
      </c>
      <c r="K130" s="200"/>
      <c r="L130" s="205"/>
      <c r="M130" s="206"/>
      <c r="N130" s="207"/>
      <c r="O130" s="207"/>
      <c r="P130" s="208">
        <f>P131+P143+P150+P151</f>
        <v>0</v>
      </c>
      <c r="Q130" s="207"/>
      <c r="R130" s="208">
        <f>R131+R143+R150+R151</f>
        <v>0.6527947000000001</v>
      </c>
      <c r="S130" s="207"/>
      <c r="T130" s="209">
        <f>T131+T143+T150+T151</f>
        <v>0</v>
      </c>
      <c r="AR130" s="210" t="s">
        <v>78</v>
      </c>
      <c r="AT130" s="211" t="s">
        <v>72</v>
      </c>
      <c r="AU130" s="211" t="s">
        <v>73</v>
      </c>
      <c r="AY130" s="210" t="s">
        <v>119</v>
      </c>
      <c r="BK130" s="212">
        <f>BK131+BK143+BK150+BK151</f>
        <v>0</v>
      </c>
    </row>
    <row r="131" spans="2:63" s="11" customFormat="1" ht="22.8" customHeight="1">
      <c r="B131" s="199"/>
      <c r="C131" s="200"/>
      <c r="D131" s="201" t="s">
        <v>72</v>
      </c>
      <c r="E131" s="213" t="s">
        <v>120</v>
      </c>
      <c r="F131" s="213" t="s">
        <v>121</v>
      </c>
      <c r="G131" s="200"/>
      <c r="H131" s="200"/>
      <c r="I131" s="203"/>
      <c r="J131" s="214">
        <f>BK131</f>
        <v>0</v>
      </c>
      <c r="K131" s="200"/>
      <c r="L131" s="205"/>
      <c r="M131" s="206"/>
      <c r="N131" s="207"/>
      <c r="O131" s="207"/>
      <c r="P131" s="208">
        <f>SUM(P132:P142)</f>
        <v>0</v>
      </c>
      <c r="Q131" s="207"/>
      <c r="R131" s="208">
        <f>SUM(R132:R142)</f>
        <v>0.6527947000000001</v>
      </c>
      <c r="S131" s="207"/>
      <c r="T131" s="209">
        <f>SUM(T132:T142)</f>
        <v>0</v>
      </c>
      <c r="AR131" s="210" t="s">
        <v>78</v>
      </c>
      <c r="AT131" s="211" t="s">
        <v>72</v>
      </c>
      <c r="AU131" s="211" t="s">
        <v>78</v>
      </c>
      <c r="AY131" s="210" t="s">
        <v>119</v>
      </c>
      <c r="BK131" s="212">
        <f>SUM(BK132:BK142)</f>
        <v>0</v>
      </c>
    </row>
    <row r="132" spans="2:65" s="1" customFormat="1" ht="24" customHeight="1">
      <c r="B132" s="36"/>
      <c r="C132" s="215" t="s">
        <v>122</v>
      </c>
      <c r="D132" s="215" t="s">
        <v>123</v>
      </c>
      <c r="E132" s="216" t="s">
        <v>124</v>
      </c>
      <c r="F132" s="217" t="s">
        <v>125</v>
      </c>
      <c r="G132" s="218" t="s">
        <v>126</v>
      </c>
      <c r="H132" s="219">
        <v>14.127</v>
      </c>
      <c r="I132" s="220"/>
      <c r="J132" s="221">
        <f>ROUND(I132*H132,2)</f>
        <v>0</v>
      </c>
      <c r="K132" s="217" t="s">
        <v>127</v>
      </c>
      <c r="L132" s="41"/>
      <c r="M132" s="222" t="s">
        <v>1</v>
      </c>
      <c r="N132" s="223" t="s">
        <v>38</v>
      </c>
      <c r="O132" s="84"/>
      <c r="P132" s="224">
        <f>O132*H132</f>
        <v>0</v>
      </c>
      <c r="Q132" s="224">
        <v>0.003</v>
      </c>
      <c r="R132" s="224">
        <f>Q132*H132</f>
        <v>0.042381</v>
      </c>
      <c r="S132" s="224">
        <v>0</v>
      </c>
      <c r="T132" s="225">
        <f>S132*H132</f>
        <v>0</v>
      </c>
      <c r="AR132" s="226" t="s">
        <v>128</v>
      </c>
      <c r="AT132" s="226" t="s">
        <v>123</v>
      </c>
      <c r="AU132" s="226" t="s">
        <v>80</v>
      </c>
      <c r="AY132" s="15" t="s">
        <v>119</v>
      </c>
      <c r="BE132" s="227">
        <f>IF(N132="základní",J132,0)</f>
        <v>0</v>
      </c>
      <c r="BF132" s="227">
        <f>IF(N132="snížená",J132,0)</f>
        <v>0</v>
      </c>
      <c r="BG132" s="227">
        <f>IF(N132="zákl. přenesená",J132,0)</f>
        <v>0</v>
      </c>
      <c r="BH132" s="227">
        <f>IF(N132="sníž. přenesená",J132,0)</f>
        <v>0</v>
      </c>
      <c r="BI132" s="227">
        <f>IF(N132="nulová",J132,0)</f>
        <v>0</v>
      </c>
      <c r="BJ132" s="15" t="s">
        <v>78</v>
      </c>
      <c r="BK132" s="227">
        <f>ROUND(I132*H132,2)</f>
        <v>0</v>
      </c>
      <c r="BL132" s="15" t="s">
        <v>128</v>
      </c>
      <c r="BM132" s="226" t="s">
        <v>129</v>
      </c>
    </row>
    <row r="133" spans="2:51" s="12" customFormat="1" ht="12">
      <c r="B133" s="228"/>
      <c r="C133" s="229"/>
      <c r="D133" s="230" t="s">
        <v>130</v>
      </c>
      <c r="E133" s="231" t="s">
        <v>1</v>
      </c>
      <c r="F133" s="232" t="s">
        <v>131</v>
      </c>
      <c r="G133" s="229"/>
      <c r="H133" s="233">
        <v>14.127</v>
      </c>
      <c r="I133" s="234"/>
      <c r="J133" s="229"/>
      <c r="K133" s="229"/>
      <c r="L133" s="235"/>
      <c r="M133" s="236"/>
      <c r="N133" s="237"/>
      <c r="O133" s="237"/>
      <c r="P133" s="237"/>
      <c r="Q133" s="237"/>
      <c r="R133" s="237"/>
      <c r="S133" s="237"/>
      <c r="T133" s="238"/>
      <c r="AT133" s="239" t="s">
        <v>130</v>
      </c>
      <c r="AU133" s="239" t="s">
        <v>80</v>
      </c>
      <c r="AV133" s="12" t="s">
        <v>80</v>
      </c>
      <c r="AW133" s="12" t="s">
        <v>30</v>
      </c>
      <c r="AX133" s="12" t="s">
        <v>73</v>
      </c>
      <c r="AY133" s="239" t="s">
        <v>119</v>
      </c>
    </row>
    <row r="134" spans="2:51" s="13" customFormat="1" ht="12">
      <c r="B134" s="240"/>
      <c r="C134" s="241"/>
      <c r="D134" s="230" t="s">
        <v>130</v>
      </c>
      <c r="E134" s="242" t="s">
        <v>1</v>
      </c>
      <c r="F134" s="243" t="s">
        <v>132</v>
      </c>
      <c r="G134" s="241"/>
      <c r="H134" s="244">
        <v>14.127</v>
      </c>
      <c r="I134" s="245"/>
      <c r="J134" s="241"/>
      <c r="K134" s="241"/>
      <c r="L134" s="246"/>
      <c r="M134" s="247"/>
      <c r="N134" s="248"/>
      <c r="O134" s="248"/>
      <c r="P134" s="248"/>
      <c r="Q134" s="248"/>
      <c r="R134" s="248"/>
      <c r="S134" s="248"/>
      <c r="T134" s="249"/>
      <c r="AT134" s="250" t="s">
        <v>130</v>
      </c>
      <c r="AU134" s="250" t="s">
        <v>80</v>
      </c>
      <c r="AV134" s="13" t="s">
        <v>128</v>
      </c>
      <c r="AW134" s="13" t="s">
        <v>30</v>
      </c>
      <c r="AX134" s="13" t="s">
        <v>78</v>
      </c>
      <c r="AY134" s="250" t="s">
        <v>119</v>
      </c>
    </row>
    <row r="135" spans="2:65" s="1" customFormat="1" ht="24" customHeight="1">
      <c r="B135" s="36"/>
      <c r="C135" s="215" t="s">
        <v>133</v>
      </c>
      <c r="D135" s="215" t="s">
        <v>123</v>
      </c>
      <c r="E135" s="216" t="s">
        <v>134</v>
      </c>
      <c r="F135" s="217" t="s">
        <v>135</v>
      </c>
      <c r="G135" s="218" t="s">
        <v>126</v>
      </c>
      <c r="H135" s="219">
        <v>14.127</v>
      </c>
      <c r="I135" s="220"/>
      <c r="J135" s="221">
        <f>ROUND(I135*H135,2)</f>
        <v>0</v>
      </c>
      <c r="K135" s="217" t="s">
        <v>127</v>
      </c>
      <c r="L135" s="41"/>
      <c r="M135" s="222" t="s">
        <v>1</v>
      </c>
      <c r="N135" s="223" t="s">
        <v>38</v>
      </c>
      <c r="O135" s="84"/>
      <c r="P135" s="224">
        <f>O135*H135</f>
        <v>0</v>
      </c>
      <c r="Q135" s="224">
        <v>0.01575</v>
      </c>
      <c r="R135" s="224">
        <f>Q135*H135</f>
        <v>0.22250025</v>
      </c>
      <c r="S135" s="224">
        <v>0</v>
      </c>
      <c r="T135" s="225">
        <f>S135*H135</f>
        <v>0</v>
      </c>
      <c r="AR135" s="226" t="s">
        <v>128</v>
      </c>
      <c r="AT135" s="226" t="s">
        <v>123</v>
      </c>
      <c r="AU135" s="226" t="s">
        <v>80</v>
      </c>
      <c r="AY135" s="15" t="s">
        <v>119</v>
      </c>
      <c r="BE135" s="227">
        <f>IF(N135="základní",J135,0)</f>
        <v>0</v>
      </c>
      <c r="BF135" s="227">
        <f>IF(N135="snížená",J135,0)</f>
        <v>0</v>
      </c>
      <c r="BG135" s="227">
        <f>IF(N135="zákl. přenesená",J135,0)</f>
        <v>0</v>
      </c>
      <c r="BH135" s="227">
        <f>IF(N135="sníž. přenesená",J135,0)</f>
        <v>0</v>
      </c>
      <c r="BI135" s="227">
        <f>IF(N135="nulová",J135,0)</f>
        <v>0</v>
      </c>
      <c r="BJ135" s="15" t="s">
        <v>78</v>
      </c>
      <c r="BK135" s="227">
        <f>ROUND(I135*H135,2)</f>
        <v>0</v>
      </c>
      <c r="BL135" s="15" t="s">
        <v>128</v>
      </c>
      <c r="BM135" s="226" t="s">
        <v>136</v>
      </c>
    </row>
    <row r="136" spans="2:51" s="12" customFormat="1" ht="12">
      <c r="B136" s="228"/>
      <c r="C136" s="229"/>
      <c r="D136" s="230" t="s">
        <v>130</v>
      </c>
      <c r="E136" s="231" t="s">
        <v>1</v>
      </c>
      <c r="F136" s="232" t="s">
        <v>137</v>
      </c>
      <c r="G136" s="229"/>
      <c r="H136" s="233">
        <v>14.127</v>
      </c>
      <c r="I136" s="234"/>
      <c r="J136" s="229"/>
      <c r="K136" s="229"/>
      <c r="L136" s="235"/>
      <c r="M136" s="236"/>
      <c r="N136" s="237"/>
      <c r="O136" s="237"/>
      <c r="P136" s="237"/>
      <c r="Q136" s="237"/>
      <c r="R136" s="237"/>
      <c r="S136" s="237"/>
      <c r="T136" s="238"/>
      <c r="AT136" s="239" t="s">
        <v>130</v>
      </c>
      <c r="AU136" s="239" t="s">
        <v>80</v>
      </c>
      <c r="AV136" s="12" t="s">
        <v>80</v>
      </c>
      <c r="AW136" s="12" t="s">
        <v>30</v>
      </c>
      <c r="AX136" s="12" t="s">
        <v>73</v>
      </c>
      <c r="AY136" s="239" t="s">
        <v>119</v>
      </c>
    </row>
    <row r="137" spans="2:51" s="13" customFormat="1" ht="12">
      <c r="B137" s="240"/>
      <c r="C137" s="241"/>
      <c r="D137" s="230" t="s">
        <v>130</v>
      </c>
      <c r="E137" s="242" t="s">
        <v>1</v>
      </c>
      <c r="F137" s="243" t="s">
        <v>132</v>
      </c>
      <c r="G137" s="241"/>
      <c r="H137" s="244">
        <v>14.127</v>
      </c>
      <c r="I137" s="245"/>
      <c r="J137" s="241"/>
      <c r="K137" s="241"/>
      <c r="L137" s="246"/>
      <c r="M137" s="247"/>
      <c r="N137" s="248"/>
      <c r="O137" s="248"/>
      <c r="P137" s="248"/>
      <c r="Q137" s="248"/>
      <c r="R137" s="248"/>
      <c r="S137" s="248"/>
      <c r="T137" s="249"/>
      <c r="AT137" s="250" t="s">
        <v>130</v>
      </c>
      <c r="AU137" s="250" t="s">
        <v>80</v>
      </c>
      <c r="AV137" s="13" t="s">
        <v>128</v>
      </c>
      <c r="AW137" s="13" t="s">
        <v>30</v>
      </c>
      <c r="AX137" s="13" t="s">
        <v>78</v>
      </c>
      <c r="AY137" s="250" t="s">
        <v>119</v>
      </c>
    </row>
    <row r="138" spans="2:65" s="1" customFormat="1" ht="24" customHeight="1">
      <c r="B138" s="36"/>
      <c r="C138" s="215" t="s">
        <v>138</v>
      </c>
      <c r="D138" s="215" t="s">
        <v>123</v>
      </c>
      <c r="E138" s="216" t="s">
        <v>139</v>
      </c>
      <c r="F138" s="217" t="s">
        <v>140</v>
      </c>
      <c r="G138" s="218" t="s">
        <v>126</v>
      </c>
      <c r="H138" s="219">
        <v>14.127</v>
      </c>
      <c r="I138" s="220"/>
      <c r="J138" s="221">
        <f>ROUND(I138*H138,2)</f>
        <v>0</v>
      </c>
      <c r="K138" s="217" t="s">
        <v>127</v>
      </c>
      <c r="L138" s="41"/>
      <c r="M138" s="222" t="s">
        <v>1</v>
      </c>
      <c r="N138" s="223" t="s">
        <v>38</v>
      </c>
      <c r="O138" s="84"/>
      <c r="P138" s="224">
        <f>O138*H138</f>
        <v>0</v>
      </c>
      <c r="Q138" s="224">
        <v>0.00735</v>
      </c>
      <c r="R138" s="224">
        <f>Q138*H138</f>
        <v>0.10383345000000001</v>
      </c>
      <c r="S138" s="224">
        <v>0</v>
      </c>
      <c r="T138" s="225">
        <f>S138*H138</f>
        <v>0</v>
      </c>
      <c r="AR138" s="226" t="s">
        <v>128</v>
      </c>
      <c r="AT138" s="226" t="s">
        <v>123</v>
      </c>
      <c r="AU138" s="226" t="s">
        <v>80</v>
      </c>
      <c r="AY138" s="15" t="s">
        <v>119</v>
      </c>
      <c r="BE138" s="227">
        <f>IF(N138="základní",J138,0)</f>
        <v>0</v>
      </c>
      <c r="BF138" s="227">
        <f>IF(N138="snížená",J138,0)</f>
        <v>0</v>
      </c>
      <c r="BG138" s="227">
        <f>IF(N138="zákl. přenesená",J138,0)</f>
        <v>0</v>
      </c>
      <c r="BH138" s="227">
        <f>IF(N138="sníž. přenesená",J138,0)</f>
        <v>0</v>
      </c>
      <c r="BI138" s="227">
        <f>IF(N138="nulová",J138,0)</f>
        <v>0</v>
      </c>
      <c r="BJ138" s="15" t="s">
        <v>78</v>
      </c>
      <c r="BK138" s="227">
        <f>ROUND(I138*H138,2)</f>
        <v>0</v>
      </c>
      <c r="BL138" s="15" t="s">
        <v>128</v>
      </c>
      <c r="BM138" s="226" t="s">
        <v>141</v>
      </c>
    </row>
    <row r="139" spans="2:51" s="12" customFormat="1" ht="12">
      <c r="B139" s="228"/>
      <c r="C139" s="229"/>
      <c r="D139" s="230" t="s">
        <v>130</v>
      </c>
      <c r="E139" s="231" t="s">
        <v>1</v>
      </c>
      <c r="F139" s="232" t="s">
        <v>137</v>
      </c>
      <c r="G139" s="229"/>
      <c r="H139" s="233">
        <v>14.127</v>
      </c>
      <c r="I139" s="234"/>
      <c r="J139" s="229"/>
      <c r="K139" s="229"/>
      <c r="L139" s="235"/>
      <c r="M139" s="236"/>
      <c r="N139" s="237"/>
      <c r="O139" s="237"/>
      <c r="P139" s="237"/>
      <c r="Q139" s="237"/>
      <c r="R139" s="237"/>
      <c r="S139" s="237"/>
      <c r="T139" s="238"/>
      <c r="AT139" s="239" t="s">
        <v>130</v>
      </c>
      <c r="AU139" s="239" t="s">
        <v>80</v>
      </c>
      <c r="AV139" s="12" t="s">
        <v>80</v>
      </c>
      <c r="AW139" s="12" t="s">
        <v>30</v>
      </c>
      <c r="AX139" s="12" t="s">
        <v>73</v>
      </c>
      <c r="AY139" s="239" t="s">
        <v>119</v>
      </c>
    </row>
    <row r="140" spans="2:51" s="13" customFormat="1" ht="12">
      <c r="B140" s="240"/>
      <c r="C140" s="241"/>
      <c r="D140" s="230" t="s">
        <v>130</v>
      </c>
      <c r="E140" s="242" t="s">
        <v>1</v>
      </c>
      <c r="F140" s="243" t="s">
        <v>132</v>
      </c>
      <c r="G140" s="241"/>
      <c r="H140" s="244">
        <v>14.127</v>
      </c>
      <c r="I140" s="245"/>
      <c r="J140" s="241"/>
      <c r="K140" s="241"/>
      <c r="L140" s="246"/>
      <c r="M140" s="247"/>
      <c r="N140" s="248"/>
      <c r="O140" s="248"/>
      <c r="P140" s="248"/>
      <c r="Q140" s="248"/>
      <c r="R140" s="248"/>
      <c r="S140" s="248"/>
      <c r="T140" s="249"/>
      <c r="AT140" s="250" t="s">
        <v>130</v>
      </c>
      <c r="AU140" s="250" t="s">
        <v>80</v>
      </c>
      <c r="AV140" s="13" t="s">
        <v>128</v>
      </c>
      <c r="AW140" s="13" t="s">
        <v>30</v>
      </c>
      <c r="AX140" s="13" t="s">
        <v>78</v>
      </c>
      <c r="AY140" s="250" t="s">
        <v>119</v>
      </c>
    </row>
    <row r="141" spans="2:65" s="1" customFormat="1" ht="24" customHeight="1">
      <c r="B141" s="36"/>
      <c r="C141" s="215" t="s">
        <v>120</v>
      </c>
      <c r="D141" s="215" t="s">
        <v>123</v>
      </c>
      <c r="E141" s="216" t="s">
        <v>142</v>
      </c>
      <c r="F141" s="217" t="s">
        <v>143</v>
      </c>
      <c r="G141" s="218" t="s">
        <v>126</v>
      </c>
      <c r="H141" s="219">
        <v>4</v>
      </c>
      <c r="I141" s="220"/>
      <c r="J141" s="221">
        <f>ROUND(I141*H141,2)</f>
        <v>0</v>
      </c>
      <c r="K141" s="217" t="s">
        <v>127</v>
      </c>
      <c r="L141" s="41"/>
      <c r="M141" s="222" t="s">
        <v>1</v>
      </c>
      <c r="N141" s="223" t="s">
        <v>38</v>
      </c>
      <c r="O141" s="84"/>
      <c r="P141" s="224">
        <f>O141*H141</f>
        <v>0</v>
      </c>
      <c r="Q141" s="224">
        <v>0.07102</v>
      </c>
      <c r="R141" s="224">
        <f>Q141*H141</f>
        <v>0.28408</v>
      </c>
      <c r="S141" s="224">
        <v>0</v>
      </c>
      <c r="T141" s="225">
        <f>S141*H141</f>
        <v>0</v>
      </c>
      <c r="AR141" s="226" t="s">
        <v>128</v>
      </c>
      <c r="AT141" s="226" t="s">
        <v>123</v>
      </c>
      <c r="AU141" s="226" t="s">
        <v>80</v>
      </c>
      <c r="AY141" s="15" t="s">
        <v>119</v>
      </c>
      <c r="BE141" s="227">
        <f>IF(N141="základní",J141,0)</f>
        <v>0</v>
      </c>
      <c r="BF141" s="227">
        <f>IF(N141="snížená",J141,0)</f>
        <v>0</v>
      </c>
      <c r="BG141" s="227">
        <f>IF(N141="zákl. přenesená",J141,0)</f>
        <v>0</v>
      </c>
      <c r="BH141" s="227">
        <f>IF(N141="sníž. přenesená",J141,0)</f>
        <v>0</v>
      </c>
      <c r="BI141" s="227">
        <f>IF(N141="nulová",J141,0)</f>
        <v>0</v>
      </c>
      <c r="BJ141" s="15" t="s">
        <v>78</v>
      </c>
      <c r="BK141" s="227">
        <f>ROUND(I141*H141,2)</f>
        <v>0</v>
      </c>
      <c r="BL141" s="15" t="s">
        <v>128</v>
      </c>
      <c r="BM141" s="226" t="s">
        <v>144</v>
      </c>
    </row>
    <row r="142" spans="2:51" s="12" customFormat="1" ht="12">
      <c r="B142" s="228"/>
      <c r="C142" s="229"/>
      <c r="D142" s="230" t="s">
        <v>130</v>
      </c>
      <c r="E142" s="231" t="s">
        <v>1</v>
      </c>
      <c r="F142" s="232" t="s">
        <v>145</v>
      </c>
      <c r="G142" s="229"/>
      <c r="H142" s="233">
        <v>4</v>
      </c>
      <c r="I142" s="234"/>
      <c r="J142" s="229"/>
      <c r="K142" s="229"/>
      <c r="L142" s="235"/>
      <c r="M142" s="236"/>
      <c r="N142" s="237"/>
      <c r="O142" s="237"/>
      <c r="P142" s="237"/>
      <c r="Q142" s="237"/>
      <c r="R142" s="237"/>
      <c r="S142" s="237"/>
      <c r="T142" s="238"/>
      <c r="AT142" s="239" t="s">
        <v>130</v>
      </c>
      <c r="AU142" s="239" t="s">
        <v>80</v>
      </c>
      <c r="AV142" s="12" t="s">
        <v>80</v>
      </c>
      <c r="AW142" s="12" t="s">
        <v>30</v>
      </c>
      <c r="AX142" s="12" t="s">
        <v>78</v>
      </c>
      <c r="AY142" s="239" t="s">
        <v>119</v>
      </c>
    </row>
    <row r="143" spans="2:63" s="11" customFormat="1" ht="22.8" customHeight="1">
      <c r="B143" s="199"/>
      <c r="C143" s="200"/>
      <c r="D143" s="201" t="s">
        <v>72</v>
      </c>
      <c r="E143" s="213" t="s">
        <v>146</v>
      </c>
      <c r="F143" s="213" t="s">
        <v>147</v>
      </c>
      <c r="G143" s="200"/>
      <c r="H143" s="200"/>
      <c r="I143" s="203"/>
      <c r="J143" s="214">
        <f>BK143</f>
        <v>0</v>
      </c>
      <c r="K143" s="200"/>
      <c r="L143" s="205"/>
      <c r="M143" s="206"/>
      <c r="N143" s="207"/>
      <c r="O143" s="207"/>
      <c r="P143" s="208">
        <f>SUM(P144:P149)</f>
        <v>0</v>
      </c>
      <c r="Q143" s="207"/>
      <c r="R143" s="208">
        <f>SUM(R144:R149)</f>
        <v>0</v>
      </c>
      <c r="S143" s="207"/>
      <c r="T143" s="209">
        <f>SUM(T144:T149)</f>
        <v>0</v>
      </c>
      <c r="AR143" s="210" t="s">
        <v>78</v>
      </c>
      <c r="AT143" s="211" t="s">
        <v>72</v>
      </c>
      <c r="AU143" s="211" t="s">
        <v>78</v>
      </c>
      <c r="AY143" s="210" t="s">
        <v>119</v>
      </c>
      <c r="BK143" s="212">
        <f>SUM(BK144:BK149)</f>
        <v>0</v>
      </c>
    </row>
    <row r="144" spans="2:65" s="1" customFormat="1" ht="24" customHeight="1">
      <c r="B144" s="36"/>
      <c r="C144" s="215" t="s">
        <v>148</v>
      </c>
      <c r="D144" s="215" t="s">
        <v>123</v>
      </c>
      <c r="E144" s="216" t="s">
        <v>149</v>
      </c>
      <c r="F144" s="217" t="s">
        <v>150</v>
      </c>
      <c r="G144" s="218" t="s">
        <v>126</v>
      </c>
      <c r="H144" s="219">
        <v>28.8</v>
      </c>
      <c r="I144" s="220"/>
      <c r="J144" s="221">
        <f>ROUND(I144*H144,2)</f>
        <v>0</v>
      </c>
      <c r="K144" s="217" t="s">
        <v>127</v>
      </c>
      <c r="L144" s="41"/>
      <c r="M144" s="222" t="s">
        <v>1</v>
      </c>
      <c r="N144" s="223" t="s">
        <v>38</v>
      </c>
      <c r="O144" s="84"/>
      <c r="P144" s="224">
        <f>O144*H144</f>
        <v>0</v>
      </c>
      <c r="Q144" s="224">
        <v>0</v>
      </c>
      <c r="R144" s="224">
        <f>Q144*H144</f>
        <v>0</v>
      </c>
      <c r="S144" s="224">
        <v>0</v>
      </c>
      <c r="T144" s="225">
        <f>S144*H144</f>
        <v>0</v>
      </c>
      <c r="AR144" s="226" t="s">
        <v>128</v>
      </c>
      <c r="AT144" s="226" t="s">
        <v>123</v>
      </c>
      <c r="AU144" s="226" t="s">
        <v>80</v>
      </c>
      <c r="AY144" s="15" t="s">
        <v>119</v>
      </c>
      <c r="BE144" s="227">
        <f>IF(N144="základní",J144,0)</f>
        <v>0</v>
      </c>
      <c r="BF144" s="227">
        <f>IF(N144="snížená",J144,0)</f>
        <v>0</v>
      </c>
      <c r="BG144" s="227">
        <f>IF(N144="zákl. přenesená",J144,0)</f>
        <v>0</v>
      </c>
      <c r="BH144" s="227">
        <f>IF(N144="sníž. přenesená",J144,0)</f>
        <v>0</v>
      </c>
      <c r="BI144" s="227">
        <f>IF(N144="nulová",J144,0)</f>
        <v>0</v>
      </c>
      <c r="BJ144" s="15" t="s">
        <v>78</v>
      </c>
      <c r="BK144" s="227">
        <f>ROUND(I144*H144,2)</f>
        <v>0</v>
      </c>
      <c r="BL144" s="15" t="s">
        <v>128</v>
      </c>
      <c r="BM144" s="226" t="s">
        <v>151</v>
      </c>
    </row>
    <row r="145" spans="2:51" s="12" customFormat="1" ht="12">
      <c r="B145" s="228"/>
      <c r="C145" s="229"/>
      <c r="D145" s="230" t="s">
        <v>130</v>
      </c>
      <c r="E145" s="231" t="s">
        <v>1</v>
      </c>
      <c r="F145" s="232" t="s">
        <v>152</v>
      </c>
      <c r="G145" s="229"/>
      <c r="H145" s="233">
        <v>28.8</v>
      </c>
      <c r="I145" s="234"/>
      <c r="J145" s="229"/>
      <c r="K145" s="229"/>
      <c r="L145" s="235"/>
      <c r="M145" s="236"/>
      <c r="N145" s="237"/>
      <c r="O145" s="237"/>
      <c r="P145" s="237"/>
      <c r="Q145" s="237"/>
      <c r="R145" s="237"/>
      <c r="S145" s="237"/>
      <c r="T145" s="238"/>
      <c r="AT145" s="239" t="s">
        <v>130</v>
      </c>
      <c r="AU145" s="239" t="s">
        <v>80</v>
      </c>
      <c r="AV145" s="12" t="s">
        <v>80</v>
      </c>
      <c r="AW145" s="12" t="s">
        <v>30</v>
      </c>
      <c r="AX145" s="12" t="s">
        <v>78</v>
      </c>
      <c r="AY145" s="239" t="s">
        <v>119</v>
      </c>
    </row>
    <row r="146" spans="2:65" s="1" customFormat="1" ht="24" customHeight="1">
      <c r="B146" s="36"/>
      <c r="C146" s="215" t="s">
        <v>153</v>
      </c>
      <c r="D146" s="215" t="s">
        <v>123</v>
      </c>
      <c r="E146" s="216" t="s">
        <v>154</v>
      </c>
      <c r="F146" s="217" t="s">
        <v>155</v>
      </c>
      <c r="G146" s="218" t="s">
        <v>126</v>
      </c>
      <c r="H146" s="219">
        <v>288</v>
      </c>
      <c r="I146" s="220"/>
      <c r="J146" s="221">
        <f>ROUND(I146*H146,2)</f>
        <v>0</v>
      </c>
      <c r="K146" s="217" t="s">
        <v>127</v>
      </c>
      <c r="L146" s="41"/>
      <c r="M146" s="222" t="s">
        <v>1</v>
      </c>
      <c r="N146" s="223" t="s">
        <v>38</v>
      </c>
      <c r="O146" s="84"/>
      <c r="P146" s="224">
        <f>O146*H146</f>
        <v>0</v>
      </c>
      <c r="Q146" s="224">
        <v>0</v>
      </c>
      <c r="R146" s="224">
        <f>Q146*H146</f>
        <v>0</v>
      </c>
      <c r="S146" s="224">
        <v>0</v>
      </c>
      <c r="T146" s="225">
        <f>S146*H146</f>
        <v>0</v>
      </c>
      <c r="AR146" s="226" t="s">
        <v>128</v>
      </c>
      <c r="AT146" s="226" t="s">
        <v>123</v>
      </c>
      <c r="AU146" s="226" t="s">
        <v>80</v>
      </c>
      <c r="AY146" s="15" t="s">
        <v>119</v>
      </c>
      <c r="BE146" s="227">
        <f>IF(N146="základní",J146,0)</f>
        <v>0</v>
      </c>
      <c r="BF146" s="227">
        <f>IF(N146="snížená",J146,0)</f>
        <v>0</v>
      </c>
      <c r="BG146" s="227">
        <f>IF(N146="zákl. přenesená",J146,0)</f>
        <v>0</v>
      </c>
      <c r="BH146" s="227">
        <f>IF(N146="sníž. přenesená",J146,0)</f>
        <v>0</v>
      </c>
      <c r="BI146" s="227">
        <f>IF(N146="nulová",J146,0)</f>
        <v>0</v>
      </c>
      <c r="BJ146" s="15" t="s">
        <v>78</v>
      </c>
      <c r="BK146" s="227">
        <f>ROUND(I146*H146,2)</f>
        <v>0</v>
      </c>
      <c r="BL146" s="15" t="s">
        <v>128</v>
      </c>
      <c r="BM146" s="226" t="s">
        <v>156</v>
      </c>
    </row>
    <row r="147" spans="2:51" s="12" customFormat="1" ht="12">
      <c r="B147" s="228"/>
      <c r="C147" s="229"/>
      <c r="D147" s="230" t="s">
        <v>130</v>
      </c>
      <c r="E147" s="231" t="s">
        <v>1</v>
      </c>
      <c r="F147" s="232" t="s">
        <v>157</v>
      </c>
      <c r="G147" s="229"/>
      <c r="H147" s="233">
        <v>288</v>
      </c>
      <c r="I147" s="234"/>
      <c r="J147" s="229"/>
      <c r="K147" s="229"/>
      <c r="L147" s="235"/>
      <c r="M147" s="236"/>
      <c r="N147" s="237"/>
      <c r="O147" s="237"/>
      <c r="P147" s="237"/>
      <c r="Q147" s="237"/>
      <c r="R147" s="237"/>
      <c r="S147" s="237"/>
      <c r="T147" s="238"/>
      <c r="AT147" s="239" t="s">
        <v>130</v>
      </c>
      <c r="AU147" s="239" t="s">
        <v>80</v>
      </c>
      <c r="AV147" s="12" t="s">
        <v>80</v>
      </c>
      <c r="AW147" s="12" t="s">
        <v>30</v>
      </c>
      <c r="AX147" s="12" t="s">
        <v>78</v>
      </c>
      <c r="AY147" s="239" t="s">
        <v>119</v>
      </c>
    </row>
    <row r="148" spans="2:65" s="1" customFormat="1" ht="24" customHeight="1">
      <c r="B148" s="36"/>
      <c r="C148" s="215" t="s">
        <v>158</v>
      </c>
      <c r="D148" s="215" t="s">
        <v>123</v>
      </c>
      <c r="E148" s="216" t="s">
        <v>159</v>
      </c>
      <c r="F148" s="217" t="s">
        <v>160</v>
      </c>
      <c r="G148" s="218" t="s">
        <v>126</v>
      </c>
      <c r="H148" s="219">
        <v>28.8</v>
      </c>
      <c r="I148" s="220"/>
      <c r="J148" s="221">
        <f>ROUND(I148*H148,2)</f>
        <v>0</v>
      </c>
      <c r="K148" s="217" t="s">
        <v>127</v>
      </c>
      <c r="L148" s="41"/>
      <c r="M148" s="222" t="s">
        <v>1</v>
      </c>
      <c r="N148" s="223" t="s">
        <v>38</v>
      </c>
      <c r="O148" s="84"/>
      <c r="P148" s="224">
        <f>O148*H148</f>
        <v>0</v>
      </c>
      <c r="Q148" s="224">
        <v>0</v>
      </c>
      <c r="R148" s="224">
        <f>Q148*H148</f>
        <v>0</v>
      </c>
      <c r="S148" s="224">
        <v>0</v>
      </c>
      <c r="T148" s="225">
        <f>S148*H148</f>
        <v>0</v>
      </c>
      <c r="AR148" s="226" t="s">
        <v>128</v>
      </c>
      <c r="AT148" s="226" t="s">
        <v>123</v>
      </c>
      <c r="AU148" s="226" t="s">
        <v>80</v>
      </c>
      <c r="AY148" s="15" t="s">
        <v>119</v>
      </c>
      <c r="BE148" s="227">
        <f>IF(N148="základní",J148,0)</f>
        <v>0</v>
      </c>
      <c r="BF148" s="227">
        <f>IF(N148="snížená",J148,0)</f>
        <v>0</v>
      </c>
      <c r="BG148" s="227">
        <f>IF(N148="zákl. přenesená",J148,0)</f>
        <v>0</v>
      </c>
      <c r="BH148" s="227">
        <f>IF(N148="sníž. přenesená",J148,0)</f>
        <v>0</v>
      </c>
      <c r="BI148" s="227">
        <f>IF(N148="nulová",J148,0)</f>
        <v>0</v>
      </c>
      <c r="BJ148" s="15" t="s">
        <v>78</v>
      </c>
      <c r="BK148" s="227">
        <f>ROUND(I148*H148,2)</f>
        <v>0</v>
      </c>
      <c r="BL148" s="15" t="s">
        <v>128</v>
      </c>
      <c r="BM148" s="226" t="s">
        <v>161</v>
      </c>
    </row>
    <row r="149" spans="2:51" s="12" customFormat="1" ht="12">
      <c r="B149" s="228"/>
      <c r="C149" s="229"/>
      <c r="D149" s="230" t="s">
        <v>130</v>
      </c>
      <c r="E149" s="231" t="s">
        <v>1</v>
      </c>
      <c r="F149" s="232" t="s">
        <v>162</v>
      </c>
      <c r="G149" s="229"/>
      <c r="H149" s="233">
        <v>28.8</v>
      </c>
      <c r="I149" s="234"/>
      <c r="J149" s="229"/>
      <c r="K149" s="229"/>
      <c r="L149" s="235"/>
      <c r="M149" s="236"/>
      <c r="N149" s="237"/>
      <c r="O149" s="237"/>
      <c r="P149" s="237"/>
      <c r="Q149" s="237"/>
      <c r="R149" s="237"/>
      <c r="S149" s="237"/>
      <c r="T149" s="238"/>
      <c r="AT149" s="239" t="s">
        <v>130</v>
      </c>
      <c r="AU149" s="239" t="s">
        <v>80</v>
      </c>
      <c r="AV149" s="12" t="s">
        <v>80</v>
      </c>
      <c r="AW149" s="12" t="s">
        <v>30</v>
      </c>
      <c r="AX149" s="12" t="s">
        <v>78</v>
      </c>
      <c r="AY149" s="239" t="s">
        <v>119</v>
      </c>
    </row>
    <row r="150" spans="2:63" s="11" customFormat="1" ht="22.8" customHeight="1">
      <c r="B150" s="199"/>
      <c r="C150" s="200"/>
      <c r="D150" s="201" t="s">
        <v>72</v>
      </c>
      <c r="E150" s="213" t="s">
        <v>163</v>
      </c>
      <c r="F150" s="213" t="s">
        <v>164</v>
      </c>
      <c r="G150" s="200"/>
      <c r="H150" s="200"/>
      <c r="I150" s="203"/>
      <c r="J150" s="214">
        <f>BK150</f>
        <v>0</v>
      </c>
      <c r="K150" s="200"/>
      <c r="L150" s="205"/>
      <c r="M150" s="206"/>
      <c r="N150" s="207"/>
      <c r="O150" s="207"/>
      <c r="P150" s="208">
        <v>0</v>
      </c>
      <c r="Q150" s="207"/>
      <c r="R150" s="208">
        <v>0</v>
      </c>
      <c r="S150" s="207"/>
      <c r="T150" s="209">
        <v>0</v>
      </c>
      <c r="AR150" s="210" t="s">
        <v>78</v>
      </c>
      <c r="AT150" s="211" t="s">
        <v>72</v>
      </c>
      <c r="AU150" s="211" t="s">
        <v>78</v>
      </c>
      <c r="AY150" s="210" t="s">
        <v>119</v>
      </c>
      <c r="BK150" s="212">
        <v>0</v>
      </c>
    </row>
    <row r="151" spans="2:63" s="11" customFormat="1" ht="22.8" customHeight="1">
      <c r="B151" s="199"/>
      <c r="C151" s="200"/>
      <c r="D151" s="201" t="s">
        <v>72</v>
      </c>
      <c r="E151" s="213" t="s">
        <v>165</v>
      </c>
      <c r="F151" s="213" t="s">
        <v>166</v>
      </c>
      <c r="G151" s="200"/>
      <c r="H151" s="200"/>
      <c r="I151" s="203"/>
      <c r="J151" s="214">
        <f>BK151</f>
        <v>0</v>
      </c>
      <c r="K151" s="200"/>
      <c r="L151" s="205"/>
      <c r="M151" s="206"/>
      <c r="N151" s="207"/>
      <c r="O151" s="207"/>
      <c r="P151" s="208">
        <f>P152</f>
        <v>0</v>
      </c>
      <c r="Q151" s="207"/>
      <c r="R151" s="208">
        <f>R152</f>
        <v>0</v>
      </c>
      <c r="S151" s="207"/>
      <c r="T151" s="209">
        <f>T152</f>
        <v>0</v>
      </c>
      <c r="AR151" s="210" t="s">
        <v>78</v>
      </c>
      <c r="AT151" s="211" t="s">
        <v>72</v>
      </c>
      <c r="AU151" s="211" t="s">
        <v>78</v>
      </c>
      <c r="AY151" s="210" t="s">
        <v>119</v>
      </c>
      <c r="BK151" s="212">
        <f>BK152</f>
        <v>0</v>
      </c>
    </row>
    <row r="152" spans="2:65" s="1" customFormat="1" ht="16.5" customHeight="1">
      <c r="B152" s="36"/>
      <c r="C152" s="215" t="s">
        <v>167</v>
      </c>
      <c r="D152" s="215" t="s">
        <v>123</v>
      </c>
      <c r="E152" s="216" t="s">
        <v>168</v>
      </c>
      <c r="F152" s="217" t="s">
        <v>169</v>
      </c>
      <c r="G152" s="218" t="s">
        <v>170</v>
      </c>
      <c r="H152" s="219">
        <v>0.653</v>
      </c>
      <c r="I152" s="220"/>
      <c r="J152" s="221">
        <f>ROUND(I152*H152,2)</f>
        <v>0</v>
      </c>
      <c r="K152" s="217" t="s">
        <v>127</v>
      </c>
      <c r="L152" s="41"/>
      <c r="M152" s="222" t="s">
        <v>1</v>
      </c>
      <c r="N152" s="223" t="s">
        <v>38</v>
      </c>
      <c r="O152" s="84"/>
      <c r="P152" s="224">
        <f>O152*H152</f>
        <v>0</v>
      </c>
      <c r="Q152" s="224">
        <v>0</v>
      </c>
      <c r="R152" s="224">
        <f>Q152*H152</f>
        <v>0</v>
      </c>
      <c r="S152" s="224">
        <v>0</v>
      </c>
      <c r="T152" s="225">
        <f>S152*H152</f>
        <v>0</v>
      </c>
      <c r="AR152" s="226" t="s">
        <v>128</v>
      </c>
      <c r="AT152" s="226" t="s">
        <v>123</v>
      </c>
      <c r="AU152" s="226" t="s">
        <v>80</v>
      </c>
      <c r="AY152" s="15" t="s">
        <v>119</v>
      </c>
      <c r="BE152" s="227">
        <f>IF(N152="základní",J152,0)</f>
        <v>0</v>
      </c>
      <c r="BF152" s="227">
        <f>IF(N152="snížená",J152,0)</f>
        <v>0</v>
      </c>
      <c r="BG152" s="227">
        <f>IF(N152="zákl. přenesená",J152,0)</f>
        <v>0</v>
      </c>
      <c r="BH152" s="227">
        <f>IF(N152="sníž. přenesená",J152,0)</f>
        <v>0</v>
      </c>
      <c r="BI152" s="227">
        <f>IF(N152="nulová",J152,0)</f>
        <v>0</v>
      </c>
      <c r="BJ152" s="15" t="s">
        <v>78</v>
      </c>
      <c r="BK152" s="227">
        <f>ROUND(I152*H152,2)</f>
        <v>0</v>
      </c>
      <c r="BL152" s="15" t="s">
        <v>128</v>
      </c>
      <c r="BM152" s="226" t="s">
        <v>171</v>
      </c>
    </row>
    <row r="153" spans="2:63" s="11" customFormat="1" ht="25.9" customHeight="1">
      <c r="B153" s="199"/>
      <c r="C153" s="200"/>
      <c r="D153" s="201" t="s">
        <v>72</v>
      </c>
      <c r="E153" s="202" t="s">
        <v>172</v>
      </c>
      <c r="F153" s="202" t="s">
        <v>173</v>
      </c>
      <c r="G153" s="200"/>
      <c r="H153" s="200"/>
      <c r="I153" s="203"/>
      <c r="J153" s="204">
        <f>BK153</f>
        <v>0</v>
      </c>
      <c r="K153" s="200"/>
      <c r="L153" s="205"/>
      <c r="M153" s="206"/>
      <c r="N153" s="207"/>
      <c r="O153" s="207"/>
      <c r="P153" s="208">
        <f>P154+P178+P183+P207+P214+P222+P235+P249</f>
        <v>0</v>
      </c>
      <c r="Q153" s="207"/>
      <c r="R153" s="208">
        <f>R154+R178+R183+R207+R214+R222+R235+R249</f>
        <v>4.993495439999999</v>
      </c>
      <c r="S153" s="207"/>
      <c r="T153" s="209">
        <f>T154+T178+T183+T207+T214+T222+T235+T249</f>
        <v>0.82333716</v>
      </c>
      <c r="AR153" s="210" t="s">
        <v>80</v>
      </c>
      <c r="AT153" s="211" t="s">
        <v>72</v>
      </c>
      <c r="AU153" s="211" t="s">
        <v>73</v>
      </c>
      <c r="AY153" s="210" t="s">
        <v>119</v>
      </c>
      <c r="BK153" s="212">
        <f>BK154+BK178+BK183+BK207+BK214+BK222+BK235+BK249</f>
        <v>0</v>
      </c>
    </row>
    <row r="154" spans="2:63" s="11" customFormat="1" ht="22.8" customHeight="1">
      <c r="B154" s="199"/>
      <c r="C154" s="200"/>
      <c r="D154" s="201" t="s">
        <v>72</v>
      </c>
      <c r="E154" s="213" t="s">
        <v>174</v>
      </c>
      <c r="F154" s="213" t="s">
        <v>175</v>
      </c>
      <c r="G154" s="200"/>
      <c r="H154" s="200"/>
      <c r="I154" s="203"/>
      <c r="J154" s="214">
        <f>BK154</f>
        <v>0</v>
      </c>
      <c r="K154" s="200"/>
      <c r="L154" s="205"/>
      <c r="M154" s="206"/>
      <c r="N154" s="207"/>
      <c r="O154" s="207"/>
      <c r="P154" s="208">
        <f>SUM(P155:P177)</f>
        <v>0</v>
      </c>
      <c r="Q154" s="207"/>
      <c r="R154" s="208">
        <f>SUM(R155:R177)</f>
        <v>2.36449528</v>
      </c>
      <c r="S154" s="207"/>
      <c r="T154" s="209">
        <f>SUM(T155:T177)</f>
        <v>0.77833716</v>
      </c>
      <c r="AR154" s="210" t="s">
        <v>80</v>
      </c>
      <c r="AT154" s="211" t="s">
        <v>72</v>
      </c>
      <c r="AU154" s="211" t="s">
        <v>78</v>
      </c>
      <c r="AY154" s="210" t="s">
        <v>119</v>
      </c>
      <c r="BK154" s="212">
        <f>SUM(BK155:BK177)</f>
        <v>0</v>
      </c>
    </row>
    <row r="155" spans="2:65" s="1" customFormat="1" ht="24" customHeight="1">
      <c r="B155" s="36"/>
      <c r="C155" s="215" t="s">
        <v>176</v>
      </c>
      <c r="D155" s="215" t="s">
        <v>123</v>
      </c>
      <c r="E155" s="216" t="s">
        <v>177</v>
      </c>
      <c r="F155" s="217" t="s">
        <v>178</v>
      </c>
      <c r="G155" s="218" t="s">
        <v>126</v>
      </c>
      <c r="H155" s="219">
        <v>4</v>
      </c>
      <c r="I155" s="220"/>
      <c r="J155" s="221">
        <f>ROUND(I155*H155,2)</f>
        <v>0</v>
      </c>
      <c r="K155" s="217" t="s">
        <v>1</v>
      </c>
      <c r="L155" s="41"/>
      <c r="M155" s="222" t="s">
        <v>1</v>
      </c>
      <c r="N155" s="223" t="s">
        <v>38</v>
      </c>
      <c r="O155" s="84"/>
      <c r="P155" s="224">
        <f>O155*H155</f>
        <v>0</v>
      </c>
      <c r="Q155" s="224">
        <v>0.01963</v>
      </c>
      <c r="R155" s="224">
        <f>Q155*H155</f>
        <v>0.07852</v>
      </c>
      <c r="S155" s="224">
        <v>0</v>
      </c>
      <c r="T155" s="225">
        <f>S155*H155</f>
        <v>0</v>
      </c>
      <c r="AR155" s="226" t="s">
        <v>179</v>
      </c>
      <c r="AT155" s="226" t="s">
        <v>123</v>
      </c>
      <c r="AU155" s="226" t="s">
        <v>80</v>
      </c>
      <c r="AY155" s="15" t="s">
        <v>119</v>
      </c>
      <c r="BE155" s="227">
        <f>IF(N155="základní",J155,0)</f>
        <v>0</v>
      </c>
      <c r="BF155" s="227">
        <f>IF(N155="snížená",J155,0)</f>
        <v>0</v>
      </c>
      <c r="BG155" s="227">
        <f>IF(N155="zákl. přenesená",J155,0)</f>
        <v>0</v>
      </c>
      <c r="BH155" s="227">
        <f>IF(N155="sníž. přenesená",J155,0)</f>
        <v>0</v>
      </c>
      <c r="BI155" s="227">
        <f>IF(N155="nulová",J155,0)</f>
        <v>0</v>
      </c>
      <c r="BJ155" s="15" t="s">
        <v>78</v>
      </c>
      <c r="BK155" s="227">
        <f>ROUND(I155*H155,2)</f>
        <v>0</v>
      </c>
      <c r="BL155" s="15" t="s">
        <v>179</v>
      </c>
      <c r="BM155" s="226" t="s">
        <v>180</v>
      </c>
    </row>
    <row r="156" spans="2:51" s="12" customFormat="1" ht="12">
      <c r="B156" s="228"/>
      <c r="C156" s="229"/>
      <c r="D156" s="230" t="s">
        <v>130</v>
      </c>
      <c r="E156" s="231" t="s">
        <v>1</v>
      </c>
      <c r="F156" s="232" t="s">
        <v>181</v>
      </c>
      <c r="G156" s="229"/>
      <c r="H156" s="233">
        <v>4</v>
      </c>
      <c r="I156" s="234"/>
      <c r="J156" s="229"/>
      <c r="K156" s="229"/>
      <c r="L156" s="235"/>
      <c r="M156" s="236"/>
      <c r="N156" s="237"/>
      <c r="O156" s="237"/>
      <c r="P156" s="237"/>
      <c r="Q156" s="237"/>
      <c r="R156" s="237"/>
      <c r="S156" s="237"/>
      <c r="T156" s="238"/>
      <c r="AT156" s="239" t="s">
        <v>130</v>
      </c>
      <c r="AU156" s="239" t="s">
        <v>80</v>
      </c>
      <c r="AV156" s="12" t="s">
        <v>80</v>
      </c>
      <c r="AW156" s="12" t="s">
        <v>30</v>
      </c>
      <c r="AX156" s="12" t="s">
        <v>73</v>
      </c>
      <c r="AY156" s="239" t="s">
        <v>119</v>
      </c>
    </row>
    <row r="157" spans="2:51" s="13" customFormat="1" ht="12">
      <c r="B157" s="240"/>
      <c r="C157" s="241"/>
      <c r="D157" s="230" t="s">
        <v>130</v>
      </c>
      <c r="E157" s="242" t="s">
        <v>1</v>
      </c>
      <c r="F157" s="243" t="s">
        <v>132</v>
      </c>
      <c r="G157" s="241"/>
      <c r="H157" s="244">
        <v>4</v>
      </c>
      <c r="I157" s="245"/>
      <c r="J157" s="241"/>
      <c r="K157" s="241"/>
      <c r="L157" s="246"/>
      <c r="M157" s="247"/>
      <c r="N157" s="248"/>
      <c r="O157" s="248"/>
      <c r="P157" s="248"/>
      <c r="Q157" s="248"/>
      <c r="R157" s="248"/>
      <c r="S157" s="248"/>
      <c r="T157" s="249"/>
      <c r="AT157" s="250" t="s">
        <v>130</v>
      </c>
      <c r="AU157" s="250" t="s">
        <v>80</v>
      </c>
      <c r="AV157" s="13" t="s">
        <v>128</v>
      </c>
      <c r="AW157" s="13" t="s">
        <v>30</v>
      </c>
      <c r="AX157" s="13" t="s">
        <v>78</v>
      </c>
      <c r="AY157" s="250" t="s">
        <v>119</v>
      </c>
    </row>
    <row r="158" spans="2:65" s="1" customFormat="1" ht="16.5" customHeight="1">
      <c r="B158" s="36"/>
      <c r="C158" s="215" t="s">
        <v>128</v>
      </c>
      <c r="D158" s="215" t="s">
        <v>123</v>
      </c>
      <c r="E158" s="216" t="s">
        <v>182</v>
      </c>
      <c r="F158" s="217" t="s">
        <v>183</v>
      </c>
      <c r="G158" s="218" t="s">
        <v>126</v>
      </c>
      <c r="H158" s="219">
        <v>4</v>
      </c>
      <c r="I158" s="220"/>
      <c r="J158" s="221">
        <f>ROUND(I158*H158,2)</f>
        <v>0</v>
      </c>
      <c r="K158" s="217" t="s">
        <v>1</v>
      </c>
      <c r="L158" s="41"/>
      <c r="M158" s="222" t="s">
        <v>1</v>
      </c>
      <c r="N158" s="223" t="s">
        <v>38</v>
      </c>
      <c r="O158" s="84"/>
      <c r="P158" s="224">
        <f>O158*H158</f>
        <v>0</v>
      </c>
      <c r="Q158" s="224">
        <v>0.01963</v>
      </c>
      <c r="R158" s="224">
        <f>Q158*H158</f>
        <v>0.07852</v>
      </c>
      <c r="S158" s="224">
        <v>0</v>
      </c>
      <c r="T158" s="225">
        <f>S158*H158</f>
        <v>0</v>
      </c>
      <c r="AR158" s="226" t="s">
        <v>179</v>
      </c>
      <c r="AT158" s="226" t="s">
        <v>123</v>
      </c>
      <c r="AU158" s="226" t="s">
        <v>80</v>
      </c>
      <c r="AY158" s="15" t="s">
        <v>119</v>
      </c>
      <c r="BE158" s="227">
        <f>IF(N158="základní",J158,0)</f>
        <v>0</v>
      </c>
      <c r="BF158" s="227">
        <f>IF(N158="snížená",J158,0)</f>
        <v>0</v>
      </c>
      <c r="BG158" s="227">
        <f>IF(N158="zákl. přenesená",J158,0)</f>
        <v>0</v>
      </c>
      <c r="BH158" s="227">
        <f>IF(N158="sníž. přenesená",J158,0)</f>
        <v>0</v>
      </c>
      <c r="BI158" s="227">
        <f>IF(N158="nulová",J158,0)</f>
        <v>0</v>
      </c>
      <c r="BJ158" s="15" t="s">
        <v>78</v>
      </c>
      <c r="BK158" s="227">
        <f>ROUND(I158*H158,2)</f>
        <v>0</v>
      </c>
      <c r="BL158" s="15" t="s">
        <v>179</v>
      </c>
      <c r="BM158" s="226" t="s">
        <v>184</v>
      </c>
    </row>
    <row r="159" spans="2:51" s="12" customFormat="1" ht="12">
      <c r="B159" s="228"/>
      <c r="C159" s="229"/>
      <c r="D159" s="230" t="s">
        <v>130</v>
      </c>
      <c r="E159" s="231" t="s">
        <v>1</v>
      </c>
      <c r="F159" s="232" t="s">
        <v>145</v>
      </c>
      <c r="G159" s="229"/>
      <c r="H159" s="233">
        <v>4</v>
      </c>
      <c r="I159" s="234"/>
      <c r="J159" s="229"/>
      <c r="K159" s="229"/>
      <c r="L159" s="235"/>
      <c r="M159" s="236"/>
      <c r="N159" s="237"/>
      <c r="O159" s="237"/>
      <c r="P159" s="237"/>
      <c r="Q159" s="237"/>
      <c r="R159" s="237"/>
      <c r="S159" s="237"/>
      <c r="T159" s="238"/>
      <c r="AT159" s="239" t="s">
        <v>130</v>
      </c>
      <c r="AU159" s="239" t="s">
        <v>80</v>
      </c>
      <c r="AV159" s="12" t="s">
        <v>80</v>
      </c>
      <c r="AW159" s="12" t="s">
        <v>30</v>
      </c>
      <c r="AX159" s="12" t="s">
        <v>78</v>
      </c>
      <c r="AY159" s="239" t="s">
        <v>119</v>
      </c>
    </row>
    <row r="160" spans="2:65" s="1" customFormat="1" ht="24" customHeight="1">
      <c r="B160" s="36"/>
      <c r="C160" s="215" t="s">
        <v>185</v>
      </c>
      <c r="D160" s="215" t="s">
        <v>123</v>
      </c>
      <c r="E160" s="216" t="s">
        <v>186</v>
      </c>
      <c r="F160" s="217" t="s">
        <v>187</v>
      </c>
      <c r="G160" s="218" t="s">
        <v>126</v>
      </c>
      <c r="H160" s="219">
        <v>61.217</v>
      </c>
      <c r="I160" s="220"/>
      <c r="J160" s="221">
        <f>ROUND(I160*H160,2)</f>
        <v>0</v>
      </c>
      <c r="K160" s="217" t="s">
        <v>127</v>
      </c>
      <c r="L160" s="41"/>
      <c r="M160" s="222" t="s">
        <v>1</v>
      </c>
      <c r="N160" s="223" t="s">
        <v>38</v>
      </c>
      <c r="O160" s="84"/>
      <c r="P160" s="224">
        <f>O160*H160</f>
        <v>0</v>
      </c>
      <c r="Q160" s="224">
        <v>0</v>
      </c>
      <c r="R160" s="224">
        <f>Q160*H160</f>
        <v>0</v>
      </c>
      <c r="S160" s="224">
        <v>0.00948</v>
      </c>
      <c r="T160" s="225">
        <f>S160*H160</f>
        <v>0.58033716</v>
      </c>
      <c r="AR160" s="226" t="s">
        <v>179</v>
      </c>
      <c r="AT160" s="226" t="s">
        <v>123</v>
      </c>
      <c r="AU160" s="226" t="s">
        <v>80</v>
      </c>
      <c r="AY160" s="15" t="s">
        <v>119</v>
      </c>
      <c r="BE160" s="227">
        <f>IF(N160="základní",J160,0)</f>
        <v>0</v>
      </c>
      <c r="BF160" s="227">
        <f>IF(N160="snížená",J160,0)</f>
        <v>0</v>
      </c>
      <c r="BG160" s="227">
        <f>IF(N160="zákl. přenesená",J160,0)</f>
        <v>0</v>
      </c>
      <c r="BH160" s="227">
        <f>IF(N160="sníž. přenesená",J160,0)</f>
        <v>0</v>
      </c>
      <c r="BI160" s="227">
        <f>IF(N160="nulová",J160,0)</f>
        <v>0</v>
      </c>
      <c r="BJ160" s="15" t="s">
        <v>78</v>
      </c>
      <c r="BK160" s="227">
        <f>ROUND(I160*H160,2)</f>
        <v>0</v>
      </c>
      <c r="BL160" s="15" t="s">
        <v>179</v>
      </c>
      <c r="BM160" s="226" t="s">
        <v>188</v>
      </c>
    </row>
    <row r="161" spans="2:51" s="12" customFormat="1" ht="12">
      <c r="B161" s="228"/>
      <c r="C161" s="229"/>
      <c r="D161" s="230" t="s">
        <v>130</v>
      </c>
      <c r="E161" s="231" t="s">
        <v>1</v>
      </c>
      <c r="F161" s="232" t="s">
        <v>189</v>
      </c>
      <c r="G161" s="229"/>
      <c r="H161" s="233">
        <v>61.217</v>
      </c>
      <c r="I161" s="234"/>
      <c r="J161" s="229"/>
      <c r="K161" s="229"/>
      <c r="L161" s="235"/>
      <c r="M161" s="236"/>
      <c r="N161" s="237"/>
      <c r="O161" s="237"/>
      <c r="P161" s="237"/>
      <c r="Q161" s="237"/>
      <c r="R161" s="237"/>
      <c r="S161" s="237"/>
      <c r="T161" s="238"/>
      <c r="AT161" s="239" t="s">
        <v>130</v>
      </c>
      <c r="AU161" s="239" t="s">
        <v>80</v>
      </c>
      <c r="AV161" s="12" t="s">
        <v>80</v>
      </c>
      <c r="AW161" s="12" t="s">
        <v>30</v>
      </c>
      <c r="AX161" s="12" t="s">
        <v>73</v>
      </c>
      <c r="AY161" s="239" t="s">
        <v>119</v>
      </c>
    </row>
    <row r="162" spans="2:51" s="13" customFormat="1" ht="12">
      <c r="B162" s="240"/>
      <c r="C162" s="241"/>
      <c r="D162" s="230" t="s">
        <v>130</v>
      </c>
      <c r="E162" s="242" t="s">
        <v>1</v>
      </c>
      <c r="F162" s="243" t="s">
        <v>132</v>
      </c>
      <c r="G162" s="241"/>
      <c r="H162" s="244">
        <v>61.217</v>
      </c>
      <c r="I162" s="245"/>
      <c r="J162" s="241"/>
      <c r="K162" s="241"/>
      <c r="L162" s="246"/>
      <c r="M162" s="247"/>
      <c r="N162" s="248"/>
      <c r="O162" s="248"/>
      <c r="P162" s="248"/>
      <c r="Q162" s="248"/>
      <c r="R162" s="248"/>
      <c r="S162" s="248"/>
      <c r="T162" s="249"/>
      <c r="AT162" s="250" t="s">
        <v>130</v>
      </c>
      <c r="AU162" s="250" t="s">
        <v>80</v>
      </c>
      <c r="AV162" s="13" t="s">
        <v>128</v>
      </c>
      <c r="AW162" s="13" t="s">
        <v>30</v>
      </c>
      <c r="AX162" s="13" t="s">
        <v>78</v>
      </c>
      <c r="AY162" s="250" t="s">
        <v>119</v>
      </c>
    </row>
    <row r="163" spans="2:65" s="1" customFormat="1" ht="16.5" customHeight="1">
      <c r="B163" s="36"/>
      <c r="C163" s="215" t="s">
        <v>190</v>
      </c>
      <c r="D163" s="215" t="s">
        <v>123</v>
      </c>
      <c r="E163" s="216" t="s">
        <v>191</v>
      </c>
      <c r="F163" s="217" t="s">
        <v>192</v>
      </c>
      <c r="G163" s="218" t="s">
        <v>193</v>
      </c>
      <c r="H163" s="219">
        <v>216.614</v>
      </c>
      <c r="I163" s="220"/>
      <c r="J163" s="221">
        <f>ROUND(I163*H163,2)</f>
        <v>0</v>
      </c>
      <c r="K163" s="217" t="s">
        <v>127</v>
      </c>
      <c r="L163" s="41"/>
      <c r="M163" s="222" t="s">
        <v>1</v>
      </c>
      <c r="N163" s="223" t="s">
        <v>38</v>
      </c>
      <c r="O163" s="84"/>
      <c r="P163" s="224">
        <f>O163*H163</f>
        <v>0</v>
      </c>
      <c r="Q163" s="224">
        <v>2E-05</v>
      </c>
      <c r="R163" s="224">
        <f>Q163*H163</f>
        <v>0.004332280000000001</v>
      </c>
      <c r="S163" s="224">
        <v>0</v>
      </c>
      <c r="T163" s="225">
        <f>S163*H163</f>
        <v>0</v>
      </c>
      <c r="AR163" s="226" t="s">
        <v>179</v>
      </c>
      <c r="AT163" s="226" t="s">
        <v>123</v>
      </c>
      <c r="AU163" s="226" t="s">
        <v>80</v>
      </c>
      <c r="AY163" s="15" t="s">
        <v>119</v>
      </c>
      <c r="BE163" s="227">
        <f>IF(N163="základní",J163,0)</f>
        <v>0</v>
      </c>
      <c r="BF163" s="227">
        <f>IF(N163="snížená",J163,0)</f>
        <v>0</v>
      </c>
      <c r="BG163" s="227">
        <f>IF(N163="zákl. přenesená",J163,0)</f>
        <v>0</v>
      </c>
      <c r="BH163" s="227">
        <f>IF(N163="sníž. přenesená",J163,0)</f>
        <v>0</v>
      </c>
      <c r="BI163" s="227">
        <f>IF(N163="nulová",J163,0)</f>
        <v>0</v>
      </c>
      <c r="BJ163" s="15" t="s">
        <v>78</v>
      </c>
      <c r="BK163" s="227">
        <f>ROUND(I163*H163,2)</f>
        <v>0</v>
      </c>
      <c r="BL163" s="15" t="s">
        <v>179</v>
      </c>
      <c r="BM163" s="226" t="s">
        <v>194</v>
      </c>
    </row>
    <row r="164" spans="2:51" s="12" customFormat="1" ht="12">
      <c r="B164" s="228"/>
      <c r="C164" s="229"/>
      <c r="D164" s="230" t="s">
        <v>130</v>
      </c>
      <c r="E164" s="231" t="s">
        <v>1</v>
      </c>
      <c r="F164" s="232" t="s">
        <v>195</v>
      </c>
      <c r="G164" s="229"/>
      <c r="H164" s="233">
        <v>122.434</v>
      </c>
      <c r="I164" s="234"/>
      <c r="J164" s="229"/>
      <c r="K164" s="229"/>
      <c r="L164" s="235"/>
      <c r="M164" s="236"/>
      <c r="N164" s="237"/>
      <c r="O164" s="237"/>
      <c r="P164" s="237"/>
      <c r="Q164" s="237"/>
      <c r="R164" s="237"/>
      <c r="S164" s="237"/>
      <c r="T164" s="238"/>
      <c r="AT164" s="239" t="s">
        <v>130</v>
      </c>
      <c r="AU164" s="239" t="s">
        <v>80</v>
      </c>
      <c r="AV164" s="12" t="s">
        <v>80</v>
      </c>
      <c r="AW164" s="12" t="s">
        <v>30</v>
      </c>
      <c r="AX164" s="12" t="s">
        <v>73</v>
      </c>
      <c r="AY164" s="239" t="s">
        <v>119</v>
      </c>
    </row>
    <row r="165" spans="2:51" s="12" customFormat="1" ht="12">
      <c r="B165" s="228"/>
      <c r="C165" s="229"/>
      <c r="D165" s="230" t="s">
        <v>130</v>
      </c>
      <c r="E165" s="231" t="s">
        <v>1</v>
      </c>
      <c r="F165" s="232" t="s">
        <v>196</v>
      </c>
      <c r="G165" s="229"/>
      <c r="H165" s="233">
        <v>94.18</v>
      </c>
      <c r="I165" s="234"/>
      <c r="J165" s="229"/>
      <c r="K165" s="229"/>
      <c r="L165" s="235"/>
      <c r="M165" s="236"/>
      <c r="N165" s="237"/>
      <c r="O165" s="237"/>
      <c r="P165" s="237"/>
      <c r="Q165" s="237"/>
      <c r="R165" s="237"/>
      <c r="S165" s="237"/>
      <c r="T165" s="238"/>
      <c r="AT165" s="239" t="s">
        <v>130</v>
      </c>
      <c r="AU165" s="239" t="s">
        <v>80</v>
      </c>
      <c r="AV165" s="12" t="s">
        <v>80</v>
      </c>
      <c r="AW165" s="12" t="s">
        <v>30</v>
      </c>
      <c r="AX165" s="12" t="s">
        <v>73</v>
      </c>
      <c r="AY165" s="239" t="s">
        <v>119</v>
      </c>
    </row>
    <row r="166" spans="2:51" s="13" customFormat="1" ht="12">
      <c r="B166" s="240"/>
      <c r="C166" s="241"/>
      <c r="D166" s="230" t="s">
        <v>130</v>
      </c>
      <c r="E166" s="242" t="s">
        <v>1</v>
      </c>
      <c r="F166" s="243" t="s">
        <v>132</v>
      </c>
      <c r="G166" s="241"/>
      <c r="H166" s="244">
        <v>216.614</v>
      </c>
      <c r="I166" s="245"/>
      <c r="J166" s="241"/>
      <c r="K166" s="241"/>
      <c r="L166" s="246"/>
      <c r="M166" s="247"/>
      <c r="N166" s="248"/>
      <c r="O166" s="248"/>
      <c r="P166" s="248"/>
      <c r="Q166" s="248"/>
      <c r="R166" s="248"/>
      <c r="S166" s="248"/>
      <c r="T166" s="249"/>
      <c r="AT166" s="250" t="s">
        <v>130</v>
      </c>
      <c r="AU166" s="250" t="s">
        <v>80</v>
      </c>
      <c r="AV166" s="13" t="s">
        <v>128</v>
      </c>
      <c r="AW166" s="13" t="s">
        <v>30</v>
      </c>
      <c r="AX166" s="13" t="s">
        <v>78</v>
      </c>
      <c r="AY166" s="250" t="s">
        <v>119</v>
      </c>
    </row>
    <row r="167" spans="2:65" s="1" customFormat="1" ht="16.5" customHeight="1">
      <c r="B167" s="36"/>
      <c r="C167" s="251" t="s">
        <v>197</v>
      </c>
      <c r="D167" s="251" t="s">
        <v>198</v>
      </c>
      <c r="E167" s="252" t="s">
        <v>199</v>
      </c>
      <c r="F167" s="253" t="s">
        <v>200</v>
      </c>
      <c r="G167" s="254" t="s">
        <v>201</v>
      </c>
      <c r="H167" s="255">
        <v>0.53</v>
      </c>
      <c r="I167" s="256"/>
      <c r="J167" s="257">
        <f>ROUND(I167*H167,2)</f>
        <v>0</v>
      </c>
      <c r="K167" s="253" t="s">
        <v>127</v>
      </c>
      <c r="L167" s="258"/>
      <c r="M167" s="259" t="s">
        <v>1</v>
      </c>
      <c r="N167" s="260" t="s">
        <v>38</v>
      </c>
      <c r="O167" s="84"/>
      <c r="P167" s="224">
        <f>O167*H167</f>
        <v>0</v>
      </c>
      <c r="Q167" s="224">
        <v>0.55</v>
      </c>
      <c r="R167" s="224">
        <f>Q167*H167</f>
        <v>0.29150000000000004</v>
      </c>
      <c r="S167" s="224">
        <v>0</v>
      </c>
      <c r="T167" s="225">
        <f>S167*H167</f>
        <v>0</v>
      </c>
      <c r="AR167" s="226" t="s">
        <v>202</v>
      </c>
      <c r="AT167" s="226" t="s">
        <v>198</v>
      </c>
      <c r="AU167" s="226" t="s">
        <v>80</v>
      </c>
      <c r="AY167" s="15" t="s">
        <v>119</v>
      </c>
      <c r="BE167" s="227">
        <f>IF(N167="základní",J167,0)</f>
        <v>0</v>
      </c>
      <c r="BF167" s="227">
        <f>IF(N167="snížená",J167,0)</f>
        <v>0</v>
      </c>
      <c r="BG167" s="227">
        <f>IF(N167="zákl. přenesená",J167,0)</f>
        <v>0</v>
      </c>
      <c r="BH167" s="227">
        <f>IF(N167="sníž. přenesená",J167,0)</f>
        <v>0</v>
      </c>
      <c r="BI167" s="227">
        <f>IF(N167="nulová",J167,0)</f>
        <v>0</v>
      </c>
      <c r="BJ167" s="15" t="s">
        <v>78</v>
      </c>
      <c r="BK167" s="227">
        <f>ROUND(I167*H167,2)</f>
        <v>0</v>
      </c>
      <c r="BL167" s="15" t="s">
        <v>179</v>
      </c>
      <c r="BM167" s="226" t="s">
        <v>203</v>
      </c>
    </row>
    <row r="168" spans="2:51" s="12" customFormat="1" ht="12">
      <c r="B168" s="228"/>
      <c r="C168" s="229"/>
      <c r="D168" s="230" t="s">
        <v>130</v>
      </c>
      <c r="E168" s="231" t="s">
        <v>1</v>
      </c>
      <c r="F168" s="232" t="s">
        <v>204</v>
      </c>
      <c r="G168" s="229"/>
      <c r="H168" s="233">
        <v>0.51</v>
      </c>
      <c r="I168" s="234"/>
      <c r="J168" s="229"/>
      <c r="K168" s="229"/>
      <c r="L168" s="235"/>
      <c r="M168" s="236"/>
      <c r="N168" s="237"/>
      <c r="O168" s="237"/>
      <c r="P168" s="237"/>
      <c r="Q168" s="237"/>
      <c r="R168" s="237"/>
      <c r="S168" s="237"/>
      <c r="T168" s="238"/>
      <c r="AT168" s="239" t="s">
        <v>130</v>
      </c>
      <c r="AU168" s="239" t="s">
        <v>80</v>
      </c>
      <c r="AV168" s="12" t="s">
        <v>80</v>
      </c>
      <c r="AW168" s="12" t="s">
        <v>30</v>
      </c>
      <c r="AX168" s="12" t="s">
        <v>78</v>
      </c>
      <c r="AY168" s="239" t="s">
        <v>119</v>
      </c>
    </row>
    <row r="169" spans="2:51" s="12" customFormat="1" ht="12">
      <c r="B169" s="228"/>
      <c r="C169" s="229"/>
      <c r="D169" s="230" t="s">
        <v>130</v>
      </c>
      <c r="E169" s="229"/>
      <c r="F169" s="232" t="s">
        <v>205</v>
      </c>
      <c r="G169" s="229"/>
      <c r="H169" s="233">
        <v>0.53</v>
      </c>
      <c r="I169" s="234"/>
      <c r="J169" s="229"/>
      <c r="K169" s="229"/>
      <c r="L169" s="235"/>
      <c r="M169" s="236"/>
      <c r="N169" s="237"/>
      <c r="O169" s="237"/>
      <c r="P169" s="237"/>
      <c r="Q169" s="237"/>
      <c r="R169" s="237"/>
      <c r="S169" s="237"/>
      <c r="T169" s="238"/>
      <c r="AT169" s="239" t="s">
        <v>130</v>
      </c>
      <c r="AU169" s="239" t="s">
        <v>80</v>
      </c>
      <c r="AV169" s="12" t="s">
        <v>80</v>
      </c>
      <c r="AW169" s="12" t="s">
        <v>4</v>
      </c>
      <c r="AX169" s="12" t="s">
        <v>78</v>
      </c>
      <c r="AY169" s="239" t="s">
        <v>119</v>
      </c>
    </row>
    <row r="170" spans="2:65" s="1" customFormat="1" ht="24" customHeight="1">
      <c r="B170" s="36"/>
      <c r="C170" s="215" t="s">
        <v>206</v>
      </c>
      <c r="D170" s="215" t="s">
        <v>123</v>
      </c>
      <c r="E170" s="216" t="s">
        <v>207</v>
      </c>
      <c r="F170" s="217" t="s">
        <v>208</v>
      </c>
      <c r="G170" s="218" t="s">
        <v>126</v>
      </c>
      <c r="H170" s="219">
        <v>121.45</v>
      </c>
      <c r="I170" s="220"/>
      <c r="J170" s="221">
        <f>ROUND(I170*H170,2)</f>
        <v>0</v>
      </c>
      <c r="K170" s="217" t="s">
        <v>127</v>
      </c>
      <c r="L170" s="41"/>
      <c r="M170" s="222" t="s">
        <v>1</v>
      </c>
      <c r="N170" s="223" t="s">
        <v>38</v>
      </c>
      <c r="O170" s="84"/>
      <c r="P170" s="224">
        <f>O170*H170</f>
        <v>0</v>
      </c>
      <c r="Q170" s="224">
        <v>0.01574</v>
      </c>
      <c r="R170" s="224">
        <f>Q170*H170</f>
        <v>1.911623</v>
      </c>
      <c r="S170" s="224">
        <v>0</v>
      </c>
      <c r="T170" s="225">
        <f>S170*H170</f>
        <v>0</v>
      </c>
      <c r="AR170" s="226" t="s">
        <v>179</v>
      </c>
      <c r="AT170" s="226" t="s">
        <v>123</v>
      </c>
      <c r="AU170" s="226" t="s">
        <v>80</v>
      </c>
      <c r="AY170" s="15" t="s">
        <v>119</v>
      </c>
      <c r="BE170" s="227">
        <f>IF(N170="základní",J170,0)</f>
        <v>0</v>
      </c>
      <c r="BF170" s="227">
        <f>IF(N170="snížená",J170,0)</f>
        <v>0</v>
      </c>
      <c r="BG170" s="227">
        <f>IF(N170="zákl. přenesená",J170,0)</f>
        <v>0</v>
      </c>
      <c r="BH170" s="227">
        <f>IF(N170="sníž. přenesená",J170,0)</f>
        <v>0</v>
      </c>
      <c r="BI170" s="227">
        <f>IF(N170="nulová",J170,0)</f>
        <v>0</v>
      </c>
      <c r="BJ170" s="15" t="s">
        <v>78</v>
      </c>
      <c r="BK170" s="227">
        <f>ROUND(I170*H170,2)</f>
        <v>0</v>
      </c>
      <c r="BL170" s="15" t="s">
        <v>179</v>
      </c>
      <c r="BM170" s="226" t="s">
        <v>209</v>
      </c>
    </row>
    <row r="171" spans="2:51" s="12" customFormat="1" ht="12">
      <c r="B171" s="228"/>
      <c r="C171" s="229"/>
      <c r="D171" s="230" t="s">
        <v>130</v>
      </c>
      <c r="E171" s="231" t="s">
        <v>1</v>
      </c>
      <c r="F171" s="232" t="s">
        <v>210</v>
      </c>
      <c r="G171" s="229"/>
      <c r="H171" s="233">
        <v>121.45</v>
      </c>
      <c r="I171" s="234"/>
      <c r="J171" s="229"/>
      <c r="K171" s="229"/>
      <c r="L171" s="235"/>
      <c r="M171" s="236"/>
      <c r="N171" s="237"/>
      <c r="O171" s="237"/>
      <c r="P171" s="237"/>
      <c r="Q171" s="237"/>
      <c r="R171" s="237"/>
      <c r="S171" s="237"/>
      <c r="T171" s="238"/>
      <c r="AT171" s="239" t="s">
        <v>130</v>
      </c>
      <c r="AU171" s="239" t="s">
        <v>80</v>
      </c>
      <c r="AV171" s="12" t="s">
        <v>80</v>
      </c>
      <c r="AW171" s="12" t="s">
        <v>30</v>
      </c>
      <c r="AX171" s="12" t="s">
        <v>73</v>
      </c>
      <c r="AY171" s="239" t="s">
        <v>119</v>
      </c>
    </row>
    <row r="172" spans="2:51" s="13" customFormat="1" ht="12">
      <c r="B172" s="240"/>
      <c r="C172" s="241"/>
      <c r="D172" s="230" t="s">
        <v>130</v>
      </c>
      <c r="E172" s="242" t="s">
        <v>1</v>
      </c>
      <c r="F172" s="243" t="s">
        <v>132</v>
      </c>
      <c r="G172" s="241"/>
      <c r="H172" s="244">
        <v>121.45</v>
      </c>
      <c r="I172" s="245"/>
      <c r="J172" s="241"/>
      <c r="K172" s="241"/>
      <c r="L172" s="246"/>
      <c r="M172" s="247"/>
      <c r="N172" s="248"/>
      <c r="O172" s="248"/>
      <c r="P172" s="248"/>
      <c r="Q172" s="248"/>
      <c r="R172" s="248"/>
      <c r="S172" s="248"/>
      <c r="T172" s="249"/>
      <c r="AT172" s="250" t="s">
        <v>130</v>
      </c>
      <c r="AU172" s="250" t="s">
        <v>80</v>
      </c>
      <c r="AV172" s="13" t="s">
        <v>128</v>
      </c>
      <c r="AW172" s="13" t="s">
        <v>30</v>
      </c>
      <c r="AX172" s="13" t="s">
        <v>78</v>
      </c>
      <c r="AY172" s="250" t="s">
        <v>119</v>
      </c>
    </row>
    <row r="173" spans="2:65" s="1" customFormat="1" ht="24" customHeight="1">
      <c r="B173" s="36"/>
      <c r="C173" s="215" t="s">
        <v>211</v>
      </c>
      <c r="D173" s="215" t="s">
        <v>123</v>
      </c>
      <c r="E173" s="216" t="s">
        <v>212</v>
      </c>
      <c r="F173" s="217" t="s">
        <v>213</v>
      </c>
      <c r="G173" s="218" t="s">
        <v>193</v>
      </c>
      <c r="H173" s="219">
        <v>19.8</v>
      </c>
      <c r="I173" s="220"/>
      <c r="J173" s="221">
        <f>ROUND(I173*H173,2)</f>
        <v>0</v>
      </c>
      <c r="K173" s="217" t="s">
        <v>127</v>
      </c>
      <c r="L173" s="41"/>
      <c r="M173" s="222" t="s">
        <v>1</v>
      </c>
      <c r="N173" s="223" t="s">
        <v>38</v>
      </c>
      <c r="O173" s="84"/>
      <c r="P173" s="224">
        <f>O173*H173</f>
        <v>0</v>
      </c>
      <c r="Q173" s="224">
        <v>0</v>
      </c>
      <c r="R173" s="224">
        <f>Q173*H173</f>
        <v>0</v>
      </c>
      <c r="S173" s="224">
        <v>0.01</v>
      </c>
      <c r="T173" s="225">
        <f>S173*H173</f>
        <v>0.198</v>
      </c>
      <c r="AR173" s="226" t="s">
        <v>179</v>
      </c>
      <c r="AT173" s="226" t="s">
        <v>123</v>
      </c>
      <c r="AU173" s="226" t="s">
        <v>80</v>
      </c>
      <c r="AY173" s="15" t="s">
        <v>119</v>
      </c>
      <c r="BE173" s="227">
        <f>IF(N173="základní",J173,0)</f>
        <v>0</v>
      </c>
      <c r="BF173" s="227">
        <f>IF(N173="snížená",J173,0)</f>
        <v>0</v>
      </c>
      <c r="BG173" s="227">
        <f>IF(N173="zákl. přenesená",J173,0)</f>
        <v>0</v>
      </c>
      <c r="BH173" s="227">
        <f>IF(N173="sníž. přenesená",J173,0)</f>
        <v>0</v>
      </c>
      <c r="BI173" s="227">
        <f>IF(N173="nulová",J173,0)</f>
        <v>0</v>
      </c>
      <c r="BJ173" s="15" t="s">
        <v>78</v>
      </c>
      <c r="BK173" s="227">
        <f>ROUND(I173*H173,2)</f>
        <v>0</v>
      </c>
      <c r="BL173" s="15" t="s">
        <v>179</v>
      </c>
      <c r="BM173" s="226" t="s">
        <v>214</v>
      </c>
    </row>
    <row r="174" spans="2:51" s="12" customFormat="1" ht="12">
      <c r="B174" s="228"/>
      <c r="C174" s="229"/>
      <c r="D174" s="230" t="s">
        <v>130</v>
      </c>
      <c r="E174" s="231" t="s">
        <v>1</v>
      </c>
      <c r="F174" s="232" t="s">
        <v>215</v>
      </c>
      <c r="G174" s="229"/>
      <c r="H174" s="233">
        <v>13.8</v>
      </c>
      <c r="I174" s="234"/>
      <c r="J174" s="229"/>
      <c r="K174" s="229"/>
      <c r="L174" s="235"/>
      <c r="M174" s="236"/>
      <c r="N174" s="237"/>
      <c r="O174" s="237"/>
      <c r="P174" s="237"/>
      <c r="Q174" s="237"/>
      <c r="R174" s="237"/>
      <c r="S174" s="237"/>
      <c r="T174" s="238"/>
      <c r="AT174" s="239" t="s">
        <v>130</v>
      </c>
      <c r="AU174" s="239" t="s">
        <v>80</v>
      </c>
      <c r="AV174" s="12" t="s">
        <v>80</v>
      </c>
      <c r="AW174" s="12" t="s">
        <v>30</v>
      </c>
      <c r="AX174" s="12" t="s">
        <v>73</v>
      </c>
      <c r="AY174" s="239" t="s">
        <v>119</v>
      </c>
    </row>
    <row r="175" spans="2:51" s="12" customFormat="1" ht="12">
      <c r="B175" s="228"/>
      <c r="C175" s="229"/>
      <c r="D175" s="230" t="s">
        <v>130</v>
      </c>
      <c r="E175" s="231" t="s">
        <v>1</v>
      </c>
      <c r="F175" s="232" t="s">
        <v>216</v>
      </c>
      <c r="G175" s="229"/>
      <c r="H175" s="233">
        <v>6</v>
      </c>
      <c r="I175" s="234"/>
      <c r="J175" s="229"/>
      <c r="K175" s="229"/>
      <c r="L175" s="235"/>
      <c r="M175" s="236"/>
      <c r="N175" s="237"/>
      <c r="O175" s="237"/>
      <c r="P175" s="237"/>
      <c r="Q175" s="237"/>
      <c r="R175" s="237"/>
      <c r="S175" s="237"/>
      <c r="T175" s="238"/>
      <c r="AT175" s="239" t="s">
        <v>130</v>
      </c>
      <c r="AU175" s="239" t="s">
        <v>80</v>
      </c>
      <c r="AV175" s="12" t="s">
        <v>80</v>
      </c>
      <c r="AW175" s="12" t="s">
        <v>30</v>
      </c>
      <c r="AX175" s="12" t="s">
        <v>73</v>
      </c>
      <c r="AY175" s="239" t="s">
        <v>119</v>
      </c>
    </row>
    <row r="176" spans="2:51" s="13" customFormat="1" ht="12">
      <c r="B176" s="240"/>
      <c r="C176" s="241"/>
      <c r="D176" s="230" t="s">
        <v>130</v>
      </c>
      <c r="E176" s="242" t="s">
        <v>1</v>
      </c>
      <c r="F176" s="243" t="s">
        <v>132</v>
      </c>
      <c r="G176" s="241"/>
      <c r="H176" s="244">
        <v>19.8</v>
      </c>
      <c r="I176" s="245"/>
      <c r="J176" s="241"/>
      <c r="K176" s="241"/>
      <c r="L176" s="246"/>
      <c r="M176" s="247"/>
      <c r="N176" s="248"/>
      <c r="O176" s="248"/>
      <c r="P176" s="248"/>
      <c r="Q176" s="248"/>
      <c r="R176" s="248"/>
      <c r="S176" s="248"/>
      <c r="T176" s="249"/>
      <c r="AT176" s="250" t="s">
        <v>130</v>
      </c>
      <c r="AU176" s="250" t="s">
        <v>80</v>
      </c>
      <c r="AV176" s="13" t="s">
        <v>128</v>
      </c>
      <c r="AW176" s="13" t="s">
        <v>30</v>
      </c>
      <c r="AX176" s="13" t="s">
        <v>78</v>
      </c>
      <c r="AY176" s="250" t="s">
        <v>119</v>
      </c>
    </row>
    <row r="177" spans="2:65" s="1" customFormat="1" ht="24" customHeight="1">
      <c r="B177" s="36"/>
      <c r="C177" s="215" t="s">
        <v>202</v>
      </c>
      <c r="D177" s="215" t="s">
        <v>123</v>
      </c>
      <c r="E177" s="216" t="s">
        <v>217</v>
      </c>
      <c r="F177" s="217" t="s">
        <v>218</v>
      </c>
      <c r="G177" s="218" t="s">
        <v>170</v>
      </c>
      <c r="H177" s="219">
        <v>2.364</v>
      </c>
      <c r="I177" s="220"/>
      <c r="J177" s="221">
        <f>ROUND(I177*H177,2)</f>
        <v>0</v>
      </c>
      <c r="K177" s="217" t="s">
        <v>127</v>
      </c>
      <c r="L177" s="41"/>
      <c r="M177" s="222" t="s">
        <v>1</v>
      </c>
      <c r="N177" s="223" t="s">
        <v>38</v>
      </c>
      <c r="O177" s="84"/>
      <c r="P177" s="224">
        <f>O177*H177</f>
        <v>0</v>
      </c>
      <c r="Q177" s="224">
        <v>0</v>
      </c>
      <c r="R177" s="224">
        <f>Q177*H177</f>
        <v>0</v>
      </c>
      <c r="S177" s="224">
        <v>0</v>
      </c>
      <c r="T177" s="225">
        <f>S177*H177</f>
        <v>0</v>
      </c>
      <c r="AR177" s="226" t="s">
        <v>179</v>
      </c>
      <c r="AT177" s="226" t="s">
        <v>123</v>
      </c>
      <c r="AU177" s="226" t="s">
        <v>80</v>
      </c>
      <c r="AY177" s="15" t="s">
        <v>119</v>
      </c>
      <c r="BE177" s="227">
        <f>IF(N177="základní",J177,0)</f>
        <v>0</v>
      </c>
      <c r="BF177" s="227">
        <f>IF(N177="snížená",J177,0)</f>
        <v>0</v>
      </c>
      <c r="BG177" s="227">
        <f>IF(N177="zákl. přenesená",J177,0)</f>
        <v>0</v>
      </c>
      <c r="BH177" s="227">
        <f>IF(N177="sníž. přenesená",J177,0)</f>
        <v>0</v>
      </c>
      <c r="BI177" s="227">
        <f>IF(N177="nulová",J177,0)</f>
        <v>0</v>
      </c>
      <c r="BJ177" s="15" t="s">
        <v>78</v>
      </c>
      <c r="BK177" s="227">
        <f>ROUND(I177*H177,2)</f>
        <v>0</v>
      </c>
      <c r="BL177" s="15" t="s">
        <v>179</v>
      </c>
      <c r="BM177" s="226" t="s">
        <v>219</v>
      </c>
    </row>
    <row r="178" spans="2:63" s="11" customFormat="1" ht="22.8" customHeight="1">
      <c r="B178" s="199"/>
      <c r="C178" s="200"/>
      <c r="D178" s="201" t="s">
        <v>72</v>
      </c>
      <c r="E178" s="213" t="s">
        <v>220</v>
      </c>
      <c r="F178" s="213" t="s">
        <v>221</v>
      </c>
      <c r="G178" s="200"/>
      <c r="H178" s="200"/>
      <c r="I178" s="203"/>
      <c r="J178" s="214">
        <f>BK178</f>
        <v>0</v>
      </c>
      <c r="K178" s="200"/>
      <c r="L178" s="205"/>
      <c r="M178" s="206"/>
      <c r="N178" s="207"/>
      <c r="O178" s="207"/>
      <c r="P178" s="208">
        <f>SUM(P179:P182)</f>
        <v>0</v>
      </c>
      <c r="Q178" s="207"/>
      <c r="R178" s="208">
        <f>SUM(R179:R182)</f>
        <v>0.75</v>
      </c>
      <c r="S178" s="207"/>
      <c r="T178" s="209">
        <f>SUM(T179:T182)</f>
        <v>0</v>
      </c>
      <c r="AR178" s="210" t="s">
        <v>80</v>
      </c>
      <c r="AT178" s="211" t="s">
        <v>72</v>
      </c>
      <c r="AU178" s="211" t="s">
        <v>78</v>
      </c>
      <c r="AY178" s="210" t="s">
        <v>119</v>
      </c>
      <c r="BK178" s="212">
        <f>SUM(BK179:BK182)</f>
        <v>0</v>
      </c>
    </row>
    <row r="179" spans="2:65" s="1" customFormat="1" ht="24" customHeight="1">
      <c r="B179" s="36"/>
      <c r="C179" s="215" t="s">
        <v>222</v>
      </c>
      <c r="D179" s="215" t="s">
        <v>123</v>
      </c>
      <c r="E179" s="216" t="s">
        <v>223</v>
      </c>
      <c r="F179" s="217" t="s">
        <v>224</v>
      </c>
      <c r="G179" s="218" t="s">
        <v>126</v>
      </c>
      <c r="H179" s="219">
        <v>50</v>
      </c>
      <c r="I179" s="220"/>
      <c r="J179" s="221">
        <f>ROUND(I179*H179,2)</f>
        <v>0</v>
      </c>
      <c r="K179" s="217" t="s">
        <v>127</v>
      </c>
      <c r="L179" s="41"/>
      <c r="M179" s="222" t="s">
        <v>1</v>
      </c>
      <c r="N179" s="223" t="s">
        <v>38</v>
      </c>
      <c r="O179" s="84"/>
      <c r="P179" s="224">
        <f>O179*H179</f>
        <v>0</v>
      </c>
      <c r="Q179" s="224">
        <v>0.015</v>
      </c>
      <c r="R179" s="224">
        <f>Q179*H179</f>
        <v>0.75</v>
      </c>
      <c r="S179" s="224">
        <v>0</v>
      </c>
      <c r="T179" s="225">
        <f>S179*H179</f>
        <v>0</v>
      </c>
      <c r="AR179" s="226" t="s">
        <v>179</v>
      </c>
      <c r="AT179" s="226" t="s">
        <v>123</v>
      </c>
      <c r="AU179" s="226" t="s">
        <v>80</v>
      </c>
      <c r="AY179" s="15" t="s">
        <v>119</v>
      </c>
      <c r="BE179" s="227">
        <f>IF(N179="základní",J179,0)</f>
        <v>0</v>
      </c>
      <c r="BF179" s="227">
        <f>IF(N179="snížená",J179,0)</f>
        <v>0</v>
      </c>
      <c r="BG179" s="227">
        <f>IF(N179="zákl. přenesená",J179,0)</f>
        <v>0</v>
      </c>
      <c r="BH179" s="227">
        <f>IF(N179="sníž. přenesená",J179,0)</f>
        <v>0</v>
      </c>
      <c r="BI179" s="227">
        <f>IF(N179="nulová",J179,0)</f>
        <v>0</v>
      </c>
      <c r="BJ179" s="15" t="s">
        <v>78</v>
      </c>
      <c r="BK179" s="227">
        <f>ROUND(I179*H179,2)</f>
        <v>0</v>
      </c>
      <c r="BL179" s="15" t="s">
        <v>179</v>
      </c>
      <c r="BM179" s="226" t="s">
        <v>225</v>
      </c>
    </row>
    <row r="180" spans="2:51" s="12" customFormat="1" ht="12">
      <c r="B180" s="228"/>
      <c r="C180" s="229"/>
      <c r="D180" s="230" t="s">
        <v>130</v>
      </c>
      <c r="E180" s="231" t="s">
        <v>1</v>
      </c>
      <c r="F180" s="232" t="s">
        <v>226</v>
      </c>
      <c r="G180" s="229"/>
      <c r="H180" s="233">
        <v>50</v>
      </c>
      <c r="I180" s="234"/>
      <c r="J180" s="229"/>
      <c r="K180" s="229"/>
      <c r="L180" s="235"/>
      <c r="M180" s="236"/>
      <c r="N180" s="237"/>
      <c r="O180" s="237"/>
      <c r="P180" s="237"/>
      <c r="Q180" s="237"/>
      <c r="R180" s="237"/>
      <c r="S180" s="237"/>
      <c r="T180" s="238"/>
      <c r="AT180" s="239" t="s">
        <v>130</v>
      </c>
      <c r="AU180" s="239" t="s">
        <v>80</v>
      </c>
      <c r="AV180" s="12" t="s">
        <v>80</v>
      </c>
      <c r="AW180" s="12" t="s">
        <v>30</v>
      </c>
      <c r="AX180" s="12" t="s">
        <v>73</v>
      </c>
      <c r="AY180" s="239" t="s">
        <v>119</v>
      </c>
    </row>
    <row r="181" spans="2:51" s="13" customFormat="1" ht="12">
      <c r="B181" s="240"/>
      <c r="C181" s="241"/>
      <c r="D181" s="230" t="s">
        <v>130</v>
      </c>
      <c r="E181" s="242" t="s">
        <v>1</v>
      </c>
      <c r="F181" s="243" t="s">
        <v>132</v>
      </c>
      <c r="G181" s="241"/>
      <c r="H181" s="244">
        <v>50</v>
      </c>
      <c r="I181" s="245"/>
      <c r="J181" s="241"/>
      <c r="K181" s="241"/>
      <c r="L181" s="246"/>
      <c r="M181" s="247"/>
      <c r="N181" s="248"/>
      <c r="O181" s="248"/>
      <c r="P181" s="248"/>
      <c r="Q181" s="248"/>
      <c r="R181" s="248"/>
      <c r="S181" s="248"/>
      <c r="T181" s="249"/>
      <c r="AT181" s="250" t="s">
        <v>130</v>
      </c>
      <c r="AU181" s="250" t="s">
        <v>80</v>
      </c>
      <c r="AV181" s="13" t="s">
        <v>128</v>
      </c>
      <c r="AW181" s="13" t="s">
        <v>30</v>
      </c>
      <c r="AX181" s="13" t="s">
        <v>78</v>
      </c>
      <c r="AY181" s="250" t="s">
        <v>119</v>
      </c>
    </row>
    <row r="182" spans="2:65" s="1" customFormat="1" ht="24" customHeight="1">
      <c r="B182" s="36"/>
      <c r="C182" s="215" t="s">
        <v>227</v>
      </c>
      <c r="D182" s="215" t="s">
        <v>123</v>
      </c>
      <c r="E182" s="216" t="s">
        <v>228</v>
      </c>
      <c r="F182" s="217" t="s">
        <v>229</v>
      </c>
      <c r="G182" s="218" t="s">
        <v>170</v>
      </c>
      <c r="H182" s="219">
        <v>0.75</v>
      </c>
      <c r="I182" s="220"/>
      <c r="J182" s="221">
        <f>ROUND(I182*H182,2)</f>
        <v>0</v>
      </c>
      <c r="K182" s="217" t="s">
        <v>127</v>
      </c>
      <c r="L182" s="41"/>
      <c r="M182" s="222" t="s">
        <v>1</v>
      </c>
      <c r="N182" s="223" t="s">
        <v>38</v>
      </c>
      <c r="O182" s="84"/>
      <c r="P182" s="224">
        <f>O182*H182</f>
        <v>0</v>
      </c>
      <c r="Q182" s="224">
        <v>0</v>
      </c>
      <c r="R182" s="224">
        <f>Q182*H182</f>
        <v>0</v>
      </c>
      <c r="S182" s="224">
        <v>0</v>
      </c>
      <c r="T182" s="225">
        <f>S182*H182</f>
        <v>0</v>
      </c>
      <c r="AR182" s="226" t="s">
        <v>179</v>
      </c>
      <c r="AT182" s="226" t="s">
        <v>123</v>
      </c>
      <c r="AU182" s="226" t="s">
        <v>80</v>
      </c>
      <c r="AY182" s="15" t="s">
        <v>119</v>
      </c>
      <c r="BE182" s="227">
        <f>IF(N182="základní",J182,0)</f>
        <v>0</v>
      </c>
      <c r="BF182" s="227">
        <f>IF(N182="snížená",J182,0)</f>
        <v>0</v>
      </c>
      <c r="BG182" s="227">
        <f>IF(N182="zákl. přenesená",J182,0)</f>
        <v>0</v>
      </c>
      <c r="BH182" s="227">
        <f>IF(N182="sníž. přenesená",J182,0)</f>
        <v>0</v>
      </c>
      <c r="BI182" s="227">
        <f>IF(N182="nulová",J182,0)</f>
        <v>0</v>
      </c>
      <c r="BJ182" s="15" t="s">
        <v>78</v>
      </c>
      <c r="BK182" s="227">
        <f>ROUND(I182*H182,2)</f>
        <v>0</v>
      </c>
      <c r="BL182" s="15" t="s">
        <v>179</v>
      </c>
      <c r="BM182" s="226" t="s">
        <v>230</v>
      </c>
    </row>
    <row r="183" spans="2:63" s="11" customFormat="1" ht="22.8" customHeight="1">
      <c r="B183" s="199"/>
      <c r="C183" s="200"/>
      <c r="D183" s="201" t="s">
        <v>72</v>
      </c>
      <c r="E183" s="213" t="s">
        <v>231</v>
      </c>
      <c r="F183" s="213" t="s">
        <v>232</v>
      </c>
      <c r="G183" s="200"/>
      <c r="H183" s="200"/>
      <c r="I183" s="203"/>
      <c r="J183" s="214">
        <f>BK183</f>
        <v>0</v>
      </c>
      <c r="K183" s="200"/>
      <c r="L183" s="205"/>
      <c r="M183" s="206"/>
      <c r="N183" s="207"/>
      <c r="O183" s="207"/>
      <c r="P183" s="208">
        <f>SUM(P184:P206)</f>
        <v>0</v>
      </c>
      <c r="Q183" s="207"/>
      <c r="R183" s="208">
        <f>SUM(R184:R206)</f>
        <v>1.3167336</v>
      </c>
      <c r="S183" s="207"/>
      <c r="T183" s="209">
        <f>SUM(T184:T206)</f>
        <v>0</v>
      </c>
      <c r="AR183" s="210" t="s">
        <v>80</v>
      </c>
      <c r="AT183" s="211" t="s">
        <v>72</v>
      </c>
      <c r="AU183" s="211" t="s">
        <v>78</v>
      </c>
      <c r="AY183" s="210" t="s">
        <v>119</v>
      </c>
      <c r="BK183" s="212">
        <f>SUM(BK184:BK206)</f>
        <v>0</v>
      </c>
    </row>
    <row r="184" spans="2:65" s="1" customFormat="1" ht="24" customHeight="1">
      <c r="B184" s="36"/>
      <c r="C184" s="215" t="s">
        <v>233</v>
      </c>
      <c r="D184" s="215" t="s">
        <v>123</v>
      </c>
      <c r="E184" s="216" t="s">
        <v>234</v>
      </c>
      <c r="F184" s="217" t="s">
        <v>235</v>
      </c>
      <c r="G184" s="218" t="s">
        <v>193</v>
      </c>
      <c r="H184" s="219">
        <v>16.8</v>
      </c>
      <c r="I184" s="220"/>
      <c r="J184" s="221">
        <f>ROUND(I184*H184,2)</f>
        <v>0</v>
      </c>
      <c r="K184" s="217" t="s">
        <v>1</v>
      </c>
      <c r="L184" s="41"/>
      <c r="M184" s="222" t="s">
        <v>1</v>
      </c>
      <c r="N184" s="223" t="s">
        <v>38</v>
      </c>
      <c r="O184" s="84"/>
      <c r="P184" s="224">
        <f>O184*H184</f>
        <v>0</v>
      </c>
      <c r="Q184" s="224">
        <v>0</v>
      </c>
      <c r="R184" s="224">
        <f>Q184*H184</f>
        <v>0</v>
      </c>
      <c r="S184" s="224">
        <v>0</v>
      </c>
      <c r="T184" s="225">
        <f>S184*H184</f>
        <v>0</v>
      </c>
      <c r="AR184" s="226" t="s">
        <v>179</v>
      </c>
      <c r="AT184" s="226" t="s">
        <v>123</v>
      </c>
      <c r="AU184" s="226" t="s">
        <v>80</v>
      </c>
      <c r="AY184" s="15" t="s">
        <v>119</v>
      </c>
      <c r="BE184" s="227">
        <f>IF(N184="základní",J184,0)</f>
        <v>0</v>
      </c>
      <c r="BF184" s="227">
        <f>IF(N184="snížená",J184,0)</f>
        <v>0</v>
      </c>
      <c r="BG184" s="227">
        <f>IF(N184="zákl. přenesená",J184,0)</f>
        <v>0</v>
      </c>
      <c r="BH184" s="227">
        <f>IF(N184="sníž. přenesená",J184,0)</f>
        <v>0</v>
      </c>
      <c r="BI184" s="227">
        <f>IF(N184="nulová",J184,0)</f>
        <v>0</v>
      </c>
      <c r="BJ184" s="15" t="s">
        <v>78</v>
      </c>
      <c r="BK184" s="227">
        <f>ROUND(I184*H184,2)</f>
        <v>0</v>
      </c>
      <c r="BL184" s="15" t="s">
        <v>179</v>
      </c>
      <c r="BM184" s="226" t="s">
        <v>236</v>
      </c>
    </row>
    <row r="185" spans="2:51" s="12" customFormat="1" ht="12">
      <c r="B185" s="228"/>
      <c r="C185" s="229"/>
      <c r="D185" s="230" t="s">
        <v>130</v>
      </c>
      <c r="E185" s="231" t="s">
        <v>1</v>
      </c>
      <c r="F185" s="232" t="s">
        <v>237</v>
      </c>
      <c r="G185" s="229"/>
      <c r="H185" s="233">
        <v>16.8</v>
      </c>
      <c r="I185" s="234"/>
      <c r="J185" s="229"/>
      <c r="K185" s="229"/>
      <c r="L185" s="235"/>
      <c r="M185" s="236"/>
      <c r="N185" s="237"/>
      <c r="O185" s="237"/>
      <c r="P185" s="237"/>
      <c r="Q185" s="237"/>
      <c r="R185" s="237"/>
      <c r="S185" s="237"/>
      <c r="T185" s="238"/>
      <c r="AT185" s="239" t="s">
        <v>130</v>
      </c>
      <c r="AU185" s="239" t="s">
        <v>80</v>
      </c>
      <c r="AV185" s="12" t="s">
        <v>80</v>
      </c>
      <c r="AW185" s="12" t="s">
        <v>30</v>
      </c>
      <c r="AX185" s="12" t="s">
        <v>73</v>
      </c>
      <c r="AY185" s="239" t="s">
        <v>119</v>
      </c>
    </row>
    <row r="186" spans="2:51" s="13" customFormat="1" ht="12">
      <c r="B186" s="240"/>
      <c r="C186" s="241"/>
      <c r="D186" s="230" t="s">
        <v>130</v>
      </c>
      <c r="E186" s="242" t="s">
        <v>1</v>
      </c>
      <c r="F186" s="243" t="s">
        <v>132</v>
      </c>
      <c r="G186" s="241"/>
      <c r="H186" s="244">
        <v>16.8</v>
      </c>
      <c r="I186" s="245"/>
      <c r="J186" s="241"/>
      <c r="K186" s="241"/>
      <c r="L186" s="246"/>
      <c r="M186" s="247"/>
      <c r="N186" s="248"/>
      <c r="O186" s="248"/>
      <c r="P186" s="248"/>
      <c r="Q186" s="248"/>
      <c r="R186" s="248"/>
      <c r="S186" s="248"/>
      <c r="T186" s="249"/>
      <c r="AT186" s="250" t="s">
        <v>130</v>
      </c>
      <c r="AU186" s="250" t="s">
        <v>80</v>
      </c>
      <c r="AV186" s="13" t="s">
        <v>128</v>
      </c>
      <c r="AW186" s="13" t="s">
        <v>30</v>
      </c>
      <c r="AX186" s="13" t="s">
        <v>78</v>
      </c>
      <c r="AY186" s="250" t="s">
        <v>119</v>
      </c>
    </row>
    <row r="187" spans="2:65" s="1" customFormat="1" ht="24" customHeight="1">
      <c r="B187" s="36"/>
      <c r="C187" s="215" t="s">
        <v>238</v>
      </c>
      <c r="D187" s="215" t="s">
        <v>123</v>
      </c>
      <c r="E187" s="216" t="s">
        <v>239</v>
      </c>
      <c r="F187" s="217" t="s">
        <v>240</v>
      </c>
      <c r="G187" s="218" t="s">
        <v>126</v>
      </c>
      <c r="H187" s="219">
        <v>11.76</v>
      </c>
      <c r="I187" s="220"/>
      <c r="J187" s="221">
        <f>ROUND(I187*H187,2)</f>
        <v>0</v>
      </c>
      <c r="K187" s="217" t="s">
        <v>1</v>
      </c>
      <c r="L187" s="41"/>
      <c r="M187" s="222" t="s">
        <v>1</v>
      </c>
      <c r="N187" s="223" t="s">
        <v>38</v>
      </c>
      <c r="O187" s="84"/>
      <c r="P187" s="224">
        <f>O187*H187</f>
        <v>0</v>
      </c>
      <c r="Q187" s="224">
        <v>0</v>
      </c>
      <c r="R187" s="224">
        <f>Q187*H187</f>
        <v>0</v>
      </c>
      <c r="S187" s="224">
        <v>0</v>
      </c>
      <c r="T187" s="225">
        <f>S187*H187</f>
        <v>0</v>
      </c>
      <c r="AR187" s="226" t="s">
        <v>179</v>
      </c>
      <c r="AT187" s="226" t="s">
        <v>123</v>
      </c>
      <c r="AU187" s="226" t="s">
        <v>80</v>
      </c>
      <c r="AY187" s="15" t="s">
        <v>119</v>
      </c>
      <c r="BE187" s="227">
        <f>IF(N187="základní",J187,0)</f>
        <v>0</v>
      </c>
      <c r="BF187" s="227">
        <f>IF(N187="snížená",J187,0)</f>
        <v>0</v>
      </c>
      <c r="BG187" s="227">
        <f>IF(N187="zákl. přenesená",J187,0)</f>
        <v>0</v>
      </c>
      <c r="BH187" s="227">
        <f>IF(N187="sníž. přenesená",J187,0)</f>
        <v>0</v>
      </c>
      <c r="BI187" s="227">
        <f>IF(N187="nulová",J187,0)</f>
        <v>0</v>
      </c>
      <c r="BJ187" s="15" t="s">
        <v>78</v>
      </c>
      <c r="BK187" s="227">
        <f>ROUND(I187*H187,2)</f>
        <v>0</v>
      </c>
      <c r="BL187" s="15" t="s">
        <v>179</v>
      </c>
      <c r="BM187" s="226" t="s">
        <v>241</v>
      </c>
    </row>
    <row r="188" spans="2:51" s="12" customFormat="1" ht="12">
      <c r="B188" s="228"/>
      <c r="C188" s="229"/>
      <c r="D188" s="230" t="s">
        <v>130</v>
      </c>
      <c r="E188" s="231" t="s">
        <v>1</v>
      </c>
      <c r="F188" s="232" t="s">
        <v>242</v>
      </c>
      <c r="G188" s="229"/>
      <c r="H188" s="233">
        <v>11.76</v>
      </c>
      <c r="I188" s="234"/>
      <c r="J188" s="229"/>
      <c r="K188" s="229"/>
      <c r="L188" s="235"/>
      <c r="M188" s="236"/>
      <c r="N188" s="237"/>
      <c r="O188" s="237"/>
      <c r="P188" s="237"/>
      <c r="Q188" s="237"/>
      <c r="R188" s="237"/>
      <c r="S188" s="237"/>
      <c r="T188" s="238"/>
      <c r="AT188" s="239" t="s">
        <v>130</v>
      </c>
      <c r="AU188" s="239" t="s">
        <v>80</v>
      </c>
      <c r="AV188" s="12" t="s">
        <v>80</v>
      </c>
      <c r="AW188" s="12" t="s">
        <v>30</v>
      </c>
      <c r="AX188" s="12" t="s">
        <v>73</v>
      </c>
      <c r="AY188" s="239" t="s">
        <v>119</v>
      </c>
    </row>
    <row r="189" spans="2:51" s="13" customFormat="1" ht="12">
      <c r="B189" s="240"/>
      <c r="C189" s="241"/>
      <c r="D189" s="230" t="s">
        <v>130</v>
      </c>
      <c r="E189" s="242" t="s">
        <v>1</v>
      </c>
      <c r="F189" s="243" t="s">
        <v>132</v>
      </c>
      <c r="G189" s="241"/>
      <c r="H189" s="244">
        <v>11.76</v>
      </c>
      <c r="I189" s="245"/>
      <c r="J189" s="241"/>
      <c r="K189" s="241"/>
      <c r="L189" s="246"/>
      <c r="M189" s="247"/>
      <c r="N189" s="248"/>
      <c r="O189" s="248"/>
      <c r="P189" s="248"/>
      <c r="Q189" s="248"/>
      <c r="R189" s="248"/>
      <c r="S189" s="248"/>
      <c r="T189" s="249"/>
      <c r="AT189" s="250" t="s">
        <v>130</v>
      </c>
      <c r="AU189" s="250" t="s">
        <v>80</v>
      </c>
      <c r="AV189" s="13" t="s">
        <v>128</v>
      </c>
      <c r="AW189" s="13" t="s">
        <v>30</v>
      </c>
      <c r="AX189" s="13" t="s">
        <v>78</v>
      </c>
      <c r="AY189" s="250" t="s">
        <v>119</v>
      </c>
    </row>
    <row r="190" spans="2:65" s="1" customFormat="1" ht="24" customHeight="1">
      <c r="B190" s="36"/>
      <c r="C190" s="215" t="s">
        <v>243</v>
      </c>
      <c r="D190" s="215" t="s">
        <v>123</v>
      </c>
      <c r="E190" s="216" t="s">
        <v>244</v>
      </c>
      <c r="F190" s="217" t="s">
        <v>245</v>
      </c>
      <c r="G190" s="218" t="s">
        <v>126</v>
      </c>
      <c r="H190" s="219">
        <v>38.662</v>
      </c>
      <c r="I190" s="220"/>
      <c r="J190" s="221">
        <f>ROUND(I190*H190,2)</f>
        <v>0</v>
      </c>
      <c r="K190" s="217" t="s">
        <v>127</v>
      </c>
      <c r="L190" s="41"/>
      <c r="M190" s="222" t="s">
        <v>1</v>
      </c>
      <c r="N190" s="223" t="s">
        <v>38</v>
      </c>
      <c r="O190" s="84"/>
      <c r="P190" s="224">
        <f>O190*H190</f>
        <v>0</v>
      </c>
      <c r="Q190" s="224">
        <v>0</v>
      </c>
      <c r="R190" s="224">
        <f>Q190*H190</f>
        <v>0</v>
      </c>
      <c r="S190" s="224">
        <v>0</v>
      </c>
      <c r="T190" s="225">
        <f>S190*H190</f>
        <v>0</v>
      </c>
      <c r="AR190" s="226" t="s">
        <v>179</v>
      </c>
      <c r="AT190" s="226" t="s">
        <v>123</v>
      </c>
      <c r="AU190" s="226" t="s">
        <v>80</v>
      </c>
      <c r="AY190" s="15" t="s">
        <v>119</v>
      </c>
      <c r="BE190" s="227">
        <f>IF(N190="základní",J190,0)</f>
        <v>0</v>
      </c>
      <c r="BF190" s="227">
        <f>IF(N190="snížená",J190,0)</f>
        <v>0</v>
      </c>
      <c r="BG190" s="227">
        <f>IF(N190="zákl. přenesená",J190,0)</f>
        <v>0</v>
      </c>
      <c r="BH190" s="227">
        <f>IF(N190="sníž. přenesená",J190,0)</f>
        <v>0</v>
      </c>
      <c r="BI190" s="227">
        <f>IF(N190="nulová",J190,0)</f>
        <v>0</v>
      </c>
      <c r="BJ190" s="15" t="s">
        <v>78</v>
      </c>
      <c r="BK190" s="227">
        <f>ROUND(I190*H190,2)</f>
        <v>0</v>
      </c>
      <c r="BL190" s="15" t="s">
        <v>179</v>
      </c>
      <c r="BM190" s="226" t="s">
        <v>246</v>
      </c>
    </row>
    <row r="191" spans="2:51" s="12" customFormat="1" ht="12">
      <c r="B191" s="228"/>
      <c r="C191" s="229"/>
      <c r="D191" s="230" t="s">
        <v>130</v>
      </c>
      <c r="E191" s="231" t="s">
        <v>1</v>
      </c>
      <c r="F191" s="232" t="s">
        <v>247</v>
      </c>
      <c r="G191" s="229"/>
      <c r="H191" s="233">
        <v>38.662</v>
      </c>
      <c r="I191" s="234"/>
      <c r="J191" s="229"/>
      <c r="K191" s="229"/>
      <c r="L191" s="235"/>
      <c r="M191" s="236"/>
      <c r="N191" s="237"/>
      <c r="O191" s="237"/>
      <c r="P191" s="237"/>
      <c r="Q191" s="237"/>
      <c r="R191" s="237"/>
      <c r="S191" s="237"/>
      <c r="T191" s="238"/>
      <c r="AT191" s="239" t="s">
        <v>130</v>
      </c>
      <c r="AU191" s="239" t="s">
        <v>80</v>
      </c>
      <c r="AV191" s="12" t="s">
        <v>80</v>
      </c>
      <c r="AW191" s="12" t="s">
        <v>30</v>
      </c>
      <c r="AX191" s="12" t="s">
        <v>73</v>
      </c>
      <c r="AY191" s="239" t="s">
        <v>119</v>
      </c>
    </row>
    <row r="192" spans="2:51" s="13" customFormat="1" ht="12">
      <c r="B192" s="240"/>
      <c r="C192" s="241"/>
      <c r="D192" s="230" t="s">
        <v>130</v>
      </c>
      <c r="E192" s="242" t="s">
        <v>1</v>
      </c>
      <c r="F192" s="243" t="s">
        <v>132</v>
      </c>
      <c r="G192" s="241"/>
      <c r="H192" s="244">
        <v>38.662</v>
      </c>
      <c r="I192" s="245"/>
      <c r="J192" s="241"/>
      <c r="K192" s="241"/>
      <c r="L192" s="246"/>
      <c r="M192" s="247"/>
      <c r="N192" s="248"/>
      <c r="O192" s="248"/>
      <c r="P192" s="248"/>
      <c r="Q192" s="248"/>
      <c r="R192" s="248"/>
      <c r="S192" s="248"/>
      <c r="T192" s="249"/>
      <c r="AT192" s="250" t="s">
        <v>130</v>
      </c>
      <c r="AU192" s="250" t="s">
        <v>80</v>
      </c>
      <c r="AV192" s="13" t="s">
        <v>128</v>
      </c>
      <c r="AW192" s="13" t="s">
        <v>30</v>
      </c>
      <c r="AX192" s="13" t="s">
        <v>78</v>
      </c>
      <c r="AY192" s="250" t="s">
        <v>119</v>
      </c>
    </row>
    <row r="193" spans="2:65" s="1" customFormat="1" ht="16.5" customHeight="1">
      <c r="B193" s="36"/>
      <c r="C193" s="251" t="s">
        <v>7</v>
      </c>
      <c r="D193" s="251" t="s">
        <v>198</v>
      </c>
      <c r="E193" s="252" t="s">
        <v>248</v>
      </c>
      <c r="F193" s="253" t="s">
        <v>249</v>
      </c>
      <c r="G193" s="254" t="s">
        <v>126</v>
      </c>
      <c r="H193" s="255">
        <v>60.504</v>
      </c>
      <c r="I193" s="256"/>
      <c r="J193" s="257">
        <f>ROUND(I193*H193,2)</f>
        <v>0</v>
      </c>
      <c r="K193" s="253" t="s">
        <v>127</v>
      </c>
      <c r="L193" s="258"/>
      <c r="M193" s="259" t="s">
        <v>1</v>
      </c>
      <c r="N193" s="260" t="s">
        <v>38</v>
      </c>
      <c r="O193" s="84"/>
      <c r="P193" s="224">
        <f>O193*H193</f>
        <v>0</v>
      </c>
      <c r="Q193" s="224">
        <v>0.00855</v>
      </c>
      <c r="R193" s="224">
        <f>Q193*H193</f>
        <v>0.5173092</v>
      </c>
      <c r="S193" s="224">
        <v>0</v>
      </c>
      <c r="T193" s="225">
        <f>S193*H193</f>
        <v>0</v>
      </c>
      <c r="AR193" s="226" t="s">
        <v>202</v>
      </c>
      <c r="AT193" s="226" t="s">
        <v>198</v>
      </c>
      <c r="AU193" s="226" t="s">
        <v>80</v>
      </c>
      <c r="AY193" s="15" t="s">
        <v>119</v>
      </c>
      <c r="BE193" s="227">
        <f>IF(N193="základní",J193,0)</f>
        <v>0</v>
      </c>
      <c r="BF193" s="227">
        <f>IF(N193="snížená",J193,0)</f>
        <v>0</v>
      </c>
      <c r="BG193" s="227">
        <f>IF(N193="zákl. přenesená",J193,0)</f>
        <v>0</v>
      </c>
      <c r="BH193" s="227">
        <f>IF(N193="sníž. přenesená",J193,0)</f>
        <v>0</v>
      </c>
      <c r="BI193" s="227">
        <f>IF(N193="nulová",J193,0)</f>
        <v>0</v>
      </c>
      <c r="BJ193" s="15" t="s">
        <v>78</v>
      </c>
      <c r="BK193" s="227">
        <f>ROUND(I193*H193,2)</f>
        <v>0</v>
      </c>
      <c r="BL193" s="15" t="s">
        <v>179</v>
      </c>
      <c r="BM193" s="226" t="s">
        <v>250</v>
      </c>
    </row>
    <row r="194" spans="2:51" s="12" customFormat="1" ht="12">
      <c r="B194" s="228"/>
      <c r="C194" s="229"/>
      <c r="D194" s="230" t="s">
        <v>130</v>
      </c>
      <c r="E194" s="231" t="s">
        <v>1</v>
      </c>
      <c r="F194" s="232" t="s">
        <v>251</v>
      </c>
      <c r="G194" s="229"/>
      <c r="H194" s="233">
        <v>60.504</v>
      </c>
      <c r="I194" s="234"/>
      <c r="J194" s="229"/>
      <c r="K194" s="229"/>
      <c r="L194" s="235"/>
      <c r="M194" s="236"/>
      <c r="N194" s="237"/>
      <c r="O194" s="237"/>
      <c r="P194" s="237"/>
      <c r="Q194" s="237"/>
      <c r="R194" s="237"/>
      <c r="S194" s="237"/>
      <c r="T194" s="238"/>
      <c r="AT194" s="239" t="s">
        <v>130</v>
      </c>
      <c r="AU194" s="239" t="s">
        <v>80</v>
      </c>
      <c r="AV194" s="12" t="s">
        <v>80</v>
      </c>
      <c r="AW194" s="12" t="s">
        <v>30</v>
      </c>
      <c r="AX194" s="12" t="s">
        <v>78</v>
      </c>
      <c r="AY194" s="239" t="s">
        <v>119</v>
      </c>
    </row>
    <row r="195" spans="2:65" s="1" customFormat="1" ht="24" customHeight="1">
      <c r="B195" s="36"/>
      <c r="C195" s="215" t="s">
        <v>252</v>
      </c>
      <c r="D195" s="215" t="s">
        <v>123</v>
      </c>
      <c r="E195" s="216" t="s">
        <v>253</v>
      </c>
      <c r="F195" s="217" t="s">
        <v>254</v>
      </c>
      <c r="G195" s="218" t="s">
        <v>126</v>
      </c>
      <c r="H195" s="219">
        <v>11.76</v>
      </c>
      <c r="I195" s="220"/>
      <c r="J195" s="221">
        <f>ROUND(I195*H195,2)</f>
        <v>0</v>
      </c>
      <c r="K195" s="217" t="s">
        <v>1</v>
      </c>
      <c r="L195" s="41"/>
      <c r="M195" s="222" t="s">
        <v>1</v>
      </c>
      <c r="N195" s="223" t="s">
        <v>38</v>
      </c>
      <c r="O195" s="84"/>
      <c r="P195" s="224">
        <f>O195*H195</f>
        <v>0</v>
      </c>
      <c r="Q195" s="224">
        <v>0</v>
      </c>
      <c r="R195" s="224">
        <f>Q195*H195</f>
        <v>0</v>
      </c>
      <c r="S195" s="224">
        <v>0</v>
      </c>
      <c r="T195" s="225">
        <f>S195*H195</f>
        <v>0</v>
      </c>
      <c r="AR195" s="226" t="s">
        <v>179</v>
      </c>
      <c r="AT195" s="226" t="s">
        <v>123</v>
      </c>
      <c r="AU195" s="226" t="s">
        <v>80</v>
      </c>
      <c r="AY195" s="15" t="s">
        <v>119</v>
      </c>
      <c r="BE195" s="227">
        <f>IF(N195="základní",J195,0)</f>
        <v>0</v>
      </c>
      <c r="BF195" s="227">
        <f>IF(N195="snížená",J195,0)</f>
        <v>0</v>
      </c>
      <c r="BG195" s="227">
        <f>IF(N195="zákl. přenesená",J195,0)</f>
        <v>0</v>
      </c>
      <c r="BH195" s="227">
        <f>IF(N195="sníž. přenesená",J195,0)</f>
        <v>0</v>
      </c>
      <c r="BI195" s="227">
        <f>IF(N195="nulová",J195,0)</f>
        <v>0</v>
      </c>
      <c r="BJ195" s="15" t="s">
        <v>78</v>
      </c>
      <c r="BK195" s="227">
        <f>ROUND(I195*H195,2)</f>
        <v>0</v>
      </c>
      <c r="BL195" s="15" t="s">
        <v>179</v>
      </c>
      <c r="BM195" s="226" t="s">
        <v>255</v>
      </c>
    </row>
    <row r="196" spans="2:51" s="12" customFormat="1" ht="12">
      <c r="B196" s="228"/>
      <c r="C196" s="229"/>
      <c r="D196" s="230" t="s">
        <v>130</v>
      </c>
      <c r="E196" s="231" t="s">
        <v>1</v>
      </c>
      <c r="F196" s="232" t="s">
        <v>242</v>
      </c>
      <c r="G196" s="229"/>
      <c r="H196" s="233">
        <v>11.76</v>
      </c>
      <c r="I196" s="234"/>
      <c r="J196" s="229"/>
      <c r="K196" s="229"/>
      <c r="L196" s="235"/>
      <c r="M196" s="236"/>
      <c r="N196" s="237"/>
      <c r="O196" s="237"/>
      <c r="P196" s="237"/>
      <c r="Q196" s="237"/>
      <c r="R196" s="237"/>
      <c r="S196" s="237"/>
      <c r="T196" s="238"/>
      <c r="AT196" s="239" t="s">
        <v>130</v>
      </c>
      <c r="AU196" s="239" t="s">
        <v>80</v>
      </c>
      <c r="AV196" s="12" t="s">
        <v>80</v>
      </c>
      <c r="AW196" s="12" t="s">
        <v>30</v>
      </c>
      <c r="AX196" s="12" t="s">
        <v>73</v>
      </c>
      <c r="AY196" s="239" t="s">
        <v>119</v>
      </c>
    </row>
    <row r="197" spans="2:51" s="13" customFormat="1" ht="12">
      <c r="B197" s="240"/>
      <c r="C197" s="241"/>
      <c r="D197" s="230" t="s">
        <v>130</v>
      </c>
      <c r="E197" s="242" t="s">
        <v>1</v>
      </c>
      <c r="F197" s="243" t="s">
        <v>132</v>
      </c>
      <c r="G197" s="241"/>
      <c r="H197" s="244">
        <v>11.76</v>
      </c>
      <c r="I197" s="245"/>
      <c r="J197" s="241"/>
      <c r="K197" s="241"/>
      <c r="L197" s="246"/>
      <c r="M197" s="247"/>
      <c r="N197" s="248"/>
      <c r="O197" s="248"/>
      <c r="P197" s="248"/>
      <c r="Q197" s="248"/>
      <c r="R197" s="248"/>
      <c r="S197" s="248"/>
      <c r="T197" s="249"/>
      <c r="AT197" s="250" t="s">
        <v>130</v>
      </c>
      <c r="AU197" s="250" t="s">
        <v>80</v>
      </c>
      <c r="AV197" s="13" t="s">
        <v>128</v>
      </c>
      <c r="AW197" s="13" t="s">
        <v>30</v>
      </c>
      <c r="AX197" s="13" t="s">
        <v>78</v>
      </c>
      <c r="AY197" s="250" t="s">
        <v>119</v>
      </c>
    </row>
    <row r="198" spans="2:65" s="1" customFormat="1" ht="24" customHeight="1">
      <c r="B198" s="36"/>
      <c r="C198" s="251" t="s">
        <v>256</v>
      </c>
      <c r="D198" s="251" t="s">
        <v>198</v>
      </c>
      <c r="E198" s="252" t="s">
        <v>257</v>
      </c>
      <c r="F198" s="253" t="s">
        <v>258</v>
      </c>
      <c r="G198" s="254" t="s">
        <v>126</v>
      </c>
      <c r="H198" s="255">
        <v>13.86</v>
      </c>
      <c r="I198" s="256"/>
      <c r="J198" s="257">
        <f>ROUND(I198*H198,2)</f>
        <v>0</v>
      </c>
      <c r="K198" s="253" t="s">
        <v>1</v>
      </c>
      <c r="L198" s="258"/>
      <c r="M198" s="259" t="s">
        <v>1</v>
      </c>
      <c r="N198" s="260" t="s">
        <v>38</v>
      </c>
      <c r="O198" s="84"/>
      <c r="P198" s="224">
        <f>O198*H198</f>
        <v>0</v>
      </c>
      <c r="Q198" s="224">
        <v>0.00855</v>
      </c>
      <c r="R198" s="224">
        <f>Q198*H198</f>
        <v>0.118503</v>
      </c>
      <c r="S198" s="224">
        <v>0</v>
      </c>
      <c r="T198" s="225">
        <f>S198*H198</f>
        <v>0</v>
      </c>
      <c r="AR198" s="226" t="s">
        <v>202</v>
      </c>
      <c r="AT198" s="226" t="s">
        <v>198</v>
      </c>
      <c r="AU198" s="226" t="s">
        <v>80</v>
      </c>
      <c r="AY198" s="15" t="s">
        <v>119</v>
      </c>
      <c r="BE198" s="227">
        <f>IF(N198="základní",J198,0)</f>
        <v>0</v>
      </c>
      <c r="BF198" s="227">
        <f>IF(N198="snížená",J198,0)</f>
        <v>0</v>
      </c>
      <c r="BG198" s="227">
        <f>IF(N198="zákl. přenesená",J198,0)</f>
        <v>0</v>
      </c>
      <c r="BH198" s="227">
        <f>IF(N198="sníž. přenesená",J198,0)</f>
        <v>0</v>
      </c>
      <c r="BI198" s="227">
        <f>IF(N198="nulová",J198,0)</f>
        <v>0</v>
      </c>
      <c r="BJ198" s="15" t="s">
        <v>78</v>
      </c>
      <c r="BK198" s="227">
        <f>ROUND(I198*H198,2)</f>
        <v>0</v>
      </c>
      <c r="BL198" s="15" t="s">
        <v>179</v>
      </c>
      <c r="BM198" s="226" t="s">
        <v>259</v>
      </c>
    </row>
    <row r="199" spans="2:51" s="12" customFormat="1" ht="12">
      <c r="B199" s="228"/>
      <c r="C199" s="229"/>
      <c r="D199" s="230" t="s">
        <v>130</v>
      </c>
      <c r="E199" s="231" t="s">
        <v>1</v>
      </c>
      <c r="F199" s="232" t="s">
        <v>260</v>
      </c>
      <c r="G199" s="229"/>
      <c r="H199" s="233">
        <v>13.86</v>
      </c>
      <c r="I199" s="234"/>
      <c r="J199" s="229"/>
      <c r="K199" s="229"/>
      <c r="L199" s="235"/>
      <c r="M199" s="236"/>
      <c r="N199" s="237"/>
      <c r="O199" s="237"/>
      <c r="P199" s="237"/>
      <c r="Q199" s="237"/>
      <c r="R199" s="237"/>
      <c r="S199" s="237"/>
      <c r="T199" s="238"/>
      <c r="AT199" s="239" t="s">
        <v>130</v>
      </c>
      <c r="AU199" s="239" t="s">
        <v>80</v>
      </c>
      <c r="AV199" s="12" t="s">
        <v>80</v>
      </c>
      <c r="AW199" s="12" t="s">
        <v>30</v>
      </c>
      <c r="AX199" s="12" t="s">
        <v>78</v>
      </c>
      <c r="AY199" s="239" t="s">
        <v>119</v>
      </c>
    </row>
    <row r="200" spans="2:65" s="1" customFormat="1" ht="24" customHeight="1">
      <c r="B200" s="36"/>
      <c r="C200" s="215" t="s">
        <v>261</v>
      </c>
      <c r="D200" s="215" t="s">
        <v>123</v>
      </c>
      <c r="E200" s="216" t="s">
        <v>262</v>
      </c>
      <c r="F200" s="217" t="s">
        <v>263</v>
      </c>
      <c r="G200" s="218" t="s">
        <v>193</v>
      </c>
      <c r="H200" s="219">
        <v>94.18</v>
      </c>
      <c r="I200" s="220"/>
      <c r="J200" s="221">
        <f>ROUND(I200*H200,2)</f>
        <v>0</v>
      </c>
      <c r="K200" s="217" t="s">
        <v>127</v>
      </c>
      <c r="L200" s="41"/>
      <c r="M200" s="222" t="s">
        <v>1</v>
      </c>
      <c r="N200" s="223" t="s">
        <v>38</v>
      </c>
      <c r="O200" s="84"/>
      <c r="P200" s="224">
        <f>O200*H200</f>
        <v>0</v>
      </c>
      <c r="Q200" s="224">
        <v>0</v>
      </c>
      <c r="R200" s="224">
        <f>Q200*H200</f>
        <v>0</v>
      </c>
      <c r="S200" s="224">
        <v>0</v>
      </c>
      <c r="T200" s="225">
        <f>S200*H200</f>
        <v>0</v>
      </c>
      <c r="AR200" s="226" t="s">
        <v>179</v>
      </c>
      <c r="AT200" s="226" t="s">
        <v>123</v>
      </c>
      <c r="AU200" s="226" t="s">
        <v>80</v>
      </c>
      <c r="AY200" s="15" t="s">
        <v>119</v>
      </c>
      <c r="BE200" s="227">
        <f>IF(N200="základní",J200,0)</f>
        <v>0</v>
      </c>
      <c r="BF200" s="227">
        <f>IF(N200="snížená",J200,0)</f>
        <v>0</v>
      </c>
      <c r="BG200" s="227">
        <f>IF(N200="zákl. přenesená",J200,0)</f>
        <v>0</v>
      </c>
      <c r="BH200" s="227">
        <f>IF(N200="sníž. přenesená",J200,0)</f>
        <v>0</v>
      </c>
      <c r="BI200" s="227">
        <f>IF(N200="nulová",J200,0)</f>
        <v>0</v>
      </c>
      <c r="BJ200" s="15" t="s">
        <v>78</v>
      </c>
      <c r="BK200" s="227">
        <f>ROUND(I200*H200,2)</f>
        <v>0</v>
      </c>
      <c r="BL200" s="15" t="s">
        <v>179</v>
      </c>
      <c r="BM200" s="226" t="s">
        <v>264</v>
      </c>
    </row>
    <row r="201" spans="2:51" s="12" customFormat="1" ht="12">
      <c r="B201" s="228"/>
      <c r="C201" s="229"/>
      <c r="D201" s="230" t="s">
        <v>130</v>
      </c>
      <c r="E201" s="231" t="s">
        <v>1</v>
      </c>
      <c r="F201" s="232" t="s">
        <v>265</v>
      </c>
      <c r="G201" s="229"/>
      <c r="H201" s="233">
        <v>94.18</v>
      </c>
      <c r="I201" s="234"/>
      <c r="J201" s="229"/>
      <c r="K201" s="229"/>
      <c r="L201" s="235"/>
      <c r="M201" s="236"/>
      <c r="N201" s="237"/>
      <c r="O201" s="237"/>
      <c r="P201" s="237"/>
      <c r="Q201" s="237"/>
      <c r="R201" s="237"/>
      <c r="S201" s="237"/>
      <c r="T201" s="238"/>
      <c r="AT201" s="239" t="s">
        <v>130</v>
      </c>
      <c r="AU201" s="239" t="s">
        <v>80</v>
      </c>
      <c r="AV201" s="12" t="s">
        <v>80</v>
      </c>
      <c r="AW201" s="12" t="s">
        <v>30</v>
      </c>
      <c r="AX201" s="12" t="s">
        <v>73</v>
      </c>
      <c r="AY201" s="239" t="s">
        <v>119</v>
      </c>
    </row>
    <row r="202" spans="2:51" s="13" customFormat="1" ht="12">
      <c r="B202" s="240"/>
      <c r="C202" s="241"/>
      <c r="D202" s="230" t="s">
        <v>130</v>
      </c>
      <c r="E202" s="242" t="s">
        <v>1</v>
      </c>
      <c r="F202" s="243" t="s">
        <v>132</v>
      </c>
      <c r="G202" s="241"/>
      <c r="H202" s="244">
        <v>94.18</v>
      </c>
      <c r="I202" s="245"/>
      <c r="J202" s="241"/>
      <c r="K202" s="241"/>
      <c r="L202" s="246"/>
      <c r="M202" s="247"/>
      <c r="N202" s="248"/>
      <c r="O202" s="248"/>
      <c r="P202" s="248"/>
      <c r="Q202" s="248"/>
      <c r="R202" s="248"/>
      <c r="S202" s="248"/>
      <c r="T202" s="249"/>
      <c r="AT202" s="250" t="s">
        <v>130</v>
      </c>
      <c r="AU202" s="250" t="s">
        <v>80</v>
      </c>
      <c r="AV202" s="13" t="s">
        <v>128</v>
      </c>
      <c r="AW202" s="13" t="s">
        <v>30</v>
      </c>
      <c r="AX202" s="13" t="s">
        <v>78</v>
      </c>
      <c r="AY202" s="250" t="s">
        <v>119</v>
      </c>
    </row>
    <row r="203" spans="2:65" s="1" customFormat="1" ht="24" customHeight="1">
      <c r="B203" s="36"/>
      <c r="C203" s="251" t="s">
        <v>266</v>
      </c>
      <c r="D203" s="251" t="s">
        <v>198</v>
      </c>
      <c r="E203" s="252" t="s">
        <v>267</v>
      </c>
      <c r="F203" s="253" t="s">
        <v>268</v>
      </c>
      <c r="G203" s="254" t="s">
        <v>193</v>
      </c>
      <c r="H203" s="255">
        <v>94.18</v>
      </c>
      <c r="I203" s="256"/>
      <c r="J203" s="257">
        <f>ROUND(I203*H203,2)</f>
        <v>0</v>
      </c>
      <c r="K203" s="253" t="s">
        <v>127</v>
      </c>
      <c r="L203" s="258"/>
      <c r="M203" s="259" t="s">
        <v>1</v>
      </c>
      <c r="N203" s="260" t="s">
        <v>38</v>
      </c>
      <c r="O203" s="84"/>
      <c r="P203" s="224">
        <f>O203*H203</f>
        <v>0</v>
      </c>
      <c r="Q203" s="224">
        <v>0.00723</v>
      </c>
      <c r="R203" s="224">
        <f>Q203*H203</f>
        <v>0.6809214000000001</v>
      </c>
      <c r="S203" s="224">
        <v>0</v>
      </c>
      <c r="T203" s="225">
        <f>S203*H203</f>
        <v>0</v>
      </c>
      <c r="AR203" s="226" t="s">
        <v>202</v>
      </c>
      <c r="AT203" s="226" t="s">
        <v>198</v>
      </c>
      <c r="AU203" s="226" t="s">
        <v>80</v>
      </c>
      <c r="AY203" s="15" t="s">
        <v>119</v>
      </c>
      <c r="BE203" s="227">
        <f>IF(N203="základní",J203,0)</f>
        <v>0</v>
      </c>
      <c r="BF203" s="227">
        <f>IF(N203="snížená",J203,0)</f>
        <v>0</v>
      </c>
      <c r="BG203" s="227">
        <f>IF(N203="zákl. přenesená",J203,0)</f>
        <v>0</v>
      </c>
      <c r="BH203" s="227">
        <f>IF(N203="sníž. přenesená",J203,0)</f>
        <v>0</v>
      </c>
      <c r="BI203" s="227">
        <f>IF(N203="nulová",J203,0)</f>
        <v>0</v>
      </c>
      <c r="BJ203" s="15" t="s">
        <v>78</v>
      </c>
      <c r="BK203" s="227">
        <f>ROUND(I203*H203,2)</f>
        <v>0</v>
      </c>
      <c r="BL203" s="15" t="s">
        <v>179</v>
      </c>
      <c r="BM203" s="226" t="s">
        <v>269</v>
      </c>
    </row>
    <row r="204" spans="2:51" s="12" customFormat="1" ht="12">
      <c r="B204" s="228"/>
      <c r="C204" s="229"/>
      <c r="D204" s="230" t="s">
        <v>130</v>
      </c>
      <c r="E204" s="231" t="s">
        <v>1</v>
      </c>
      <c r="F204" s="232" t="s">
        <v>265</v>
      </c>
      <c r="G204" s="229"/>
      <c r="H204" s="233">
        <v>94.18</v>
      </c>
      <c r="I204" s="234"/>
      <c r="J204" s="229"/>
      <c r="K204" s="229"/>
      <c r="L204" s="235"/>
      <c r="M204" s="236"/>
      <c r="N204" s="237"/>
      <c r="O204" s="237"/>
      <c r="P204" s="237"/>
      <c r="Q204" s="237"/>
      <c r="R204" s="237"/>
      <c r="S204" s="237"/>
      <c r="T204" s="238"/>
      <c r="AT204" s="239" t="s">
        <v>130</v>
      </c>
      <c r="AU204" s="239" t="s">
        <v>80</v>
      </c>
      <c r="AV204" s="12" t="s">
        <v>80</v>
      </c>
      <c r="AW204" s="12" t="s">
        <v>30</v>
      </c>
      <c r="AX204" s="12" t="s">
        <v>73</v>
      </c>
      <c r="AY204" s="239" t="s">
        <v>119</v>
      </c>
    </row>
    <row r="205" spans="2:51" s="13" customFormat="1" ht="12">
      <c r="B205" s="240"/>
      <c r="C205" s="241"/>
      <c r="D205" s="230" t="s">
        <v>130</v>
      </c>
      <c r="E205" s="242" t="s">
        <v>1</v>
      </c>
      <c r="F205" s="243" t="s">
        <v>132</v>
      </c>
      <c r="G205" s="241"/>
      <c r="H205" s="244">
        <v>94.18</v>
      </c>
      <c r="I205" s="245"/>
      <c r="J205" s="241"/>
      <c r="K205" s="241"/>
      <c r="L205" s="246"/>
      <c r="M205" s="247"/>
      <c r="N205" s="248"/>
      <c r="O205" s="248"/>
      <c r="P205" s="248"/>
      <c r="Q205" s="248"/>
      <c r="R205" s="248"/>
      <c r="S205" s="248"/>
      <c r="T205" s="249"/>
      <c r="AT205" s="250" t="s">
        <v>130</v>
      </c>
      <c r="AU205" s="250" t="s">
        <v>80</v>
      </c>
      <c r="AV205" s="13" t="s">
        <v>128</v>
      </c>
      <c r="AW205" s="13" t="s">
        <v>30</v>
      </c>
      <c r="AX205" s="13" t="s">
        <v>78</v>
      </c>
      <c r="AY205" s="250" t="s">
        <v>119</v>
      </c>
    </row>
    <row r="206" spans="2:65" s="1" customFormat="1" ht="24" customHeight="1">
      <c r="B206" s="36"/>
      <c r="C206" s="215" t="s">
        <v>270</v>
      </c>
      <c r="D206" s="215" t="s">
        <v>123</v>
      </c>
      <c r="E206" s="216" t="s">
        <v>271</v>
      </c>
      <c r="F206" s="217" t="s">
        <v>272</v>
      </c>
      <c r="G206" s="218" t="s">
        <v>170</v>
      </c>
      <c r="H206" s="219">
        <v>1.317</v>
      </c>
      <c r="I206" s="220"/>
      <c r="J206" s="221">
        <f>ROUND(I206*H206,2)</f>
        <v>0</v>
      </c>
      <c r="K206" s="217" t="s">
        <v>127</v>
      </c>
      <c r="L206" s="41"/>
      <c r="M206" s="222" t="s">
        <v>1</v>
      </c>
      <c r="N206" s="223" t="s">
        <v>38</v>
      </c>
      <c r="O206" s="84"/>
      <c r="P206" s="224">
        <f>O206*H206</f>
        <v>0</v>
      </c>
      <c r="Q206" s="224">
        <v>0</v>
      </c>
      <c r="R206" s="224">
        <f>Q206*H206</f>
        <v>0</v>
      </c>
      <c r="S206" s="224">
        <v>0</v>
      </c>
      <c r="T206" s="225">
        <f>S206*H206</f>
        <v>0</v>
      </c>
      <c r="AR206" s="226" t="s">
        <v>179</v>
      </c>
      <c r="AT206" s="226" t="s">
        <v>123</v>
      </c>
      <c r="AU206" s="226" t="s">
        <v>80</v>
      </c>
      <c r="AY206" s="15" t="s">
        <v>119</v>
      </c>
      <c r="BE206" s="227">
        <f>IF(N206="základní",J206,0)</f>
        <v>0</v>
      </c>
      <c r="BF206" s="227">
        <f>IF(N206="snížená",J206,0)</f>
        <v>0</v>
      </c>
      <c r="BG206" s="227">
        <f>IF(N206="zákl. přenesená",J206,0)</f>
        <v>0</v>
      </c>
      <c r="BH206" s="227">
        <f>IF(N206="sníž. přenesená",J206,0)</f>
        <v>0</v>
      </c>
      <c r="BI206" s="227">
        <f>IF(N206="nulová",J206,0)</f>
        <v>0</v>
      </c>
      <c r="BJ206" s="15" t="s">
        <v>78</v>
      </c>
      <c r="BK206" s="227">
        <f>ROUND(I206*H206,2)</f>
        <v>0</v>
      </c>
      <c r="BL206" s="15" t="s">
        <v>179</v>
      </c>
      <c r="BM206" s="226" t="s">
        <v>273</v>
      </c>
    </row>
    <row r="207" spans="2:63" s="11" customFormat="1" ht="22.8" customHeight="1">
      <c r="B207" s="199"/>
      <c r="C207" s="200"/>
      <c r="D207" s="201" t="s">
        <v>72</v>
      </c>
      <c r="E207" s="213" t="s">
        <v>274</v>
      </c>
      <c r="F207" s="213" t="s">
        <v>275</v>
      </c>
      <c r="G207" s="200"/>
      <c r="H207" s="200"/>
      <c r="I207" s="203"/>
      <c r="J207" s="214">
        <f>BK207</f>
        <v>0</v>
      </c>
      <c r="K207" s="200"/>
      <c r="L207" s="205"/>
      <c r="M207" s="206"/>
      <c r="N207" s="207"/>
      <c r="O207" s="207"/>
      <c r="P207" s="208">
        <f>SUM(P208:P213)</f>
        <v>0</v>
      </c>
      <c r="Q207" s="207"/>
      <c r="R207" s="208">
        <f>SUM(R208:R213)</f>
        <v>0.0027</v>
      </c>
      <c r="S207" s="207"/>
      <c r="T207" s="209">
        <f>SUM(T208:T213)</f>
        <v>0.045</v>
      </c>
      <c r="AR207" s="210" t="s">
        <v>80</v>
      </c>
      <c r="AT207" s="211" t="s">
        <v>72</v>
      </c>
      <c r="AU207" s="211" t="s">
        <v>78</v>
      </c>
      <c r="AY207" s="210" t="s">
        <v>119</v>
      </c>
      <c r="BK207" s="212">
        <f>SUM(BK208:BK213)</f>
        <v>0</v>
      </c>
    </row>
    <row r="208" spans="2:65" s="1" customFormat="1" ht="24" customHeight="1">
      <c r="B208" s="36"/>
      <c r="C208" s="215" t="s">
        <v>276</v>
      </c>
      <c r="D208" s="215" t="s">
        <v>123</v>
      </c>
      <c r="E208" s="216" t="s">
        <v>277</v>
      </c>
      <c r="F208" s="217" t="s">
        <v>278</v>
      </c>
      <c r="G208" s="218" t="s">
        <v>279</v>
      </c>
      <c r="H208" s="219">
        <v>45</v>
      </c>
      <c r="I208" s="220"/>
      <c r="J208" s="221">
        <f>ROUND(I208*H208,2)</f>
        <v>0</v>
      </c>
      <c r="K208" s="217" t="s">
        <v>1</v>
      </c>
      <c r="L208" s="41"/>
      <c r="M208" s="222" t="s">
        <v>1</v>
      </c>
      <c r="N208" s="223" t="s">
        <v>38</v>
      </c>
      <c r="O208" s="84"/>
      <c r="P208" s="224">
        <f>O208*H208</f>
        <v>0</v>
      </c>
      <c r="Q208" s="224">
        <v>6E-05</v>
      </c>
      <c r="R208" s="224">
        <f>Q208*H208</f>
        <v>0.0027</v>
      </c>
      <c r="S208" s="224">
        <v>0</v>
      </c>
      <c r="T208" s="225">
        <f>S208*H208</f>
        <v>0</v>
      </c>
      <c r="AR208" s="226" t="s">
        <v>179</v>
      </c>
      <c r="AT208" s="226" t="s">
        <v>123</v>
      </c>
      <c r="AU208" s="226" t="s">
        <v>80</v>
      </c>
      <c r="AY208" s="15" t="s">
        <v>119</v>
      </c>
      <c r="BE208" s="227">
        <f>IF(N208="základní",J208,0)</f>
        <v>0</v>
      </c>
      <c r="BF208" s="227">
        <f>IF(N208="snížená",J208,0)</f>
        <v>0</v>
      </c>
      <c r="BG208" s="227">
        <f>IF(N208="zákl. přenesená",J208,0)</f>
        <v>0</v>
      </c>
      <c r="BH208" s="227">
        <f>IF(N208="sníž. přenesená",J208,0)</f>
        <v>0</v>
      </c>
      <c r="BI208" s="227">
        <f>IF(N208="nulová",J208,0)</f>
        <v>0</v>
      </c>
      <c r="BJ208" s="15" t="s">
        <v>78</v>
      </c>
      <c r="BK208" s="227">
        <f>ROUND(I208*H208,2)</f>
        <v>0</v>
      </c>
      <c r="BL208" s="15" t="s">
        <v>179</v>
      </c>
      <c r="BM208" s="226" t="s">
        <v>280</v>
      </c>
    </row>
    <row r="209" spans="2:51" s="12" customFormat="1" ht="12">
      <c r="B209" s="228"/>
      <c r="C209" s="229"/>
      <c r="D209" s="230" t="s">
        <v>130</v>
      </c>
      <c r="E209" s="231" t="s">
        <v>1</v>
      </c>
      <c r="F209" s="232" t="s">
        <v>281</v>
      </c>
      <c r="G209" s="229"/>
      <c r="H209" s="233">
        <v>45</v>
      </c>
      <c r="I209" s="234"/>
      <c r="J209" s="229"/>
      <c r="K209" s="229"/>
      <c r="L209" s="235"/>
      <c r="M209" s="236"/>
      <c r="N209" s="237"/>
      <c r="O209" s="237"/>
      <c r="P209" s="237"/>
      <c r="Q209" s="237"/>
      <c r="R209" s="237"/>
      <c r="S209" s="237"/>
      <c r="T209" s="238"/>
      <c r="AT209" s="239" t="s">
        <v>130</v>
      </c>
      <c r="AU209" s="239" t="s">
        <v>80</v>
      </c>
      <c r="AV209" s="12" t="s">
        <v>80</v>
      </c>
      <c r="AW209" s="12" t="s">
        <v>30</v>
      </c>
      <c r="AX209" s="12" t="s">
        <v>78</v>
      </c>
      <c r="AY209" s="239" t="s">
        <v>119</v>
      </c>
    </row>
    <row r="210" spans="2:65" s="1" customFormat="1" ht="24" customHeight="1">
      <c r="B210" s="36"/>
      <c r="C210" s="215" t="s">
        <v>282</v>
      </c>
      <c r="D210" s="215" t="s">
        <v>123</v>
      </c>
      <c r="E210" s="216" t="s">
        <v>283</v>
      </c>
      <c r="F210" s="217" t="s">
        <v>284</v>
      </c>
      <c r="G210" s="218" t="s">
        <v>279</v>
      </c>
      <c r="H210" s="219">
        <v>45</v>
      </c>
      <c r="I210" s="220"/>
      <c r="J210" s="221">
        <f>ROUND(I210*H210,2)</f>
        <v>0</v>
      </c>
      <c r="K210" s="217" t="s">
        <v>127</v>
      </c>
      <c r="L210" s="41"/>
      <c r="M210" s="222" t="s">
        <v>1</v>
      </c>
      <c r="N210" s="223" t="s">
        <v>38</v>
      </c>
      <c r="O210" s="84"/>
      <c r="P210" s="224">
        <f>O210*H210</f>
        <v>0</v>
      </c>
      <c r="Q210" s="224">
        <v>0</v>
      </c>
      <c r="R210" s="224">
        <f>Q210*H210</f>
        <v>0</v>
      </c>
      <c r="S210" s="224">
        <v>0.001</v>
      </c>
      <c r="T210" s="225">
        <f>S210*H210</f>
        <v>0.045</v>
      </c>
      <c r="AR210" s="226" t="s">
        <v>179</v>
      </c>
      <c r="AT210" s="226" t="s">
        <v>123</v>
      </c>
      <c r="AU210" s="226" t="s">
        <v>80</v>
      </c>
      <c r="AY210" s="15" t="s">
        <v>119</v>
      </c>
      <c r="BE210" s="227">
        <f>IF(N210="základní",J210,0)</f>
        <v>0</v>
      </c>
      <c r="BF210" s="227">
        <f>IF(N210="snížená",J210,0)</f>
        <v>0</v>
      </c>
      <c r="BG210" s="227">
        <f>IF(N210="zákl. přenesená",J210,0)</f>
        <v>0</v>
      </c>
      <c r="BH210" s="227">
        <f>IF(N210="sníž. přenesená",J210,0)</f>
        <v>0</v>
      </c>
      <c r="BI210" s="227">
        <f>IF(N210="nulová",J210,0)</f>
        <v>0</v>
      </c>
      <c r="BJ210" s="15" t="s">
        <v>78</v>
      </c>
      <c r="BK210" s="227">
        <f>ROUND(I210*H210,2)</f>
        <v>0</v>
      </c>
      <c r="BL210" s="15" t="s">
        <v>179</v>
      </c>
      <c r="BM210" s="226" t="s">
        <v>285</v>
      </c>
    </row>
    <row r="211" spans="2:51" s="12" customFormat="1" ht="12">
      <c r="B211" s="228"/>
      <c r="C211" s="229"/>
      <c r="D211" s="230" t="s">
        <v>130</v>
      </c>
      <c r="E211" s="231" t="s">
        <v>1</v>
      </c>
      <c r="F211" s="232" t="s">
        <v>233</v>
      </c>
      <c r="G211" s="229"/>
      <c r="H211" s="233">
        <v>45</v>
      </c>
      <c r="I211" s="234"/>
      <c r="J211" s="229"/>
      <c r="K211" s="229"/>
      <c r="L211" s="235"/>
      <c r="M211" s="236"/>
      <c r="N211" s="237"/>
      <c r="O211" s="237"/>
      <c r="P211" s="237"/>
      <c r="Q211" s="237"/>
      <c r="R211" s="237"/>
      <c r="S211" s="237"/>
      <c r="T211" s="238"/>
      <c r="AT211" s="239" t="s">
        <v>130</v>
      </c>
      <c r="AU211" s="239" t="s">
        <v>80</v>
      </c>
      <c r="AV211" s="12" t="s">
        <v>80</v>
      </c>
      <c r="AW211" s="12" t="s">
        <v>30</v>
      </c>
      <c r="AX211" s="12" t="s">
        <v>78</v>
      </c>
      <c r="AY211" s="239" t="s">
        <v>119</v>
      </c>
    </row>
    <row r="212" spans="2:65" s="1" customFormat="1" ht="24" customHeight="1">
      <c r="B212" s="36"/>
      <c r="C212" s="215" t="s">
        <v>286</v>
      </c>
      <c r="D212" s="215" t="s">
        <v>123</v>
      </c>
      <c r="E212" s="216" t="s">
        <v>287</v>
      </c>
      <c r="F212" s="217" t="s">
        <v>288</v>
      </c>
      <c r="G212" s="218" t="s">
        <v>170</v>
      </c>
      <c r="H212" s="219">
        <v>0.045</v>
      </c>
      <c r="I212" s="220"/>
      <c r="J212" s="221">
        <f>ROUND(I212*H212,2)</f>
        <v>0</v>
      </c>
      <c r="K212" s="217" t="s">
        <v>127</v>
      </c>
      <c r="L212" s="41"/>
      <c r="M212" s="222" t="s">
        <v>1</v>
      </c>
      <c r="N212" s="223" t="s">
        <v>38</v>
      </c>
      <c r="O212" s="84"/>
      <c r="P212" s="224">
        <f>O212*H212</f>
        <v>0</v>
      </c>
      <c r="Q212" s="224">
        <v>0</v>
      </c>
      <c r="R212" s="224">
        <f>Q212*H212</f>
        <v>0</v>
      </c>
      <c r="S212" s="224">
        <v>0</v>
      </c>
      <c r="T212" s="225">
        <f>S212*H212</f>
        <v>0</v>
      </c>
      <c r="AR212" s="226" t="s">
        <v>179</v>
      </c>
      <c r="AT212" s="226" t="s">
        <v>123</v>
      </c>
      <c r="AU212" s="226" t="s">
        <v>80</v>
      </c>
      <c r="AY212" s="15" t="s">
        <v>119</v>
      </c>
      <c r="BE212" s="227">
        <f>IF(N212="základní",J212,0)</f>
        <v>0</v>
      </c>
      <c r="BF212" s="227">
        <f>IF(N212="snížená",J212,0)</f>
        <v>0</v>
      </c>
      <c r="BG212" s="227">
        <f>IF(N212="zákl. přenesená",J212,0)</f>
        <v>0</v>
      </c>
      <c r="BH212" s="227">
        <f>IF(N212="sníž. přenesená",J212,0)</f>
        <v>0</v>
      </c>
      <c r="BI212" s="227">
        <f>IF(N212="nulová",J212,0)</f>
        <v>0</v>
      </c>
      <c r="BJ212" s="15" t="s">
        <v>78</v>
      </c>
      <c r="BK212" s="227">
        <f>ROUND(I212*H212,2)</f>
        <v>0</v>
      </c>
      <c r="BL212" s="15" t="s">
        <v>179</v>
      </c>
      <c r="BM212" s="226" t="s">
        <v>289</v>
      </c>
    </row>
    <row r="213" spans="2:51" s="12" customFormat="1" ht="12">
      <c r="B213" s="228"/>
      <c r="C213" s="229"/>
      <c r="D213" s="230" t="s">
        <v>130</v>
      </c>
      <c r="E213" s="231" t="s">
        <v>1</v>
      </c>
      <c r="F213" s="232" t="s">
        <v>290</v>
      </c>
      <c r="G213" s="229"/>
      <c r="H213" s="233">
        <v>0.045</v>
      </c>
      <c r="I213" s="234"/>
      <c r="J213" s="229"/>
      <c r="K213" s="229"/>
      <c r="L213" s="235"/>
      <c r="M213" s="236"/>
      <c r="N213" s="237"/>
      <c r="O213" s="237"/>
      <c r="P213" s="237"/>
      <c r="Q213" s="237"/>
      <c r="R213" s="237"/>
      <c r="S213" s="237"/>
      <c r="T213" s="238"/>
      <c r="AT213" s="239" t="s">
        <v>130</v>
      </c>
      <c r="AU213" s="239" t="s">
        <v>80</v>
      </c>
      <c r="AV213" s="12" t="s">
        <v>80</v>
      </c>
      <c r="AW213" s="12" t="s">
        <v>30</v>
      </c>
      <c r="AX213" s="12" t="s">
        <v>78</v>
      </c>
      <c r="AY213" s="239" t="s">
        <v>119</v>
      </c>
    </row>
    <row r="214" spans="2:63" s="11" customFormat="1" ht="22.8" customHeight="1">
      <c r="B214" s="199"/>
      <c r="C214" s="200"/>
      <c r="D214" s="201" t="s">
        <v>72</v>
      </c>
      <c r="E214" s="213" t="s">
        <v>291</v>
      </c>
      <c r="F214" s="213" t="s">
        <v>292</v>
      </c>
      <c r="G214" s="200"/>
      <c r="H214" s="200"/>
      <c r="I214" s="203"/>
      <c r="J214" s="214">
        <f>BK214</f>
        <v>0</v>
      </c>
      <c r="K214" s="200"/>
      <c r="L214" s="205"/>
      <c r="M214" s="206"/>
      <c r="N214" s="207"/>
      <c r="O214" s="207"/>
      <c r="P214" s="208">
        <f>SUM(P215:P221)</f>
        <v>0</v>
      </c>
      <c r="Q214" s="207"/>
      <c r="R214" s="208">
        <f>SUM(R215:R221)</f>
        <v>0.10346899999999999</v>
      </c>
      <c r="S214" s="207"/>
      <c r="T214" s="209">
        <f>SUM(T215:T221)</f>
        <v>0</v>
      </c>
      <c r="AR214" s="210" t="s">
        <v>80</v>
      </c>
      <c r="AT214" s="211" t="s">
        <v>72</v>
      </c>
      <c r="AU214" s="211" t="s">
        <v>78</v>
      </c>
      <c r="AY214" s="210" t="s">
        <v>119</v>
      </c>
      <c r="BK214" s="212">
        <f>SUM(BK215:BK221)</f>
        <v>0</v>
      </c>
    </row>
    <row r="215" spans="2:65" s="1" customFormat="1" ht="24" customHeight="1">
      <c r="B215" s="36"/>
      <c r="C215" s="215" t="s">
        <v>293</v>
      </c>
      <c r="D215" s="215" t="s">
        <v>123</v>
      </c>
      <c r="E215" s="216" t="s">
        <v>294</v>
      </c>
      <c r="F215" s="217" t="s">
        <v>295</v>
      </c>
      <c r="G215" s="218" t="s">
        <v>296</v>
      </c>
      <c r="H215" s="219">
        <v>2</v>
      </c>
      <c r="I215" s="220"/>
      <c r="J215" s="221">
        <f>ROUND(I215*H215,2)</f>
        <v>0</v>
      </c>
      <c r="K215" s="217" t="s">
        <v>127</v>
      </c>
      <c r="L215" s="41"/>
      <c r="M215" s="222" t="s">
        <v>1</v>
      </c>
      <c r="N215" s="223" t="s">
        <v>38</v>
      </c>
      <c r="O215" s="84"/>
      <c r="P215" s="224">
        <f>O215*H215</f>
        <v>0</v>
      </c>
      <c r="Q215" s="224">
        <v>7E-05</v>
      </c>
      <c r="R215" s="224">
        <f>Q215*H215</f>
        <v>0.00014</v>
      </c>
      <c r="S215" s="224">
        <v>0</v>
      </c>
      <c r="T215" s="225">
        <f>S215*H215</f>
        <v>0</v>
      </c>
      <c r="AR215" s="226" t="s">
        <v>179</v>
      </c>
      <c r="AT215" s="226" t="s">
        <v>123</v>
      </c>
      <c r="AU215" s="226" t="s">
        <v>80</v>
      </c>
      <c r="AY215" s="15" t="s">
        <v>119</v>
      </c>
      <c r="BE215" s="227">
        <f>IF(N215="základní",J215,0)</f>
        <v>0</v>
      </c>
      <c r="BF215" s="227">
        <f>IF(N215="snížená",J215,0)</f>
        <v>0</v>
      </c>
      <c r="BG215" s="227">
        <f>IF(N215="zákl. přenesená",J215,0)</f>
        <v>0</v>
      </c>
      <c r="BH215" s="227">
        <f>IF(N215="sníž. přenesená",J215,0)</f>
        <v>0</v>
      </c>
      <c r="BI215" s="227">
        <f>IF(N215="nulová",J215,0)</f>
        <v>0</v>
      </c>
      <c r="BJ215" s="15" t="s">
        <v>78</v>
      </c>
      <c r="BK215" s="227">
        <f>ROUND(I215*H215,2)</f>
        <v>0</v>
      </c>
      <c r="BL215" s="15" t="s">
        <v>179</v>
      </c>
      <c r="BM215" s="226" t="s">
        <v>297</v>
      </c>
    </row>
    <row r="216" spans="2:65" s="1" customFormat="1" ht="16.5" customHeight="1">
      <c r="B216" s="36"/>
      <c r="C216" s="251" t="s">
        <v>146</v>
      </c>
      <c r="D216" s="251" t="s">
        <v>198</v>
      </c>
      <c r="E216" s="252" t="s">
        <v>298</v>
      </c>
      <c r="F216" s="253" t="s">
        <v>299</v>
      </c>
      <c r="G216" s="254" t="s">
        <v>126</v>
      </c>
      <c r="H216" s="255">
        <v>2</v>
      </c>
      <c r="I216" s="256"/>
      <c r="J216" s="257">
        <f>ROUND(I216*H216,2)</f>
        <v>0</v>
      </c>
      <c r="K216" s="253" t="s">
        <v>127</v>
      </c>
      <c r="L216" s="258"/>
      <c r="M216" s="259" t="s">
        <v>1</v>
      </c>
      <c r="N216" s="260" t="s">
        <v>38</v>
      </c>
      <c r="O216" s="84"/>
      <c r="P216" s="224">
        <f>O216*H216</f>
        <v>0</v>
      </c>
      <c r="Q216" s="224">
        <v>0.01575</v>
      </c>
      <c r="R216" s="224">
        <f>Q216*H216</f>
        <v>0.0315</v>
      </c>
      <c r="S216" s="224">
        <v>0</v>
      </c>
      <c r="T216" s="225">
        <f>S216*H216</f>
        <v>0</v>
      </c>
      <c r="AR216" s="226" t="s">
        <v>202</v>
      </c>
      <c r="AT216" s="226" t="s">
        <v>198</v>
      </c>
      <c r="AU216" s="226" t="s">
        <v>80</v>
      </c>
      <c r="AY216" s="15" t="s">
        <v>119</v>
      </c>
      <c r="BE216" s="227">
        <f>IF(N216="základní",J216,0)</f>
        <v>0</v>
      </c>
      <c r="BF216" s="227">
        <f>IF(N216="snížená",J216,0)</f>
        <v>0</v>
      </c>
      <c r="BG216" s="227">
        <f>IF(N216="zákl. přenesená",J216,0)</f>
        <v>0</v>
      </c>
      <c r="BH216" s="227">
        <f>IF(N216="sníž. přenesená",J216,0)</f>
        <v>0</v>
      </c>
      <c r="BI216" s="227">
        <f>IF(N216="nulová",J216,0)</f>
        <v>0</v>
      </c>
      <c r="BJ216" s="15" t="s">
        <v>78</v>
      </c>
      <c r="BK216" s="227">
        <f>ROUND(I216*H216,2)</f>
        <v>0</v>
      </c>
      <c r="BL216" s="15" t="s">
        <v>179</v>
      </c>
      <c r="BM216" s="226" t="s">
        <v>300</v>
      </c>
    </row>
    <row r="217" spans="2:65" s="1" customFormat="1" ht="24" customHeight="1">
      <c r="B217" s="36"/>
      <c r="C217" s="215" t="s">
        <v>301</v>
      </c>
      <c r="D217" s="215" t="s">
        <v>123</v>
      </c>
      <c r="E217" s="216" t="s">
        <v>302</v>
      </c>
      <c r="F217" s="217" t="s">
        <v>303</v>
      </c>
      <c r="G217" s="218" t="s">
        <v>126</v>
      </c>
      <c r="H217" s="219">
        <v>119.715</v>
      </c>
      <c r="I217" s="220"/>
      <c r="J217" s="221">
        <f>ROUND(I217*H217,2)</f>
        <v>0</v>
      </c>
      <c r="K217" s="217" t="s">
        <v>127</v>
      </c>
      <c r="L217" s="41"/>
      <c r="M217" s="222" t="s">
        <v>1</v>
      </c>
      <c r="N217" s="223" t="s">
        <v>38</v>
      </c>
      <c r="O217" s="84"/>
      <c r="P217" s="224">
        <f>O217*H217</f>
        <v>0</v>
      </c>
      <c r="Q217" s="224">
        <v>0</v>
      </c>
      <c r="R217" s="224">
        <f>Q217*H217</f>
        <v>0</v>
      </c>
      <c r="S217" s="224">
        <v>0</v>
      </c>
      <c r="T217" s="225">
        <f>S217*H217</f>
        <v>0</v>
      </c>
      <c r="AR217" s="226" t="s">
        <v>179</v>
      </c>
      <c r="AT217" s="226" t="s">
        <v>123</v>
      </c>
      <c r="AU217" s="226" t="s">
        <v>80</v>
      </c>
      <c r="AY217" s="15" t="s">
        <v>119</v>
      </c>
      <c r="BE217" s="227">
        <f>IF(N217="základní",J217,0)</f>
        <v>0</v>
      </c>
      <c r="BF217" s="227">
        <f>IF(N217="snížená",J217,0)</f>
        <v>0</v>
      </c>
      <c r="BG217" s="227">
        <f>IF(N217="zákl. přenesená",J217,0)</f>
        <v>0</v>
      </c>
      <c r="BH217" s="227">
        <f>IF(N217="sníž. přenesená",J217,0)</f>
        <v>0</v>
      </c>
      <c r="BI217" s="227">
        <f>IF(N217="nulová",J217,0)</f>
        <v>0</v>
      </c>
      <c r="BJ217" s="15" t="s">
        <v>78</v>
      </c>
      <c r="BK217" s="227">
        <f>ROUND(I217*H217,2)</f>
        <v>0</v>
      </c>
      <c r="BL217" s="15" t="s">
        <v>179</v>
      </c>
      <c r="BM217" s="226" t="s">
        <v>304</v>
      </c>
    </row>
    <row r="218" spans="2:51" s="12" customFormat="1" ht="12">
      <c r="B218" s="228"/>
      <c r="C218" s="229"/>
      <c r="D218" s="230" t="s">
        <v>130</v>
      </c>
      <c r="E218" s="231" t="s">
        <v>1</v>
      </c>
      <c r="F218" s="232" t="s">
        <v>305</v>
      </c>
      <c r="G218" s="229"/>
      <c r="H218" s="233">
        <v>119.715</v>
      </c>
      <c r="I218" s="234"/>
      <c r="J218" s="229"/>
      <c r="K218" s="229"/>
      <c r="L218" s="235"/>
      <c r="M218" s="236"/>
      <c r="N218" s="237"/>
      <c r="O218" s="237"/>
      <c r="P218" s="237"/>
      <c r="Q218" s="237"/>
      <c r="R218" s="237"/>
      <c r="S218" s="237"/>
      <c r="T218" s="238"/>
      <c r="AT218" s="239" t="s">
        <v>130</v>
      </c>
      <c r="AU218" s="239" t="s">
        <v>80</v>
      </c>
      <c r="AV218" s="12" t="s">
        <v>80</v>
      </c>
      <c r="AW218" s="12" t="s">
        <v>30</v>
      </c>
      <c r="AX218" s="12" t="s">
        <v>73</v>
      </c>
      <c r="AY218" s="239" t="s">
        <v>119</v>
      </c>
    </row>
    <row r="219" spans="2:51" s="13" customFormat="1" ht="12">
      <c r="B219" s="240"/>
      <c r="C219" s="241"/>
      <c r="D219" s="230" t="s">
        <v>130</v>
      </c>
      <c r="E219" s="242" t="s">
        <v>1</v>
      </c>
      <c r="F219" s="243" t="s">
        <v>132</v>
      </c>
      <c r="G219" s="241"/>
      <c r="H219" s="244">
        <v>119.715</v>
      </c>
      <c r="I219" s="245"/>
      <c r="J219" s="241"/>
      <c r="K219" s="241"/>
      <c r="L219" s="246"/>
      <c r="M219" s="247"/>
      <c r="N219" s="248"/>
      <c r="O219" s="248"/>
      <c r="P219" s="248"/>
      <c r="Q219" s="248"/>
      <c r="R219" s="248"/>
      <c r="S219" s="248"/>
      <c r="T219" s="249"/>
      <c r="AT219" s="250" t="s">
        <v>130</v>
      </c>
      <c r="AU219" s="250" t="s">
        <v>80</v>
      </c>
      <c r="AV219" s="13" t="s">
        <v>128</v>
      </c>
      <c r="AW219" s="13" t="s">
        <v>30</v>
      </c>
      <c r="AX219" s="13" t="s">
        <v>78</v>
      </c>
      <c r="AY219" s="250" t="s">
        <v>119</v>
      </c>
    </row>
    <row r="220" spans="2:65" s="1" customFormat="1" ht="16.5" customHeight="1">
      <c r="B220" s="36"/>
      <c r="C220" s="251" t="s">
        <v>8</v>
      </c>
      <c r="D220" s="251" t="s">
        <v>198</v>
      </c>
      <c r="E220" s="252" t="s">
        <v>306</v>
      </c>
      <c r="F220" s="253" t="s">
        <v>307</v>
      </c>
      <c r="G220" s="254" t="s">
        <v>126</v>
      </c>
      <c r="H220" s="255">
        <v>119.715</v>
      </c>
      <c r="I220" s="256"/>
      <c r="J220" s="257">
        <f>ROUND(I220*H220,2)</f>
        <v>0</v>
      </c>
      <c r="K220" s="253" t="s">
        <v>127</v>
      </c>
      <c r="L220" s="258"/>
      <c r="M220" s="259" t="s">
        <v>1</v>
      </c>
      <c r="N220" s="260" t="s">
        <v>38</v>
      </c>
      <c r="O220" s="84"/>
      <c r="P220" s="224">
        <f>O220*H220</f>
        <v>0</v>
      </c>
      <c r="Q220" s="224">
        <v>0.0006</v>
      </c>
      <c r="R220" s="224">
        <f>Q220*H220</f>
        <v>0.07182899999999999</v>
      </c>
      <c r="S220" s="224">
        <v>0</v>
      </c>
      <c r="T220" s="225">
        <f>S220*H220</f>
        <v>0</v>
      </c>
      <c r="AR220" s="226" t="s">
        <v>202</v>
      </c>
      <c r="AT220" s="226" t="s">
        <v>198</v>
      </c>
      <c r="AU220" s="226" t="s">
        <v>80</v>
      </c>
      <c r="AY220" s="15" t="s">
        <v>119</v>
      </c>
      <c r="BE220" s="227">
        <f>IF(N220="základní",J220,0)</f>
        <v>0</v>
      </c>
      <c r="BF220" s="227">
        <f>IF(N220="snížená",J220,0)</f>
        <v>0</v>
      </c>
      <c r="BG220" s="227">
        <f>IF(N220="zákl. přenesená",J220,0)</f>
        <v>0</v>
      </c>
      <c r="BH220" s="227">
        <f>IF(N220="sníž. přenesená",J220,0)</f>
        <v>0</v>
      </c>
      <c r="BI220" s="227">
        <f>IF(N220="nulová",J220,0)</f>
        <v>0</v>
      </c>
      <c r="BJ220" s="15" t="s">
        <v>78</v>
      </c>
      <c r="BK220" s="227">
        <f>ROUND(I220*H220,2)</f>
        <v>0</v>
      </c>
      <c r="BL220" s="15" t="s">
        <v>179</v>
      </c>
      <c r="BM220" s="226" t="s">
        <v>308</v>
      </c>
    </row>
    <row r="221" spans="2:65" s="1" customFormat="1" ht="24" customHeight="1">
      <c r="B221" s="36"/>
      <c r="C221" s="215" t="s">
        <v>309</v>
      </c>
      <c r="D221" s="215" t="s">
        <v>123</v>
      </c>
      <c r="E221" s="216" t="s">
        <v>310</v>
      </c>
      <c r="F221" s="217" t="s">
        <v>311</v>
      </c>
      <c r="G221" s="218" t="s">
        <v>170</v>
      </c>
      <c r="H221" s="219">
        <v>0.103</v>
      </c>
      <c r="I221" s="220"/>
      <c r="J221" s="221">
        <f>ROUND(I221*H221,2)</f>
        <v>0</v>
      </c>
      <c r="K221" s="217" t="s">
        <v>127</v>
      </c>
      <c r="L221" s="41"/>
      <c r="M221" s="222" t="s">
        <v>1</v>
      </c>
      <c r="N221" s="223" t="s">
        <v>38</v>
      </c>
      <c r="O221" s="84"/>
      <c r="P221" s="224">
        <f>O221*H221</f>
        <v>0</v>
      </c>
      <c r="Q221" s="224">
        <v>0</v>
      </c>
      <c r="R221" s="224">
        <f>Q221*H221</f>
        <v>0</v>
      </c>
      <c r="S221" s="224">
        <v>0</v>
      </c>
      <c r="T221" s="225">
        <f>S221*H221</f>
        <v>0</v>
      </c>
      <c r="AR221" s="226" t="s">
        <v>179</v>
      </c>
      <c r="AT221" s="226" t="s">
        <v>123</v>
      </c>
      <c r="AU221" s="226" t="s">
        <v>80</v>
      </c>
      <c r="AY221" s="15" t="s">
        <v>119</v>
      </c>
      <c r="BE221" s="227">
        <f>IF(N221="základní",J221,0)</f>
        <v>0</v>
      </c>
      <c r="BF221" s="227">
        <f>IF(N221="snížená",J221,0)</f>
        <v>0</v>
      </c>
      <c r="BG221" s="227">
        <f>IF(N221="zákl. přenesená",J221,0)</f>
        <v>0</v>
      </c>
      <c r="BH221" s="227">
        <f>IF(N221="sníž. přenesená",J221,0)</f>
        <v>0</v>
      </c>
      <c r="BI221" s="227">
        <f>IF(N221="nulová",J221,0)</f>
        <v>0</v>
      </c>
      <c r="BJ221" s="15" t="s">
        <v>78</v>
      </c>
      <c r="BK221" s="227">
        <f>ROUND(I221*H221,2)</f>
        <v>0</v>
      </c>
      <c r="BL221" s="15" t="s">
        <v>179</v>
      </c>
      <c r="BM221" s="226" t="s">
        <v>312</v>
      </c>
    </row>
    <row r="222" spans="2:63" s="11" customFormat="1" ht="22.8" customHeight="1">
      <c r="B222" s="199"/>
      <c r="C222" s="200"/>
      <c r="D222" s="201" t="s">
        <v>72</v>
      </c>
      <c r="E222" s="213" t="s">
        <v>313</v>
      </c>
      <c r="F222" s="213" t="s">
        <v>314</v>
      </c>
      <c r="G222" s="200"/>
      <c r="H222" s="200"/>
      <c r="I222" s="203"/>
      <c r="J222" s="214">
        <f>BK222</f>
        <v>0</v>
      </c>
      <c r="K222" s="200"/>
      <c r="L222" s="205"/>
      <c r="M222" s="206"/>
      <c r="N222" s="207"/>
      <c r="O222" s="207"/>
      <c r="P222" s="208">
        <f>SUM(P223:P234)</f>
        <v>0</v>
      </c>
      <c r="Q222" s="207"/>
      <c r="R222" s="208">
        <f>SUM(R223:R234)</f>
        <v>0.4322396399999999</v>
      </c>
      <c r="S222" s="207"/>
      <c r="T222" s="209">
        <f>SUM(T223:T234)</f>
        <v>0</v>
      </c>
      <c r="AR222" s="210" t="s">
        <v>80</v>
      </c>
      <c r="AT222" s="211" t="s">
        <v>72</v>
      </c>
      <c r="AU222" s="211" t="s">
        <v>78</v>
      </c>
      <c r="AY222" s="210" t="s">
        <v>119</v>
      </c>
      <c r="BK222" s="212">
        <f>SUM(BK223:BK234)</f>
        <v>0</v>
      </c>
    </row>
    <row r="223" spans="2:65" s="1" customFormat="1" ht="24" customHeight="1">
      <c r="B223" s="36"/>
      <c r="C223" s="215" t="s">
        <v>179</v>
      </c>
      <c r="D223" s="215" t="s">
        <v>123</v>
      </c>
      <c r="E223" s="216" t="s">
        <v>315</v>
      </c>
      <c r="F223" s="217" t="s">
        <v>316</v>
      </c>
      <c r="G223" s="218" t="s">
        <v>126</v>
      </c>
      <c r="H223" s="219">
        <v>119.715</v>
      </c>
      <c r="I223" s="220"/>
      <c r="J223" s="221">
        <f>ROUND(I223*H223,2)</f>
        <v>0</v>
      </c>
      <c r="K223" s="217" t="s">
        <v>127</v>
      </c>
      <c r="L223" s="41"/>
      <c r="M223" s="222" t="s">
        <v>1</v>
      </c>
      <c r="N223" s="223" t="s">
        <v>38</v>
      </c>
      <c r="O223" s="84"/>
      <c r="P223" s="224">
        <f>O223*H223</f>
        <v>0</v>
      </c>
      <c r="Q223" s="224">
        <v>0.0006</v>
      </c>
      <c r="R223" s="224">
        <f>Q223*H223</f>
        <v>0.07182899999999999</v>
      </c>
      <c r="S223" s="224">
        <v>0</v>
      </c>
      <c r="T223" s="225">
        <f>S223*H223</f>
        <v>0</v>
      </c>
      <c r="AR223" s="226" t="s">
        <v>179</v>
      </c>
      <c r="AT223" s="226" t="s">
        <v>123</v>
      </c>
      <c r="AU223" s="226" t="s">
        <v>80</v>
      </c>
      <c r="AY223" s="15" t="s">
        <v>119</v>
      </c>
      <c r="BE223" s="227">
        <f>IF(N223="základní",J223,0)</f>
        <v>0</v>
      </c>
      <c r="BF223" s="227">
        <f>IF(N223="snížená",J223,0)</f>
        <v>0</v>
      </c>
      <c r="BG223" s="227">
        <f>IF(N223="zákl. přenesená",J223,0)</f>
        <v>0</v>
      </c>
      <c r="BH223" s="227">
        <f>IF(N223="sníž. přenesená",J223,0)</f>
        <v>0</v>
      </c>
      <c r="BI223" s="227">
        <f>IF(N223="nulová",J223,0)</f>
        <v>0</v>
      </c>
      <c r="BJ223" s="15" t="s">
        <v>78</v>
      </c>
      <c r="BK223" s="227">
        <f>ROUND(I223*H223,2)</f>
        <v>0</v>
      </c>
      <c r="BL223" s="15" t="s">
        <v>179</v>
      </c>
      <c r="BM223" s="226" t="s">
        <v>317</v>
      </c>
    </row>
    <row r="224" spans="2:51" s="12" customFormat="1" ht="12">
      <c r="B224" s="228"/>
      <c r="C224" s="229"/>
      <c r="D224" s="230" t="s">
        <v>130</v>
      </c>
      <c r="E224" s="231" t="s">
        <v>1</v>
      </c>
      <c r="F224" s="232" t="s">
        <v>305</v>
      </c>
      <c r="G224" s="229"/>
      <c r="H224" s="233">
        <v>119.715</v>
      </c>
      <c r="I224" s="234"/>
      <c r="J224" s="229"/>
      <c r="K224" s="229"/>
      <c r="L224" s="235"/>
      <c r="M224" s="236"/>
      <c r="N224" s="237"/>
      <c r="O224" s="237"/>
      <c r="P224" s="237"/>
      <c r="Q224" s="237"/>
      <c r="R224" s="237"/>
      <c r="S224" s="237"/>
      <c r="T224" s="238"/>
      <c r="AT224" s="239" t="s">
        <v>130</v>
      </c>
      <c r="AU224" s="239" t="s">
        <v>80</v>
      </c>
      <c r="AV224" s="12" t="s">
        <v>80</v>
      </c>
      <c r="AW224" s="12" t="s">
        <v>30</v>
      </c>
      <c r="AX224" s="12" t="s">
        <v>73</v>
      </c>
      <c r="AY224" s="239" t="s">
        <v>119</v>
      </c>
    </row>
    <row r="225" spans="2:51" s="12" customFormat="1" ht="12">
      <c r="B225" s="228"/>
      <c r="C225" s="229"/>
      <c r="D225" s="230" t="s">
        <v>130</v>
      </c>
      <c r="E225" s="231" t="s">
        <v>1</v>
      </c>
      <c r="F225" s="232" t="s">
        <v>318</v>
      </c>
      <c r="G225" s="229"/>
      <c r="H225" s="233">
        <v>0</v>
      </c>
      <c r="I225" s="234"/>
      <c r="J225" s="229"/>
      <c r="K225" s="229"/>
      <c r="L225" s="235"/>
      <c r="M225" s="236"/>
      <c r="N225" s="237"/>
      <c r="O225" s="237"/>
      <c r="P225" s="237"/>
      <c r="Q225" s="237"/>
      <c r="R225" s="237"/>
      <c r="S225" s="237"/>
      <c r="T225" s="238"/>
      <c r="AT225" s="239" t="s">
        <v>130</v>
      </c>
      <c r="AU225" s="239" t="s">
        <v>80</v>
      </c>
      <c r="AV225" s="12" t="s">
        <v>80</v>
      </c>
      <c r="AW225" s="12" t="s">
        <v>30</v>
      </c>
      <c r="AX225" s="12" t="s">
        <v>73</v>
      </c>
      <c r="AY225" s="239" t="s">
        <v>119</v>
      </c>
    </row>
    <row r="226" spans="2:51" s="13" customFormat="1" ht="12">
      <c r="B226" s="240"/>
      <c r="C226" s="241"/>
      <c r="D226" s="230" t="s">
        <v>130</v>
      </c>
      <c r="E226" s="242" t="s">
        <v>1</v>
      </c>
      <c r="F226" s="243" t="s">
        <v>132</v>
      </c>
      <c r="G226" s="241"/>
      <c r="H226" s="244">
        <v>119.715</v>
      </c>
      <c r="I226" s="245"/>
      <c r="J226" s="241"/>
      <c r="K226" s="241"/>
      <c r="L226" s="246"/>
      <c r="M226" s="247"/>
      <c r="N226" s="248"/>
      <c r="O226" s="248"/>
      <c r="P226" s="248"/>
      <c r="Q226" s="248"/>
      <c r="R226" s="248"/>
      <c r="S226" s="248"/>
      <c r="T226" s="249"/>
      <c r="AT226" s="250" t="s">
        <v>130</v>
      </c>
      <c r="AU226" s="250" t="s">
        <v>80</v>
      </c>
      <c r="AV226" s="13" t="s">
        <v>128</v>
      </c>
      <c r="AW226" s="13" t="s">
        <v>30</v>
      </c>
      <c r="AX226" s="13" t="s">
        <v>78</v>
      </c>
      <c r="AY226" s="250" t="s">
        <v>119</v>
      </c>
    </row>
    <row r="227" spans="2:65" s="1" customFormat="1" ht="36" customHeight="1">
      <c r="B227" s="36"/>
      <c r="C227" s="251" t="s">
        <v>319</v>
      </c>
      <c r="D227" s="251" t="s">
        <v>198</v>
      </c>
      <c r="E227" s="252" t="s">
        <v>320</v>
      </c>
      <c r="F227" s="253" t="s">
        <v>321</v>
      </c>
      <c r="G227" s="254" t="s">
        <v>126</v>
      </c>
      <c r="H227" s="255">
        <v>125.701</v>
      </c>
      <c r="I227" s="256"/>
      <c r="J227" s="257">
        <f>ROUND(I227*H227,2)</f>
        <v>0</v>
      </c>
      <c r="K227" s="253" t="s">
        <v>127</v>
      </c>
      <c r="L227" s="258"/>
      <c r="M227" s="259" t="s">
        <v>1</v>
      </c>
      <c r="N227" s="260" t="s">
        <v>38</v>
      </c>
      <c r="O227" s="84"/>
      <c r="P227" s="224">
        <f>O227*H227</f>
        <v>0</v>
      </c>
      <c r="Q227" s="224">
        <v>0.00264</v>
      </c>
      <c r="R227" s="224">
        <f>Q227*H227</f>
        <v>0.33185064</v>
      </c>
      <c r="S227" s="224">
        <v>0</v>
      </c>
      <c r="T227" s="225">
        <f>S227*H227</f>
        <v>0</v>
      </c>
      <c r="AR227" s="226" t="s">
        <v>202</v>
      </c>
      <c r="AT227" s="226" t="s">
        <v>198</v>
      </c>
      <c r="AU227" s="226" t="s">
        <v>80</v>
      </c>
      <c r="AY227" s="15" t="s">
        <v>119</v>
      </c>
      <c r="BE227" s="227">
        <f>IF(N227="základní",J227,0)</f>
        <v>0</v>
      </c>
      <c r="BF227" s="227">
        <f>IF(N227="snížená",J227,0)</f>
        <v>0</v>
      </c>
      <c r="BG227" s="227">
        <f>IF(N227="zákl. přenesená",J227,0)</f>
        <v>0</v>
      </c>
      <c r="BH227" s="227">
        <f>IF(N227="sníž. přenesená",J227,0)</f>
        <v>0</v>
      </c>
      <c r="BI227" s="227">
        <f>IF(N227="nulová",J227,0)</f>
        <v>0</v>
      </c>
      <c r="BJ227" s="15" t="s">
        <v>78</v>
      </c>
      <c r="BK227" s="227">
        <f>ROUND(I227*H227,2)</f>
        <v>0</v>
      </c>
      <c r="BL227" s="15" t="s">
        <v>179</v>
      </c>
      <c r="BM227" s="226" t="s">
        <v>322</v>
      </c>
    </row>
    <row r="228" spans="2:51" s="12" customFormat="1" ht="12">
      <c r="B228" s="228"/>
      <c r="C228" s="229"/>
      <c r="D228" s="230" t="s">
        <v>130</v>
      </c>
      <c r="E228" s="231" t="s">
        <v>1</v>
      </c>
      <c r="F228" s="232" t="s">
        <v>305</v>
      </c>
      <c r="G228" s="229"/>
      <c r="H228" s="233">
        <v>119.715</v>
      </c>
      <c r="I228" s="234"/>
      <c r="J228" s="229"/>
      <c r="K228" s="229"/>
      <c r="L228" s="235"/>
      <c r="M228" s="236"/>
      <c r="N228" s="237"/>
      <c r="O228" s="237"/>
      <c r="P228" s="237"/>
      <c r="Q228" s="237"/>
      <c r="R228" s="237"/>
      <c r="S228" s="237"/>
      <c r="T228" s="238"/>
      <c r="AT228" s="239" t="s">
        <v>130</v>
      </c>
      <c r="AU228" s="239" t="s">
        <v>80</v>
      </c>
      <c r="AV228" s="12" t="s">
        <v>80</v>
      </c>
      <c r="AW228" s="12" t="s">
        <v>30</v>
      </c>
      <c r="AX228" s="12" t="s">
        <v>73</v>
      </c>
      <c r="AY228" s="239" t="s">
        <v>119</v>
      </c>
    </row>
    <row r="229" spans="2:51" s="13" customFormat="1" ht="12">
      <c r="B229" s="240"/>
      <c r="C229" s="241"/>
      <c r="D229" s="230" t="s">
        <v>130</v>
      </c>
      <c r="E229" s="242" t="s">
        <v>1</v>
      </c>
      <c r="F229" s="243" t="s">
        <v>132</v>
      </c>
      <c r="G229" s="241"/>
      <c r="H229" s="244">
        <v>119.715</v>
      </c>
      <c r="I229" s="245"/>
      <c r="J229" s="241"/>
      <c r="K229" s="241"/>
      <c r="L229" s="246"/>
      <c r="M229" s="247"/>
      <c r="N229" s="248"/>
      <c r="O229" s="248"/>
      <c r="P229" s="248"/>
      <c r="Q229" s="248"/>
      <c r="R229" s="248"/>
      <c r="S229" s="248"/>
      <c r="T229" s="249"/>
      <c r="AT229" s="250" t="s">
        <v>130</v>
      </c>
      <c r="AU229" s="250" t="s">
        <v>80</v>
      </c>
      <c r="AV229" s="13" t="s">
        <v>128</v>
      </c>
      <c r="AW229" s="13" t="s">
        <v>30</v>
      </c>
      <c r="AX229" s="13" t="s">
        <v>78</v>
      </c>
      <c r="AY229" s="250" t="s">
        <v>119</v>
      </c>
    </row>
    <row r="230" spans="2:51" s="12" customFormat="1" ht="12">
      <c r="B230" s="228"/>
      <c r="C230" s="229"/>
      <c r="D230" s="230" t="s">
        <v>130</v>
      </c>
      <c r="E230" s="229"/>
      <c r="F230" s="232" t="s">
        <v>323</v>
      </c>
      <c r="G230" s="229"/>
      <c r="H230" s="233">
        <v>125.701</v>
      </c>
      <c r="I230" s="234"/>
      <c r="J230" s="229"/>
      <c r="K230" s="229"/>
      <c r="L230" s="235"/>
      <c r="M230" s="236"/>
      <c r="N230" s="237"/>
      <c r="O230" s="237"/>
      <c r="P230" s="237"/>
      <c r="Q230" s="237"/>
      <c r="R230" s="237"/>
      <c r="S230" s="237"/>
      <c r="T230" s="238"/>
      <c r="AT230" s="239" t="s">
        <v>130</v>
      </c>
      <c r="AU230" s="239" t="s">
        <v>80</v>
      </c>
      <c r="AV230" s="12" t="s">
        <v>80</v>
      </c>
      <c r="AW230" s="12" t="s">
        <v>4</v>
      </c>
      <c r="AX230" s="12" t="s">
        <v>78</v>
      </c>
      <c r="AY230" s="239" t="s">
        <v>119</v>
      </c>
    </row>
    <row r="231" spans="2:65" s="1" customFormat="1" ht="16.5" customHeight="1">
      <c r="B231" s="36"/>
      <c r="C231" s="215" t="s">
        <v>324</v>
      </c>
      <c r="D231" s="215" t="s">
        <v>123</v>
      </c>
      <c r="E231" s="216" t="s">
        <v>325</v>
      </c>
      <c r="F231" s="217" t="s">
        <v>326</v>
      </c>
      <c r="G231" s="218" t="s">
        <v>126</v>
      </c>
      <c r="H231" s="219">
        <v>47.6</v>
      </c>
      <c r="I231" s="220"/>
      <c r="J231" s="221">
        <f>ROUND(I231*H231,2)</f>
        <v>0</v>
      </c>
      <c r="K231" s="217" t="s">
        <v>1</v>
      </c>
      <c r="L231" s="41"/>
      <c r="M231" s="222" t="s">
        <v>1</v>
      </c>
      <c r="N231" s="223" t="s">
        <v>38</v>
      </c>
      <c r="O231" s="84"/>
      <c r="P231" s="224">
        <f>O231*H231</f>
        <v>0</v>
      </c>
      <c r="Q231" s="224">
        <v>0.0006</v>
      </c>
      <c r="R231" s="224">
        <f>Q231*H231</f>
        <v>0.02856</v>
      </c>
      <c r="S231" s="224">
        <v>0</v>
      </c>
      <c r="T231" s="225">
        <f>S231*H231</f>
        <v>0</v>
      </c>
      <c r="AR231" s="226" t="s">
        <v>179</v>
      </c>
      <c r="AT231" s="226" t="s">
        <v>123</v>
      </c>
      <c r="AU231" s="226" t="s">
        <v>80</v>
      </c>
      <c r="AY231" s="15" t="s">
        <v>119</v>
      </c>
      <c r="BE231" s="227">
        <f>IF(N231="základní",J231,0)</f>
        <v>0</v>
      </c>
      <c r="BF231" s="227">
        <f>IF(N231="snížená",J231,0)</f>
        <v>0</v>
      </c>
      <c r="BG231" s="227">
        <f>IF(N231="zákl. přenesená",J231,0)</f>
        <v>0</v>
      </c>
      <c r="BH231" s="227">
        <f>IF(N231="sníž. přenesená",J231,0)</f>
        <v>0</v>
      </c>
      <c r="BI231" s="227">
        <f>IF(N231="nulová",J231,0)</f>
        <v>0</v>
      </c>
      <c r="BJ231" s="15" t="s">
        <v>78</v>
      </c>
      <c r="BK231" s="227">
        <f>ROUND(I231*H231,2)</f>
        <v>0</v>
      </c>
      <c r="BL231" s="15" t="s">
        <v>179</v>
      </c>
      <c r="BM231" s="226" t="s">
        <v>327</v>
      </c>
    </row>
    <row r="232" spans="2:51" s="12" customFormat="1" ht="12">
      <c r="B232" s="228"/>
      <c r="C232" s="229"/>
      <c r="D232" s="230" t="s">
        <v>130</v>
      </c>
      <c r="E232" s="231" t="s">
        <v>1</v>
      </c>
      <c r="F232" s="232" t="s">
        <v>328</v>
      </c>
      <c r="G232" s="229"/>
      <c r="H232" s="233">
        <v>47.6</v>
      </c>
      <c r="I232" s="234"/>
      <c r="J232" s="229"/>
      <c r="K232" s="229"/>
      <c r="L232" s="235"/>
      <c r="M232" s="236"/>
      <c r="N232" s="237"/>
      <c r="O232" s="237"/>
      <c r="P232" s="237"/>
      <c r="Q232" s="237"/>
      <c r="R232" s="237"/>
      <c r="S232" s="237"/>
      <c r="T232" s="238"/>
      <c r="AT232" s="239" t="s">
        <v>130</v>
      </c>
      <c r="AU232" s="239" t="s">
        <v>80</v>
      </c>
      <c r="AV232" s="12" t="s">
        <v>80</v>
      </c>
      <c r="AW232" s="12" t="s">
        <v>30</v>
      </c>
      <c r="AX232" s="12" t="s">
        <v>73</v>
      </c>
      <c r="AY232" s="239" t="s">
        <v>119</v>
      </c>
    </row>
    <row r="233" spans="2:51" s="13" customFormat="1" ht="12">
      <c r="B233" s="240"/>
      <c r="C233" s="241"/>
      <c r="D233" s="230" t="s">
        <v>130</v>
      </c>
      <c r="E233" s="242" t="s">
        <v>1</v>
      </c>
      <c r="F233" s="243" t="s">
        <v>132</v>
      </c>
      <c r="G233" s="241"/>
      <c r="H233" s="244">
        <v>47.6</v>
      </c>
      <c r="I233" s="245"/>
      <c r="J233" s="241"/>
      <c r="K233" s="241"/>
      <c r="L233" s="246"/>
      <c r="M233" s="247"/>
      <c r="N233" s="248"/>
      <c r="O233" s="248"/>
      <c r="P233" s="248"/>
      <c r="Q233" s="248"/>
      <c r="R233" s="248"/>
      <c r="S233" s="248"/>
      <c r="T233" s="249"/>
      <c r="AT233" s="250" t="s">
        <v>130</v>
      </c>
      <c r="AU233" s="250" t="s">
        <v>80</v>
      </c>
      <c r="AV233" s="13" t="s">
        <v>128</v>
      </c>
      <c r="AW233" s="13" t="s">
        <v>30</v>
      </c>
      <c r="AX233" s="13" t="s">
        <v>78</v>
      </c>
      <c r="AY233" s="250" t="s">
        <v>119</v>
      </c>
    </row>
    <row r="234" spans="2:65" s="1" customFormat="1" ht="24" customHeight="1">
      <c r="B234" s="36"/>
      <c r="C234" s="215" t="s">
        <v>329</v>
      </c>
      <c r="D234" s="215" t="s">
        <v>123</v>
      </c>
      <c r="E234" s="216" t="s">
        <v>330</v>
      </c>
      <c r="F234" s="217" t="s">
        <v>331</v>
      </c>
      <c r="G234" s="218" t="s">
        <v>170</v>
      </c>
      <c r="H234" s="219">
        <v>0.432</v>
      </c>
      <c r="I234" s="220"/>
      <c r="J234" s="221">
        <f>ROUND(I234*H234,2)</f>
        <v>0</v>
      </c>
      <c r="K234" s="217" t="s">
        <v>127</v>
      </c>
      <c r="L234" s="41"/>
      <c r="M234" s="222" t="s">
        <v>1</v>
      </c>
      <c r="N234" s="223" t="s">
        <v>38</v>
      </c>
      <c r="O234" s="84"/>
      <c r="P234" s="224">
        <f>O234*H234</f>
        <v>0</v>
      </c>
      <c r="Q234" s="224">
        <v>0</v>
      </c>
      <c r="R234" s="224">
        <f>Q234*H234</f>
        <v>0</v>
      </c>
      <c r="S234" s="224">
        <v>0</v>
      </c>
      <c r="T234" s="225">
        <f>S234*H234</f>
        <v>0</v>
      </c>
      <c r="AR234" s="226" t="s">
        <v>179</v>
      </c>
      <c r="AT234" s="226" t="s">
        <v>123</v>
      </c>
      <c r="AU234" s="226" t="s">
        <v>80</v>
      </c>
      <c r="AY234" s="15" t="s">
        <v>119</v>
      </c>
      <c r="BE234" s="227">
        <f>IF(N234="základní",J234,0)</f>
        <v>0</v>
      </c>
      <c r="BF234" s="227">
        <f>IF(N234="snížená",J234,0)</f>
        <v>0</v>
      </c>
      <c r="BG234" s="227">
        <f>IF(N234="zákl. přenesená",J234,0)</f>
        <v>0</v>
      </c>
      <c r="BH234" s="227">
        <f>IF(N234="sníž. přenesená",J234,0)</f>
        <v>0</v>
      </c>
      <c r="BI234" s="227">
        <f>IF(N234="nulová",J234,0)</f>
        <v>0</v>
      </c>
      <c r="BJ234" s="15" t="s">
        <v>78</v>
      </c>
      <c r="BK234" s="227">
        <f>ROUND(I234*H234,2)</f>
        <v>0</v>
      </c>
      <c r="BL234" s="15" t="s">
        <v>179</v>
      </c>
      <c r="BM234" s="226" t="s">
        <v>332</v>
      </c>
    </row>
    <row r="235" spans="2:63" s="11" customFormat="1" ht="22.8" customHeight="1">
      <c r="B235" s="199"/>
      <c r="C235" s="200"/>
      <c r="D235" s="201" t="s">
        <v>72</v>
      </c>
      <c r="E235" s="213" t="s">
        <v>333</v>
      </c>
      <c r="F235" s="213" t="s">
        <v>334</v>
      </c>
      <c r="G235" s="200"/>
      <c r="H235" s="200"/>
      <c r="I235" s="203"/>
      <c r="J235" s="214">
        <f>BK235</f>
        <v>0</v>
      </c>
      <c r="K235" s="200"/>
      <c r="L235" s="205"/>
      <c r="M235" s="206"/>
      <c r="N235" s="207"/>
      <c r="O235" s="207"/>
      <c r="P235" s="208">
        <f>SUM(P236:P248)</f>
        <v>0</v>
      </c>
      <c r="Q235" s="207"/>
      <c r="R235" s="208">
        <f>SUM(R236:R248)</f>
        <v>0.0027415</v>
      </c>
      <c r="S235" s="207"/>
      <c r="T235" s="209">
        <f>SUM(T236:T248)</f>
        <v>0</v>
      </c>
      <c r="AR235" s="210" t="s">
        <v>80</v>
      </c>
      <c r="AT235" s="211" t="s">
        <v>72</v>
      </c>
      <c r="AU235" s="211" t="s">
        <v>78</v>
      </c>
      <c r="AY235" s="210" t="s">
        <v>119</v>
      </c>
      <c r="BK235" s="212">
        <f>SUM(BK236:BK248)</f>
        <v>0</v>
      </c>
    </row>
    <row r="236" spans="2:65" s="1" customFormat="1" ht="24" customHeight="1">
      <c r="B236" s="36"/>
      <c r="C236" s="215" t="s">
        <v>335</v>
      </c>
      <c r="D236" s="215" t="s">
        <v>123</v>
      </c>
      <c r="E236" s="216" t="s">
        <v>336</v>
      </c>
      <c r="F236" s="217" t="s">
        <v>337</v>
      </c>
      <c r="G236" s="218" t="s">
        <v>126</v>
      </c>
      <c r="H236" s="219">
        <v>2.575</v>
      </c>
      <c r="I236" s="220"/>
      <c r="J236" s="221">
        <f>ROUND(I236*H236,2)</f>
        <v>0</v>
      </c>
      <c r="K236" s="217" t="s">
        <v>127</v>
      </c>
      <c r="L236" s="41"/>
      <c r="M236" s="222" t="s">
        <v>1</v>
      </c>
      <c r="N236" s="223" t="s">
        <v>38</v>
      </c>
      <c r="O236" s="84"/>
      <c r="P236" s="224">
        <f>O236*H236</f>
        <v>0</v>
      </c>
      <c r="Q236" s="224">
        <v>0.00014</v>
      </c>
      <c r="R236" s="224">
        <f>Q236*H236</f>
        <v>0.0003605</v>
      </c>
      <c r="S236" s="224">
        <v>0</v>
      </c>
      <c r="T236" s="225">
        <f>S236*H236</f>
        <v>0</v>
      </c>
      <c r="AR236" s="226" t="s">
        <v>179</v>
      </c>
      <c r="AT236" s="226" t="s">
        <v>123</v>
      </c>
      <c r="AU236" s="226" t="s">
        <v>80</v>
      </c>
      <c r="AY236" s="15" t="s">
        <v>119</v>
      </c>
      <c r="BE236" s="227">
        <f>IF(N236="základní",J236,0)</f>
        <v>0</v>
      </c>
      <c r="BF236" s="227">
        <f>IF(N236="snížená",J236,0)</f>
        <v>0</v>
      </c>
      <c r="BG236" s="227">
        <f>IF(N236="zákl. přenesená",J236,0)</f>
        <v>0</v>
      </c>
      <c r="BH236" s="227">
        <f>IF(N236="sníž. přenesená",J236,0)</f>
        <v>0</v>
      </c>
      <c r="BI236" s="227">
        <f>IF(N236="nulová",J236,0)</f>
        <v>0</v>
      </c>
      <c r="BJ236" s="15" t="s">
        <v>78</v>
      </c>
      <c r="BK236" s="227">
        <f>ROUND(I236*H236,2)</f>
        <v>0</v>
      </c>
      <c r="BL236" s="15" t="s">
        <v>179</v>
      </c>
      <c r="BM236" s="226" t="s">
        <v>338</v>
      </c>
    </row>
    <row r="237" spans="2:51" s="12" customFormat="1" ht="12">
      <c r="B237" s="228"/>
      <c r="C237" s="229"/>
      <c r="D237" s="230" t="s">
        <v>130</v>
      </c>
      <c r="E237" s="231" t="s">
        <v>1</v>
      </c>
      <c r="F237" s="232" t="s">
        <v>339</v>
      </c>
      <c r="G237" s="229"/>
      <c r="H237" s="233">
        <v>1.375</v>
      </c>
      <c r="I237" s="234"/>
      <c r="J237" s="229"/>
      <c r="K237" s="229"/>
      <c r="L237" s="235"/>
      <c r="M237" s="236"/>
      <c r="N237" s="237"/>
      <c r="O237" s="237"/>
      <c r="P237" s="237"/>
      <c r="Q237" s="237"/>
      <c r="R237" s="237"/>
      <c r="S237" s="237"/>
      <c r="T237" s="238"/>
      <c r="AT237" s="239" t="s">
        <v>130</v>
      </c>
      <c r="AU237" s="239" t="s">
        <v>80</v>
      </c>
      <c r="AV237" s="12" t="s">
        <v>80</v>
      </c>
      <c r="AW237" s="12" t="s">
        <v>30</v>
      </c>
      <c r="AX237" s="12" t="s">
        <v>73</v>
      </c>
      <c r="AY237" s="239" t="s">
        <v>119</v>
      </c>
    </row>
    <row r="238" spans="2:51" s="12" customFormat="1" ht="12">
      <c r="B238" s="228"/>
      <c r="C238" s="229"/>
      <c r="D238" s="230" t="s">
        <v>130</v>
      </c>
      <c r="E238" s="231" t="s">
        <v>1</v>
      </c>
      <c r="F238" s="232" t="s">
        <v>340</v>
      </c>
      <c r="G238" s="229"/>
      <c r="H238" s="233">
        <v>1.2</v>
      </c>
      <c r="I238" s="234"/>
      <c r="J238" s="229"/>
      <c r="K238" s="229"/>
      <c r="L238" s="235"/>
      <c r="M238" s="236"/>
      <c r="N238" s="237"/>
      <c r="O238" s="237"/>
      <c r="P238" s="237"/>
      <c r="Q238" s="237"/>
      <c r="R238" s="237"/>
      <c r="S238" s="237"/>
      <c r="T238" s="238"/>
      <c r="AT238" s="239" t="s">
        <v>130</v>
      </c>
      <c r="AU238" s="239" t="s">
        <v>80</v>
      </c>
      <c r="AV238" s="12" t="s">
        <v>80</v>
      </c>
      <c r="AW238" s="12" t="s">
        <v>30</v>
      </c>
      <c r="AX238" s="12" t="s">
        <v>73</v>
      </c>
      <c r="AY238" s="239" t="s">
        <v>119</v>
      </c>
    </row>
    <row r="239" spans="2:51" s="13" customFormat="1" ht="12">
      <c r="B239" s="240"/>
      <c r="C239" s="241"/>
      <c r="D239" s="230" t="s">
        <v>130</v>
      </c>
      <c r="E239" s="242" t="s">
        <v>1</v>
      </c>
      <c r="F239" s="243" t="s">
        <v>132</v>
      </c>
      <c r="G239" s="241"/>
      <c r="H239" s="244">
        <v>2.575</v>
      </c>
      <c r="I239" s="245"/>
      <c r="J239" s="241"/>
      <c r="K239" s="241"/>
      <c r="L239" s="246"/>
      <c r="M239" s="247"/>
      <c r="N239" s="248"/>
      <c r="O239" s="248"/>
      <c r="P239" s="248"/>
      <c r="Q239" s="248"/>
      <c r="R239" s="248"/>
      <c r="S239" s="248"/>
      <c r="T239" s="249"/>
      <c r="AT239" s="250" t="s">
        <v>130</v>
      </c>
      <c r="AU239" s="250" t="s">
        <v>80</v>
      </c>
      <c r="AV239" s="13" t="s">
        <v>128</v>
      </c>
      <c r="AW239" s="13" t="s">
        <v>30</v>
      </c>
      <c r="AX239" s="13" t="s">
        <v>78</v>
      </c>
      <c r="AY239" s="250" t="s">
        <v>119</v>
      </c>
    </row>
    <row r="240" spans="2:65" s="1" customFormat="1" ht="24" customHeight="1">
      <c r="B240" s="36"/>
      <c r="C240" s="215" t="s">
        <v>341</v>
      </c>
      <c r="D240" s="215" t="s">
        <v>123</v>
      </c>
      <c r="E240" s="216" t="s">
        <v>342</v>
      </c>
      <c r="F240" s="217" t="s">
        <v>343</v>
      </c>
      <c r="G240" s="218" t="s">
        <v>126</v>
      </c>
      <c r="H240" s="219">
        <v>2.575</v>
      </c>
      <c r="I240" s="220"/>
      <c r="J240" s="221">
        <f>ROUND(I240*H240,2)</f>
        <v>0</v>
      </c>
      <c r="K240" s="217" t="s">
        <v>127</v>
      </c>
      <c r="L240" s="41"/>
      <c r="M240" s="222" t="s">
        <v>1</v>
      </c>
      <c r="N240" s="223" t="s">
        <v>38</v>
      </c>
      <c r="O240" s="84"/>
      <c r="P240" s="224">
        <f>O240*H240</f>
        <v>0</v>
      </c>
      <c r="Q240" s="224">
        <v>0.00012</v>
      </c>
      <c r="R240" s="224">
        <f>Q240*H240</f>
        <v>0.00030900000000000003</v>
      </c>
      <c r="S240" s="224">
        <v>0</v>
      </c>
      <c r="T240" s="225">
        <f>S240*H240</f>
        <v>0</v>
      </c>
      <c r="AR240" s="226" t="s">
        <v>179</v>
      </c>
      <c r="AT240" s="226" t="s">
        <v>123</v>
      </c>
      <c r="AU240" s="226" t="s">
        <v>80</v>
      </c>
      <c r="AY240" s="15" t="s">
        <v>119</v>
      </c>
      <c r="BE240" s="227">
        <f>IF(N240="základní",J240,0)</f>
        <v>0</v>
      </c>
      <c r="BF240" s="227">
        <f>IF(N240="snížená",J240,0)</f>
        <v>0</v>
      </c>
      <c r="BG240" s="227">
        <f>IF(N240="zákl. přenesená",J240,0)</f>
        <v>0</v>
      </c>
      <c r="BH240" s="227">
        <f>IF(N240="sníž. přenesená",J240,0)</f>
        <v>0</v>
      </c>
      <c r="BI240" s="227">
        <f>IF(N240="nulová",J240,0)</f>
        <v>0</v>
      </c>
      <c r="BJ240" s="15" t="s">
        <v>78</v>
      </c>
      <c r="BK240" s="227">
        <f>ROUND(I240*H240,2)</f>
        <v>0</v>
      </c>
      <c r="BL240" s="15" t="s">
        <v>179</v>
      </c>
      <c r="BM240" s="226" t="s">
        <v>344</v>
      </c>
    </row>
    <row r="241" spans="2:51" s="12" customFormat="1" ht="12">
      <c r="B241" s="228"/>
      <c r="C241" s="229"/>
      <c r="D241" s="230" t="s">
        <v>130</v>
      </c>
      <c r="E241" s="231" t="s">
        <v>1</v>
      </c>
      <c r="F241" s="232" t="s">
        <v>339</v>
      </c>
      <c r="G241" s="229"/>
      <c r="H241" s="233">
        <v>1.375</v>
      </c>
      <c r="I241" s="234"/>
      <c r="J241" s="229"/>
      <c r="K241" s="229"/>
      <c r="L241" s="235"/>
      <c r="M241" s="236"/>
      <c r="N241" s="237"/>
      <c r="O241" s="237"/>
      <c r="P241" s="237"/>
      <c r="Q241" s="237"/>
      <c r="R241" s="237"/>
      <c r="S241" s="237"/>
      <c r="T241" s="238"/>
      <c r="AT241" s="239" t="s">
        <v>130</v>
      </c>
      <c r="AU241" s="239" t="s">
        <v>80</v>
      </c>
      <c r="AV241" s="12" t="s">
        <v>80</v>
      </c>
      <c r="AW241" s="12" t="s">
        <v>30</v>
      </c>
      <c r="AX241" s="12" t="s">
        <v>73</v>
      </c>
      <c r="AY241" s="239" t="s">
        <v>119</v>
      </c>
    </row>
    <row r="242" spans="2:51" s="12" customFormat="1" ht="12">
      <c r="B242" s="228"/>
      <c r="C242" s="229"/>
      <c r="D242" s="230" t="s">
        <v>130</v>
      </c>
      <c r="E242" s="231" t="s">
        <v>1</v>
      </c>
      <c r="F242" s="232" t="s">
        <v>340</v>
      </c>
      <c r="G242" s="229"/>
      <c r="H242" s="233">
        <v>1.2</v>
      </c>
      <c r="I242" s="234"/>
      <c r="J242" s="229"/>
      <c r="K242" s="229"/>
      <c r="L242" s="235"/>
      <c r="M242" s="236"/>
      <c r="N242" s="237"/>
      <c r="O242" s="237"/>
      <c r="P242" s="237"/>
      <c r="Q242" s="237"/>
      <c r="R242" s="237"/>
      <c r="S242" s="237"/>
      <c r="T242" s="238"/>
      <c r="AT242" s="239" t="s">
        <v>130</v>
      </c>
      <c r="AU242" s="239" t="s">
        <v>80</v>
      </c>
      <c r="AV242" s="12" t="s">
        <v>80</v>
      </c>
      <c r="AW242" s="12" t="s">
        <v>30</v>
      </c>
      <c r="AX242" s="12" t="s">
        <v>73</v>
      </c>
      <c r="AY242" s="239" t="s">
        <v>119</v>
      </c>
    </row>
    <row r="243" spans="2:51" s="13" customFormat="1" ht="12">
      <c r="B243" s="240"/>
      <c r="C243" s="241"/>
      <c r="D243" s="230" t="s">
        <v>130</v>
      </c>
      <c r="E243" s="242" t="s">
        <v>1</v>
      </c>
      <c r="F243" s="243" t="s">
        <v>132</v>
      </c>
      <c r="G243" s="241"/>
      <c r="H243" s="244">
        <v>2.575</v>
      </c>
      <c r="I243" s="245"/>
      <c r="J243" s="241"/>
      <c r="K243" s="241"/>
      <c r="L243" s="246"/>
      <c r="M243" s="247"/>
      <c r="N243" s="248"/>
      <c r="O243" s="248"/>
      <c r="P243" s="248"/>
      <c r="Q243" s="248"/>
      <c r="R243" s="248"/>
      <c r="S243" s="248"/>
      <c r="T243" s="249"/>
      <c r="AT243" s="250" t="s">
        <v>130</v>
      </c>
      <c r="AU243" s="250" t="s">
        <v>80</v>
      </c>
      <c r="AV243" s="13" t="s">
        <v>128</v>
      </c>
      <c r="AW243" s="13" t="s">
        <v>30</v>
      </c>
      <c r="AX243" s="13" t="s">
        <v>78</v>
      </c>
      <c r="AY243" s="250" t="s">
        <v>119</v>
      </c>
    </row>
    <row r="244" spans="2:65" s="1" customFormat="1" ht="24" customHeight="1">
      <c r="B244" s="36"/>
      <c r="C244" s="215" t="s">
        <v>345</v>
      </c>
      <c r="D244" s="215" t="s">
        <v>123</v>
      </c>
      <c r="E244" s="216" t="s">
        <v>346</v>
      </c>
      <c r="F244" s="217" t="s">
        <v>347</v>
      </c>
      <c r="G244" s="218" t="s">
        <v>193</v>
      </c>
      <c r="H244" s="219">
        <v>103.6</v>
      </c>
      <c r="I244" s="220"/>
      <c r="J244" s="221">
        <f>ROUND(I244*H244,2)</f>
        <v>0</v>
      </c>
      <c r="K244" s="217" t="s">
        <v>127</v>
      </c>
      <c r="L244" s="41"/>
      <c r="M244" s="222" t="s">
        <v>1</v>
      </c>
      <c r="N244" s="223" t="s">
        <v>38</v>
      </c>
      <c r="O244" s="84"/>
      <c r="P244" s="224">
        <f>O244*H244</f>
        <v>0</v>
      </c>
      <c r="Q244" s="224">
        <v>2E-05</v>
      </c>
      <c r="R244" s="224">
        <f>Q244*H244</f>
        <v>0.002072</v>
      </c>
      <c r="S244" s="224">
        <v>0</v>
      </c>
      <c r="T244" s="225">
        <f>S244*H244</f>
        <v>0</v>
      </c>
      <c r="AR244" s="226" t="s">
        <v>179</v>
      </c>
      <c r="AT244" s="226" t="s">
        <v>123</v>
      </c>
      <c r="AU244" s="226" t="s">
        <v>80</v>
      </c>
      <c r="AY244" s="15" t="s">
        <v>119</v>
      </c>
      <c r="BE244" s="227">
        <f>IF(N244="základní",J244,0)</f>
        <v>0</v>
      </c>
      <c r="BF244" s="227">
        <f>IF(N244="snížená",J244,0)</f>
        <v>0</v>
      </c>
      <c r="BG244" s="227">
        <f>IF(N244="zákl. přenesená",J244,0)</f>
        <v>0</v>
      </c>
      <c r="BH244" s="227">
        <f>IF(N244="sníž. přenesená",J244,0)</f>
        <v>0</v>
      </c>
      <c r="BI244" s="227">
        <f>IF(N244="nulová",J244,0)</f>
        <v>0</v>
      </c>
      <c r="BJ244" s="15" t="s">
        <v>78</v>
      </c>
      <c r="BK244" s="227">
        <f>ROUND(I244*H244,2)</f>
        <v>0</v>
      </c>
      <c r="BL244" s="15" t="s">
        <v>179</v>
      </c>
      <c r="BM244" s="226" t="s">
        <v>348</v>
      </c>
    </row>
    <row r="245" spans="2:51" s="12" customFormat="1" ht="12">
      <c r="B245" s="228"/>
      <c r="C245" s="229"/>
      <c r="D245" s="230" t="s">
        <v>130</v>
      </c>
      <c r="E245" s="231" t="s">
        <v>1</v>
      </c>
      <c r="F245" s="232" t="s">
        <v>349</v>
      </c>
      <c r="G245" s="229"/>
      <c r="H245" s="233">
        <v>48.6</v>
      </c>
      <c r="I245" s="234"/>
      <c r="J245" s="229"/>
      <c r="K245" s="229"/>
      <c r="L245" s="235"/>
      <c r="M245" s="236"/>
      <c r="N245" s="237"/>
      <c r="O245" s="237"/>
      <c r="P245" s="237"/>
      <c r="Q245" s="237"/>
      <c r="R245" s="237"/>
      <c r="S245" s="237"/>
      <c r="T245" s="238"/>
      <c r="AT245" s="239" t="s">
        <v>130</v>
      </c>
      <c r="AU245" s="239" t="s">
        <v>80</v>
      </c>
      <c r="AV245" s="12" t="s">
        <v>80</v>
      </c>
      <c r="AW245" s="12" t="s">
        <v>30</v>
      </c>
      <c r="AX245" s="12" t="s">
        <v>73</v>
      </c>
      <c r="AY245" s="239" t="s">
        <v>119</v>
      </c>
    </row>
    <row r="246" spans="2:51" s="12" customFormat="1" ht="12">
      <c r="B246" s="228"/>
      <c r="C246" s="229"/>
      <c r="D246" s="230" t="s">
        <v>130</v>
      </c>
      <c r="E246" s="231" t="s">
        <v>1</v>
      </c>
      <c r="F246" s="232" t="s">
        <v>350</v>
      </c>
      <c r="G246" s="229"/>
      <c r="H246" s="233">
        <v>7</v>
      </c>
      <c r="I246" s="234"/>
      <c r="J246" s="229"/>
      <c r="K246" s="229"/>
      <c r="L246" s="235"/>
      <c r="M246" s="236"/>
      <c r="N246" s="237"/>
      <c r="O246" s="237"/>
      <c r="P246" s="237"/>
      <c r="Q246" s="237"/>
      <c r="R246" s="237"/>
      <c r="S246" s="237"/>
      <c r="T246" s="238"/>
      <c r="AT246" s="239" t="s">
        <v>130</v>
      </c>
      <c r="AU246" s="239" t="s">
        <v>80</v>
      </c>
      <c r="AV246" s="12" t="s">
        <v>80</v>
      </c>
      <c r="AW246" s="12" t="s">
        <v>30</v>
      </c>
      <c r="AX246" s="12" t="s">
        <v>73</v>
      </c>
      <c r="AY246" s="239" t="s">
        <v>119</v>
      </c>
    </row>
    <row r="247" spans="2:51" s="12" customFormat="1" ht="12">
      <c r="B247" s="228"/>
      <c r="C247" s="229"/>
      <c r="D247" s="230" t="s">
        <v>130</v>
      </c>
      <c r="E247" s="231" t="s">
        <v>1</v>
      </c>
      <c r="F247" s="232" t="s">
        <v>351</v>
      </c>
      <c r="G247" s="229"/>
      <c r="H247" s="233">
        <v>48</v>
      </c>
      <c r="I247" s="234"/>
      <c r="J247" s="229"/>
      <c r="K247" s="229"/>
      <c r="L247" s="235"/>
      <c r="M247" s="236"/>
      <c r="N247" s="237"/>
      <c r="O247" s="237"/>
      <c r="P247" s="237"/>
      <c r="Q247" s="237"/>
      <c r="R247" s="237"/>
      <c r="S247" s="237"/>
      <c r="T247" s="238"/>
      <c r="AT247" s="239" t="s">
        <v>130</v>
      </c>
      <c r="AU247" s="239" t="s">
        <v>80</v>
      </c>
      <c r="AV247" s="12" t="s">
        <v>80</v>
      </c>
      <c r="AW247" s="12" t="s">
        <v>30</v>
      </c>
      <c r="AX247" s="12" t="s">
        <v>73</v>
      </c>
      <c r="AY247" s="239" t="s">
        <v>119</v>
      </c>
    </row>
    <row r="248" spans="2:51" s="13" customFormat="1" ht="12">
      <c r="B248" s="240"/>
      <c r="C248" s="241"/>
      <c r="D248" s="230" t="s">
        <v>130</v>
      </c>
      <c r="E248" s="242" t="s">
        <v>1</v>
      </c>
      <c r="F248" s="243" t="s">
        <v>132</v>
      </c>
      <c r="G248" s="241"/>
      <c r="H248" s="244">
        <v>103.6</v>
      </c>
      <c r="I248" s="245"/>
      <c r="J248" s="241"/>
      <c r="K248" s="241"/>
      <c r="L248" s="246"/>
      <c r="M248" s="247"/>
      <c r="N248" s="248"/>
      <c r="O248" s="248"/>
      <c r="P248" s="248"/>
      <c r="Q248" s="248"/>
      <c r="R248" s="248"/>
      <c r="S248" s="248"/>
      <c r="T248" s="249"/>
      <c r="AT248" s="250" t="s">
        <v>130</v>
      </c>
      <c r="AU248" s="250" t="s">
        <v>80</v>
      </c>
      <c r="AV248" s="13" t="s">
        <v>128</v>
      </c>
      <c r="AW248" s="13" t="s">
        <v>30</v>
      </c>
      <c r="AX248" s="13" t="s">
        <v>78</v>
      </c>
      <c r="AY248" s="250" t="s">
        <v>119</v>
      </c>
    </row>
    <row r="249" spans="2:63" s="11" customFormat="1" ht="22.8" customHeight="1">
      <c r="B249" s="199"/>
      <c r="C249" s="200"/>
      <c r="D249" s="201" t="s">
        <v>72</v>
      </c>
      <c r="E249" s="213" t="s">
        <v>352</v>
      </c>
      <c r="F249" s="213" t="s">
        <v>353</v>
      </c>
      <c r="G249" s="200"/>
      <c r="H249" s="200"/>
      <c r="I249" s="203"/>
      <c r="J249" s="214">
        <f>BK249</f>
        <v>0</v>
      </c>
      <c r="K249" s="200"/>
      <c r="L249" s="205"/>
      <c r="M249" s="206"/>
      <c r="N249" s="207"/>
      <c r="O249" s="207"/>
      <c r="P249" s="208">
        <f>SUM(P250:P253)</f>
        <v>0</v>
      </c>
      <c r="Q249" s="207"/>
      <c r="R249" s="208">
        <f>SUM(R250:R253)</f>
        <v>0.021116419999999997</v>
      </c>
      <c r="S249" s="207"/>
      <c r="T249" s="209">
        <f>SUM(T250:T253)</f>
        <v>0</v>
      </c>
      <c r="AR249" s="210" t="s">
        <v>80</v>
      </c>
      <c r="AT249" s="211" t="s">
        <v>72</v>
      </c>
      <c r="AU249" s="211" t="s">
        <v>78</v>
      </c>
      <c r="AY249" s="210" t="s">
        <v>119</v>
      </c>
      <c r="BK249" s="212">
        <f>SUM(BK250:BK253)</f>
        <v>0</v>
      </c>
    </row>
    <row r="250" spans="2:65" s="1" customFormat="1" ht="24" customHeight="1">
      <c r="B250" s="36"/>
      <c r="C250" s="215" t="s">
        <v>354</v>
      </c>
      <c r="D250" s="215" t="s">
        <v>123</v>
      </c>
      <c r="E250" s="216" t="s">
        <v>355</v>
      </c>
      <c r="F250" s="217" t="s">
        <v>356</v>
      </c>
      <c r="G250" s="218" t="s">
        <v>126</v>
      </c>
      <c r="H250" s="219">
        <v>81.217</v>
      </c>
      <c r="I250" s="220"/>
      <c r="J250" s="221">
        <f>ROUND(I250*H250,2)</f>
        <v>0</v>
      </c>
      <c r="K250" s="217" t="s">
        <v>127</v>
      </c>
      <c r="L250" s="41"/>
      <c r="M250" s="222" t="s">
        <v>1</v>
      </c>
      <c r="N250" s="223" t="s">
        <v>38</v>
      </c>
      <c r="O250" s="84"/>
      <c r="P250" s="224">
        <f>O250*H250</f>
        <v>0</v>
      </c>
      <c r="Q250" s="224">
        <v>0.00026</v>
      </c>
      <c r="R250" s="224">
        <f>Q250*H250</f>
        <v>0.021116419999999997</v>
      </c>
      <c r="S250" s="224">
        <v>0</v>
      </c>
      <c r="T250" s="225">
        <f>S250*H250</f>
        <v>0</v>
      </c>
      <c r="AR250" s="226" t="s">
        <v>179</v>
      </c>
      <c r="AT250" s="226" t="s">
        <v>123</v>
      </c>
      <c r="AU250" s="226" t="s">
        <v>80</v>
      </c>
      <c r="AY250" s="15" t="s">
        <v>119</v>
      </c>
      <c r="BE250" s="227">
        <f>IF(N250="základní",J250,0)</f>
        <v>0</v>
      </c>
      <c r="BF250" s="227">
        <f>IF(N250="snížená",J250,0)</f>
        <v>0</v>
      </c>
      <c r="BG250" s="227">
        <f>IF(N250="zákl. přenesená",J250,0)</f>
        <v>0</v>
      </c>
      <c r="BH250" s="227">
        <f>IF(N250="sníž. přenesená",J250,0)</f>
        <v>0</v>
      </c>
      <c r="BI250" s="227">
        <f>IF(N250="nulová",J250,0)</f>
        <v>0</v>
      </c>
      <c r="BJ250" s="15" t="s">
        <v>78</v>
      </c>
      <c r="BK250" s="227">
        <f>ROUND(I250*H250,2)</f>
        <v>0</v>
      </c>
      <c r="BL250" s="15" t="s">
        <v>179</v>
      </c>
      <c r="BM250" s="226" t="s">
        <v>357</v>
      </c>
    </row>
    <row r="251" spans="2:51" s="12" customFormat="1" ht="12">
      <c r="B251" s="228"/>
      <c r="C251" s="229"/>
      <c r="D251" s="230" t="s">
        <v>130</v>
      </c>
      <c r="E251" s="231" t="s">
        <v>1</v>
      </c>
      <c r="F251" s="232" t="s">
        <v>358</v>
      </c>
      <c r="G251" s="229"/>
      <c r="H251" s="233">
        <v>61.217</v>
      </c>
      <c r="I251" s="234"/>
      <c r="J251" s="229"/>
      <c r="K251" s="229"/>
      <c r="L251" s="235"/>
      <c r="M251" s="236"/>
      <c r="N251" s="237"/>
      <c r="O251" s="237"/>
      <c r="P251" s="237"/>
      <c r="Q251" s="237"/>
      <c r="R251" s="237"/>
      <c r="S251" s="237"/>
      <c r="T251" s="238"/>
      <c r="AT251" s="239" t="s">
        <v>130</v>
      </c>
      <c r="AU251" s="239" t="s">
        <v>80</v>
      </c>
      <c r="AV251" s="12" t="s">
        <v>80</v>
      </c>
      <c r="AW251" s="12" t="s">
        <v>30</v>
      </c>
      <c r="AX251" s="12" t="s">
        <v>73</v>
      </c>
      <c r="AY251" s="239" t="s">
        <v>119</v>
      </c>
    </row>
    <row r="252" spans="2:51" s="12" customFormat="1" ht="12">
      <c r="B252" s="228"/>
      <c r="C252" s="229"/>
      <c r="D252" s="230" t="s">
        <v>130</v>
      </c>
      <c r="E252" s="231" t="s">
        <v>1</v>
      </c>
      <c r="F252" s="232" t="s">
        <v>359</v>
      </c>
      <c r="G252" s="229"/>
      <c r="H252" s="233">
        <v>20</v>
      </c>
      <c r="I252" s="234"/>
      <c r="J252" s="229"/>
      <c r="K252" s="229"/>
      <c r="L252" s="235"/>
      <c r="M252" s="236"/>
      <c r="N252" s="237"/>
      <c r="O252" s="237"/>
      <c r="P252" s="237"/>
      <c r="Q252" s="237"/>
      <c r="R252" s="237"/>
      <c r="S252" s="237"/>
      <c r="T252" s="238"/>
      <c r="AT252" s="239" t="s">
        <v>130</v>
      </c>
      <c r="AU252" s="239" t="s">
        <v>80</v>
      </c>
      <c r="AV252" s="12" t="s">
        <v>80</v>
      </c>
      <c r="AW252" s="12" t="s">
        <v>30</v>
      </c>
      <c r="AX252" s="12" t="s">
        <v>73</v>
      </c>
      <c r="AY252" s="239" t="s">
        <v>119</v>
      </c>
    </row>
    <row r="253" spans="2:51" s="13" customFormat="1" ht="12">
      <c r="B253" s="240"/>
      <c r="C253" s="241"/>
      <c r="D253" s="230" t="s">
        <v>130</v>
      </c>
      <c r="E253" s="242" t="s">
        <v>1</v>
      </c>
      <c r="F253" s="243" t="s">
        <v>132</v>
      </c>
      <c r="G253" s="241"/>
      <c r="H253" s="244">
        <v>81.217</v>
      </c>
      <c r="I253" s="245"/>
      <c r="J253" s="241"/>
      <c r="K253" s="241"/>
      <c r="L253" s="246"/>
      <c r="M253" s="247"/>
      <c r="N253" s="248"/>
      <c r="O253" s="248"/>
      <c r="P253" s="248"/>
      <c r="Q253" s="248"/>
      <c r="R253" s="248"/>
      <c r="S253" s="248"/>
      <c r="T253" s="249"/>
      <c r="AT253" s="250" t="s">
        <v>130</v>
      </c>
      <c r="AU253" s="250" t="s">
        <v>80</v>
      </c>
      <c r="AV253" s="13" t="s">
        <v>128</v>
      </c>
      <c r="AW253" s="13" t="s">
        <v>30</v>
      </c>
      <c r="AX253" s="13" t="s">
        <v>78</v>
      </c>
      <c r="AY253" s="250" t="s">
        <v>119</v>
      </c>
    </row>
    <row r="254" spans="2:63" s="11" customFormat="1" ht="25.9" customHeight="1">
      <c r="B254" s="199"/>
      <c r="C254" s="200"/>
      <c r="D254" s="201" t="s">
        <v>72</v>
      </c>
      <c r="E254" s="202" t="s">
        <v>360</v>
      </c>
      <c r="F254" s="202" t="s">
        <v>361</v>
      </c>
      <c r="G254" s="200"/>
      <c r="H254" s="200"/>
      <c r="I254" s="203"/>
      <c r="J254" s="204">
        <f>BK254</f>
        <v>0</v>
      </c>
      <c r="K254" s="200"/>
      <c r="L254" s="205"/>
      <c r="M254" s="206"/>
      <c r="N254" s="207"/>
      <c r="O254" s="207"/>
      <c r="P254" s="208">
        <f>P255+P257</f>
        <v>0</v>
      </c>
      <c r="Q254" s="207"/>
      <c r="R254" s="208">
        <f>R255+R257</f>
        <v>0</v>
      </c>
      <c r="S254" s="207"/>
      <c r="T254" s="209">
        <f>T255+T257</f>
        <v>0</v>
      </c>
      <c r="AR254" s="210" t="s">
        <v>362</v>
      </c>
      <c r="AT254" s="211" t="s">
        <v>72</v>
      </c>
      <c r="AU254" s="211" t="s">
        <v>73</v>
      </c>
      <c r="AY254" s="210" t="s">
        <v>119</v>
      </c>
      <c r="BK254" s="212">
        <f>BK255+BK257</f>
        <v>0</v>
      </c>
    </row>
    <row r="255" spans="2:63" s="11" customFormat="1" ht="22.8" customHeight="1">
      <c r="B255" s="199"/>
      <c r="C255" s="200"/>
      <c r="D255" s="201" t="s">
        <v>72</v>
      </c>
      <c r="E255" s="213" t="s">
        <v>363</v>
      </c>
      <c r="F255" s="213" t="s">
        <v>364</v>
      </c>
      <c r="G255" s="200"/>
      <c r="H255" s="200"/>
      <c r="I255" s="203"/>
      <c r="J255" s="214">
        <f>BK255</f>
        <v>0</v>
      </c>
      <c r="K255" s="200"/>
      <c r="L255" s="205"/>
      <c r="M255" s="206"/>
      <c r="N255" s="207"/>
      <c r="O255" s="207"/>
      <c r="P255" s="208">
        <f>P256</f>
        <v>0</v>
      </c>
      <c r="Q255" s="207"/>
      <c r="R255" s="208">
        <f>R256</f>
        <v>0</v>
      </c>
      <c r="S255" s="207"/>
      <c r="T255" s="209">
        <f>T256</f>
        <v>0</v>
      </c>
      <c r="AR255" s="210" t="s">
        <v>362</v>
      </c>
      <c r="AT255" s="211" t="s">
        <v>72</v>
      </c>
      <c r="AU255" s="211" t="s">
        <v>78</v>
      </c>
      <c r="AY255" s="210" t="s">
        <v>119</v>
      </c>
      <c r="BK255" s="212">
        <f>BK256</f>
        <v>0</v>
      </c>
    </row>
    <row r="256" spans="2:65" s="1" customFormat="1" ht="16.5" customHeight="1">
      <c r="B256" s="36"/>
      <c r="C256" s="215" t="s">
        <v>365</v>
      </c>
      <c r="D256" s="215" t="s">
        <v>123</v>
      </c>
      <c r="E256" s="216" t="s">
        <v>366</v>
      </c>
      <c r="F256" s="217" t="s">
        <v>364</v>
      </c>
      <c r="G256" s="218" t="s">
        <v>367</v>
      </c>
      <c r="H256" s="219">
        <v>1</v>
      </c>
      <c r="I256" s="220"/>
      <c r="J256" s="221">
        <f>ROUND(I256*H256,2)</f>
        <v>0</v>
      </c>
      <c r="K256" s="217" t="s">
        <v>368</v>
      </c>
      <c r="L256" s="41"/>
      <c r="M256" s="222" t="s">
        <v>1</v>
      </c>
      <c r="N256" s="223" t="s">
        <v>38</v>
      </c>
      <c r="O256" s="84"/>
      <c r="P256" s="224">
        <f>O256*H256</f>
        <v>0</v>
      </c>
      <c r="Q256" s="224">
        <v>0</v>
      </c>
      <c r="R256" s="224">
        <f>Q256*H256</f>
        <v>0</v>
      </c>
      <c r="S256" s="224">
        <v>0</v>
      </c>
      <c r="T256" s="225">
        <f>S256*H256</f>
        <v>0</v>
      </c>
      <c r="AR256" s="226" t="s">
        <v>369</v>
      </c>
      <c r="AT256" s="226" t="s">
        <v>123</v>
      </c>
      <c r="AU256" s="226" t="s">
        <v>80</v>
      </c>
      <c r="AY256" s="15" t="s">
        <v>119</v>
      </c>
      <c r="BE256" s="227">
        <f>IF(N256="základní",J256,0)</f>
        <v>0</v>
      </c>
      <c r="BF256" s="227">
        <f>IF(N256="snížená",J256,0)</f>
        <v>0</v>
      </c>
      <c r="BG256" s="227">
        <f>IF(N256="zákl. přenesená",J256,0)</f>
        <v>0</v>
      </c>
      <c r="BH256" s="227">
        <f>IF(N256="sníž. přenesená",J256,0)</f>
        <v>0</v>
      </c>
      <c r="BI256" s="227">
        <f>IF(N256="nulová",J256,0)</f>
        <v>0</v>
      </c>
      <c r="BJ256" s="15" t="s">
        <v>78</v>
      </c>
      <c r="BK256" s="227">
        <f>ROUND(I256*H256,2)</f>
        <v>0</v>
      </c>
      <c r="BL256" s="15" t="s">
        <v>369</v>
      </c>
      <c r="BM256" s="226" t="s">
        <v>370</v>
      </c>
    </row>
    <row r="257" spans="2:63" s="11" customFormat="1" ht="22.8" customHeight="1">
      <c r="B257" s="199"/>
      <c r="C257" s="200"/>
      <c r="D257" s="201" t="s">
        <v>72</v>
      </c>
      <c r="E257" s="213" t="s">
        <v>371</v>
      </c>
      <c r="F257" s="213" t="s">
        <v>372</v>
      </c>
      <c r="G257" s="200"/>
      <c r="H257" s="200"/>
      <c r="I257" s="203"/>
      <c r="J257" s="214">
        <f>BK257</f>
        <v>0</v>
      </c>
      <c r="K257" s="200"/>
      <c r="L257" s="205"/>
      <c r="M257" s="206"/>
      <c r="N257" s="207"/>
      <c r="O257" s="207"/>
      <c r="P257" s="208">
        <f>P258</f>
        <v>0</v>
      </c>
      <c r="Q257" s="207"/>
      <c r="R257" s="208">
        <f>R258</f>
        <v>0</v>
      </c>
      <c r="S257" s="207"/>
      <c r="T257" s="209">
        <f>T258</f>
        <v>0</v>
      </c>
      <c r="AR257" s="210" t="s">
        <v>362</v>
      </c>
      <c r="AT257" s="211" t="s">
        <v>72</v>
      </c>
      <c r="AU257" s="211" t="s">
        <v>78</v>
      </c>
      <c r="AY257" s="210" t="s">
        <v>119</v>
      </c>
      <c r="BK257" s="212">
        <f>BK258</f>
        <v>0</v>
      </c>
    </row>
    <row r="258" spans="2:65" s="1" customFormat="1" ht="16.5" customHeight="1">
      <c r="B258" s="36"/>
      <c r="C258" s="215" t="s">
        <v>373</v>
      </c>
      <c r="D258" s="215" t="s">
        <v>123</v>
      </c>
      <c r="E258" s="216" t="s">
        <v>374</v>
      </c>
      <c r="F258" s="217" t="s">
        <v>372</v>
      </c>
      <c r="G258" s="218" t="s">
        <v>375</v>
      </c>
      <c r="H258" s="219">
        <v>1</v>
      </c>
      <c r="I258" s="220"/>
      <c r="J258" s="221">
        <f>ROUND(I258*H258,2)</f>
        <v>0</v>
      </c>
      <c r="K258" s="217" t="s">
        <v>368</v>
      </c>
      <c r="L258" s="41"/>
      <c r="M258" s="261" t="s">
        <v>1</v>
      </c>
      <c r="N258" s="262" t="s">
        <v>38</v>
      </c>
      <c r="O258" s="263"/>
      <c r="P258" s="264">
        <f>O258*H258</f>
        <v>0</v>
      </c>
      <c r="Q258" s="264">
        <v>0</v>
      </c>
      <c r="R258" s="264">
        <f>Q258*H258</f>
        <v>0</v>
      </c>
      <c r="S258" s="264">
        <v>0</v>
      </c>
      <c r="T258" s="265">
        <f>S258*H258</f>
        <v>0</v>
      </c>
      <c r="AR258" s="226" t="s">
        <v>369</v>
      </c>
      <c r="AT258" s="226" t="s">
        <v>123</v>
      </c>
      <c r="AU258" s="226" t="s">
        <v>80</v>
      </c>
      <c r="AY258" s="15" t="s">
        <v>119</v>
      </c>
      <c r="BE258" s="227">
        <f>IF(N258="základní",J258,0)</f>
        <v>0</v>
      </c>
      <c r="BF258" s="227">
        <f>IF(N258="snížená",J258,0)</f>
        <v>0</v>
      </c>
      <c r="BG258" s="227">
        <f>IF(N258="zákl. přenesená",J258,0)</f>
        <v>0</v>
      </c>
      <c r="BH258" s="227">
        <f>IF(N258="sníž. přenesená",J258,0)</f>
        <v>0</v>
      </c>
      <c r="BI258" s="227">
        <f>IF(N258="nulová",J258,0)</f>
        <v>0</v>
      </c>
      <c r="BJ258" s="15" t="s">
        <v>78</v>
      </c>
      <c r="BK258" s="227">
        <f>ROUND(I258*H258,2)</f>
        <v>0</v>
      </c>
      <c r="BL258" s="15" t="s">
        <v>369</v>
      </c>
      <c r="BM258" s="226" t="s">
        <v>376</v>
      </c>
    </row>
    <row r="259" spans="2:12" s="1" customFormat="1" ht="6.95" customHeight="1">
      <c r="B259" s="59"/>
      <c r="C259" s="60"/>
      <c r="D259" s="60"/>
      <c r="E259" s="60"/>
      <c r="F259" s="60"/>
      <c r="G259" s="60"/>
      <c r="H259" s="60"/>
      <c r="I259" s="165"/>
      <c r="J259" s="60"/>
      <c r="K259" s="60"/>
      <c r="L259" s="41"/>
    </row>
  </sheetData>
  <sheetProtection password="CC35" sheet="1" objects="1" scenarios="1" formatColumns="0" formatRows="0" autoFilter="0"/>
  <autoFilter ref="C128:K258"/>
  <mergeCells count="6">
    <mergeCell ref="E7:H7"/>
    <mergeCell ref="E16:H16"/>
    <mergeCell ref="E25:H25"/>
    <mergeCell ref="E85:H85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PC\User</dc:creator>
  <cp:keywords/>
  <dc:description/>
  <cp:lastModifiedBy>PC\User</cp:lastModifiedBy>
  <dcterms:created xsi:type="dcterms:W3CDTF">2019-11-05T19:01:57Z</dcterms:created>
  <dcterms:modified xsi:type="dcterms:W3CDTF">2019-11-05T19:02:00Z</dcterms:modified>
  <cp:category/>
  <cp:version/>
  <cp:contentType/>
  <cp:contentStatus/>
</cp:coreProperties>
</file>