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60" yWindow="540" windowWidth="19815" windowHeight="9915" activeTab="0"/>
  </bookViews>
  <sheets>
    <sheet name="Rekapitulace stavby" sheetId="1" r:id="rId1"/>
    <sheet name="01 - Hlavní způsobilé výdaje" sheetId="2" r:id="rId2"/>
    <sheet name="02 - Vedlejší způsobilé v..." sheetId="3" r:id="rId3"/>
    <sheet name="Pokyny pro vyplnění" sheetId="4" r:id="rId4"/>
  </sheets>
  <definedNames>
    <definedName name="_xlnm._FilterDatabase" localSheetId="1" hidden="1">'01 - Hlavní způsobilé výdaje'!$C$104:$K$1093</definedName>
    <definedName name="_xlnm._FilterDatabase" localSheetId="2" hidden="1">'02 - Vedlejší způsobilé v...'!$C$93:$K$270</definedName>
    <definedName name="_xlnm.Print_Area" localSheetId="1">'01 - Hlavní způsobilé výdaje'!$C$4:$J$36,'01 - Hlavní způsobilé výdaje'!$C$42:$J$86,'01 - Hlavní způsobilé výdaje'!$C$92:$K$1093</definedName>
    <definedName name="_xlnm.Print_Area" localSheetId="2">'02 - Vedlejší způsobilé v...'!$C$4:$J$36,'02 - Vedlejší způsobilé v...'!$C$42:$J$75,'02 - Vedlejší způsobilé v...'!$C$81:$K$270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Hlavní způsobilé výdaje'!$104:$104</definedName>
    <definedName name="_xlnm.Print_Titles" localSheetId="2">'02 - Vedlejší způsobilé v...'!$93:$93</definedName>
  </definedNames>
  <calcPr calcId="124519"/>
</workbook>
</file>

<file path=xl/sharedStrings.xml><?xml version="1.0" encoding="utf-8"?>
<sst xmlns="http://schemas.openxmlformats.org/spreadsheetml/2006/main" count="13315" uniqueCount="2532">
  <si>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</si>
  <si>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</si>
  <si>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</si>
  <si>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</si>
  <si>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</si>
  <si>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</si>
  <si>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</si>
  <si>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{d0fc14f7-7323-4249-8c57-ef15161e9e6b}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</si>
  <si>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</si>
  <si>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</si>
  <si>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</si>
  <si>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</si>
  <si>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</si>
  <si>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</si>
  <si>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</si>
  <si>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</si>
  <si>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</si>
  <si>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342018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</si>
  <si>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</si>
  <si>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</si>
  <si>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Snížení energetické náročnosti budovy Dvořákova gymnázia a SOŠE Kralupy nad Vltavou</t>
  </si>
  <si>
    <t>KSO:</t>
  </si>
  <si>
    <t>801 32</t>
  </si>
  <si>
    <t>CC-CZ:</t>
  </si>
  <si>
    <t>12631</t>
  </si>
  <si>
    <t>Místo:</t>
  </si>
  <si>
    <t>Dvořákovo náměstí 800, 278 01 Kralupy nad Vltavou</t>
  </si>
  <si>
    <t>Datum:</t>
  </si>
  <si>
    <t>18. 10. 2018</t>
  </si>
  <si>
    <t>Zadavatel:</t>
  </si>
  <si>
    <t>IČ:</t>
  </si>
  <si>
    <t>49518925</t>
  </si>
  <si>
    <t>Dvořákovo gymnázium a Střední odborná škola ekonom</t>
  </si>
  <si>
    <t>DIČ:</t>
  </si>
  <si>
    <t>Uchazeč:</t>
  </si>
  <si>
    <t>Vyplň údaj</t>
  </si>
  <si>
    <t>Projektant:</t>
  </si>
  <si>
    <t>27181138</t>
  </si>
  <si>
    <t>A.D.U. atelier s.r.o.</t>
  </si>
  <si>
    <t>True</t>
  </si>
  <si>
    <t>Poznámka:</t>
  </si>
  <si>
    <t xml:space="preserve">Při vyplňování Soupisu je nutné respektovat dále uvedené pokyny:         
1) Při zpracování nabídky je nutné využít všech částí (dílů) Projektu pro provádění stavby (DPS), tj. technické zprávy, seznamu pozic, všech výkresů, tabulek a specifikací materiálů.     
2) Součástí nabídkové ceny musí být veškeré náklady, aby cena byla konečná a zahrnovala celou dodávku a montáž. 3) Každá uchazečem vyplněná položka musí obsahovat veškeré technicky a logicky dovoditélné součásti dodávky a služeb (včetně např. údajů o podmínkách a úhradě licencí potřebných SW).      4) Dodávky a služby uvedené v nabídce musí být, včetně veškerého souvisejícího doplňkového, podružného a montážního materiálu, tak, aby celé zařízení bylo funkční a splňovalo všechny předpisy, které se na ně vztahují.   5) Položkou soupisu prací se rozumí každé jednotlivé stavební práce, dodávky nebo služby, které stanoví technické a kvalitativní podmínky pro stavební nebo montážní práce, jejichž provedení je nezbytné pro zhotovení stavby.  6) Položky Soupisu prací jsou popsány v podrobnostech jednoznačně vymezující obsah požadovaných stavebních prací, dodávek a služeb a umožňují stejné ocenění tohoto obsahu. Podklady určující technické podmínky jsou definovány Dokumentací pro provádění stavby.        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</si>
  <si>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</si>
  <si>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</si>
  <si>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</si>
  <si>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</si>
  <si>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</si>
  <si>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</si>
  <si>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</si>
  <si>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</si>
  <si>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</si>
  <si>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</si>
  <si>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</si>
  <si>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</si>
  <si>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</si>
  <si>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</si>
  <si>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</si>
  <si>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</si>
  <si>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</si>
  <si>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</si>
  <si>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</si>
  <si>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</si>
  <si>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</si>
  <si>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</si>
  <si>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</si>
  <si>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</si>
  <si>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</si>
  <si>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</si>
  <si>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</si>
  <si>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</si>
  <si>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</si>
  <si>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</si>
  <si>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</si>
  <si>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</si>
  <si>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</si>
  <si>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</si>
  <si>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</si>
  <si>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</si>
  <si>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</si>
  <si>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</si>
  <si>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</si>
  <si>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</si>
  <si>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Hlavní způsobilé výdaje</t>
  </si>
  <si>
    <t>STA</t>
  </si>
  <si>
    <t>1</t>
  </si>
  <si>
    <t>{fd6b157c-e9b4-4a33-b59c-9d752e4d2cf8}</t>
  </si>
  <si>
    <t>2</t>
  </si>
  <si>
    <t>02</t>
  </si>
  <si>
    <t>Vedlejší způsobilé výdaje</t>
  </si>
  <si>
    <t>{e19057c3-a66f-4c47-a2fd-83f141bc3215}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</si>
  <si>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</si>
  <si>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</si>
  <si>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</si>
  <si>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</si>
  <si>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</si>
  <si>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</si>
  <si>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</si>
  <si>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Hlavní způsobilé výdaje</t>
  </si>
  <si>
    <t xml:space="preserve">Při vyplňování Soupisu je nutné respektovat dále uvedené pokyny:          1) Při zpracování nabídky je nutné využít všech částí (dílů) Projektu pro provádění stavby (DPS), tj. technické zprávy, seznamu pozic, všech výkresů, tabulek a specifikací materiálů.      2) Součástí nabídkové ceny musí být veškeré náklady, aby cena byla konečná a zahrnovala celou dodávku a montáž. 3) Každá uchazečem vyplněná položka musí obsahovat veškeré technicky a logicky dovoditélné součásti dodávky a služeb (včetně např. údajů o podmínkách a úhradě licencí potřebných SW).      4) Dodávky a služby uvedené v nabídce musí být, včetně veškerého souvisejícího doplňkového, podružného a montážního materiálu, tak, aby celé zařízení bylo funkční a splňovalo všechny předpisy, které se na ně vztahují.   5) Položkou soupisu prací se rozumí každé jednotlivé stavební práce, dodávky nebo služby, které stanoví technické a kvalitativní podmínky pro stavební nebo montážní práce, jejichž provedení je nezbytné pro zhotovení stavby.  6) Položky Soupisu prací jsou popsány v podrobnostech jednoznačně vymezující obsah požadovaných stavebních prací, dodávek a služeb a umožňují stejné ocenění tohoto obsahu. Podklady určující technické podmínky jsou definovány Dokumentací pro provádění stavby.         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</si>
  <si>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</si>
  <si>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</si>
  <si>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</si>
  <si>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</si>
  <si>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</si>
  <si>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</si>
  <si>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</si>
  <si>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</si>
  <si>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</si>
  <si>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</si>
  <si>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</si>
  <si>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</si>
  <si>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</si>
  <si>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</si>
  <si>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</si>
  <si>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</si>
  <si>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</si>
  <si>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735 - Ústřední vytápění - otopná tělesa</t>
  </si>
  <si>
    <t xml:space="preserve">    741 - Elektroinstalace</t>
  </si>
  <si>
    <t xml:space="preserve">    751 - Vzduchotechnika</t>
  </si>
  <si>
    <t xml:space="preserve">      751.1 - VĚTRÁNÍ UČEBEN </t>
  </si>
  <si>
    <t xml:space="preserve">      751.2 - VĚTRÁNÍ TĚLOCVIČNY 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</si>
  <si>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</si>
  <si>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</si>
  <si>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</si>
  <si>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  766.1 - Špaletová okna</t>
  </si>
  <si>
    <t xml:space="preserve">      766.2 - Dřevěná okna - Euro</t>
  </si>
  <si>
    <t xml:space="preserve">    766.3 - Dřevěné dveře</t>
  </si>
  <si>
    <t xml:space="preserve">    767 - Konstrukce zámečnické</t>
  </si>
  <si>
    <t xml:space="preserve">    783 - Dokončovací práce - nátěry</t>
  </si>
  <si>
    <t xml:space="preserve">    786 - Dokončovací práce - čalounické úpravy</t>
  </si>
  <si>
    <t xml:space="preserve">    787 - Dokončovací práce - zasklívání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</si>
  <si>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</si>
  <si>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</si>
  <si>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</si>
  <si>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</si>
  <si>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</si>
  <si>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</si>
  <si>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</si>
  <si>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</si>
  <si>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</si>
  <si>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</si>
  <si>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</si>
  <si>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</si>
  <si>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</si>
  <si>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</si>
  <si>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</si>
  <si>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</si>
  <si>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</si>
  <si>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</si>
  <si>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</si>
  <si>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Zakládání</t>
  </si>
  <si>
    <t>K</t>
  </si>
  <si>
    <t>273313511</t>
  </si>
  <si>
    <t>Základy z betonu prostého desky z betonu kamenem neprokládaného tř. C 12/15</t>
  </si>
  <si>
    <t>m3</t>
  </si>
  <si>
    <t>4</t>
  </si>
  <si>
    <t>193667386</t>
  </si>
  <si>
    <t>VV</t>
  </si>
  <si>
    <t>"základy pod zdivo v angl. dvorku" 0,5*0,3*0,908+0,5*0,3*0,52</t>
  </si>
  <si>
    <t>3</t>
  </si>
  <si>
    <t>Svislé a kompletní konstrukce</t>
  </si>
  <si>
    <t>310237261</t>
  </si>
  <si>
    <t>Zazdívka otvorů ve zdivu nadzákladovém cihlami pálenými plochy přes 0,09 m2 do 0,25 m2, ve zdi tl. přes 450 do 600 mm</t>
  </si>
  <si>
    <t>kus</t>
  </si>
  <si>
    <t>101149446</t>
  </si>
  <si>
    <t>"průduchy" 13</t>
  </si>
  <si>
    <t>310238211</t>
  </si>
  <si>
    <t>Zazdívka otvorů ve zdivu nadzákladovém cihlami pálenými plochy přes 0,25 m2 do 1 m2 na maltu vápenocementovou</t>
  </si>
  <si>
    <t>1016515783</t>
  </si>
  <si>
    <t>"přizdívka - zvýšení - parapetu - okna W37 - dle půd. 1.np ns a řezu E" 3,98*0,5*0,2*3</t>
  </si>
  <si>
    <t>310239211</t>
  </si>
  <si>
    <t>Zazdívka otvorů ve zdivu nadzákladovém cihlami pálenými plochy přes 1 m2 do 4 m2 na maltu vápenocementovou</t>
  </si>
  <si>
    <t>2085407676</t>
  </si>
  <si>
    <t>"dle půd. 1.pp ns" 1,08*2,1*0,5</t>
  </si>
  <si>
    <t>5</t>
  </si>
  <si>
    <t>311231115</t>
  </si>
  <si>
    <t>Zdivo z cihel pálených nosné z cihel plných dl. 290 mm P 7 až 15, na maltu ze suché směsi 5 MPa</t>
  </si>
  <si>
    <t>850303311</t>
  </si>
  <si>
    <t>"dle půd. 1.pp a řezu 2" (0,908*1,17+0,52*1,11)*0,3</t>
  </si>
  <si>
    <t>6</t>
  </si>
  <si>
    <t>31920132R</t>
  </si>
  <si>
    <t>Vyspravení povrchu stávající přizdívky</t>
  </si>
  <si>
    <t>m2</t>
  </si>
  <si>
    <t>1596266101</t>
  </si>
  <si>
    <t>"dle půd. 1.pp ns a pohledu jižního a řezopohledu B"</t>
  </si>
  <si>
    <t>19,63+0,6*1,17+1,3+15,02+1,05*0,58+0,26*1,285</t>
  </si>
  <si>
    <t>7</t>
  </si>
  <si>
    <t>342291131</t>
  </si>
  <si>
    <t>Ukotvení příček plochými kotvami, do konstrukce betonové</t>
  </si>
  <si>
    <t>m</t>
  </si>
  <si>
    <t>-1968042512</t>
  </si>
  <si>
    <t>"dle půd. 1.pp a řezu 2" 2*1,17+2*1,11</t>
  </si>
  <si>
    <t>8</t>
  </si>
  <si>
    <t>348121121</t>
  </si>
  <si>
    <t>Osazování desek plotových železobetonových prefabrikovaných se zatřením ložných a styčných spár</t>
  </si>
  <si>
    <t>779632444</t>
  </si>
  <si>
    <t>"dle půd. 1.pp n.s." 15,6+14,831+2,245+0,86+1,228</t>
  </si>
  <si>
    <t>9</t>
  </si>
  <si>
    <t>M</t>
  </si>
  <si>
    <t>592330230</t>
  </si>
  <si>
    <t>deska betonová tl. 60mm</t>
  </si>
  <si>
    <t>954735760</t>
  </si>
  <si>
    <t>34,764*1,02 'Přepočtené koeficientem množství</t>
  </si>
  <si>
    <t>Úpravy povrchů, podlahy a osazování výplní</t>
  </si>
  <si>
    <t>10</t>
  </si>
  <si>
    <t>612135101</t>
  </si>
  <si>
    <t>Hrubá výplň rýh maltou jakékoli šířky rýhy ve stěnách</t>
  </si>
  <si>
    <t>783914344</t>
  </si>
  <si>
    <t>"vyústění větrání soklu - zaslepení - dle půd. angl. dvorku a řezu 1,2" 15,8*0,1</t>
  </si>
  <si>
    <t>11</t>
  </si>
  <si>
    <t>612325222</t>
  </si>
  <si>
    <t>Vápenocementová nebo vápenná omítka jednotlivých malých ploch štuková na stěnách, plochy jednotlivě přes 0,09 do 0,25 m2</t>
  </si>
  <si>
    <t>-1178403147</t>
  </si>
  <si>
    <t>12</t>
  </si>
  <si>
    <t>612325223</t>
  </si>
  <si>
    <t>Vápenocementová nebo vápenná omítka jednotlivých malých ploch štuková na stěnách, plochy jednotlivě přes 0,25 do 1 m2</t>
  </si>
  <si>
    <t>-769391652</t>
  </si>
  <si>
    <t>"přizdívka - zvýšení - parapetu - okna W37 - dle půd. 1.np ns a řezu E" 3</t>
  </si>
  <si>
    <t>13</t>
  </si>
  <si>
    <t>612325225</t>
  </si>
  <si>
    <t>Vápenocementová nebo vápenná omítka jednotlivých malých ploch štuková na stěnách, plochy jednotlivě přes 1,0 do 4 m2</t>
  </si>
  <si>
    <t>-1123712406</t>
  </si>
  <si>
    <t>"dle půd. 1.pp ns" 1</t>
  </si>
  <si>
    <t>14</t>
  </si>
  <si>
    <t>619995001</t>
  </si>
  <si>
    <t>Začištění omítek (s dodáním hmot) kolem oken, dveří, podlah, obkladů apod.</t>
  </si>
  <si>
    <t>1313491030</t>
  </si>
  <si>
    <t>"vypočteno v excelu v tabulce oken" 2279,86</t>
  </si>
  <si>
    <t>621142001</t>
  </si>
  <si>
    <t>Potažení vnějších ploch pletivem v ploše nebo pruzích, na plném podkladu sklovláknitým vtlačením do tmelu podhledů</t>
  </si>
  <si>
    <t>-1419071705</t>
  </si>
  <si>
    <t>"2. vrstva"</t>
  </si>
  <si>
    <t>"viz detaily - návaznost na K18 - oplech. střechy 4.np" 53,6*0,14</t>
  </si>
  <si>
    <t>"podhled vstupu do bytu - dle v. 1.np a záp. pohledu od východu" 2,76*3,68</t>
  </si>
  <si>
    <t>"římsa SCH2 - dle půd. 2.np ns a řezu D" 11,6*0,17</t>
  </si>
  <si>
    <t xml:space="preserve">"ostatní římsy - dle v. pohledů" </t>
  </si>
  <si>
    <t>0,69*(52,89+29,23+52,89+29,23+13,35+12,0+5,1+13,94+18,5+15,94+16,24+17,84+13,24+8,58+2,7+7,5+17,26+3,8+17,26+3,8+15,79*2)</t>
  </si>
  <si>
    <t>Součet</t>
  </si>
  <si>
    <t>16</t>
  </si>
  <si>
    <t>621221101</t>
  </si>
  <si>
    <t>Montáž kontaktního zateplení z desek z minerální vlny s kolmou orientací vláken na vnější podhledy, tloušťky desek do 40 mm</t>
  </si>
  <si>
    <t>1595948010</t>
  </si>
  <si>
    <t>P</t>
  </si>
  <si>
    <t>Poznámka k položce:
 V cenách jsou započteny náklady na:
    a) upevnění desek lepením a talířovými hmoždinkami,
    b) přestěrkování izolačních desek,
    c) vložení sklovláknité výztužné tkaniny.</t>
  </si>
  <si>
    <t>17</t>
  </si>
  <si>
    <t>631515050</t>
  </si>
  <si>
    <t>tepelná izolace z kamenné vlny s kolmými vlákny λD=0,039 W/mK nebo lepší tl. 20mm</t>
  </si>
  <si>
    <t>512334408</t>
  </si>
  <si>
    <t>266,152*1,02 'Přepočtené koeficientem množství</t>
  </si>
  <si>
    <t>18</t>
  </si>
  <si>
    <t>621221111</t>
  </si>
  <si>
    <t>Montáž kontaktního zateplení z desek z minerální vlny s kolmou orientací vláken na vnější podhledy, tloušťky desek přes 40 do 80 mm</t>
  </si>
  <si>
    <t>1390917605</t>
  </si>
  <si>
    <t>19</t>
  </si>
  <si>
    <t>631515090</t>
  </si>
  <si>
    <t>tepelná izolace z kamenné vlny s kolmými vlákny λD=0,039 W/mK nebo lepší tl. 60mm</t>
  </si>
  <si>
    <t>1737493693</t>
  </si>
  <si>
    <t>7,504*1,02 'Přepočtené koeficientem množství</t>
  </si>
  <si>
    <t>20</t>
  </si>
  <si>
    <t>621332111</t>
  </si>
  <si>
    <t>Omítka cementová škrábaná (břízolitová) vnějších ploch nanášená ručně na omítnutý podklad podhledů</t>
  </si>
  <si>
    <t>-201381707</t>
  </si>
  <si>
    <t>Poznámka k položce:
Probarvená minerální omítka břízolitového typu se slídou, zrnitosti 3mm, s třídou reakce na oheň A1; 
na bázi cementu, vápenného hydrátu, ostře tříděných vápencovýých drtí, slídy.
Barevnost viz tz</t>
  </si>
  <si>
    <t>62133511R</t>
  </si>
  <si>
    <t>Cementová omítka rýh hladká ve stěnách, šířky rýhy do 150 mm</t>
  </si>
  <si>
    <t>-1091688931</t>
  </si>
  <si>
    <t>"doplnění omítky v místě odstraněného oplechování soklu - dle v. detailů a půdorysu" 268*0,15</t>
  </si>
  <si>
    <t>22</t>
  </si>
  <si>
    <t>621335203</t>
  </si>
  <si>
    <t>Oprava cementové škrábané (břízolitové) omítky vnějších ploch podhledů, v rozsahu opravované plochy přes 30 do 50%</t>
  </si>
  <si>
    <t>-1067902684</t>
  </si>
  <si>
    <t>23</t>
  </si>
  <si>
    <t>62164500R</t>
  </si>
  <si>
    <t>Obnova teraca ve vstupu, rovných nebo zaoblených podhledů - kompletní provedení vč. všech detailů vč. případného doplnění (předpoklad odsekání a doplnění 30%) - dle popisu v pd (viz tz, vyj. pam.)</t>
  </si>
  <si>
    <t>974695950</t>
  </si>
  <si>
    <t>25</t>
  </si>
  <si>
    <t>24</t>
  </si>
  <si>
    <t>62164501R</t>
  </si>
  <si>
    <t>Obnova teraca ve vstupu, stěn - kompletní provedení vč. všech detailů vč. případného doplnění (předpoklad odsekání a doplnění 30%) - dle popisu v pd (viz tz, vyj. pam.)</t>
  </si>
  <si>
    <t>-24032663</t>
  </si>
  <si>
    <t>62164502R</t>
  </si>
  <si>
    <t>Obnova pemrlovaných nárožží vstupu - kompletní provedení vč. všech detailů vč. případného doplnění (předpoklad odsekání a doplnění 30%) - dle popisu v pd (viz tz, vyj. pam.)</t>
  </si>
  <si>
    <t>-30763848</t>
  </si>
  <si>
    <t>26</t>
  </si>
  <si>
    <t>622142001</t>
  </si>
  <si>
    <t>Potažení vnějších ploch pletivem v ploše nebo pruzích, na plném podkladu sklovláknitým vtlačením do tmelu stěn</t>
  </si>
  <si>
    <t>-516832974</t>
  </si>
  <si>
    <t xml:space="preserve">"pouze omítka - bez zateplení" </t>
  </si>
  <si>
    <t>"1.pp" (2,2+1,37*2)*2,22-1,0*1,97</t>
  </si>
  <si>
    <t>"jih" 13,35*0,27+26,96+2,54*2+50,53*0,22+5,0*0,22+2,6+2,6</t>
  </si>
  <si>
    <t>"sever" 18,5*0,22+13,94*0,27+52,83*0,22+29,23*0,22+2,84</t>
  </si>
  <si>
    <t>"východ" 16,24*0,22+15,94*0,22</t>
  </si>
  <si>
    <t>"západ" 17,84*0,27+13,24*0,22</t>
  </si>
  <si>
    <t>"východ od západu" 8,58*0,22+2,7*0,22</t>
  </si>
  <si>
    <t>"západ od východu" 7,46*0,27+5,92+3,73+2,93*0,4*2+0,1*(0,06+2,3)+3,62*0,52</t>
  </si>
  <si>
    <t>"řeopohled A" (17,26+3,8)*0,22+1,05</t>
  </si>
  <si>
    <t>"řezopohled B" 3,8*0,2+0,8*4,39*4+1,05+17,26*0,22+0,8*0,44*4</t>
  </si>
  <si>
    <t>"nad rovinou střechy - komíny" 0,6*(3,9*2+0,5*2+0,92*4+45*2+0,5+0,5*4*2+12,2*2+0,5*2+49,84*2+1,31+0,98+0,15+0,6*2+0,931*2+0,5*6+0,8*2)</t>
  </si>
  <si>
    <t>+4,39*(16,385*2+4,32*2)</t>
  </si>
  <si>
    <t>"soklové části - dle v. pohledů"</t>
  </si>
  <si>
    <t>"jih" 3,865+0,678+5,965+6,813+1,6+4,544+4,745*0,3+0,8*0,3+7,785+6,54+1,17+0,75*0,54*2+9,94*0,3-1,96*0,3*3+4,99*0,3*2</t>
  </si>
  <si>
    <t>"sever" 17,12+6,9+3,6+2,79*0,4+0,98*0,54+6,78*0,3+5,5+12,27*0,3*2</t>
  </si>
  <si>
    <t>"východ" 3,77+3,12+6,97*0,4+3,2</t>
  </si>
  <si>
    <t>"západ" 5,673+3,55</t>
  </si>
  <si>
    <t>"východ od západu" 3,02+0,84*0,3</t>
  </si>
  <si>
    <t>"západ od východu" 2,34+1,29</t>
  </si>
  <si>
    <t>"řezopohled B" 4,962+5,05+1,48*0,3+4,04*0,3+3,7*0,3+4,14</t>
  </si>
  <si>
    <t>"řezopohled A" 5,21+3,82+1,541*0,3+3,86*0,3+3,7*0,3+4,15</t>
  </si>
  <si>
    <t>"římsa u SCH2 - dle půd. 2.np" 11,6*0,327</t>
  </si>
  <si>
    <t>"60mm - dle v. pohledů n.s. tab. oken, řezů a detailů" 4493,68-(887,554+150,95+151,638)</t>
  </si>
  <si>
    <t>"50mm - zateplení soklu shora - viz v. detailu" 268,0*0,15</t>
  </si>
  <si>
    <t>"okna - nadpraží a parapety - vypočteno v excelu v tabulce oken" 570,05*2*0,29</t>
  </si>
  <si>
    <t>"ostění - vypočteno v excelu v tabulce oken" 1139,38*0,29</t>
  </si>
  <si>
    <t>27</t>
  </si>
  <si>
    <t>622211011</t>
  </si>
  <si>
    <t>Montáž kontaktního zateplení z polystyrenových desek nebo z kombinovaných desek na vnější stěny, tloušťky desek přes 40 do 80 mm</t>
  </si>
  <si>
    <t>-1899638171</t>
  </si>
  <si>
    <t>28</t>
  </si>
  <si>
    <t>283764180</t>
  </si>
  <si>
    <t>deska z polystyrénu XPS, hrana polodrážková a hladký povrch tl 60 mm</t>
  </si>
  <si>
    <t>1687866617</t>
  </si>
  <si>
    <t>151,638*1,02 'Přepočtené koeficientem množství</t>
  </si>
  <si>
    <t>29</t>
  </si>
  <si>
    <t>622221101</t>
  </si>
  <si>
    <t>Montáž kontaktního zateplení z desek z minerální vlny s kolmou orientací vláken na vnější stěny, tloušťky desek do 40 mm</t>
  </si>
  <si>
    <t>-470770047</t>
  </si>
  <si>
    <t>30</t>
  </si>
  <si>
    <t>1484769708</t>
  </si>
  <si>
    <t>3,793*1,02 'Přepočtené koeficientem množství</t>
  </si>
  <si>
    <t>31</t>
  </si>
  <si>
    <t>622221111</t>
  </si>
  <si>
    <t>Montáž kontaktního zateplení z desek z minerální vlny s kolmou orientací vláken na vnější stěny, tloušťky desek přes 40 do 80 mm</t>
  </si>
  <si>
    <t>1875112515</t>
  </si>
  <si>
    <t>32</t>
  </si>
  <si>
    <t>822529754</t>
  </si>
  <si>
    <t>3303,538*1,02 'Přepočtené koeficientem množství</t>
  </si>
  <si>
    <t>33</t>
  </si>
  <si>
    <t>631515080</t>
  </si>
  <si>
    <t>tepelná izolace z kamenné vlny s kolmými vlákny λD=0,039 W/mK nebo lepší tl. 50mm</t>
  </si>
  <si>
    <t>-1608166389</t>
  </si>
  <si>
    <t>40,2*1,02 'Přepočtené koeficientem množství</t>
  </si>
  <si>
    <t>34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</si>
  <si>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</si>
  <si>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</si>
  <si>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203956139</t>
  </si>
  <si>
    <t>Poznámka k položce:
1. V cenách jsou započteny náklady na:
    a) upevnění desek celoplošným lepením,
    b) přestěrkování izolačních desek,
    c) vložení sklovláknité výztužné tkaniny,</t>
  </si>
  <si>
    <t>"okna - nadpraží a parapety - vypočteno v excelu v tabulce oken" 570,05*2</t>
  </si>
  <si>
    <t>"ostění - vypočteno v excelu v tabulce oken" 1139,38</t>
  </si>
  <si>
    <t>35</t>
  </si>
  <si>
    <t>63151518R</t>
  </si>
  <si>
    <t>tepelná izolace z kamenné vlny s kolmými vlákny λD=0,039 W/mK nebo lepší tl. 30mm</t>
  </si>
  <si>
    <t>1333724563</t>
  </si>
  <si>
    <t>"okna - nadpraží - vypočteno v excelu v tabulce oken" 570,05*0,29*1,02</t>
  </si>
  <si>
    <t>"ostění - vypočteno v excelu v tabulce oken" 1139,38*0,29*1,02</t>
  </si>
  <si>
    <t>36</t>
  </si>
  <si>
    <t>63151519R</t>
  </si>
  <si>
    <t>tepelná izolace z kamenné vlny s kolmými vlákny λD=0,039 W/mK nebo lepší - tvar do spádu min.5%</t>
  </si>
  <si>
    <t>721196662</t>
  </si>
  <si>
    <t>"okna - parapet - vypočteno v excelu v tabulce oken" 570,05*0,29*1,02</t>
  </si>
  <si>
    <t>37</t>
  </si>
  <si>
    <t>622252001</t>
  </si>
  <si>
    <t>Montáž lišt kontaktního zateplení zakládacích soklových připevněných hmoždinkami</t>
  </si>
  <si>
    <t>-751420606</t>
  </si>
  <si>
    <t>38</t>
  </si>
  <si>
    <t>590516430</t>
  </si>
  <si>
    <t>lišta soklová Al s okapničkou, zakládací U 06 cm, 0,7/200 cm</t>
  </si>
  <si>
    <t>1303617416</t>
  </si>
  <si>
    <t>268*1,05 'Přepočtené koeficientem množství</t>
  </si>
  <si>
    <t>39</t>
  </si>
  <si>
    <t>622252002</t>
  </si>
  <si>
    <t>Montáž lišt kontaktního zateplení ostatních stěnových, dilatačních apod. lepených do tmelu</t>
  </si>
  <si>
    <t>-1012754785</t>
  </si>
  <si>
    <t>"kolem oken vypočteno v excelu v tabulce oken" 1139,38+570,05*2</t>
  </si>
  <si>
    <t>"sokl" 268</t>
  </si>
  <si>
    <t>"římsa K18 - shora, zespod" 53,6*2</t>
  </si>
  <si>
    <t>"terasa 2.np - shora, zespod" 11,6*2</t>
  </si>
  <si>
    <t xml:space="preserve">"ostatní římsy" </t>
  </si>
  <si>
    <t>2*(52,89+29,23+52,89+29,23+13,35+12,0+5,1+13,94+18,5+15,94+16,24+17,84+13,24+8,58+2,7+7,5+17,26+3,8+17,26+3,8+15,79*2)</t>
  </si>
  <si>
    <t>"rohy" 14,85+4,42*4+16,3+10,501+5,6*2+15,63+14,75*3+4,85+5*2+6+20</t>
  </si>
  <si>
    <t>40</t>
  </si>
  <si>
    <t>59051512R</t>
  </si>
  <si>
    <t xml:space="preserve">Lišta parapetní se sklovláknitou výztužnou tkaninou a pěnovou páskou pro zajištění dilatujícího napojení parapetní lišty na tepelný izolant v kontaktním zateplovacím systému </t>
  </si>
  <si>
    <t>-387823105</t>
  </si>
  <si>
    <t>"kolem oken vypočteno v excelu v tabulce oken" 570,05</t>
  </si>
  <si>
    <t>"římsa K18 - SHORA" 53,6</t>
  </si>
  <si>
    <t>"terasa 2.np - shora, zespod" 11,6</t>
  </si>
  <si>
    <t>(52,89+29,23+52,89+29,23+13,35+12,0+5,1+13,94+18,5+15,94+16,24+17,84+13,24+8,58+2,7+7,5+17,26+3,8+17,26+3,8+15,79*2)</t>
  </si>
  <si>
    <t>1286,12*1,05</t>
  </si>
  <si>
    <t>1350,426*1,05 'Přepočtené koeficientem množství</t>
  </si>
  <si>
    <t>41</t>
  </si>
  <si>
    <t>590514800</t>
  </si>
  <si>
    <t>lišta rohová Al 10/10 cm s tkaninou bal. 2,5 m</t>
  </si>
  <si>
    <t>251781487</t>
  </si>
  <si>
    <t>"ostění" 1139,38*1,05</t>
  </si>
  <si>
    <t>"rohy" (14,85+4,42*4+16,3+10,501+5,6*2+15,63+14,75*3+4,85+5*2+6+20)*1,05</t>
  </si>
  <si>
    <t>42</t>
  </si>
  <si>
    <t>590515100</t>
  </si>
  <si>
    <t>Lišta s nepřiznanou okapnicí (podomítkovou) a sklovláknitou výztužnou tkaninou pro začištění omítky a zajištění svodu vody na horním ostění stavebních otvorů v kontaktním zateplovacím systému - ETICS</t>
  </si>
  <si>
    <t>-106158424</t>
  </si>
  <si>
    <t>"okna - nadpraží" 570,05*1,05</t>
  </si>
  <si>
    <t>"římsa K18 - zespod" 53,6*1,05</t>
  </si>
  <si>
    <t>"terasa 2.np - zespod" 11,6*1,05</t>
  </si>
  <si>
    <t>(52,89+29,23+52,89+29,23+13,35+12,0+5,1+13,94+18,5+15,94+16,24+17,84+13,24+8,58+2,7+7,5+17,26+3,8+17,26+3,8+15,79*2)*1,05</t>
  </si>
  <si>
    <t>1069,027*1,05 'Přepočtené koeficientem množství</t>
  </si>
  <si>
    <t>43</t>
  </si>
  <si>
    <t>622332111</t>
  </si>
  <si>
    <t>Omítka cementová škrábaná (břízolitová) vnějších ploch nanášená ručně na omítnutý podklad stěn</t>
  </si>
  <si>
    <t>1757994453</t>
  </si>
  <si>
    <t>44</t>
  </si>
  <si>
    <t>622335203</t>
  </si>
  <si>
    <t>Oprava cementové škrábané (břízolitové) omítky vnějších ploch stěn, v rozsahu opravované plochy přes 30 do 50%</t>
  </si>
  <si>
    <t>623163041</t>
  </si>
  <si>
    <t>45</t>
  </si>
  <si>
    <t>629995101</t>
  </si>
  <si>
    <t>Očištění vnějších ploch tlakovou vodou omytím</t>
  </si>
  <si>
    <t>-69383675</t>
  </si>
  <si>
    <t>"dle v. pohledů stáv. stavu"</t>
  </si>
  <si>
    <t>1630,4+1556,3+300+247,9+119,23+61,7+112,15+126,6+167,9+171,5</t>
  </si>
  <si>
    <t>3,8*0,2+0,8*4,39*4+1,05+17,26*0,22+0,8*0,44*4+2,76*3,68</t>
  </si>
  <si>
    <t>46</t>
  </si>
  <si>
    <t>631311113</t>
  </si>
  <si>
    <t>Mazanina z betonu prostého bez zvýšených nároků na prostředí tl. přes 50 do 80 mm tř. C 12/15</t>
  </si>
  <si>
    <t>738207638</t>
  </si>
  <si>
    <t>"betonová deska v angl. dvorku - ve spádu - dle půd. angl. dvorku a řezu 1,2" 15,8*0,6*((0,05+0,111)/2)</t>
  </si>
  <si>
    <t>47</t>
  </si>
  <si>
    <t>631311131</t>
  </si>
  <si>
    <t>Doplnění dosavadních mazanin prostým betonem s dodáním hmot, bez potěru, plochy jednotlivě do 1 m2 a tl. přes 80 mm</t>
  </si>
  <si>
    <t>-1496569169</t>
  </si>
  <si>
    <t>"zabetonování stáv. vpusti v angl. dvorku - dle půd. 1.pp" 0,4*0,3*0,1</t>
  </si>
  <si>
    <t>48</t>
  </si>
  <si>
    <t>631319011</t>
  </si>
  <si>
    <t>Příplatek k cenám mazanin za úpravu povrchu mazaniny přehlazením, mazanina tl. přes 50 do 80 mm</t>
  </si>
  <si>
    <t>1493858361</t>
  </si>
  <si>
    <t>49</t>
  </si>
  <si>
    <t>631319181</t>
  </si>
  <si>
    <t>Příplatek k cenám mazanin za sklon mazanina tl. přes 50 do 80 mm</t>
  </si>
  <si>
    <t>-2126357433</t>
  </si>
  <si>
    <t>50</t>
  </si>
  <si>
    <t>631319195</t>
  </si>
  <si>
    <t>Příplatek k cenám mazanin za malou plochu do 5 m2 jednotlivě mazanina tl. přes 50 do 80 mm</t>
  </si>
  <si>
    <t>255623073</t>
  </si>
  <si>
    <t>51</t>
  </si>
  <si>
    <t>636311111</t>
  </si>
  <si>
    <t>Kladení dlažby z betonových dlaždic na sucho na terče z umělé hmoty, o výšce terče do 25 mm</t>
  </si>
  <si>
    <t>-1173529747</t>
  </si>
  <si>
    <t>"SCH 2 - dle půd. 2.np n. stav - ploha v cad" 31,365</t>
  </si>
  <si>
    <t>52</t>
  </si>
  <si>
    <t>592456000</t>
  </si>
  <si>
    <t>dlažba desková betonová tl.5 cm</t>
  </si>
  <si>
    <t>1321683601</t>
  </si>
  <si>
    <t>31,365*1,02 'Přepočtené koeficientem množství</t>
  </si>
  <si>
    <t>Ostatní konstrukce a práce, bourání</t>
  </si>
  <si>
    <t>53</t>
  </si>
  <si>
    <t>941111112</t>
  </si>
  <si>
    <t>Montáž lešení řadového trubkového lehkého pracovního s podlahami s provozním zatížením tř. 3 do 200 kg/m2 šířky tř. W06 od 0,6 do 0,9 m, výšky přes 10 do 25 m</t>
  </si>
  <si>
    <t>1951263442</t>
  </si>
  <si>
    <t>4495+145</t>
  </si>
  <si>
    <t>54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</si>
  <si>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</si>
  <si>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</si>
  <si>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-1481246887</t>
  </si>
  <si>
    <t>4640*183 'Přepočtené koeficientem množství</t>
  </si>
  <si>
    <t>55</t>
  </si>
  <si>
    <t>941111812</t>
  </si>
  <si>
    <t>Demontáž lešení řadového trubkového lehkého pracovního s podlahami s provozním zatížením tř. 3 do 200 kg/m2 šířky tř. W06 od 0,6 do 0,9 m, výšky přes 10 do 25 m</t>
  </si>
  <si>
    <t>561185788</t>
  </si>
  <si>
    <t>56</t>
  </si>
  <si>
    <t>944511111</t>
  </si>
  <si>
    <t>Montáž ochranné sítě zavěšené na konstrukci lešení z textilie z umělých vláken</t>
  </si>
  <si>
    <t>-1498933835</t>
  </si>
  <si>
    <t>57</t>
  </si>
  <si>
    <t>944511211</t>
  </si>
  <si>
    <t>Montáž ochranné sítě Příplatek za první a každý další den použití sítě k ceně -1111</t>
  </si>
  <si>
    <t>773193398</t>
  </si>
  <si>
    <t>58</t>
  </si>
  <si>
    <t>944511811</t>
  </si>
  <si>
    <t>Demontáž ochranné sítě zavěšené na konstrukci lešení z textilie z umělých vláken</t>
  </si>
  <si>
    <t>1521184047</t>
  </si>
  <si>
    <t>59</t>
  </si>
  <si>
    <t>961055111</t>
  </si>
  <si>
    <t>Bourání základů z betonu železového</t>
  </si>
  <si>
    <t>-54762320</t>
  </si>
  <si>
    <t xml:space="preserve">"vybourání  dna angl. dvorku pro nové základy zdiva" </t>
  </si>
  <si>
    <t>0,5*0,2*(0,908+0,52)</t>
  </si>
  <si>
    <t>60</t>
  </si>
  <si>
    <t>96105511R</t>
  </si>
  <si>
    <t>Rozrušení/ navrtání dna anglického dvorku pro zlepšení odtoku dešťové vody</t>
  </si>
  <si>
    <t>-1518663322</t>
  </si>
  <si>
    <t>"dle půd. 1.pp a řezu  a 2"</t>
  </si>
  <si>
    <t>27,74*0,2</t>
  </si>
  <si>
    <t>61</t>
  </si>
  <si>
    <t>962032230</t>
  </si>
  <si>
    <t>Bourání zdiva nadzákladového z cihel nebo tvárnic z cihel pálených nebo vápenopískových, na maltu vápennou nebo vápenocementovou, objemu do 1 m3</t>
  </si>
  <si>
    <t>1613659135</t>
  </si>
  <si>
    <t>"ubourání zídky angl. dvorku - 200mm pod upr. terén - dle půd. 1.pp" (0,473+3,07)*0,31*0,47</t>
  </si>
  <si>
    <t>62</t>
  </si>
  <si>
    <t>962032231</t>
  </si>
  <si>
    <t>Bourání zdiva nadzákladového z cihel nebo tvárnic z cihel pálených nebo vápenopískových, na maltu vápennou nebo vápenocementovou, objemu přes 1 m3</t>
  </si>
  <si>
    <t>-2041884166</t>
  </si>
  <si>
    <t>"ubourání soklu - větrací kanál v angl. dvorku - dle půd. angl. dvorku a řezu 1,2" 11,39*0,52*0,64</t>
  </si>
  <si>
    <t>63</t>
  </si>
  <si>
    <t>962081131</t>
  </si>
  <si>
    <t>Bourání zdiva příček nebo vybourání otvorů ze skleněných tvárnic, tl. do 100 mm</t>
  </si>
  <si>
    <t>-1765746852</t>
  </si>
  <si>
    <t>"dle půdorysů stáv. stavu a tabulky oken"</t>
  </si>
  <si>
    <t>"W37 - 1.np" 3,98*2,4*3</t>
  </si>
  <si>
    <t>"W38 - 1.pp" 0,88*0,66*11</t>
  </si>
  <si>
    <t xml:space="preserve">"W39 - 1.pp" 0,88*0,66*6 </t>
  </si>
  <si>
    <t>64</t>
  </si>
  <si>
    <t>965041341</t>
  </si>
  <si>
    <t>Bourání mazanin škvárobetonových tl. do 100 mm, plochy přes 4 m2</t>
  </si>
  <si>
    <t>458337693</t>
  </si>
  <si>
    <t>"SCH 2 - dle půd. 2.np stáv. stav - ploha v cad" 31,365*0,06</t>
  </si>
  <si>
    <t>65</t>
  </si>
  <si>
    <t>965042141</t>
  </si>
  <si>
    <t>Bourání mazanin betonových nebo z litého asfaltu tl. do 100 mm, plochy přes 4 m2</t>
  </si>
  <si>
    <t>876089158</t>
  </si>
  <si>
    <t>"SCH 2 - dle půd. 2.np stáv. stav - ploha v cad" 31,365*0,05</t>
  </si>
  <si>
    <t>66</t>
  </si>
  <si>
    <t>968062244</t>
  </si>
  <si>
    <t>Vybourání dřevěných rámů oken s křídly, dveřních zárubní, vrat, stěn, ostění nebo obkladů rámů oken s křídly jednoduchých, plochy do 1 m2</t>
  </si>
  <si>
    <t>1638031539</t>
  </si>
  <si>
    <t>"dle zabulky oken - jednotlivé plochy sečteny v ní"</t>
  </si>
  <si>
    <t>"W13" 0,219</t>
  </si>
  <si>
    <t>67</t>
  </si>
  <si>
    <t>968062245</t>
  </si>
  <si>
    <t>Vybourání dřevěných rámů oken s křídly, dveřních zárubní, vrat, stěn, ostění nebo obkladů rámů oken s křídly jednoduchých, plochy do 2 m2</t>
  </si>
  <si>
    <t>-2109881153</t>
  </si>
  <si>
    <t>"W12" 3,238</t>
  </si>
  <si>
    <t>"W09" 30,758</t>
  </si>
  <si>
    <t>68</t>
  </si>
  <si>
    <t>968062246</t>
  </si>
  <si>
    <t>Vybourání dřevěných rámů oken s křídly, dveřních zárubní, vrat, stěn, ostění nebo obkladů rámů oken s křídly jednoduchých, plochy do 4 m2</t>
  </si>
  <si>
    <t>-1721814019</t>
  </si>
  <si>
    <t>"W14" 14,213</t>
  </si>
  <si>
    <t>69</t>
  </si>
  <si>
    <t>968062356</t>
  </si>
  <si>
    <t>Vybourání dřevěných rámů oken s křídly, dveřních zárubní, vrat, stěn, ostění nebo obkladů rámů oken s křídly dvojitých, plochy do 4 m2</t>
  </si>
  <si>
    <t>-896329192</t>
  </si>
  <si>
    <t>"W01" 193,908+21,154</t>
  </si>
  <si>
    <t>"W02" 7,051+14,102+42,307</t>
  </si>
  <si>
    <t>"W03" 78,936+27,456</t>
  </si>
  <si>
    <t>"W15" 5,678+17,035</t>
  </si>
  <si>
    <t>"W26" 45,646</t>
  </si>
  <si>
    <t>"W07" 66,643+5,554</t>
  </si>
  <si>
    <t>"W08" 32,386</t>
  </si>
  <si>
    <t>"W16" 16,704+8,352</t>
  </si>
  <si>
    <t>70</t>
  </si>
  <si>
    <t>968062357</t>
  </si>
  <si>
    <t>Vybourání dřevěných rámů oken s křídly, dveřních zárubní, vrat, stěn, ostění nebo obkladů rámů oken s křídly dvojitých, plochy přes 4 m2</t>
  </si>
  <si>
    <t>394350386</t>
  </si>
  <si>
    <t>"W04" 16,052</t>
  </si>
  <si>
    <t>"W05" 13,289+4,43+4,43</t>
  </si>
  <si>
    <t>"W10" 17,522</t>
  </si>
  <si>
    <t>"W06" 43,12</t>
  </si>
  <si>
    <t>71</t>
  </si>
  <si>
    <t>968062376</t>
  </si>
  <si>
    <t>Vybourání dřevěných rámů oken s křídly, dveřních zárubní, vrat, stěn, ostění nebo obkladů rámů oken s křídly zdvojených, plochy do 4 m2</t>
  </si>
  <si>
    <t>378985138</t>
  </si>
  <si>
    <t>"W36" 6,938</t>
  </si>
  <si>
    <t>72</t>
  </si>
  <si>
    <t>968072866</t>
  </si>
  <si>
    <t>Vybourání kovových rámů oken s křídly, dveřních zárubní, vrat, stěn, ostění nebo obkladů rolet svinovacích z vlnitého plechu, plochy přes 2 m2</t>
  </si>
  <si>
    <t>-1461613597</t>
  </si>
  <si>
    <t>Poznámka k položce:
DOPŘESNĚNÍ: Vybourání předokenních žaluzií</t>
  </si>
  <si>
    <t xml:space="preserve">"Vybourání předokenních žaluzií - plochy vypočteny v excelu - viz tab. oken" </t>
  </si>
  <si>
    <t>"W02" 7,051+14,102</t>
  </si>
  <si>
    <t>"W03" 78,936</t>
  </si>
  <si>
    <t>"W05" 13,289+4,43</t>
  </si>
  <si>
    <t>"W15" 17,035</t>
  </si>
  <si>
    <t>73</t>
  </si>
  <si>
    <t>968082018</t>
  </si>
  <si>
    <t>Vybourání plastových rámů oken s křídly, dveřních zárubní, vrat rámu oken s křídly zdvojenými, plochy přes 4 m2</t>
  </si>
  <si>
    <t>-1789119138</t>
  </si>
  <si>
    <t>"W18" 35,438</t>
  </si>
  <si>
    <t>74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</si>
  <si>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</si>
  <si>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</si>
  <si>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2146425795</t>
  </si>
  <si>
    <t>"dle půd. stáv. stavu/bourání 1.np"</t>
  </si>
  <si>
    <t>"250x250" 6</t>
  </si>
  <si>
    <t>"300x250" 1</t>
  </si>
  <si>
    <t>"200x200" 1</t>
  </si>
  <si>
    <t>"dle půd. stáv. stavu/bourání 2.np"</t>
  </si>
  <si>
    <t>"200x200" 1+2</t>
  </si>
  <si>
    <t>"250x250" 5</t>
  </si>
  <si>
    <t>"dle půd. stáv. stavu/bourání 3.np"</t>
  </si>
  <si>
    <t>75</t>
  </si>
  <si>
    <t>971033371</t>
  </si>
  <si>
    <t>Vybourání otvorů ve zdivu základovém nebo nadzákladovém z cihel, tvárnic, příčkovek z cihel pálených na maltu vápennou nebo vápenocementovou plochy do 0,09 m2, tl. do 750 mm</t>
  </si>
  <si>
    <t>-1138509128</t>
  </si>
  <si>
    <t>"250x250" 1</t>
  </si>
  <si>
    <t>76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</si>
  <si>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</si>
  <si>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</si>
  <si>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1999594370</t>
  </si>
  <si>
    <t>"315x315" 1</t>
  </si>
  <si>
    <t>77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</si>
  <si>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</si>
  <si>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</si>
  <si>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1734426</t>
  </si>
  <si>
    <t>78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</si>
  <si>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</si>
  <si>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</si>
  <si>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1355543672</t>
  </si>
  <si>
    <t>"315x315" 2</t>
  </si>
  <si>
    <t>"500x400" 1</t>
  </si>
  <si>
    <t>"500x500" 1</t>
  </si>
  <si>
    <t>79</t>
  </si>
  <si>
    <t>971033461</t>
  </si>
  <si>
    <t>Vybourání otvorů ve zdivu základovém nebo nadzákladovém z cihel, tvárnic, příčkovek z cihel pálených na maltu vápennou nebo vápenocementovou plochy do 0,25 m2, tl. do 600 mm</t>
  </si>
  <si>
    <t>794399189</t>
  </si>
  <si>
    <t>"500x300" 1+5</t>
  </si>
  <si>
    <t>"355x355" 3</t>
  </si>
  <si>
    <t>"600x300" 3</t>
  </si>
  <si>
    <t>"500x300" 6</t>
  </si>
  <si>
    <t>"800x300" 1</t>
  </si>
  <si>
    <t>"500x300" 4</t>
  </si>
  <si>
    <t>"600x300" 1</t>
  </si>
  <si>
    <t>"dle půd. stáv. stavu/bourání 4.np"</t>
  </si>
  <si>
    <t>"500x500" 2</t>
  </si>
  <si>
    <t>80</t>
  </si>
  <si>
    <t>971033471</t>
  </si>
  <si>
    <t>Vybourání otvorů ve zdivu základovém nebo nadzákladovém z cihel, tvárnic, příčkovek z cihel pálených na maltu vápennou nebo vápenocementovou plochy do 0,25 m2, tl. do 750 mm</t>
  </si>
  <si>
    <t>1479808555</t>
  </si>
  <si>
    <t>81</t>
  </si>
  <si>
    <t>971033481</t>
  </si>
  <si>
    <t>Vybourání otvorů ve zdivu základovém nebo nadzákladovém z cihel, tvárnic, příčkovek z cihel pálených na maltu vápennou nebo vápenocementovou plochy do 0,25 m2, tl. do 900 mm</t>
  </si>
  <si>
    <t>-539218806</t>
  </si>
  <si>
    <t>"355x355" 1</t>
  </si>
  <si>
    <t>82</t>
  </si>
  <si>
    <t>971033561</t>
  </si>
  <si>
    <t>Vybourání otvorů ve zdivu základovém nebo nadzákladovém z cihel, tvárnic, příčkovek z cihel pálených na maltu vápennou nebo vápenocementovou plochy do 1 m2, tl. do 600 mm</t>
  </si>
  <si>
    <t>-559670669</t>
  </si>
  <si>
    <t>"800x500" 1*0,8*0,5*0,5</t>
  </si>
  <si>
    <t>"600x900" 1*0,6*0,9*0,45</t>
  </si>
  <si>
    <t>"1000x1000" 2*1,0*1,0*0,6</t>
  </si>
  <si>
    <t>"950x400" 1*0,95*0,4*0,45</t>
  </si>
  <si>
    <t>"800X800" 1*0,8*0,8*0,5</t>
  </si>
  <si>
    <t>"900x355" 1*0,9*0,355*0,45</t>
  </si>
  <si>
    <t>83</t>
  </si>
  <si>
    <t>971033591</t>
  </si>
  <si>
    <t>Vybourání otvorů ve zdivu základovém nebo nadzákladovém z cihel, tvárnic, příčkovek z cihel pálených na maltu vápennou nebo vápenocementovou plochy do 1 m2, tl. přes 900 mm</t>
  </si>
  <si>
    <t>-262840199</t>
  </si>
  <si>
    <t>"dle půd. stáv. stavu/bourání 1.np-3.np"</t>
  </si>
  <si>
    <t>"355x355" 0,355*0,355*0,92*3</t>
  </si>
  <si>
    <t>84</t>
  </si>
  <si>
    <t>97402918R</t>
  </si>
  <si>
    <t>Vysekání nového vyústění větracího kanálu vč. začištění</t>
  </si>
  <si>
    <t>4201071</t>
  </si>
  <si>
    <t>"dle půd. a řezu 1,2 - angl. dvorek" 3*0,5</t>
  </si>
  <si>
    <t>85</t>
  </si>
  <si>
    <t>977151121</t>
  </si>
  <si>
    <t>Jádrové vrty diamantovými korunkami do stavebních materiálů (železobetonu, betonu, cihel, obkladů, dlažeb, kamene) průměru přes 110 do 120 mm</t>
  </si>
  <si>
    <t>-570339466</t>
  </si>
  <si>
    <t>"pro odvodnění - viz výkr. angl. dvorku" 0,31*2+0,4</t>
  </si>
  <si>
    <t>86</t>
  </si>
  <si>
    <t>977151122</t>
  </si>
  <si>
    <t>Jádrové vrty diamantovými korunkami do stavebních materiálů (železobetonu, betonu, cihel, obkladů, dlažeb, kamene) průměru přes 120 do 130 mm</t>
  </si>
  <si>
    <t>1257499125</t>
  </si>
  <si>
    <t>"pro odvodnění - viz výkr. angl. dvorku" 0,31*2</t>
  </si>
  <si>
    <t>87</t>
  </si>
  <si>
    <t>977311111</t>
  </si>
  <si>
    <t>Řezání stávajících betonových mazanin bez vyztužení hloubky do 50 mm</t>
  </si>
  <si>
    <t>898691142</t>
  </si>
  <si>
    <t>Poznámka k položce:
odříznutí betonové dlažby na terase kvůli zateplení - 3.np</t>
  </si>
  <si>
    <t>"dle půd. 3.np" 4,93*2+9,82</t>
  </si>
  <si>
    <t>88</t>
  </si>
  <si>
    <t>97734111R</t>
  </si>
  <si>
    <t xml:space="preserve">Zvětšení průduchu frézováním zdiva betonového nebo ze šamotových vložek vč. předchozího ověření průchodnosti a vyčištění po celé délce průduchu </t>
  </si>
  <si>
    <t>1151219628</t>
  </si>
  <si>
    <t>89</t>
  </si>
  <si>
    <t>978036151</t>
  </si>
  <si>
    <t>Otlučení cementových omítek vnějších ploch s vyškrabáním spar zdiva a s očištěním povrchu, v rozsahu přes 30 do 40 %</t>
  </si>
  <si>
    <t>-318966838</t>
  </si>
  <si>
    <t>90</t>
  </si>
  <si>
    <t>978036191</t>
  </si>
  <si>
    <t>Otlučení cementových omítek vnějších ploch s vyškrabáním spar zdiva a s očištěním povrchu, v rozsahu přes 80 do 100 %</t>
  </si>
  <si>
    <t>768514974</t>
  </si>
  <si>
    <t>"ostění a nadpraží oken - dle tab. oken a půdorysů stáv. stavu"</t>
  </si>
  <si>
    <t>0,18*1867,78</t>
  </si>
  <si>
    <t>0,02*(3,98+2,4)*2*3</t>
  </si>
  <si>
    <t>0,04*(2,6+3,2*2)</t>
  </si>
  <si>
    <t>"vstup - dle severního pohledu a řezopohledu A,B - otlučení pro obnovu teraca" 16,81+16,2+14,93+25</t>
  </si>
  <si>
    <t>91</t>
  </si>
  <si>
    <t>985112123</t>
  </si>
  <si>
    <t>Odsekání degradovaného betonu líce kleneb a podhledů, tloušťky přes 30 do 50 mm</t>
  </si>
  <si>
    <t>685347894</t>
  </si>
  <si>
    <t>"odhad množství - upravit dle skutečnosti"</t>
  </si>
  <si>
    <t>0,4*(52,89+29,23+52,89+29,23+13,35+12,0+5,1+13,94+18,5+15,94+16,24+17,84+13,24+8,58+2,7+7,5+17,26+3,8+17,26+3,8+15,79*2)</t>
  </si>
  <si>
    <t>92</t>
  </si>
  <si>
    <t>985132221</t>
  </si>
  <si>
    <t>Očištění ploch líce kleneb a podhledů tryskání pískem nesušeným (torbo)</t>
  </si>
  <si>
    <t>-269448206</t>
  </si>
  <si>
    <t>93</t>
  </si>
  <si>
    <t>985132311</t>
  </si>
  <si>
    <t>Očištění ploch líce kleneb a podhledů ruční dočištění ocelovými kartáči</t>
  </si>
  <si>
    <t>1589367274</t>
  </si>
  <si>
    <t>94</t>
  </si>
  <si>
    <t>985311215</t>
  </si>
  <si>
    <t>Reprofilace betonu sanačními maltami na cementové bázi ručně líce kleneb a podhledů</t>
  </si>
  <si>
    <t>1939825760</t>
  </si>
  <si>
    <t>95</t>
  </si>
  <si>
    <t>985312122</t>
  </si>
  <si>
    <t>Stěrka k vyrovnání ploch reprofilovaného betonu líce kleneb a podhledů, tloušťky přes 2 do 3 mm</t>
  </si>
  <si>
    <t>1759195636</t>
  </si>
  <si>
    <t>96</t>
  </si>
  <si>
    <t>985321111</t>
  </si>
  <si>
    <t>Ochranný nátěr betonářské výztuže 1 vrstva tloušťky 1 mm na cementové bázi stěn, líce kleneb a podhledů</t>
  </si>
  <si>
    <t>-2060097219</t>
  </si>
  <si>
    <t>97</t>
  </si>
  <si>
    <t>985323111</t>
  </si>
  <si>
    <t>Spojovací můstek reprofilovaného betonu na cementové bázi</t>
  </si>
  <si>
    <t>-1013258820</t>
  </si>
  <si>
    <t>997</t>
  </si>
  <si>
    <t>Přesun sutě</t>
  </si>
  <si>
    <t>98</t>
  </si>
  <si>
    <t>997013157</t>
  </si>
  <si>
    <t>Vnitrostaveništní doprava suti a vybouraných hmot vodorovně do 50 m svisle s omezením mechanizace pro budovy a haly výšky přes 21 do 24 m</t>
  </si>
  <si>
    <t>t</t>
  </si>
  <si>
    <t>1141169094</t>
  </si>
  <si>
    <t>99</t>
  </si>
  <si>
    <t>997013501</t>
  </si>
  <si>
    <t>Odvoz suti a vybouraných hmot na skládku nebo meziskládku se složením, na vzdálenost do 1 km</t>
  </si>
  <si>
    <t>1610806850</t>
  </si>
  <si>
    <t>100</t>
  </si>
  <si>
    <t>997013509</t>
  </si>
  <si>
    <t>Odvoz suti a vybouraných hmot na skládku nebo meziskládku se složením, na vzdálenost Příplatek k ceně za každý další i započatý 1 km přes 1 km</t>
  </si>
  <si>
    <t>1783532786</t>
  </si>
  <si>
    <t>256,745*14 'Přepočtené koeficientem množství</t>
  </si>
  <si>
    <t>101</t>
  </si>
  <si>
    <t>997013801</t>
  </si>
  <si>
    <t>Poplatek za uložení stavebního odpadu na skládce (skládkovné) betonového</t>
  </si>
  <si>
    <t>239360891</t>
  </si>
  <si>
    <t>102</t>
  </si>
  <si>
    <t>997013804</t>
  </si>
  <si>
    <t>Poplatek za uložení stavebního odpadu na skládce (skládkovné) ze skla</t>
  </si>
  <si>
    <t>703952630</t>
  </si>
  <si>
    <t>103</t>
  </si>
  <si>
    <t>997013811</t>
  </si>
  <si>
    <t>Poplatek za uložení stavebního odpadu na skládce (skládkovné) dřevěného</t>
  </si>
  <si>
    <t>6068196</t>
  </si>
  <si>
    <t>104</t>
  </si>
  <si>
    <t>997013814</t>
  </si>
  <si>
    <t>Poplatek za uložení stavebního odpadu na skládce (skládkovné) z izolačních materiálů</t>
  </si>
  <si>
    <t>2110785617</t>
  </si>
  <si>
    <t>6,261+0,056</t>
  </si>
  <si>
    <t>105</t>
  </si>
  <si>
    <t>997013831</t>
  </si>
  <si>
    <t>Poplatek za uložení stavebního odpadu na skládce (skládkovné) směsného</t>
  </si>
  <si>
    <t>-501901544</t>
  </si>
  <si>
    <t>269,463-(23+6,317+18,6+16,846)</t>
  </si>
  <si>
    <t>998</t>
  </si>
  <si>
    <t>Přesun hmot</t>
  </si>
  <si>
    <t>106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</si>
  <si>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</si>
  <si>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</si>
  <si>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-1654558127</t>
  </si>
  <si>
    <t>PSV</t>
  </si>
  <si>
    <t>Práce a dodávky PSV</t>
  </si>
  <si>
    <t>711</t>
  </si>
  <si>
    <t>Izolace proti vodě, vlhkosti a plynům</t>
  </si>
  <si>
    <t>107</t>
  </si>
  <si>
    <t>711112001</t>
  </si>
  <si>
    <t>Provedení izolace proti zemní vlhkosti natěradly a tmely za studena na ploše svislé S nátěrem penetračním</t>
  </si>
  <si>
    <t>932289555</t>
  </si>
  <si>
    <t>19,63+0,6*1,17+1,3+15,02+1,05*0,58+0,26*1,285+0,6*15,83</t>
  </si>
  <si>
    <t>108</t>
  </si>
  <si>
    <t>111631510</t>
  </si>
  <si>
    <t>lak asfaltový (MJ kg) bal 9 kg</t>
  </si>
  <si>
    <t>kg</t>
  </si>
  <si>
    <t>-592125224</t>
  </si>
  <si>
    <t>47,093*0,35 'Přepočtené koeficientem množství</t>
  </si>
  <si>
    <t>109</t>
  </si>
  <si>
    <t>711142559</t>
  </si>
  <si>
    <t>Provedení izolace proti zemní vlhkosti pásy přitavením NAIP na ploše svislé S</t>
  </si>
  <si>
    <t>448627420</t>
  </si>
  <si>
    <t>110</t>
  </si>
  <si>
    <t>628331590</t>
  </si>
  <si>
    <t>pás z SBS modifikovaného asaltu s nosnou vložkou z polyesterové rohože o plošné hmotnosti 200g/m2 tl. min. 4mm</t>
  </si>
  <si>
    <t>-1639090907</t>
  </si>
  <si>
    <t>47,093*1,2 'Přepočtené koeficientem množství</t>
  </si>
  <si>
    <t>111</t>
  </si>
  <si>
    <t>711491272</t>
  </si>
  <si>
    <t>Provedení izolace proti povrchové a podpovrchové tlakové vodě ostatní na ploše svislé S z textilií, vrstvy ochranné</t>
  </si>
  <si>
    <t>-1153316281</t>
  </si>
  <si>
    <t>112</t>
  </si>
  <si>
    <t>693110620</t>
  </si>
  <si>
    <t>geotextilie z polyesterových vláken netkaná, 300 g/m2, šíře 200 cm</t>
  </si>
  <si>
    <t>-471123024</t>
  </si>
  <si>
    <t>47,093*1,05 'Přepočtené koeficientem množství</t>
  </si>
  <si>
    <t>113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</si>
  <si>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</si>
  <si>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</si>
  <si>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</si>
  <si>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-88642482</t>
  </si>
  <si>
    <t>712</t>
  </si>
  <si>
    <t>Povlakové krytiny</t>
  </si>
  <si>
    <t>114</t>
  </si>
  <si>
    <t>712300833</t>
  </si>
  <si>
    <t>Odstranění ze střech plochých do 10 st. krytiny povlakové třívrstvé</t>
  </si>
  <si>
    <t>1481758472</t>
  </si>
  <si>
    <t>"SCH 2 - dle půd. 2.np stáv. stav - ploha v cad - 2x3vrstvy" 31,365*2</t>
  </si>
  <si>
    <t>"stříška nad vstupem do bytu - viz výkr. stáv. stavu/ bourání 2.np" 10,37</t>
  </si>
  <si>
    <t>115</t>
  </si>
  <si>
    <t>712311101</t>
  </si>
  <si>
    <t>Provedení povlakové krytiny střech plochých do 10 st. natěradly a tmely za studena nátěrem lakem penetračním nebo asfaltovým</t>
  </si>
  <si>
    <t>1264116266</t>
  </si>
  <si>
    <t>116</t>
  </si>
  <si>
    <t>688974007</t>
  </si>
  <si>
    <t>31,365*0,3 'Přepočtené koeficientem množství</t>
  </si>
  <si>
    <t>117</t>
  </si>
  <si>
    <t>712331111</t>
  </si>
  <si>
    <t>Provedení povlakové krytiny střech plochých do 10 st. pásy na sucho podkladní samolepící asfaltový pás</t>
  </si>
  <si>
    <t>-746353772</t>
  </si>
  <si>
    <t>"SCH2 - dle detailu a půd. 2.np ns" 0,3*11,6</t>
  </si>
  <si>
    <t>118</t>
  </si>
  <si>
    <t>628662800</t>
  </si>
  <si>
    <t xml:space="preserve">pás asfaltový modifikovaný za studena samolepící na polystyren </t>
  </si>
  <si>
    <t>-1099407902</t>
  </si>
  <si>
    <t>3,48*1,15 'Přepočtené koeficientem množství</t>
  </si>
  <si>
    <t>119</t>
  </si>
  <si>
    <t>712341559</t>
  </si>
  <si>
    <t>Provedení povlakové krytiny střech plochých do 10 st. pásy přitavením NAIP v plné ploše</t>
  </si>
  <si>
    <t>1176343722</t>
  </si>
  <si>
    <t>"SCH 2 - dle půd. 2.np n. stav - ploha v cad - parotěs a vrch" 31,365*2</t>
  </si>
  <si>
    <t xml:space="preserve">"SCH 4 - dle půd. 1.np a řezu E" 5,2*16,9  </t>
  </si>
  <si>
    <t>"dle půd. 1.np - střecha nad vstupem do bytu" 13,5</t>
  </si>
  <si>
    <t>120</t>
  </si>
  <si>
    <t>628361100</t>
  </si>
  <si>
    <t>parozábrana - pás z SBS mdiikovaného asfaltu s hliníkovou vložkou a polypropylenovou střiží na horním povrchu, parotěsnící a vzduchotěsnící vrstva, provizorní hydroizolační vrstva</t>
  </si>
  <si>
    <t>1512874231</t>
  </si>
  <si>
    <t>"SCH 2 - dle půd. 2.np n. stav - ploha v cad" 31,365*1,15</t>
  </si>
  <si>
    <t>121</t>
  </si>
  <si>
    <t>628522590</t>
  </si>
  <si>
    <t>hlavní hydroizolační souvrství - hydroizolační vrstva - pás z SBS modiikovanéo asfaltu s břidličným posypem min. tl. 5,2mm, vyztužen polyesterovou rohoží</t>
  </si>
  <si>
    <t>1207379935</t>
  </si>
  <si>
    <t xml:space="preserve">"SCH 4 - dle půd. 1.np a řezu E" 5,2*16,9 *1,15 </t>
  </si>
  <si>
    <t>"dle půd. 1.np - střecha nad vstupem do bytu" 13,5*1,15</t>
  </si>
  <si>
    <t>122</t>
  </si>
  <si>
    <t>712391172</t>
  </si>
  <si>
    <t>Provedení povlakové krytiny střech plochých do 10 st. -ostatní práce provedení vrstvy textilní ochranné</t>
  </si>
  <si>
    <t>1243122315</t>
  </si>
  <si>
    <t>123</t>
  </si>
  <si>
    <t>693111490</t>
  </si>
  <si>
    <t>geotextilie ze 100% polypropylenu netkaná, 500 g/m2, šíře 200 cm</t>
  </si>
  <si>
    <t>475812860</t>
  </si>
  <si>
    <t>31,365*1,15 'Přepočtené koeficientem množství</t>
  </si>
  <si>
    <t>124</t>
  </si>
  <si>
    <t>712990813</t>
  </si>
  <si>
    <t>Odstranění násypu nebo nánosu ze střech násypu nebo nánosu do 10 st., tl. přes 50 do 100 mm</t>
  </si>
  <si>
    <t>-1725941873</t>
  </si>
  <si>
    <t>"SCH 2 - dle půd. 2.np stáv. stav - ploha v cad" 31,365</t>
  </si>
  <si>
    <t>125</t>
  </si>
  <si>
    <t>998712203</t>
  </si>
  <si>
    <t>Přesun hmot pro povlakové krytiny stanovený procentní sazbou (%) z ceny vodorovná dopravní vzdálenost do 50 m v objektech výšky přes 12 do 24 m</t>
  </si>
  <si>
    <t>322865939</t>
  </si>
  <si>
    <t>713</t>
  </si>
  <si>
    <t>Izolace tepelné</t>
  </si>
  <si>
    <t>126</t>
  </si>
  <si>
    <t>713131141</t>
  </si>
  <si>
    <t>Montáž tepelné izolace stěn rohožemi, pásy, deskami, dílci, bloky (izolační materiál ve specifikaci) lepením celoplošně</t>
  </si>
  <si>
    <t>650678452</t>
  </si>
  <si>
    <t>127</t>
  </si>
  <si>
    <t>1230961495</t>
  </si>
  <si>
    <t>47,093*1,02 'Přepočtené koeficientem množství</t>
  </si>
  <si>
    <t>128</t>
  </si>
  <si>
    <t>713140821</t>
  </si>
  <si>
    <t xml:space="preserve">Odstranění tepelné izolace běžných stavebních konstrukcí z rohoží, pásů, dílců, desek, bloků střech plochých nadstřešních izolací volně položených do 100 mm </t>
  </si>
  <si>
    <t>-1941342102</t>
  </si>
  <si>
    <t>"SCH 2 - dle půd. 2.np stáv. stav - ploha v cad - korková deska 30mm" 31,365</t>
  </si>
  <si>
    <t>129</t>
  </si>
  <si>
    <t>713141131</t>
  </si>
  <si>
    <t>Montáž tepelné izolace střech plochých rohožemi, pásy, deskami, dílci, bloky (izolační materiál ve specifikaci) přilepenými za studena zplna, jednovrstvá</t>
  </si>
  <si>
    <t>704224179</t>
  </si>
  <si>
    <t>"SCH 2 - dle půd. 2.np n. stav - ploha v cad" 31,365"odpočet XPS" -11,6*0,4</t>
  </si>
  <si>
    <t>"SCH2 - xps" 11,6*0,4</t>
  </si>
  <si>
    <t>130</t>
  </si>
  <si>
    <t>283764080</t>
  </si>
  <si>
    <t>deska z polystyrénu XPS s pevností 500 kPa, hrana polodrážková lambda 0,035 [W/mK] 1250 x 600 mm</t>
  </si>
  <si>
    <t>291978432</t>
  </si>
  <si>
    <t>Poznámka k položce:
lambda 0,035 [W / m K]</t>
  </si>
  <si>
    <t>11,6*0,4*1,02*0,15</t>
  </si>
  <si>
    <t>131</t>
  </si>
  <si>
    <t>63166740R</t>
  </si>
  <si>
    <t>tepelně izolační vrstva - desky z fenolické pěny 140mm</t>
  </si>
  <si>
    <t>320568380</t>
  </si>
  <si>
    <t>132</t>
  </si>
  <si>
    <t>63166741R</t>
  </si>
  <si>
    <t>tepelně izolační vrstva - desky z fenolické pěny 180mm</t>
  </si>
  <si>
    <t>1841531043</t>
  </si>
  <si>
    <t>87,88*1,02 'Přepočtené koeficientem množství</t>
  </si>
  <si>
    <t>133</t>
  </si>
  <si>
    <t>713141331</t>
  </si>
  <si>
    <t>Montáž tepelné izolace střech plochých spádovými klíny v ploše přilepenými za studena zplna</t>
  </si>
  <si>
    <t>1672211757</t>
  </si>
  <si>
    <t>134</t>
  </si>
  <si>
    <t>28376143R</t>
  </si>
  <si>
    <t>klín izolační z pěnového polystyrenu EPS 150 S spádový, 1000x1000 m s nakašírovaným asffaltovým pásem tl. min. 4mm z oxidovaného asffaltu s výztužnou vrstvou skelné tkaniny</t>
  </si>
  <si>
    <t>568287612</t>
  </si>
  <si>
    <t>"SCH 2 - dle půd. 2.np n. stav - ploha v cad" 31,365*((0,02+0,12)/2)*1,02</t>
  </si>
  <si>
    <t>135</t>
  </si>
  <si>
    <t>998713203</t>
  </si>
  <si>
    <t>Přesun hmot pro izolace tepelné stanovený procentní sazbou (%) z ceny vodorovná dopravní vzdálenost do 50 m v objektech výšky přes 12 do 24 m</t>
  </si>
  <si>
    <t>930550582</t>
  </si>
  <si>
    <t>721</t>
  </si>
  <si>
    <t>Zdravotechnika - vnitřní kanalizace</t>
  </si>
  <si>
    <t>136</t>
  </si>
  <si>
    <t>72114110R</t>
  </si>
  <si>
    <t>Svodné potrubí s čistícím otvorem žárově zinkovaná ocel, DN 150</t>
  </si>
  <si>
    <t>-648525842</t>
  </si>
  <si>
    <t>"dle tab. zám. v. Z14" 15*1,0</t>
  </si>
  <si>
    <t>137</t>
  </si>
  <si>
    <t>721174042</t>
  </si>
  <si>
    <t>Potrubí z plastových trub DN 40</t>
  </si>
  <si>
    <t>-1863365949</t>
  </si>
  <si>
    <t>Poznámka k položce:
PVC potrubí na odvod kondenzátu DN 40 včetně tvarovek 
větrání tělocvičny</t>
  </si>
  <si>
    <t>138</t>
  </si>
  <si>
    <t>72124211R</t>
  </si>
  <si>
    <t>Lapače střešních splavenin systémové z žárověě pozinkovaných tvarovek s čistícími kusy</t>
  </si>
  <si>
    <t>912656487</t>
  </si>
  <si>
    <t>139</t>
  </si>
  <si>
    <t>721242805</t>
  </si>
  <si>
    <t xml:space="preserve">Demontáž lapačů střešních splavenin </t>
  </si>
  <si>
    <t>96739949</t>
  </si>
  <si>
    <t>140</t>
  </si>
  <si>
    <t>998721203</t>
  </si>
  <si>
    <t>Přesun hmot pro vnitřní kanalizace stanovený procentní sazbou (%) z ceny vodorovná dopravní vzdálenost do 50 m v objektech výšky přes 12 do 24 m</t>
  </si>
  <si>
    <t>-506041129</t>
  </si>
  <si>
    <t>735</t>
  </si>
  <si>
    <t>Ústřední vytápění - otopná tělesa</t>
  </si>
  <si>
    <t>141</t>
  </si>
  <si>
    <t>73500091R</t>
  </si>
  <si>
    <t>Regulace otopného systému při opravách vyregulování vytápění</t>
  </si>
  <si>
    <t>-815065833</t>
  </si>
  <si>
    <t>741</t>
  </si>
  <si>
    <t>Elektroinstalace</t>
  </si>
  <si>
    <t>142</t>
  </si>
  <si>
    <t>741110061</t>
  </si>
  <si>
    <t>Montáž trubek elektroinstalačních s nasunutím nebo našroubováním do krabic plastových ohebných</t>
  </si>
  <si>
    <t>-275175361</t>
  </si>
  <si>
    <t>143</t>
  </si>
  <si>
    <t>345711540</t>
  </si>
  <si>
    <t>trubka elektroinstalační ohebná z PH, D 22,9/28,5 mm</t>
  </si>
  <si>
    <t>-1353221425</t>
  </si>
  <si>
    <t>144</t>
  </si>
  <si>
    <t>741110502</t>
  </si>
  <si>
    <t>Montáž lišt a kanálků elektroinstalačních se spojkami, ohyby a rohy a s nasunutím do krabic protahovacích</t>
  </si>
  <si>
    <t>101159587</t>
  </si>
  <si>
    <t>145</t>
  </si>
  <si>
    <t>345718710</t>
  </si>
  <si>
    <t xml:space="preserve">lišta elektroinstalační protahovací </t>
  </si>
  <si>
    <t>1710696282</t>
  </si>
  <si>
    <t>146</t>
  </si>
  <si>
    <t>741112001</t>
  </si>
  <si>
    <t>Montáž krabic elektroinstalačních bez napojení na trubky a lišty, demontáže a montáže víčka a přístroje protahovacích nebo odbočných zapuštěných plastových kruhových</t>
  </si>
  <si>
    <t>1674596614</t>
  </si>
  <si>
    <t>147</t>
  </si>
  <si>
    <t>345715230</t>
  </si>
  <si>
    <t>krabice odbočná KR68</t>
  </si>
  <si>
    <t>-2004806160</t>
  </si>
  <si>
    <t>148</t>
  </si>
  <si>
    <t>741112061</t>
  </si>
  <si>
    <t>Montáž krabic elektroinstalačních bez napojení na trubky a lišty, demontáže a montáže víčka a přístroje přístrojových zapuštěných plastových kruhových</t>
  </si>
  <si>
    <t>2021835402</t>
  </si>
  <si>
    <t>149</t>
  </si>
  <si>
    <t>345715110</t>
  </si>
  <si>
    <t>krabice přístrojová instalační 500 V, D 69 mm x 30mm</t>
  </si>
  <si>
    <t>890462707</t>
  </si>
  <si>
    <t>Poznámka k položce:
EAN 8595057600089</t>
  </si>
  <si>
    <t>150</t>
  </si>
  <si>
    <t>741122015</t>
  </si>
  <si>
    <t>Montáž kabelů měděných plných kulatých (CYKY), počtu a průřezu žil 3x1,5 mm2</t>
  </si>
  <si>
    <t>-346317732</t>
  </si>
  <si>
    <t>151</t>
  </si>
  <si>
    <t>341110300</t>
  </si>
  <si>
    <t>kabel silový s Cu jádrem CYKY J 3x1,5 mm2</t>
  </si>
  <si>
    <t>348205245</t>
  </si>
  <si>
    <t>Poznámka k položce:
obsah kovu [kg/m], Cu =0,044, Al =0</t>
  </si>
  <si>
    <t>152</t>
  </si>
  <si>
    <t>741122016</t>
  </si>
  <si>
    <t>Montáž kabelů měděných plných kulatých (CYKY), počtu a průřezu žil 3x2,5 až 6 mm2</t>
  </si>
  <si>
    <t>383374633</t>
  </si>
  <si>
    <t>153</t>
  </si>
  <si>
    <t>341110360</t>
  </si>
  <si>
    <t>kabel silový s Cu jádrem CYKY J 3x2,5 mm2</t>
  </si>
  <si>
    <t>-1019578813</t>
  </si>
  <si>
    <t>Poznámka k položce:
obsah kovu [kg/m], Cu =0,074, Al =0</t>
  </si>
  <si>
    <t>154</t>
  </si>
  <si>
    <t>74111009R</t>
  </si>
  <si>
    <t>M+D - Elektroinstalace ředitelny - kabely pod omítku, komplet - dle popisu v pd</t>
  </si>
  <si>
    <t>soubor</t>
  </si>
  <si>
    <t>1094636366</t>
  </si>
  <si>
    <t>155</t>
  </si>
  <si>
    <t>741122031</t>
  </si>
  <si>
    <t>Montáž kabelů měděných plných kulatých (CYKY), počtu a průřezu žil 5x1,5 až 2,5 mm2</t>
  </si>
  <si>
    <t>-1961848680</t>
  </si>
  <si>
    <t>"5x1,5" 198</t>
  </si>
  <si>
    <t>"5x2,5" 120</t>
  </si>
  <si>
    <t>156</t>
  </si>
  <si>
    <t>341110900</t>
  </si>
  <si>
    <t>kabel silový s Cu jádrem CYKY 5x1,5 mm2</t>
  </si>
  <si>
    <t>232627696</t>
  </si>
  <si>
    <t>157</t>
  </si>
  <si>
    <t>341110940</t>
  </si>
  <si>
    <t>kabel silový s Cu jádrem CYKY 5x2,5 mm2</t>
  </si>
  <si>
    <t>1577679674</t>
  </si>
  <si>
    <t>Poznámka k položce:
obsah kovu [kg/m], Cu =0,123, Al =0</t>
  </si>
  <si>
    <t>158</t>
  </si>
  <si>
    <t>741122032</t>
  </si>
  <si>
    <t>Montáž kabelů měděných plných kulatých (CYKY), počtu a průřezu žil 5x4 až 6 mm2</t>
  </si>
  <si>
    <t>-834118642</t>
  </si>
  <si>
    <t>159</t>
  </si>
  <si>
    <t>341111000</t>
  </si>
  <si>
    <t>kabel silový s Cu jádrem CYKY 5x6 mm2</t>
  </si>
  <si>
    <t>-323402348</t>
  </si>
  <si>
    <t>Poznámka k položce:
obsah kovu [kg/m], Cu =0,294, Al =0</t>
  </si>
  <si>
    <t>160</t>
  </si>
  <si>
    <t>74121010R</t>
  </si>
  <si>
    <t>Úprava rozvaděčů BJ - osadit jistič 1x10A/250V</t>
  </si>
  <si>
    <t>-406207704</t>
  </si>
  <si>
    <t>161</t>
  </si>
  <si>
    <t>74121011R</t>
  </si>
  <si>
    <t>Rozvaděč RS1 demontáž a opětná montáž</t>
  </si>
  <si>
    <t>1504553614</t>
  </si>
  <si>
    <t>162</t>
  </si>
  <si>
    <t>74121012R</t>
  </si>
  <si>
    <t>Rozvaděč RS2 demontáž a opětná montáž</t>
  </si>
  <si>
    <t>-803876642</t>
  </si>
  <si>
    <t>163</t>
  </si>
  <si>
    <t>74121013R</t>
  </si>
  <si>
    <t>Rozvaděč RS3 demontáž a opětná montáž</t>
  </si>
  <si>
    <t>-1675893865</t>
  </si>
  <si>
    <t>164</t>
  </si>
  <si>
    <t>74121014R</t>
  </si>
  <si>
    <t>Rozvaděč RS4 demontáž a opětná montáž</t>
  </si>
  <si>
    <t>2006217546</t>
  </si>
  <si>
    <t>165</t>
  </si>
  <si>
    <t>74121015R</t>
  </si>
  <si>
    <t>Rozvaděč RS5 demontáž a opětná montáž</t>
  </si>
  <si>
    <t>557501539</t>
  </si>
  <si>
    <t>166</t>
  </si>
  <si>
    <t>74121016R</t>
  </si>
  <si>
    <t>Rozvaděč RS6 demontáž a opětná montáž</t>
  </si>
  <si>
    <t>-1023599549</t>
  </si>
  <si>
    <t>167</t>
  </si>
  <si>
    <t>74121017R</t>
  </si>
  <si>
    <t>Rozvaděč RS11</t>
  </si>
  <si>
    <t>-1815690473</t>
  </si>
  <si>
    <t>168</t>
  </si>
  <si>
    <t>74121018R</t>
  </si>
  <si>
    <t>Rozvaděč RS10.1</t>
  </si>
  <si>
    <t>27369429</t>
  </si>
  <si>
    <t>169</t>
  </si>
  <si>
    <t>35711641R</t>
  </si>
  <si>
    <t>rozvaděč elektroměrový plastový ER212/PVP7P  1x dvousazbový - dodávky</t>
  </si>
  <si>
    <t>2055763591</t>
  </si>
  <si>
    <t>Poznámka k položce:
Přímé měření el. energie (standardně do 40A, na zakázku do 63A, 80A, PRE max.100A):</t>
  </si>
  <si>
    <t>170</t>
  </si>
  <si>
    <t>35711642R</t>
  </si>
  <si>
    <t>rozvaděč RS1 - dodávky</t>
  </si>
  <si>
    <t>1690511638</t>
  </si>
  <si>
    <t>171</t>
  </si>
  <si>
    <t>35711643R</t>
  </si>
  <si>
    <t>rozvaděč RS2 - dodávky</t>
  </si>
  <si>
    <t>-1273776525</t>
  </si>
  <si>
    <t>172</t>
  </si>
  <si>
    <t>35711644R</t>
  </si>
  <si>
    <t>rozvaděč RS3 - dodávky</t>
  </si>
  <si>
    <t>1137934230</t>
  </si>
  <si>
    <t>173</t>
  </si>
  <si>
    <t>35711645R</t>
  </si>
  <si>
    <t>rozvaděč RS4 - dodávky</t>
  </si>
  <si>
    <t>-691125298</t>
  </si>
  <si>
    <t>174</t>
  </si>
  <si>
    <t>35711646R</t>
  </si>
  <si>
    <t>rozvaděč RS5 - dodávky</t>
  </si>
  <si>
    <t>1549259248</t>
  </si>
  <si>
    <t>175</t>
  </si>
  <si>
    <t>35711647R</t>
  </si>
  <si>
    <t>rozvaděč RS6 - dodávky</t>
  </si>
  <si>
    <t>-1742147459</t>
  </si>
  <si>
    <t>176</t>
  </si>
  <si>
    <t>35711648R</t>
  </si>
  <si>
    <t>rozvaděč RS11 - dodávky</t>
  </si>
  <si>
    <t>997776403</t>
  </si>
  <si>
    <t>177</t>
  </si>
  <si>
    <t>35711649R</t>
  </si>
  <si>
    <t>rozvaděč RS10.1 - dodávky</t>
  </si>
  <si>
    <t>1914910468</t>
  </si>
  <si>
    <t>178</t>
  </si>
  <si>
    <t>74131001R</t>
  </si>
  <si>
    <t>Montáž ovladače žaluzií</t>
  </si>
  <si>
    <t>270742597</t>
  </si>
  <si>
    <t>179</t>
  </si>
  <si>
    <t>34535801R</t>
  </si>
  <si>
    <t>ovladač žaluzií</t>
  </si>
  <si>
    <t>1220176099</t>
  </si>
  <si>
    <t>180</t>
  </si>
  <si>
    <t>741310101</t>
  </si>
  <si>
    <t>Montáž spínačů jedno nebo dvoupólových polozapuštěných nebo zapuštěných se zapojením vodičů bezšroubové připojení vypínačů, řazení 1-jednopólových</t>
  </si>
  <si>
    <t>-2094729520</t>
  </si>
  <si>
    <t>181</t>
  </si>
  <si>
    <t>345355130</t>
  </si>
  <si>
    <t xml:space="preserve">spínač jednopólový 10A </t>
  </si>
  <si>
    <t>-845712835</t>
  </si>
  <si>
    <t>182</t>
  </si>
  <si>
    <t>741310121</t>
  </si>
  <si>
    <t>Montáž spínačů jedno nebo dvoupólových polozapuštěných nebo zapuštěných se zapojením vodičů bezšroubové připojení přepínačů, řazení 5-sériových</t>
  </si>
  <si>
    <t>-1538496977</t>
  </si>
  <si>
    <t>183</t>
  </si>
  <si>
    <t>345355730</t>
  </si>
  <si>
    <t>spínač řazení 5 10A</t>
  </si>
  <si>
    <t>-1212957236</t>
  </si>
  <si>
    <t>184</t>
  </si>
  <si>
    <t>741313012</t>
  </si>
  <si>
    <t>Montáž zásuvek domovních se zapojením vodičů bezšroubové připojení chráněných v krabici 10/16 A, pro prostředí normální, provedení 2P + PE dvojí zapojení pro průběžnou montáž</t>
  </si>
  <si>
    <t>1103633811</t>
  </si>
  <si>
    <t>185</t>
  </si>
  <si>
    <t>345367050</t>
  </si>
  <si>
    <t>rámeček pro spínače a zásuvky dvojnásobný, vodorovný</t>
  </si>
  <si>
    <t>325617485</t>
  </si>
  <si>
    <t>186</t>
  </si>
  <si>
    <t>345367100</t>
  </si>
  <si>
    <t>rámeček pro spínače a zásuvky trojnásobný, vodorovný</t>
  </si>
  <si>
    <t>1068662929</t>
  </si>
  <si>
    <t>187</t>
  </si>
  <si>
    <t>345551020</t>
  </si>
  <si>
    <t>zásuvka 1násobná 16A s přepěťovou ochranou</t>
  </si>
  <si>
    <t>1601369864</t>
  </si>
  <si>
    <t>188</t>
  </si>
  <si>
    <t>345551030</t>
  </si>
  <si>
    <t xml:space="preserve">zásuvka 16A/400V </t>
  </si>
  <si>
    <t>1476905292</t>
  </si>
  <si>
    <t>189</t>
  </si>
  <si>
    <t>741370034</t>
  </si>
  <si>
    <t>Montáž svítidel se zapojením vodičů bytových nebo společenských místností nástěnných přisazených 2 zdroje nouzové</t>
  </si>
  <si>
    <t>626099269</t>
  </si>
  <si>
    <t>190</t>
  </si>
  <si>
    <t>34838119R</t>
  </si>
  <si>
    <t>svítidlo přisazené LED 45W s nouzovým modulem</t>
  </si>
  <si>
    <t>522389091</t>
  </si>
  <si>
    <t>191</t>
  </si>
  <si>
    <t>74137100D</t>
  </si>
  <si>
    <t>"A" Demontáž svítidel  na chodbách</t>
  </si>
  <si>
    <t>-942440318</t>
  </si>
  <si>
    <t>192</t>
  </si>
  <si>
    <t>741372012</t>
  </si>
  <si>
    <t xml:space="preserve">Montáž svítidel LED se zapojením vodičů bytových nebo společenských místností </t>
  </si>
  <si>
    <t>1427555616</t>
  </si>
  <si>
    <t>193</t>
  </si>
  <si>
    <t>34834401R</t>
  </si>
  <si>
    <t>svítidlo LED 45W</t>
  </si>
  <si>
    <t>-1218543098</t>
  </si>
  <si>
    <t>194</t>
  </si>
  <si>
    <t>741910415</t>
  </si>
  <si>
    <t>Montáž žlabů bez stojiny a výložníků kovových s podpěrkami a příslušenstvím bez víka, šířky do 500 mm</t>
  </si>
  <si>
    <t>-1902329396</t>
  </si>
  <si>
    <t>195</t>
  </si>
  <si>
    <t>345754960</t>
  </si>
  <si>
    <t>žlab kabelový pozinkovaný š.400mm</t>
  </si>
  <si>
    <t>332864962</t>
  </si>
  <si>
    <t>196</t>
  </si>
  <si>
    <t>741910421</t>
  </si>
  <si>
    <t>Montáž žlabů bez stojiny a výložníků kovových s podpěrkami a příslušenstvím uzavření víkem</t>
  </si>
  <si>
    <t>2031813946</t>
  </si>
  <si>
    <t>197</t>
  </si>
  <si>
    <t>345755140</t>
  </si>
  <si>
    <t>víko žlabu pozinkované</t>
  </si>
  <si>
    <t>-650961938</t>
  </si>
  <si>
    <t>198</t>
  </si>
  <si>
    <t>74191091R</t>
  </si>
  <si>
    <t>Podružný materiál</t>
  </si>
  <si>
    <t>134659615</t>
  </si>
  <si>
    <t>199</t>
  </si>
  <si>
    <t>74191092R</t>
  </si>
  <si>
    <t>Stavební přípomoce (drážky, prostupy, vč. jejich zapravení)</t>
  </si>
  <si>
    <t>464950706</t>
  </si>
  <si>
    <t>751</t>
  </si>
  <si>
    <t>Vzduchotechnika</t>
  </si>
  <si>
    <t>200</t>
  </si>
  <si>
    <t>751398025</t>
  </si>
  <si>
    <t>Montáž ostatních zařízení větrací mřížky stěnové, průřezu přes 0,200 m2</t>
  </si>
  <si>
    <t>-1804755333</t>
  </si>
  <si>
    <t>"dle tab. zám. v. - Z26" 13</t>
  </si>
  <si>
    <t>201</t>
  </si>
  <si>
    <t>751691111</t>
  </si>
  <si>
    <t>Zaregulování systému vzduchotechnického zařízení</t>
  </si>
  <si>
    <t>1771123026</t>
  </si>
  <si>
    <t>13+4+3+2</t>
  </si>
  <si>
    <t>202</t>
  </si>
  <si>
    <t>75169111R</t>
  </si>
  <si>
    <t xml:space="preserve">Prokabelování MaR včetně oživení </t>
  </si>
  <si>
    <t>-401109898</t>
  </si>
  <si>
    <t>203</t>
  </si>
  <si>
    <t>75169999R</t>
  </si>
  <si>
    <t>Společný montážní materiál</t>
  </si>
  <si>
    <t>-399059265</t>
  </si>
  <si>
    <t>204</t>
  </si>
  <si>
    <t>998751202</t>
  </si>
  <si>
    <t>Přesun hmot pro vzduchotechniku stanovený procentní sazbou (%) z ceny vodorovná dopravní vzdálenost do 50 m v objektech výšky přes 12 do 60 m</t>
  </si>
  <si>
    <t>-154836158</t>
  </si>
  <si>
    <t>751.1</t>
  </si>
  <si>
    <t xml:space="preserve">VĚTRÁNÍ UČEBEN </t>
  </si>
  <si>
    <t>205</t>
  </si>
  <si>
    <t>713411141</t>
  </si>
  <si>
    <t xml:space="preserve">Montáž izolace tepelné potrubí a ohybů pásy nebo rohožemi </t>
  </si>
  <si>
    <t>-1068635693</t>
  </si>
  <si>
    <t>30+16</t>
  </si>
  <si>
    <t>206</t>
  </si>
  <si>
    <t>63152228R</t>
  </si>
  <si>
    <t>Tepelná izolace polepem tl. 20 mm</t>
  </si>
  <si>
    <t>-73272953</t>
  </si>
  <si>
    <t>30*1,02 'Přepočtené koeficientem množství</t>
  </si>
  <si>
    <t>207</t>
  </si>
  <si>
    <t>63152242R</t>
  </si>
  <si>
    <t xml:space="preserve">Tepelná izolace venkovní tl. 90 mm do Al plechu </t>
  </si>
  <si>
    <t>-1004021184</t>
  </si>
  <si>
    <t>16*1,02 'Přepočtené koeficientem množství</t>
  </si>
  <si>
    <t>208</t>
  </si>
  <si>
    <t>751311113</t>
  </si>
  <si>
    <t>Montáž vyústí čtyřhranné do kruhového potrubí, průřezu přes 0,080 do 0,150 m2</t>
  </si>
  <si>
    <t>-2115177843</t>
  </si>
  <si>
    <t>5+3</t>
  </si>
  <si>
    <t>209</t>
  </si>
  <si>
    <t>48476061R</t>
  </si>
  <si>
    <t>Vyústka jednořadá s regulací pro kruhové potrubí 1025x125</t>
  </si>
  <si>
    <t>-1729160287</t>
  </si>
  <si>
    <t>210</t>
  </si>
  <si>
    <t>48476060R</t>
  </si>
  <si>
    <t>Vyústka jednořadá s regulací pro kruhové potrubí 1225x75</t>
  </si>
  <si>
    <t>-546695207</t>
  </si>
  <si>
    <t>211</t>
  </si>
  <si>
    <t>751311114</t>
  </si>
  <si>
    <t>Montáž vyústí čtyřhranné do kruhového potrubí, průřezu přes 0,150 do 0,200 m2</t>
  </si>
  <si>
    <t>500231892</t>
  </si>
  <si>
    <t>212</t>
  </si>
  <si>
    <t>48476062R</t>
  </si>
  <si>
    <t>Vyústka jednořadá s regulací pro kruhové potrubí 1225x125</t>
  </si>
  <si>
    <t>1424334698</t>
  </si>
  <si>
    <t>213</t>
  </si>
  <si>
    <t>751322232</t>
  </si>
  <si>
    <t>Montáž talířových ventilů, anemostatů, dýz dýzy multidýzy</t>
  </si>
  <si>
    <t>216337989</t>
  </si>
  <si>
    <t>2+24+54</t>
  </si>
  <si>
    <t>214</t>
  </si>
  <si>
    <t>42984563R</t>
  </si>
  <si>
    <t>Multidýza s regulací do čtyřhranného potrubí 1000x100mm</t>
  </si>
  <si>
    <t>-714994134</t>
  </si>
  <si>
    <t>215</t>
  </si>
  <si>
    <t>42984564R</t>
  </si>
  <si>
    <t xml:space="preserve">Multidýza s regulací pro kruhové potrubí 1200x100mm </t>
  </si>
  <si>
    <t>-1810917161</t>
  </si>
  <si>
    <t>216</t>
  </si>
  <si>
    <t>42984565R</t>
  </si>
  <si>
    <t xml:space="preserve">Multidýza s regulací pro kruhové potrubí 1000x100mm </t>
  </si>
  <si>
    <t>-1722390808</t>
  </si>
  <si>
    <t>217</t>
  </si>
  <si>
    <t>751344113</t>
  </si>
  <si>
    <t>Montáž tlumičů hluku, průměru přes 200 do 300 mm</t>
  </si>
  <si>
    <t>733687548</t>
  </si>
  <si>
    <t>218</t>
  </si>
  <si>
    <t>42984559R</t>
  </si>
  <si>
    <t xml:space="preserve">Tlumič hluku kruhový prům. 250 – 1000mm </t>
  </si>
  <si>
    <t>2016077076</t>
  </si>
  <si>
    <t>219</t>
  </si>
  <si>
    <t>751344114</t>
  </si>
  <si>
    <t>Montáž tlumičů hluku, průměru přes 300 do 400 mm</t>
  </si>
  <si>
    <t>-780921180</t>
  </si>
  <si>
    <t>"355-500" 13+2</t>
  </si>
  <si>
    <t>"355-1000" 20</t>
  </si>
  <si>
    <t>220</t>
  </si>
  <si>
    <t>42984560R</t>
  </si>
  <si>
    <t>Tlumič hluku kruhový prům. 355 – 500mm</t>
  </si>
  <si>
    <t>-72707359</t>
  </si>
  <si>
    <t>221</t>
  </si>
  <si>
    <t>42984561R</t>
  </si>
  <si>
    <t>Tlumič hluku kruhový prům. 355 – 1000mm</t>
  </si>
  <si>
    <t>96941781</t>
  </si>
  <si>
    <t>222</t>
  </si>
  <si>
    <t>751344122</t>
  </si>
  <si>
    <t>Montáž tlumičů hluku čtyřhranných</t>
  </si>
  <si>
    <t>1718333662</t>
  </si>
  <si>
    <t>223</t>
  </si>
  <si>
    <t>42984562R</t>
  </si>
  <si>
    <t xml:space="preserve">Tlumič hluku kulisový čtyřhranný 700x400 – 1000 </t>
  </si>
  <si>
    <t>1628531205</t>
  </si>
  <si>
    <t>224</t>
  </si>
  <si>
    <t>751398052</t>
  </si>
  <si>
    <t>Montáž ostatních zařízení protidešťové žaluzie nebo žaluziové klapky průřezu přes 0,150 do 0,300 m2</t>
  </si>
  <si>
    <t>-409780025</t>
  </si>
  <si>
    <t>"500x500" 8</t>
  </si>
  <si>
    <t>"400x400" 2</t>
  </si>
  <si>
    <t>225</t>
  </si>
  <si>
    <t>751398053</t>
  </si>
  <si>
    <t>Montáž ostatních zařízení protidešťové žaluzie nebo žaluziové klapky, průřezu přes 0,300 do 0,450 m2</t>
  </si>
  <si>
    <t>284961812</t>
  </si>
  <si>
    <t>"800x500" 3</t>
  </si>
  <si>
    <t>"800x800" 3</t>
  </si>
  <si>
    <t>226</t>
  </si>
  <si>
    <t>42972961R</t>
  </si>
  <si>
    <t>žaluzie protidešťové se sítí 400x400mm</t>
  </si>
  <si>
    <t>636227950</t>
  </si>
  <si>
    <t>227</t>
  </si>
  <si>
    <t>42972962R</t>
  </si>
  <si>
    <t>žaluzie protidešťové se sítí 500x500mm</t>
  </si>
  <si>
    <t>627903925</t>
  </si>
  <si>
    <t>228</t>
  </si>
  <si>
    <t>42972963R</t>
  </si>
  <si>
    <t>žaluzie protidešťové se sítí 800x500mm</t>
  </si>
  <si>
    <t>-390073390</t>
  </si>
  <si>
    <t>229</t>
  </si>
  <si>
    <t>42972964R</t>
  </si>
  <si>
    <t xml:space="preserve">protihluková protidešťová žaluzie 800x800 – 200mm </t>
  </si>
  <si>
    <t>-228303105</t>
  </si>
  <si>
    <t>230</t>
  </si>
  <si>
    <t>751398092</t>
  </si>
  <si>
    <t>Montáž ostatních zařízení regulátoru konstantního průtoku, průměru přes 100 do 200 mm</t>
  </si>
  <si>
    <t>1181688756</t>
  </si>
  <si>
    <t>231</t>
  </si>
  <si>
    <t>48476058R</t>
  </si>
  <si>
    <t>Regulátor konstantního průtoku prům. 200mm nastavitelný 324 – 1296 m3/h</t>
  </si>
  <si>
    <t>-1583116140</t>
  </si>
  <si>
    <t>232</t>
  </si>
  <si>
    <t>751398093</t>
  </si>
  <si>
    <t>Montáž ostatních zařízení regulátoru konstantního průtoku, průměru přes 200 mm</t>
  </si>
  <si>
    <t>-1936245365</t>
  </si>
  <si>
    <t>233</t>
  </si>
  <si>
    <t>48476059R</t>
  </si>
  <si>
    <t>Regulátor konstantního průtoku prům. 250 mm nastavitelný 522 – 2088 m3/h</t>
  </si>
  <si>
    <t>-210332241</t>
  </si>
  <si>
    <t>234</t>
  </si>
  <si>
    <t>751511041</t>
  </si>
  <si>
    <t>Montáž potrubí plechového skupiny I čtyřhranného obvodu do 2260mm</t>
  </si>
  <si>
    <t>1851414951</t>
  </si>
  <si>
    <t>"1200" 35</t>
  </si>
  <si>
    <t>"1500" 40</t>
  </si>
  <si>
    <t>"1890" 50</t>
  </si>
  <si>
    <t>"2260" 3</t>
  </si>
  <si>
    <t>235</t>
  </si>
  <si>
    <t>429821180</t>
  </si>
  <si>
    <t>potrubí čtyřhranné z materiálu ALP s integrovanou izolací  obvodu do 1200mm</t>
  </si>
  <si>
    <t>-552685447</t>
  </si>
  <si>
    <t>Poznámka k položce:
10% tvarovek včetně</t>
  </si>
  <si>
    <t>236</t>
  </si>
  <si>
    <t>429821200</t>
  </si>
  <si>
    <t>potrubí čtyřhranné z materiálu ALP s integrovanou izolací  obvodu do 1500mm</t>
  </si>
  <si>
    <t>-459750634</t>
  </si>
  <si>
    <t>237</t>
  </si>
  <si>
    <t>429821220</t>
  </si>
  <si>
    <t>potrubí čtyřhranné z materiálu ALP s integrovanou izolací  obvodu do 1890mm</t>
  </si>
  <si>
    <t>-2102403375</t>
  </si>
  <si>
    <t>Poznámka k položce:
30% tvarovek včetně</t>
  </si>
  <si>
    <t>238</t>
  </si>
  <si>
    <t>429821280</t>
  </si>
  <si>
    <t>potrubí čtyřhranné z materiálu ALP s integrovanou izolací  obvodu do 2260mm</t>
  </si>
  <si>
    <t>-1271974987</t>
  </si>
  <si>
    <t>Poznámka k položce:
100% tvarovek včetně</t>
  </si>
  <si>
    <t>239</t>
  </si>
  <si>
    <t>751511043</t>
  </si>
  <si>
    <t>Montáž potrubí plechového skupiny I čtyřhranného obvodu do 2630mm</t>
  </si>
  <si>
    <t>1281637050</t>
  </si>
  <si>
    <t>240</t>
  </si>
  <si>
    <t>429821301</t>
  </si>
  <si>
    <t>potrubí čtyřhranné z materiálu ALP s integrovanou izolací  obvodu do 2630mm</t>
  </si>
  <si>
    <t>491814201</t>
  </si>
  <si>
    <t>Poznámka k položce:
80% tvarovek včetně</t>
  </si>
  <si>
    <t>241</t>
  </si>
  <si>
    <t>751514813</t>
  </si>
  <si>
    <t>Montáž regulační klapky</t>
  </si>
  <si>
    <t>-861837099</t>
  </si>
  <si>
    <t>26+14</t>
  </si>
  <si>
    <t>242</t>
  </si>
  <si>
    <t>42982400R</t>
  </si>
  <si>
    <t>Regulační klapka se servem prům.250 mm</t>
  </si>
  <si>
    <t>-1556949255</t>
  </si>
  <si>
    <t>243</t>
  </si>
  <si>
    <t>42982401R</t>
  </si>
  <si>
    <t>Regulační klapka se servem prům.355 mm</t>
  </si>
  <si>
    <t>637543578</t>
  </si>
  <si>
    <t>244</t>
  </si>
  <si>
    <t>75151481R</t>
  </si>
  <si>
    <t>M+D - Pružná manžeta prům.250 – 120</t>
  </si>
  <si>
    <t>-2100866495</t>
  </si>
  <si>
    <t>245</t>
  </si>
  <si>
    <t>75151482R</t>
  </si>
  <si>
    <t>M+D - Pružná manžeta prům.355 – 120</t>
  </si>
  <si>
    <t>839843399</t>
  </si>
  <si>
    <t>246</t>
  </si>
  <si>
    <t>75151991R</t>
  </si>
  <si>
    <t>M+D - Sací mřížka 500x300mm</t>
  </si>
  <si>
    <t>938106369</t>
  </si>
  <si>
    <t>247</t>
  </si>
  <si>
    <t>75151992R</t>
  </si>
  <si>
    <t>M+D - Sací mřížka 800x300mm</t>
  </si>
  <si>
    <t>-1622088123</t>
  </si>
  <si>
    <t>248</t>
  </si>
  <si>
    <t>75151993R</t>
  </si>
  <si>
    <t>M+D - Stěnová mřížka uzavřená 600x300mm</t>
  </si>
  <si>
    <t>765353489</t>
  </si>
  <si>
    <t>249</t>
  </si>
  <si>
    <t>75151994R</t>
  </si>
  <si>
    <t>M+D - Stěnová mřížka uzavřená 500x300mm</t>
  </si>
  <si>
    <t>-1964409991</t>
  </si>
  <si>
    <t>250</t>
  </si>
  <si>
    <t>75151995R</t>
  </si>
  <si>
    <t>M+D - Stěnová mřížka uzavřená 800x300mm</t>
  </si>
  <si>
    <t>-378064764</t>
  </si>
  <si>
    <t>251</t>
  </si>
  <si>
    <t>751537053</t>
  </si>
  <si>
    <t>Montáž kruhového potrubí ohebného, průměru přes 200 do 300 mm</t>
  </si>
  <si>
    <t>1597778386</t>
  </si>
  <si>
    <t>"prům. 200" 62</t>
  </si>
  <si>
    <t>"prům. 250" 246</t>
  </si>
  <si>
    <t>252</t>
  </si>
  <si>
    <t>429810150</t>
  </si>
  <si>
    <t>Kruhové potrubí spiro s gumovým těsněním prům. 200mm</t>
  </si>
  <si>
    <t>-2087389637</t>
  </si>
  <si>
    <t>Poznámka k položce:
20% tvarovek včetně</t>
  </si>
  <si>
    <t>253</t>
  </si>
  <si>
    <t>429810151</t>
  </si>
  <si>
    <t>Kruhové potrubí spiro s gumovým těsněním prům. 250mm</t>
  </si>
  <si>
    <t>-623062766</t>
  </si>
  <si>
    <t>254</t>
  </si>
  <si>
    <t>751537054</t>
  </si>
  <si>
    <t>Montáž kruhového potrubí ohebného, průměru přes 300 do 400 mm</t>
  </si>
  <si>
    <t>902411365</t>
  </si>
  <si>
    <t>"prům. 315" 10</t>
  </si>
  <si>
    <t>"prům. 355" 138</t>
  </si>
  <si>
    <t>255</t>
  </si>
  <si>
    <t>429810190</t>
  </si>
  <si>
    <t xml:space="preserve">Kruhové potrubí spiro s gumovým těsněním prům. 315mm </t>
  </si>
  <si>
    <t>-344242359</t>
  </si>
  <si>
    <t>256</t>
  </si>
  <si>
    <t>429810220</t>
  </si>
  <si>
    <t>Kruhové potrubí spiro s gumovým těsněním prům. 355mm</t>
  </si>
  <si>
    <t>-634497128</t>
  </si>
  <si>
    <t>Poznámka k položce:
40% tvarovek včetně</t>
  </si>
  <si>
    <t>257</t>
  </si>
  <si>
    <t>751611121</t>
  </si>
  <si>
    <t>Montáž vzduchotechnické jednotky s rekuperací tepla podstropní s výměnou vzduchu do 1 000 m3/h</t>
  </si>
  <si>
    <t>-530359361</t>
  </si>
  <si>
    <t>258</t>
  </si>
  <si>
    <t>751611122</t>
  </si>
  <si>
    <t>Montáž vzduchotechnické jednotky s rekuperací tepla podstropní s výměnou vzduchu do 4 500 m3/h</t>
  </si>
  <si>
    <t>1925294113</t>
  </si>
  <si>
    <t>3+4</t>
  </si>
  <si>
    <t>259</t>
  </si>
  <si>
    <t>42956020R</t>
  </si>
  <si>
    <t xml:space="preserve">Větrací rekuperační podstropní jednotka se zpětným získáváním tepla a vlhkosti bez nutnosti odvodu kondenzátu V=1000 m3/h, p=250 Pa, rek=82%  Pel=2x 420 W, U=230 V, jištění 16 A 
</t>
  </si>
  <si>
    <t>-1388597370</t>
  </si>
  <si>
    <t>260</t>
  </si>
  <si>
    <t>42956021R</t>
  </si>
  <si>
    <t xml:space="preserve">Větrací rekuperační podstropní jednotka se zpětným získáváním tepla a vlhkosti bez nutnosti odvodu kondenzátu V=1500 m3/h, p=250 Pa, rek=82% Pel=2x 550 W, U=230 V, jištění 16 A 
</t>
  </si>
  <si>
    <t>1835619288</t>
  </si>
  <si>
    <t>261</t>
  </si>
  <si>
    <t>42956022R</t>
  </si>
  <si>
    <t xml:space="preserve">Větrací rekuperační podstropní jednotka se zpětným získáváním tepla a vlhkosti bez nutnosti odvodu kondenzátu V=2000 m3/h, p=250 Pa, rek=82% Pel=2x 840 W, U=230 V, jištění 16 A 
</t>
  </si>
  <si>
    <t>1631960962</t>
  </si>
  <si>
    <t>262</t>
  </si>
  <si>
    <t>75161161R</t>
  </si>
  <si>
    <t xml:space="preserve">M+D - Plenum box pro VZT jednotky V=1500 a 2000 m3/h </t>
  </si>
  <si>
    <t>-212388063</t>
  </si>
  <si>
    <t>263</t>
  </si>
  <si>
    <t>75161162R</t>
  </si>
  <si>
    <t>M+D - Elektrický ohřívač pro SPIRO 250 Pel=2,5 kW, U=230 V</t>
  </si>
  <si>
    <t>-957813265</t>
  </si>
  <si>
    <t>264</t>
  </si>
  <si>
    <t>75161163R</t>
  </si>
  <si>
    <t>M+D - Elektrický ohřívač pro SPIRO 355 Pel=2,5 kW, U=230 V</t>
  </si>
  <si>
    <t>-349845012</t>
  </si>
  <si>
    <t>265</t>
  </si>
  <si>
    <t>75161164R</t>
  </si>
  <si>
    <t>M+D - Dálkový kabelový ovladač pro větrací rekuperační jednotky</t>
  </si>
  <si>
    <t>-758284519</t>
  </si>
  <si>
    <t>266</t>
  </si>
  <si>
    <t>75161165R</t>
  </si>
  <si>
    <t>M+D - Senzor CO2 pro VZT jednotky V=1000 m3/h</t>
  </si>
  <si>
    <t>58416872</t>
  </si>
  <si>
    <t>267</t>
  </si>
  <si>
    <t>75161166R</t>
  </si>
  <si>
    <t>M+D - Senzor CO2 pro VZT jednotky V=1500 a 2000 m3/h</t>
  </si>
  <si>
    <t>-973161661</t>
  </si>
  <si>
    <t>751.2</t>
  </si>
  <si>
    <t xml:space="preserve">VĚTRÁNÍ TĚLOCVIČNY </t>
  </si>
  <si>
    <t>268</t>
  </si>
  <si>
    <t>751311116</t>
  </si>
  <si>
    <t>Montáž vyústí čtyřhranné do kruhového potrubí, průřezu přes 0,250 m2</t>
  </si>
  <si>
    <t>1571198157</t>
  </si>
  <si>
    <t>269</t>
  </si>
  <si>
    <t>48476063R</t>
  </si>
  <si>
    <t xml:space="preserve">Vyústka dvouřadá s regulací pro kruhové potrubí 1025x225 </t>
  </si>
  <si>
    <t>464656557</t>
  </si>
  <si>
    <t>270</t>
  </si>
  <si>
    <t>75131170R</t>
  </si>
  <si>
    <t>Komunikační kabel mezi výparníkem a kondenzační jednotkou</t>
  </si>
  <si>
    <t>453719503</t>
  </si>
  <si>
    <t>271</t>
  </si>
  <si>
    <t>75131171R</t>
  </si>
  <si>
    <t>Konzola pozinkovaná pod venkovní kondenzační jednotku</t>
  </si>
  <si>
    <t>-495919398</t>
  </si>
  <si>
    <t>272</t>
  </si>
  <si>
    <t>75132222R</t>
  </si>
  <si>
    <t>Montáž talířových ventilů, anemostatů, dýz dýzy</t>
  </si>
  <si>
    <t>1292691244</t>
  </si>
  <si>
    <t>273</t>
  </si>
  <si>
    <t>42984566R</t>
  </si>
  <si>
    <t>Dýza s dalekým dosahem stavitelná prům.315mm</t>
  </si>
  <si>
    <t>69237722</t>
  </si>
  <si>
    <t>274</t>
  </si>
  <si>
    <t>596097783</t>
  </si>
  <si>
    <t>275</t>
  </si>
  <si>
    <t>42984569R</t>
  </si>
  <si>
    <t xml:space="preserve">Tlumič hluku kulisový čtyřhranný 800x500 – 1000 </t>
  </si>
  <si>
    <t>-1561867776</t>
  </si>
  <si>
    <t>276</t>
  </si>
  <si>
    <t>-1451626216</t>
  </si>
  <si>
    <t>277</t>
  </si>
  <si>
    <t>429821300</t>
  </si>
  <si>
    <t>-862837914</t>
  </si>
  <si>
    <t>Poznámka k položce:
90% tvarovek včetně</t>
  </si>
  <si>
    <t>278</t>
  </si>
  <si>
    <t>751511044</t>
  </si>
  <si>
    <t>Montáž potrubí plechového skupiny I čtyřhranného obvodu do 3000mm</t>
  </si>
  <si>
    <t>1143363041</t>
  </si>
  <si>
    <t>279</t>
  </si>
  <si>
    <t>429821320</t>
  </si>
  <si>
    <t>potrubí čtyřhranné pozinkované obvodu do 3000mm</t>
  </si>
  <si>
    <t>-1058715100</t>
  </si>
  <si>
    <t>280</t>
  </si>
  <si>
    <t>75151483R</t>
  </si>
  <si>
    <t xml:space="preserve">M+D - Pružná manžeta 710x710 – 160 </t>
  </si>
  <si>
    <t>1697356883</t>
  </si>
  <si>
    <t>281</t>
  </si>
  <si>
    <t>751537057</t>
  </si>
  <si>
    <t>Montáž kruhového potrubí ohebného, průměru přes 600 mm</t>
  </si>
  <si>
    <t>57266292</t>
  </si>
  <si>
    <t>282</t>
  </si>
  <si>
    <t>429810270</t>
  </si>
  <si>
    <t>Kruhové potrubí spiro s gumovým těsněním prům. 630mm</t>
  </si>
  <si>
    <t>1333569951</t>
  </si>
  <si>
    <t>Poznámka k položce:
50% tvarovek včetně</t>
  </si>
  <si>
    <t>283</t>
  </si>
  <si>
    <t>75161171R</t>
  </si>
  <si>
    <t xml:space="preserve">M+D - Sada s expanzním ventilem ke kondenzační jednotce </t>
  </si>
  <si>
    <t>-834249369</t>
  </si>
  <si>
    <t>284</t>
  </si>
  <si>
    <t>75161172R</t>
  </si>
  <si>
    <t xml:space="preserve">M+D - Kabelový ovladač kondenzační jednotky </t>
  </si>
  <si>
    <t>581699465</t>
  </si>
  <si>
    <t>285</t>
  </si>
  <si>
    <t>75161173R</t>
  </si>
  <si>
    <t xml:space="preserve">M+D - Řídící skříňka 0-10 V </t>
  </si>
  <si>
    <t>-822773606</t>
  </si>
  <si>
    <t>286</t>
  </si>
  <si>
    <t>751721121</t>
  </si>
  <si>
    <t>Montáž kondenzační jednotky venkovní</t>
  </si>
  <si>
    <t>-1141865151</t>
  </si>
  <si>
    <t>287</t>
  </si>
  <si>
    <t>42956023R</t>
  </si>
  <si>
    <t>Venkovní kondenzační jednotka na R410A Qch=15,5 kW, Qt=18,0 kW, Pel=5,3 kW, U=400 V, jištění 16 A</t>
  </si>
  <si>
    <t>-36263788</t>
  </si>
  <si>
    <t>288</t>
  </si>
  <si>
    <t>751721123</t>
  </si>
  <si>
    <t>Montáž venkovní rekuperační jednotky</t>
  </si>
  <si>
    <t>-1016599654</t>
  </si>
  <si>
    <t>289</t>
  </si>
  <si>
    <t>42956024R</t>
  </si>
  <si>
    <t>Větrací rekuperační jednotka venkovní s rotačním regeneračním výměníkem ohřev a chlazení přímým výparníkem Vp=5000 m3/h, pp=350 Pa, Vo=5000 m3/h, po=350 Pa Pel=2x 2,5 kW, U=400 V, I=3,8 A Qt=13,95 kW, Qch=22,33 kW, rek=75% 
včetně digitální regulace a prvků MaR</t>
  </si>
  <si>
    <t>-831848418</t>
  </si>
  <si>
    <t>290</t>
  </si>
  <si>
    <t>751514717</t>
  </si>
  <si>
    <t>Montáž protidešťové stříšky nebo výfukové hlavice do plechového potrubí čtyřhranné s přírubou, průřezu přes 0,350 do 0,420 m2</t>
  </si>
  <si>
    <t>-746697048</t>
  </si>
  <si>
    <t>291</t>
  </si>
  <si>
    <t>42984575R</t>
  </si>
  <si>
    <t>šikmý výfukový nástavec se sítí z pozinkovaného plechu 500x800-676/45 stupňů</t>
  </si>
  <si>
    <t>1353788137</t>
  </si>
  <si>
    <t>762</t>
  </si>
  <si>
    <t>Konstrukce tesařské</t>
  </si>
  <si>
    <t>292</t>
  </si>
  <si>
    <t>762511155</t>
  </si>
  <si>
    <t>Podlahové konstrukce podkladové z cementotřískových desek šroubovaných na pero a drážku 20 mm nebroušených, tloušťky desky</t>
  </si>
  <si>
    <t>96612835</t>
  </si>
  <si>
    <t>"3 vrstvy - okraj SH2 v místě kotvení zábradlí - dle půd. 2.np ns a detailu" (0,4*2+0,15)*11,6</t>
  </si>
  <si>
    <t>293</t>
  </si>
  <si>
    <t>998762203</t>
  </si>
  <si>
    <t>Přesun hmot pro konstrukce tesařské stanovený procentní sazbou (%) z ceny vodorovná dopravní vzdálenost do 50 m v objektech výšky přes 12 do 24 m</t>
  </si>
  <si>
    <t>2000745182</t>
  </si>
  <si>
    <t>764</t>
  </si>
  <si>
    <t>Konstrukce klempířské</t>
  </si>
  <si>
    <t>294</t>
  </si>
  <si>
    <t>764001821</t>
  </si>
  <si>
    <t>Demontáž klempířských konstrukcí krytiny ze svitků nebo tabulí do suti</t>
  </si>
  <si>
    <t>1294065036</t>
  </si>
  <si>
    <t>295</t>
  </si>
  <si>
    <t>764001911</t>
  </si>
  <si>
    <t>Napojení na stávající klempířské konstrukce délky spoje přes 0,5 m</t>
  </si>
  <si>
    <t>-1531773714</t>
  </si>
  <si>
    <t xml:space="preserve">"K18 - rozšíření oplechování římsy - napojení na stávající oplechování" 53,6 </t>
  </si>
  <si>
    <t>296</t>
  </si>
  <si>
    <t>764002811</t>
  </si>
  <si>
    <t>Demontáž klempířských konstrukcí okapového plechu do suti, v krytině povlakové</t>
  </si>
  <si>
    <t>-681415717</t>
  </si>
  <si>
    <t>297</t>
  </si>
  <si>
    <t>764002841</t>
  </si>
  <si>
    <t>Demontáž klempířských konstrukcí oplechování horních ploch zdí a nadezdívek do suti</t>
  </si>
  <si>
    <t>1107362111</t>
  </si>
  <si>
    <t>"dle půd. bourání" 13,6</t>
  </si>
  <si>
    <t>298</t>
  </si>
  <si>
    <t>764002851</t>
  </si>
  <si>
    <t>Demontáž klempířských konstrukcí oplechování parapetů do suti</t>
  </si>
  <si>
    <t>1259956482</t>
  </si>
  <si>
    <t>299</t>
  </si>
  <si>
    <t>764002861</t>
  </si>
  <si>
    <t>Demontáž klempířských konstrukcí oplechování říms do suti</t>
  </si>
  <si>
    <t>-1974363795</t>
  </si>
  <si>
    <t>300</t>
  </si>
  <si>
    <t>764004801</t>
  </si>
  <si>
    <t>Demontáž klempířských konstrukcí žlabu podokapního do suti</t>
  </si>
  <si>
    <t>-1048917570</t>
  </si>
  <si>
    <t>"dle půd. 2np a jižního pohledu - okap terasy SCH2" 7,1+4,5</t>
  </si>
  <si>
    <t>"stříška nad vstupem do bytu - viz výkr. stáv. stavu/ bourání 2.np" 3,66+2,92</t>
  </si>
  <si>
    <t>16,7</t>
  </si>
  <si>
    <t>301</t>
  </si>
  <si>
    <t>764004861</t>
  </si>
  <si>
    <t>Demontáž klempířských konstrukcí svodu do suti</t>
  </si>
  <si>
    <t>-337994844</t>
  </si>
  <si>
    <t>8,1+5,5+178</t>
  </si>
  <si>
    <t>302</t>
  </si>
  <si>
    <t>764111641</t>
  </si>
  <si>
    <t>Krytina ze svitků nebo z taškových tabulí z pozinkovaného plechu s povrchovou úpravou s úpravou u okapů, prostupů a výčnělků střechy rovné</t>
  </si>
  <si>
    <t>1526168172</t>
  </si>
  <si>
    <t>303</t>
  </si>
  <si>
    <t>764212663</t>
  </si>
  <si>
    <t>Oplechování střešních prvků z pozinkovaného plechu s povrchovou úpravou okapu okapovým plechem střechy rovné, komplení  provedení vč. všech kotevních a pom. kcí a prvků - dle popisu v pd (viz detaily)</t>
  </si>
  <si>
    <t>608486208</t>
  </si>
  <si>
    <t>"dle půd. 2np a jižního pohledu - okap terasy SCH2 - K21" 12,6</t>
  </si>
  <si>
    <t>304</t>
  </si>
  <si>
    <t>76421560R</t>
  </si>
  <si>
    <t>Oplechování horních ploch zdí a nadezdívek (atik) z pozinkovaného plechu s povrchovou úpravou rš 450 mm, komplení  provedení vč. všech kotevních a pom. kcí a prvků - dle popisu v pd (viz tab. kl. prvků a tz)</t>
  </si>
  <si>
    <t>1665281979</t>
  </si>
  <si>
    <t>"dle tab. kl. prvků"</t>
  </si>
  <si>
    <t>"K20" 13,6</t>
  </si>
  <si>
    <t>305</t>
  </si>
  <si>
    <t>76421664R</t>
  </si>
  <si>
    <t>Oplechování parapetů z pozinkovaného plechu s povrchovou úpravou rš 400 mm, komplení  provedení vč. všech kotevních a pom. kcí a prvků - dle popisu v pd (viz tab. kl. prvků a tz)</t>
  </si>
  <si>
    <t>384355671</t>
  </si>
  <si>
    <t>Poznámka k položce:
skládané parapety</t>
  </si>
  <si>
    <t>"K01" 8,65*28</t>
  </si>
  <si>
    <t>"K02" 6,26*8</t>
  </si>
  <si>
    <t>"K03" 13,3</t>
  </si>
  <si>
    <t>"K04" 3,95*7</t>
  </si>
  <si>
    <t>"K05" 1,56*45</t>
  </si>
  <si>
    <t>"K06" 7,5</t>
  </si>
  <si>
    <t>"K07" 1,96*18</t>
  </si>
  <si>
    <t>"K08" 4,6*6</t>
  </si>
  <si>
    <t>"K09" 1,16*14</t>
  </si>
  <si>
    <t>"K10" 1,26*6</t>
  </si>
  <si>
    <t>"K11" 0,76*3</t>
  </si>
  <si>
    <t>"K12" 0,51</t>
  </si>
  <si>
    <t>"K13" 2,76</t>
  </si>
  <si>
    <t>"K14" 0,96*39</t>
  </si>
  <si>
    <t>"K15" 0,85*3</t>
  </si>
  <si>
    <t>"K16" 0,88*17</t>
  </si>
  <si>
    <t>"K17" 3,9*3</t>
  </si>
  <si>
    <t>306</t>
  </si>
  <si>
    <t>76421860R</t>
  </si>
  <si>
    <t>Rozšíření oplechování římsy "věže" z pozinkovaného plechu s povrchovou úpravou rš 200 mm, komplení  provedení vč. všech kotevních a pom. kcí a prvků - dle popisu v pd (viz tab. kl. prvků a tz)</t>
  </si>
  <si>
    <t>-1446174339</t>
  </si>
  <si>
    <t>"K18" 53,6</t>
  </si>
  <si>
    <t>307</t>
  </si>
  <si>
    <t>76421862R</t>
  </si>
  <si>
    <t>Oplechování říms ozdobných prvků z pozinkovaného plechu s povrchovou úpravou, komplení  provedení vč. všech kotevních a pom. kcí a prvků - dle popisu v pd (viz tab. kl. prvků a tz)</t>
  </si>
  <si>
    <t>-1109250124</t>
  </si>
  <si>
    <t>Poznámka k položce:
oplechování soklu</t>
  </si>
  <si>
    <t>"K23" 268</t>
  </si>
  <si>
    <t>308</t>
  </si>
  <si>
    <t>76450813R</t>
  </si>
  <si>
    <t>Montáž a demontáž kruhového svodu vč. dodávky</t>
  </si>
  <si>
    <t>-745525255</t>
  </si>
  <si>
    <t>Poznámka k položce:
provizorní svody z flexi potrubí</t>
  </si>
  <si>
    <t>309</t>
  </si>
  <si>
    <t>764511601</t>
  </si>
  <si>
    <t>Žlab podokapní z pozinkovaného plechu s povrchovou úpravou včetně háků a čel půlkruhový rš 250 mmv č. kotlíku a napojení na svislý svod, komplení  provedení vč. všech kotevních a pom. kcí a prvků - dle popisu v pd (viz tab. kl. prvků a tz)</t>
  </si>
  <si>
    <t>-1192274493</t>
  </si>
  <si>
    <t>"K26" 16,7</t>
  </si>
  <si>
    <t>310</t>
  </si>
  <si>
    <t>76451161R</t>
  </si>
  <si>
    <t>Žlab podokapní z pozinkovaného plechu s povrchovou úpravou včetně háků a čel hranatý strany 80/80 vč. kotlíku a napojení na svislý svod, komplení  provedení vč. všech kotevních a pom. kcí a prvků - dle popisu v pd (viz tab. kl. prvků a tz)</t>
  </si>
  <si>
    <t>1480441185</t>
  </si>
  <si>
    <t>"K22 - dle tab. kl. v" 11,8</t>
  </si>
  <si>
    <t>"K27" 6,5</t>
  </si>
  <si>
    <t>311</t>
  </si>
  <si>
    <t>76451162R</t>
  </si>
  <si>
    <t>K25 - Přespádování stáv. žlabu k fasádě, zaslepení nebo demontáž chrliče, komplení  provedení vč. všech kotevních a pom. kcí a prvků - dle popisu v pd (viz tab. kl. prvků a tz)</t>
  </si>
  <si>
    <t>687104644</t>
  </si>
  <si>
    <t>312</t>
  </si>
  <si>
    <t>76451840R</t>
  </si>
  <si>
    <t>Svod z pozinkovaného plechu s upraveným povrchem včetně objímek, kolen a odskoků hranatý, o straně 80 mm, komplení  provedení vč. všech kotevních a pom. kcí a prvků - dle popisu v pd (viz tab. kl. prvků a tz)</t>
  </si>
  <si>
    <t>2001002641</t>
  </si>
  <si>
    <t>"K29" 8,1</t>
  </si>
  <si>
    <t>313</t>
  </si>
  <si>
    <t>764518623</t>
  </si>
  <si>
    <t>Svod z pozinkovaného plechu s upraveným povrchem (s čistícím kusem viz Z14) včetně objímek, kolen a odskoků kruhový, průměru 150 mm, vč. zalomení a krytu v podobě kotlíku v místě napojení, pozink. plech, komplení  provedení vč. všech kotevních a pom. kcí a prvků - dle popisu v pd (viz tab. kl. prvků a tz)</t>
  </si>
  <si>
    <t>389898321</t>
  </si>
  <si>
    <t>"K19" 178</t>
  </si>
  <si>
    <t>"K30" 5,5</t>
  </si>
  <si>
    <t>314</t>
  </si>
  <si>
    <t>998764203</t>
  </si>
  <si>
    <t>Přesun hmot pro konstrukce klempířské stanovený procentní sazbou (%) z ceny vodorovná dopravní vzdálenost do 50 m v objektech výšky přes 12 do 24 m</t>
  </si>
  <si>
    <t>1727211159</t>
  </si>
  <si>
    <t>766</t>
  </si>
  <si>
    <t>Konstrukce truhlářské</t>
  </si>
  <si>
    <t>315</t>
  </si>
  <si>
    <t>766441811</t>
  </si>
  <si>
    <t>Demontáž parapetních desek dřevěných nebo plastových šířky do 300 mm délky do 1m</t>
  </si>
  <si>
    <t>-148293782</t>
  </si>
  <si>
    <t>"dle tabulky oken" 39</t>
  </si>
  <si>
    <t>316</t>
  </si>
  <si>
    <t>766441821</t>
  </si>
  <si>
    <t>Demontáž parapetních desek dřevěných nebo plastových šířky do 300 mm délky přes 1m</t>
  </si>
  <si>
    <t>-33576766</t>
  </si>
  <si>
    <t>"dle tabulky oken" 223</t>
  </si>
  <si>
    <t>317</t>
  </si>
  <si>
    <t>766621812</t>
  </si>
  <si>
    <t>Demontáž okenních konstrukcí k opětovnému použití kování okenní</t>
  </si>
  <si>
    <t>160647009</t>
  </si>
  <si>
    <t>"dle tabulky oken" 237</t>
  </si>
  <si>
    <t>318</t>
  </si>
  <si>
    <t>766660720</t>
  </si>
  <si>
    <t>Montáž dveřních křídel dřevěných nebo plastových ostatní práce větrací mřížky s vyříznutím otvoru</t>
  </si>
  <si>
    <t>-847897220</t>
  </si>
  <si>
    <t>319</t>
  </si>
  <si>
    <t>56245610R</t>
  </si>
  <si>
    <t>Dveřní mřížka oboustranná 500x300mm</t>
  </si>
  <si>
    <t>1480205080</t>
  </si>
  <si>
    <t>Poznámka k položce:
UČEBNY</t>
  </si>
  <si>
    <t>320</t>
  </si>
  <si>
    <t>766694111</t>
  </si>
  <si>
    <t>Montáž ostatních truhlářských konstrukcí parapetních desek dřevěných nebo plastových délky do 1000 mm</t>
  </si>
  <si>
    <t>1265384583</t>
  </si>
  <si>
    <t>321</t>
  </si>
  <si>
    <t>766694112</t>
  </si>
  <si>
    <t>Montáž ostatních truhlářských konstrukcí parapetních desek dřevěných nebo plastových délky přes 1000 do 1600 mm</t>
  </si>
  <si>
    <t>-1185542756</t>
  </si>
  <si>
    <t>"dle tabulky oken" 195</t>
  </si>
  <si>
    <t>322</t>
  </si>
  <si>
    <t>766694113</t>
  </si>
  <si>
    <t>Montáž ostatních truhlářských konstrukcí parapetních desek dřevěných nebo plastových délky přes 1600 do 2600 mm</t>
  </si>
  <si>
    <t>-1191468641</t>
  </si>
  <si>
    <t>"dle tabulky oken" 24</t>
  </si>
  <si>
    <t>323</t>
  </si>
  <si>
    <t>766694114</t>
  </si>
  <si>
    <t>Montáž ostatních truhlářských konstrukcí parapetních desek dřevěných nebo plastových délky přes 2600 mm</t>
  </si>
  <si>
    <t>1886206918</t>
  </si>
  <si>
    <t>"dle tabulky oken" 4</t>
  </si>
  <si>
    <t>324</t>
  </si>
  <si>
    <t>60794101R</t>
  </si>
  <si>
    <t>deska parapetní dřevěný masiv, kompletní provedení vč. povrchvé úpravy (viz tz a detaily)</t>
  </si>
  <si>
    <t>1672175867</t>
  </si>
  <si>
    <t>"dle tabulky oken - m běžné vypočteny v ní" 403,79</t>
  </si>
  <si>
    <t>325</t>
  </si>
  <si>
    <t>998766203</t>
  </si>
  <si>
    <t>Přesun hmot pro konstrukce truhlářské stanovený procentní sazbou (%) z ceny vodorovná dopravní vzdálenost do 50 m v objektech výšky přes 12 do 24 m</t>
  </si>
  <si>
    <t>2056102272</t>
  </si>
  <si>
    <t>766.1</t>
  </si>
  <si>
    <t>Špaletová okna</t>
  </si>
  <si>
    <t>326</t>
  </si>
  <si>
    <t>76662101R</t>
  </si>
  <si>
    <t>W01 - M+D - špaletové, vnější dvojsklo, perlově bílá, kování oprava nebo replika 1560/2260mm, kompletní provedení vč. povrchu a všech detailů - dle popisu v pd (viz tabulka oken, tech. zpr. a výkresy detailů)</t>
  </si>
  <si>
    <t>-1275346339</t>
  </si>
  <si>
    <t>55+6</t>
  </si>
  <si>
    <t>327</t>
  </si>
  <si>
    <t>76662102R</t>
  </si>
  <si>
    <t>W02 - M+D - špaletové, vnější dvojsklo, perlově bílá, kování oprava nebo replika 1560/2260mm, kompletní provedení vč. povrchu a všech detailů - dle popisu v pd (viz tabulka oken, tech. zpr. a výkresy detailů)</t>
  </si>
  <si>
    <t>-1126945059</t>
  </si>
  <si>
    <t>2+4+12</t>
  </si>
  <si>
    <t>328</t>
  </si>
  <si>
    <t>76662103R</t>
  </si>
  <si>
    <t>W03 - M+D - špaletové, vnější dvojsklo, perlově bílá, kování oprava nebo replika 1560/2200mm, kompletní provedení vč. povrchu a všech detailů - dle popisu v pd (viz tabulka oken, tech. zpr. a výkresy detailů)</t>
  </si>
  <si>
    <t>-293673000</t>
  </si>
  <si>
    <t>23+8</t>
  </si>
  <si>
    <t>329</t>
  </si>
  <si>
    <t>76662104R</t>
  </si>
  <si>
    <t>W04 - M+D - špaletové, vnější dvojsklo, perlově bílá, kování oprava nebo replika 1960/2730mm, kompletní provedení vč. povrchu a všech detailů - dle popisu v pd (viz tabulka oken, tech. zpr. a výkresy detailů)</t>
  </si>
  <si>
    <t>1063786204</t>
  </si>
  <si>
    <t>330</t>
  </si>
  <si>
    <t>76662105R</t>
  </si>
  <si>
    <t>W05 - M+D - špaletové, vnější dvojsklo, perlově bílá, kování oprava nebo replika 1960/2260mm, kompletní provedení vč. povrchu a všech detailů - dle popisu v pd (viz tabulka oken, tech. zpr. a výkresy detailů)</t>
  </si>
  <si>
    <t>585873435</t>
  </si>
  <si>
    <t>3+1+1</t>
  </si>
  <si>
    <t>331</t>
  </si>
  <si>
    <t>76662106R</t>
  </si>
  <si>
    <t>W06 - M+D - špaletové, vnější dvojsklo, perlově bílá, kování oprava nebo replika 1960/2200mm, kompletní provedení vč. povrchu a všech detailů - dle popisu v pd (viz tabulka oken, tech. zpr. a výkresy detailů)</t>
  </si>
  <si>
    <t>-361252757</t>
  </si>
  <si>
    <t>332</t>
  </si>
  <si>
    <t>76662107R</t>
  </si>
  <si>
    <t>W07 - M+D - špaletové, vnější dvojsklo, perlově bílá, kování oprava nebo replika 1560/1780mm, kompletní provedení vč. povrchu a všech detailů - dle popisu v pd (viz tabulka oken, tech. zpr. a výkresy detailů)</t>
  </si>
  <si>
    <t>1830172110</t>
  </si>
  <si>
    <t>24+2</t>
  </si>
  <si>
    <t>333</t>
  </si>
  <si>
    <t>76662108R</t>
  </si>
  <si>
    <t>W08 - M+D - špaletové, vnější dvojsklo, perlově bílá, kování oprava nebo replika 1560/1730mm, kompletní provedení vč. povrchu a všech detailů - dle popisu v pd (viz tabulka oken, tech. zpr. a výkresy detailů)</t>
  </si>
  <si>
    <t>-980637489</t>
  </si>
  <si>
    <t>334</t>
  </si>
  <si>
    <t>76662110R</t>
  </si>
  <si>
    <t>W10 - M+D - špaletové, vnější dvojsklo, perlově bílá, kování oprava nebo replika 1960/2980mm, kompletní provedení vč. povrchu a všech detailů - dle popisu v pd (viz tabulka oken, tech. zpr. a výkresy detailů)</t>
  </si>
  <si>
    <t>1452701438</t>
  </si>
  <si>
    <t>335</t>
  </si>
  <si>
    <t>76662115R</t>
  </si>
  <si>
    <t>W15 - M+D - špaletové, vnější dvojsklo, perlově bílá, kování oprava nebo replika 1560/1820mm, kompletní provedení vč. povrchu a všech detailů - dle popisu v pd (viz tabulka oken, tech. zpr. a výkresy detailů)</t>
  </si>
  <si>
    <t>-927902244</t>
  </si>
  <si>
    <t>2+6</t>
  </si>
  <si>
    <t>336</t>
  </si>
  <si>
    <t>76662116R</t>
  </si>
  <si>
    <t>W16 - M+D - špaletové, vnější dvojsklo, perlově bílá, kování oprava nebo replika 1160/1800mm, kompletní provedení vč. povrchu a všech detailů - dle popisu v pd (viz tabulka oken, tech. zpr. a výkresy detailů)</t>
  </si>
  <si>
    <t>1382644504</t>
  </si>
  <si>
    <t>8+4</t>
  </si>
  <si>
    <t>766.2</t>
  </si>
  <si>
    <t>Dřevěná okna - Euro</t>
  </si>
  <si>
    <t>337</t>
  </si>
  <si>
    <t>76662109R</t>
  </si>
  <si>
    <t>W09 - M+D - eurookno 960/1780mm, kompletní provedení vč. povrchu a všech detailů - dle popisu v pd (viz tabulka oken, tech. zpr. a výkresy detailů)</t>
  </si>
  <si>
    <t>-2140127614</t>
  </si>
  <si>
    <t>338</t>
  </si>
  <si>
    <t>76662112R</t>
  </si>
  <si>
    <t>W12 - M+D - eurookno 760/1420mm, kompletní provedení vč. povrchu a všech detailů - dle popisu v pd (viz tabulka oken, tech. zpr. a výkresy detailů)</t>
  </si>
  <si>
    <t>1204204170</t>
  </si>
  <si>
    <t>339</t>
  </si>
  <si>
    <t>76662113R</t>
  </si>
  <si>
    <t>W13 - M+D - eurookno 510/430mm, kompletní provedení vč. povrchu a všech detailů - dle popisu v pd (viz tabulka oken, tech. zpr. a výkresy detailů)</t>
  </si>
  <si>
    <t>118224461</t>
  </si>
  <si>
    <t>340</t>
  </si>
  <si>
    <t>76662114R</t>
  </si>
  <si>
    <t>W14 - M+D - eurookno 1260/1880mm, kompletní provedení vč. povrchu a všech detailů - dle popisu v pd (viz tabulka oken, tech. zpr. a výkresy detailů)</t>
  </si>
  <si>
    <t>187695952</t>
  </si>
  <si>
    <t>341</t>
  </si>
  <si>
    <t>76662117R</t>
  </si>
  <si>
    <t>W17 - M+D - jednoduché s dvojsklem 1160/1800mm, kompletní provedení vč. povrchu a všech detailů - dle popisu v pd (viz tabulka oken, tech. zpr. a výkresy detailů)</t>
  </si>
  <si>
    <t>-1902863623</t>
  </si>
  <si>
    <t>342</t>
  </si>
  <si>
    <t>76662126R</t>
  </si>
  <si>
    <t>W26 - M+D - eurookno 1560/1540mm, kompletní provedení vč. povrchu a všech detailů - dle popisu v pd (viz tabulka oken, tech. zpr. a výkresy detailů)</t>
  </si>
  <si>
    <t>576716311</t>
  </si>
  <si>
    <t>343</t>
  </si>
  <si>
    <t>76662136R</t>
  </si>
  <si>
    <t>W36 - M+D - jednoduché s dvojsklem 1960/1180mm, kompletní provedení vč. povrchu a všech detailů - dle popisu v pd (viz tabulka oken, tech. zpr. a výkresy detailů)</t>
  </si>
  <si>
    <t>-1229245642</t>
  </si>
  <si>
    <t>344</t>
  </si>
  <si>
    <t>76662138R</t>
  </si>
  <si>
    <t>W38 - M+D - jednoduché s dvojsklem 880/660mm, kompletní provedení vč. povrchu a všech detailů - dle popisu v pd (viz tabulka oken, tech. zpr. a výkresy detailů)</t>
  </si>
  <si>
    <t>-1994203597</t>
  </si>
  <si>
    <t>345</t>
  </si>
  <si>
    <t>76662139R</t>
  </si>
  <si>
    <t>W39 - M+D - jednoduché s dvojsklem 880/660mm, kompletní provedení vč. povrchu a všech detailů - dle popisu v pd (viz tabulka oken, tech. zpr. a výkresy detailů)</t>
  </si>
  <si>
    <t>1794778977</t>
  </si>
  <si>
    <t>766.3</t>
  </si>
  <si>
    <t>Dřevěné dveře</t>
  </si>
  <si>
    <t>346</t>
  </si>
  <si>
    <t>76666131R</t>
  </si>
  <si>
    <t>W11 - M+D - Dřevěné dveře europrofil 1140/2190mm, kompletní provedení vč. povrchu, zárubně, kování a všech detailů - dle popisu v pd (viz tabulka oken, tech. zpr. a výkresy detailů)</t>
  </si>
  <si>
    <t>-1706525185</t>
  </si>
  <si>
    <t>347</t>
  </si>
  <si>
    <t>76666132R</t>
  </si>
  <si>
    <t>W24 - M+D - Dřevěné vchodové dveře 1180/2000mm, kompletní provedení vč. povrchu, zárubně, kování a všech detailů - dle popisu v pd (viz tabulka oken, tech. zpr. a výkresy detailů)</t>
  </si>
  <si>
    <t>-522600227</t>
  </si>
  <si>
    <t>348</t>
  </si>
  <si>
    <t>76666133R</t>
  </si>
  <si>
    <t>W23 - M+D - dřevěné vchodové dveře, dubový masiv, replika viz podmínky odboru památkové péče 1360/2880mm, kompletní provedení vč. povrchu, zárubně, kování a všech detailů - dle popisu v pd (viz tabulka oken, tech. zpr. a výkresy detailů)</t>
  </si>
  <si>
    <t>-53859756</t>
  </si>
  <si>
    <t>349</t>
  </si>
  <si>
    <t>76666134R</t>
  </si>
  <si>
    <t>W19 - M+D - Dřevěné vchodové dveře 2360/3200mm, kompletní provedení vč. povrchu, zárubně, kování a všech detailů - dle popisu v pd (viz tabulka oken, tech. zpr. a výkresy detailů)</t>
  </si>
  <si>
    <t>-176024029</t>
  </si>
  <si>
    <t>767</t>
  </si>
  <si>
    <t>Konstrukce zámečnické</t>
  </si>
  <si>
    <t>350</t>
  </si>
  <si>
    <t>76758470R</t>
  </si>
  <si>
    <t>Z23 - M+D - tahokovový podhled VZT, kompletní provedení - dle popisu v pd (viz tab. zám. kcí a tz)</t>
  </si>
  <si>
    <t>1754965191</t>
  </si>
  <si>
    <t xml:space="preserve">Poznámka k položce:
hliníkový plech tl. 0,8 mm, kosočtverečné oko 16-8 mm, můstek 1,5 mm, upevěno v ráměčku
</t>
  </si>
  <si>
    <t>351</t>
  </si>
  <si>
    <t>767662120</t>
  </si>
  <si>
    <t>Montáž mříží</t>
  </si>
  <si>
    <t>-926935907</t>
  </si>
  <si>
    <t>"dle tab. zám. kcí"</t>
  </si>
  <si>
    <t>"mříže"</t>
  </si>
  <si>
    <t>"Z05-Z13" (1,56*1,54*19+0,8*0,93*2+0,96*0,63*8+0,96*1,04*25+0,82*1,04+0,96*0,88*3+0,96*0,82*3+1,56*2,33+1,56*2,33)*2</t>
  </si>
  <si>
    <t>352</t>
  </si>
  <si>
    <t>76766212R</t>
  </si>
  <si>
    <t>Montáž mřížek</t>
  </si>
  <si>
    <t>42080927</t>
  </si>
  <si>
    <t>"mřížy"</t>
  </si>
  <si>
    <t>"Z26" 13</t>
  </si>
  <si>
    <t>353</t>
  </si>
  <si>
    <t>76799191R</t>
  </si>
  <si>
    <t>Ostatní opravy - úprava rozměrů mříží</t>
  </si>
  <si>
    <t>-933390122</t>
  </si>
  <si>
    <t>"Z03-Z5 - tab. zám. v." 19+2+8+25+1+3+3+1+1</t>
  </si>
  <si>
    <t>354</t>
  </si>
  <si>
    <t>76799511r</t>
  </si>
  <si>
    <t>M+D - Ocelová pozinkovaná podesta se žebříkem a zábradlím 6000x2800 – v=3200mm, kompletní provedení - dle popisu v pd (viz díl vzt)</t>
  </si>
  <si>
    <t>1493021606</t>
  </si>
  <si>
    <t>Poznámka k položce:
pro vzt - odvětrání tělocvičny</t>
  </si>
  <si>
    <t>355</t>
  </si>
  <si>
    <t>76799611R</t>
  </si>
  <si>
    <t>W37 - M+D - Lehký Al obvodový plášť 3980/2400mm viz podmínky odboru památkové péče, kompletní provedení vč. všech detailů - dle popisu v pd (viz tab. oken)</t>
  </si>
  <si>
    <t>1567245970</t>
  </si>
  <si>
    <t>356</t>
  </si>
  <si>
    <t>76799612R</t>
  </si>
  <si>
    <t>W18 - M+D - Lehký Al obvodový plášť 2760/12840mm viz podmínky odboru památkové péče, kompletní provedení vč. všech detailů - dle popisu v pd (viz tab. oken)</t>
  </si>
  <si>
    <t>-1034710794</t>
  </si>
  <si>
    <t>357</t>
  </si>
  <si>
    <t>767996801</t>
  </si>
  <si>
    <t>Demontáž ostatních zámečnických konstrukcí o hmotnosti jednotlivých dílů rozebráním do 50 kg</t>
  </si>
  <si>
    <t>-1116046209</t>
  </si>
  <si>
    <t>"demontáž mříží - dle tabulky zám. výrobků - plocha sečtena v excelu tab. oken"</t>
  </si>
  <si>
    <t>" šetrná demontáž pro opětovné použití po provedení repase"</t>
  </si>
  <si>
    <t>20*94,691</t>
  </si>
  <si>
    <t>"demontáž předokenních žaluzií - plocha sečtena v excelu tab. oken" 8*385,848</t>
  </si>
  <si>
    <t>"Z26 - šetrná demontáž mřížek" 13</t>
  </si>
  <si>
    <t>358</t>
  </si>
  <si>
    <t>76799711R</t>
  </si>
  <si>
    <t>W34 - M+D - zateplené vchodové hliník 1000/2200mm, kompletní provedení vč. zárubně, kování a všech detailů - dle popisu v pd (viz tab. oken)</t>
  </si>
  <si>
    <t>-1224448799</t>
  </si>
  <si>
    <t>359</t>
  </si>
  <si>
    <t>76799712R</t>
  </si>
  <si>
    <t>W20 - M+D - zateplené vchodové hliník 940/1940mm, kompletní provedení vč. zárubně, kování a všech detailů - dle popisu v pd (viz tab. oken)</t>
  </si>
  <si>
    <t>-1956463874</t>
  </si>
  <si>
    <t>360</t>
  </si>
  <si>
    <t>76799713R</t>
  </si>
  <si>
    <t>W21 - M+D - zateplené vchodové hliník 800/1840mm, kompletní provedení vč. zárubně, kování a všech detailů - dle popisu v pd (viz tab. oken)</t>
  </si>
  <si>
    <t>-819342391</t>
  </si>
  <si>
    <t>361</t>
  </si>
  <si>
    <t>76799901R</t>
  </si>
  <si>
    <t>Demontáž a po provedení zateplení zpětná montáž přes tepelněizolační podložky - pergola</t>
  </si>
  <si>
    <t>-1759527282</t>
  </si>
  <si>
    <t>362</t>
  </si>
  <si>
    <t>76799902R</t>
  </si>
  <si>
    <t>Z17 - držák vlajky - demontáž, očištění pískováním, nátěr, montáž přes tepelněizolační podložky</t>
  </si>
  <si>
    <t>-115301464</t>
  </si>
  <si>
    <t>363</t>
  </si>
  <si>
    <t>76799903R</t>
  </si>
  <si>
    <t>Z15 - M+D - mřížka nasávání VZT 1080/590mm, kompletní provedení vč. povrchu a všech detailů - dle popisu v pd (viz tab. zám. kcí)</t>
  </si>
  <si>
    <t>-217181978</t>
  </si>
  <si>
    <t>364</t>
  </si>
  <si>
    <t>76799904R</t>
  </si>
  <si>
    <t>Z16 - M+D - mřížka výfuku VZT 450/405mm, kompletní provedení vč. povrchu a všech detailů - dle popisu v pd (viz tab. zám. kcí)</t>
  </si>
  <si>
    <t>-327340832</t>
  </si>
  <si>
    <t>365</t>
  </si>
  <si>
    <t>76799905R</t>
  </si>
  <si>
    <t>Z18 - M+D - mřížka větrání soklu 200/160mm, kompletní provedení vč. povrchu a všech detailů - dle popisu v pd (viz tab. zám. kcí)</t>
  </si>
  <si>
    <t>381500553</t>
  </si>
  <si>
    <t>366</t>
  </si>
  <si>
    <t>76799906R</t>
  </si>
  <si>
    <t>Z19 - M+D - mřížka nasávání VZT 800/500mm, kompletní provedení vč. povrchu a všech detailů - dle popisu v pd (viz tab. zám. kcí)</t>
  </si>
  <si>
    <t>-950119070</t>
  </si>
  <si>
    <t>367</t>
  </si>
  <si>
    <t>76799907R</t>
  </si>
  <si>
    <t>Z20 - M+D - mřížka nasávání VZT 500/500mm, kompletní provedení vč. povrchu a všech detailů - dle popisu v pd (viz tab. zám. kcí)</t>
  </si>
  <si>
    <t>917290092</t>
  </si>
  <si>
    <t>368</t>
  </si>
  <si>
    <t>76799908R</t>
  </si>
  <si>
    <t>Z21 - M+D - mřížka nasávání VZT 150/100mm, kompletní provedení vč. povrchu a všech detailů - dle popisu v pd (viz tab. zám. kcí)</t>
  </si>
  <si>
    <t>624210827</t>
  </si>
  <si>
    <t>369</t>
  </si>
  <si>
    <t>76799909R</t>
  </si>
  <si>
    <t>Z22 - M+D - mřížka výfuku VZT 180/180mm, kompletní provedení vč. povrchu a všech detailů - dle popisu v pd (viz tab. zám. kcí)</t>
  </si>
  <si>
    <t>-2081850252</t>
  </si>
  <si>
    <t>370</t>
  </si>
  <si>
    <t>76799910R</t>
  </si>
  <si>
    <t>Z25 - M+D - mřížka nasávání VZT 800/800mm, kompletní provedení vč. povrchu a všech detailů - dle popisu v pd (viz tab. zám. kcí)</t>
  </si>
  <si>
    <t>932851697</t>
  </si>
  <si>
    <t>371</t>
  </si>
  <si>
    <t>76799911R</t>
  </si>
  <si>
    <t>Demontáž a po provedení fasády zpětná montáž prvků na fasádě (kamery, svítidla, aj.)</t>
  </si>
  <si>
    <t>soubbor</t>
  </si>
  <si>
    <t>74190510</t>
  </si>
  <si>
    <t>372</t>
  </si>
  <si>
    <t>998767203</t>
  </si>
  <si>
    <t>Přesun hmot pro zámečnické konstrukce stanovený procentní sazbou (%) z ceny vodorovná dopravní vzdálenost do 50 m v objektech výšky přes 12 do 24 m</t>
  </si>
  <si>
    <t>-1889988767</t>
  </si>
  <si>
    <t>783</t>
  </si>
  <si>
    <t>Dokončovací práce - nátěry</t>
  </si>
  <si>
    <t>373</t>
  </si>
  <si>
    <t>783000201</t>
  </si>
  <si>
    <t>Ostatní práce přemístění okenních nebo dveřních křídel pro zhotovení nátěrů vodorovné do 50 m</t>
  </si>
  <si>
    <t>1019554541</t>
  </si>
  <si>
    <t>Poznámka k položce:
přesun mříží</t>
  </si>
  <si>
    <t>374</t>
  </si>
  <si>
    <t>78314100R</t>
  </si>
  <si>
    <t>Ošetření plísní napadených ploch včetně odstranění plísní a řas</t>
  </si>
  <si>
    <t>1289711994</t>
  </si>
  <si>
    <t>"dle v. pohledů n.s. tab. oken, řezů a detailů" 4493,68-887,554</t>
  </si>
  <si>
    <t>"okna - nadpraží a parapety - vypočteno v excelu v tabulce oken" 570,05*2*0,18</t>
  </si>
  <si>
    <t>"ostění - vypočteno v excelu v tabulce oken" 1139,38*0,18</t>
  </si>
  <si>
    <t>25+45</t>
  </si>
  <si>
    <t>"řezopohled B" 3,8*0,2+0,8*4,39*4+1,05+17,26*0,22+0,8*0,44*4+2,76*3,68</t>
  </si>
  <si>
    <t>375</t>
  </si>
  <si>
    <t>783301313</t>
  </si>
  <si>
    <t>Příprava podkladu zámečnických konstrukcí před provedením nátěru odmaštění odmašťovačem ředidlovým</t>
  </si>
  <si>
    <t>-1266088453</t>
  </si>
  <si>
    <t>"mřížky Z26" 13*0,45*0,45*2</t>
  </si>
  <si>
    <t>376</t>
  </si>
  <si>
    <t>78330680R</t>
  </si>
  <si>
    <t>Odstranění nátěrů ze zámečnických konstrukcí pískováním</t>
  </si>
  <si>
    <t>1241574488</t>
  </si>
  <si>
    <t>377</t>
  </si>
  <si>
    <t>78330681R</t>
  </si>
  <si>
    <t>Odstranění nátěrů ze zámečnických konstrukcí ruční dočištění</t>
  </si>
  <si>
    <t>105096105</t>
  </si>
  <si>
    <t>378</t>
  </si>
  <si>
    <t>783314203</t>
  </si>
  <si>
    <t>Základní antikorozní nátěr zámečnických konstrukcí jednonásobný syntetický samozákladující</t>
  </si>
  <si>
    <t>-883917315</t>
  </si>
  <si>
    <t>379</t>
  </si>
  <si>
    <t>783315101</t>
  </si>
  <si>
    <t>Mezinátěr zámečnických konstrukcí jednonásobný syntetický standardní</t>
  </si>
  <si>
    <t>-1304043594</t>
  </si>
  <si>
    <t>380</t>
  </si>
  <si>
    <t>783317101</t>
  </si>
  <si>
    <t>Krycí nátěr (email) zámečnických konstrukcí jednonásobný syntetický standardní</t>
  </si>
  <si>
    <t>20731669</t>
  </si>
  <si>
    <t>786</t>
  </si>
  <si>
    <t>Dokončovací práce - čalounické úpravy</t>
  </si>
  <si>
    <t>381</t>
  </si>
  <si>
    <t>78662711R</t>
  </si>
  <si>
    <t>M+D - Předokenní žaluzie pro okno W01 el. ovládaná, kompletní provedení vč. elektroinstalace a všech detailů - dle popisu v pd (viz tz a tab. oken)</t>
  </si>
  <si>
    <t>-479223177</t>
  </si>
  <si>
    <t>382</t>
  </si>
  <si>
    <t>78662712R</t>
  </si>
  <si>
    <t>M+D - Předokenní žaluzie pro okno W02 el. ovládaná, kompletní provedení vč. elektroinstalace a všech detailů - dle popisu v pd (viz tz a tab. oken)</t>
  </si>
  <si>
    <t>-1713462907</t>
  </si>
  <si>
    <t>2+4</t>
  </si>
  <si>
    <t>383</t>
  </si>
  <si>
    <t>78662713R</t>
  </si>
  <si>
    <t>M+D - Předokenní žaluzie pro okno W03 el. ovládaná, kompletní provedení vč. elektroinstalace a všech detailů - dle popisu v pd (viz tz a tab. oken)</t>
  </si>
  <si>
    <t>-1210056018</t>
  </si>
  <si>
    <t>384</t>
  </si>
  <si>
    <t>78662714R</t>
  </si>
  <si>
    <t>M+D - Předokenní žaluzie pro okno W04 el. ovládaná, kompletní provedení vč. elektroinstalace a všech detailů - dle popisu v pd (viz tz a tab. oken)</t>
  </si>
  <si>
    <t>539558643</t>
  </si>
  <si>
    <t>385</t>
  </si>
  <si>
    <t>78662715R</t>
  </si>
  <si>
    <t>M+D - Předokenní žaluzie pro okno W05 el. ovládaná, kompletní provedení vč. elektroinstalace a všech detailů - dle popisu v pd (viz tz a tab. oken)</t>
  </si>
  <si>
    <t>1395233386</t>
  </si>
  <si>
    <t>3+1</t>
  </si>
  <si>
    <t>386</t>
  </si>
  <si>
    <t>78662716R</t>
  </si>
  <si>
    <t>M+D - Předokenní žaluzie pro okno W14 el. ovládaná, kompletní provedení vč. elektroinstalace a všech detailů - dle popisu v pd (viz tz a tab. oken)</t>
  </si>
  <si>
    <t>458323086</t>
  </si>
  <si>
    <t>387</t>
  </si>
  <si>
    <t>78662717R</t>
  </si>
  <si>
    <t>M+D - Předokenní žaluzie pro okno W15 el. ovládaná, kompletní provedení vč. elektroinstalace a všech detailů - dle popisu v pd (viz tz a tab. oken)</t>
  </si>
  <si>
    <t>892824019</t>
  </si>
  <si>
    <t>388</t>
  </si>
  <si>
    <t>998786203</t>
  </si>
  <si>
    <t>Přesun hmot pro čalounické úpravy stanovený procentní sazbou (%) z ceny vodorovná dopravní vzdálenost do 50 m v objektech výšky přes 12 do 24 m</t>
  </si>
  <si>
    <t>-1827062624</t>
  </si>
  <si>
    <t>787</t>
  </si>
  <si>
    <t>Dokončovací práce - zasklívání</t>
  </si>
  <si>
    <t>389</t>
  </si>
  <si>
    <t>787911111</t>
  </si>
  <si>
    <t>Zasklívání – ostatní práce montáž fólie na sklo bezpečnostní</t>
  </si>
  <si>
    <t>-347464240</t>
  </si>
  <si>
    <t>"dle tab. oken - W38" 11*0,88*0,66</t>
  </si>
  <si>
    <t>390</t>
  </si>
  <si>
    <t>634790190</t>
  </si>
  <si>
    <t>fólie na sklo ochranné a bezpečnostní čirá, 82%, role 1,524 m</t>
  </si>
  <si>
    <t>1191513729</t>
  </si>
  <si>
    <t>6,389*1,03 'Přepočtené koeficientem množství</t>
  </si>
  <si>
    <t>391</t>
  </si>
  <si>
    <t>998787203</t>
  </si>
  <si>
    <t>Přesun hmot pro zasklívání stanovený procentní sazbou (%) z ceny vodorovná dopravní vzdálenost do 50 m v objektech výšky přes 12 do 24 m</t>
  </si>
  <si>
    <t>-1297864540</t>
  </si>
  <si>
    <t>Práce a dodávky M</t>
  </si>
  <si>
    <t>21-M</t>
  </si>
  <si>
    <t>Elektromontáže</t>
  </si>
  <si>
    <t>392</t>
  </si>
  <si>
    <t>210220101-D</t>
  </si>
  <si>
    <t>Demontáž hromosvodného vedení svislého</t>
  </si>
  <si>
    <t>-816211145</t>
  </si>
  <si>
    <t>"dle tabulky zám. kcí - Z24" 135</t>
  </si>
  <si>
    <t>393</t>
  </si>
  <si>
    <t>21022010R</t>
  </si>
  <si>
    <t>Montáž hromosvodného vedení svislého</t>
  </si>
  <si>
    <t>1529713864</t>
  </si>
  <si>
    <t>Poznámka k položce:
zpěětná montáž hromosvodu po provedení ETICS vč. nutných úprav a doplńujících dodávek</t>
  </si>
  <si>
    <t>02 - Vedlejší způsobilé výdaje</t>
  </si>
  <si>
    <t xml:space="preserve">    1 - Zemní práce</t>
  </si>
  <si>
    <t xml:space="preserve">    4 - Vodorovné konstrukce</t>
  </si>
  <si>
    <t xml:space="preserve">    8 - Trubní vedení</t>
  </si>
  <si>
    <t xml:space="preserve">    765 - Krytina skládaná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</si>
  <si>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</si>
  <si>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</si>
  <si>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</si>
  <si>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</si>
  <si>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</si>
  <si>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</si>
  <si>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</si>
  <si>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Zemní práce</t>
  </si>
  <si>
    <t>131201102</t>
  </si>
  <si>
    <t>Hloubení nezapažených jam a zářezů s urovnáním dna do předepsaného profilu a spádu v hornině tř. 3 přes 100 do 1 000 m3</t>
  </si>
  <si>
    <t>449662726</t>
  </si>
  <si>
    <t xml:space="preserve">"dle půd. 1.pp n.s. a koo situace" </t>
  </si>
  <si>
    <t>"pro retenční nádrže" 7,3*6,1*(1,0+0,2+2,0+0,2)</t>
  </si>
  <si>
    <t>"vsaky" 48,78+3,3</t>
  </si>
  <si>
    <t>131201109</t>
  </si>
  <si>
    <t>Hloubení nezapažených jam a zářezů s urovnáním dna do předepsaného profilu a spádu Příplatek k cenám za lepivost horniny tř. 3</t>
  </si>
  <si>
    <t>309980165</t>
  </si>
  <si>
    <t>151,402*0,5 'Přepočtené koeficientem množství</t>
  </si>
  <si>
    <t>132201101</t>
  </si>
  <si>
    <t>Hloubení zapažených i nezapažených rýh šířky do 600 mm s urovnáním dna do předepsaného profilu a spádu v hornině tř. 3 do 100 m3</t>
  </si>
  <si>
    <t>421054817</t>
  </si>
  <si>
    <t xml:space="preserve">"pro potrubí do vsaků" </t>
  </si>
  <si>
    <t>0,6*1,8*(7,239+1,96+4,683+5,372)</t>
  </si>
  <si>
    <t>0,6*1,5*(9,1+5,9)</t>
  </si>
  <si>
    <t>"pro odvodnění do ret. n."</t>
  </si>
  <si>
    <t>0,6*1,8*(2,235+0,707+8,095+0,401+0,253+1,703)*1,1</t>
  </si>
  <si>
    <t>"rezerva" 10</t>
  </si>
  <si>
    <t>132201109</t>
  </si>
  <si>
    <t>Hloubení zapažených i nezapažených rýh šířky do 600 mm s urovnáním dna do předepsaného profilu a spádu v hornině tř. 3 Příplatek k cenám za lepivost horniny tř. 3</t>
  </si>
  <si>
    <t>-1156806466</t>
  </si>
  <si>
    <t>60,206*0,5 'Přepočtené koeficientem množství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</si>
  <si>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</si>
  <si>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</si>
  <si>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322891460</t>
  </si>
  <si>
    <t>"na mezideponii a zpět k zásypu" 139,764*2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</si>
  <si>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</si>
  <si>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</si>
  <si>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19809700</t>
  </si>
  <si>
    <t>"odpočet zásyp" -139,764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</si>
  <si>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</si>
  <si>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</si>
  <si>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-1558645519</t>
  </si>
  <si>
    <t>123,924*5 'Přepočtené koeficientem množství</t>
  </si>
  <si>
    <t>167101102</t>
  </si>
  <si>
    <t>Nakládání, skládání a překládání neulehlého výkopku nebo sypaniny nakládání, množství přes 100 m3, z hornin tř. 1 až 4</t>
  </si>
  <si>
    <t>1268590448</t>
  </si>
  <si>
    <t>"naložení z mezideponii k zásypu, ostatní nakládky jsou zahrnuty v cenách výkopů" 139,764</t>
  </si>
  <si>
    <t>171201201</t>
  </si>
  <si>
    <t>Uložení sypaniny na skládky</t>
  </si>
  <si>
    <t>-1862608596</t>
  </si>
  <si>
    <t>171201211</t>
  </si>
  <si>
    <t>Uložení sypaniny poplatek za uložení sypaniny na skládce (skládkovné)</t>
  </si>
  <si>
    <t>2026641831</t>
  </si>
  <si>
    <t>123,924*1,8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</si>
  <si>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</si>
  <si>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</si>
  <si>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26063510</t>
  </si>
  <si>
    <t>-(4,409+6,3*2,23*(2,0+0,2+0,2)*2+48,78+3,3)</t>
  </si>
  <si>
    <t>181951102</t>
  </si>
  <si>
    <t>Úprava pláně vyrovnáním výškových rozdílů v hornině tř. 1 až 4 se zhutněním</t>
  </si>
  <si>
    <t>-21086211</t>
  </si>
  <si>
    <t>"pro retenční nádrže" 7,3*6,1</t>
  </si>
  <si>
    <t>211561111</t>
  </si>
  <si>
    <t xml:space="preserve">Výplň kamenivem do rýh odvodňovacích žeber nebo trativodů bez zhutnění, s úpravou povrchu výplně kamenivem hrubým drceným </t>
  </si>
  <si>
    <t>-1997886456</t>
  </si>
  <si>
    <t>"dle koo sit. - plocha v cad"</t>
  </si>
  <si>
    <t>27,1*1,8</t>
  </si>
  <si>
    <t>1,1*2*1,5</t>
  </si>
  <si>
    <t>"zásyp angl. dvorku - drenáž" 27,3*1,285+1,3*1,44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</si>
  <si>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</si>
  <si>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</si>
  <si>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-2090308837</t>
  </si>
  <si>
    <t>"dle v. - úprava angl. dvorku"</t>
  </si>
  <si>
    <t>(13,52+17,814)*1,1</t>
  </si>
  <si>
    <t>Vodorovné konstrukce</t>
  </si>
  <si>
    <t>451573111</t>
  </si>
  <si>
    <t>Lože pod potrubí, stoky a drobné objekty v otevřeném výkopu z písku a štěrkopísku do 63 mm</t>
  </si>
  <si>
    <t>-1932518414</t>
  </si>
  <si>
    <t>0,6*0,15*(7,239+1,96+4,683+5,372)</t>
  </si>
  <si>
    <t>0,6*0,15*(9,1+5,9)</t>
  </si>
  <si>
    <t>0,6*0,15*(2,235+0,707+8,095+0,401+0,253+1,703)*1,1</t>
  </si>
  <si>
    <t>611325421</t>
  </si>
  <si>
    <t>Oprava vápenocementové nebo vápenné omítky vnitřních ploch štukové dvouvrstvé, tloušťky do 20 mm stropů, v rozsahu opravované plochy do 10%</t>
  </si>
  <si>
    <t>260760334</t>
  </si>
  <si>
    <t>"dle půd. nového stavu a řezů"</t>
  </si>
  <si>
    <t>186,3+1430,4+1544,07+1385,6+1002,09+111,96</t>
  </si>
  <si>
    <t>612325421</t>
  </si>
  <si>
    <t>Oprava vápenocementové nebo vápenné omítky vnitřních ploch štukové dvouvrstvé, tloušťky do 20 mm stěn, v rozsahu opravované plochy do 10%</t>
  </si>
  <si>
    <t>-1822343641</t>
  </si>
  <si>
    <t>"stěny"</t>
  </si>
  <si>
    <t>12631,54-887,554</t>
  </si>
  <si>
    <t>619991001</t>
  </si>
  <si>
    <t>Zakrytí vnitřních ploch před znečištěním včetně pozdějšího odkrytí fólií přilepenou lepící páskou</t>
  </si>
  <si>
    <t>-1742901840</t>
  </si>
  <si>
    <t>"součet proveden v excelu - tabulka oken" 889,327</t>
  </si>
  <si>
    <t>"ostatní kce a dveře" 400</t>
  </si>
  <si>
    <t>"podlahy" 5667</t>
  </si>
  <si>
    <t>629991011</t>
  </si>
  <si>
    <t>Zakrytí vnějších ploch před znečištěním včetně pozdějšího odkrytí výplní otvorů a svislých ploch fólií přilepenou lepící páskou</t>
  </si>
  <si>
    <t>-1686371210</t>
  </si>
  <si>
    <t>Trubní vedení</t>
  </si>
  <si>
    <t>871265211</t>
  </si>
  <si>
    <t>Kanalizační potrubí z tvrdého PVC v otevřeném výkopu ve sklonu do 20 %, hladkého plnostěnného jednovrstvého, tuhost třídy SN 4 DN 110</t>
  </si>
  <si>
    <t>27367657</t>
  </si>
  <si>
    <t>"odvodnění do vsaku - dle koo situace a v. 1.pp ns"</t>
  </si>
  <si>
    <t>7,239+1,96+4,683+5,372+9,1+5,9</t>
  </si>
  <si>
    <t>871275211</t>
  </si>
  <si>
    <t>Kanalizační potrubí z tvrdého PVC v otevřeném výkopu ve sklonu do 20 %, hladkého plnostěnného jednovrstvého, tuhost třídy SN 4 DN 125</t>
  </si>
  <si>
    <t>1207211189</t>
  </si>
  <si>
    <t>"odvodnění do retenční nádrže - dle koo situace a v. 1.pp ns" (2,235+0,707+8,095+0,401+0,253+1,703)*1,1</t>
  </si>
  <si>
    <t>892271111</t>
  </si>
  <si>
    <t>Tlakové zkoušky vodou na potrubí DN 100 nebo 125</t>
  </si>
  <si>
    <t>-756893024</t>
  </si>
  <si>
    <t>894812001</t>
  </si>
  <si>
    <t xml:space="preserve">Revizní a čistící šachta z polypropylenu PP pro hladké trouby [např. systém KG] DN 400 šachtové dno (DN šachty / DN trubního vedení) DN 400/110 </t>
  </si>
  <si>
    <t>-58966084</t>
  </si>
  <si>
    <t xml:space="preserve">Poznámka k položce:
V cenách jsou započteny i náklady na:
    a) vyrovnávací násypnou vrstvu ze štěrkopísku tl. 100 mm,
    b) dodání a montáž šachtového dna, trouby šachty, teleskopu a poklopu, příslušného dílu šachty,
    c) napojení stávajícího kanalizačního potrubí.
</t>
  </si>
  <si>
    <t>894812032</t>
  </si>
  <si>
    <t>Revizní a čistící šachta z polypropylenu PP pro hladké trouby [např. systém KG] DN 400 roura šachtová korugovaná bez hrdla, světlé hloubky 1500 mm</t>
  </si>
  <si>
    <t>-1482823994</t>
  </si>
  <si>
    <t>894812041</t>
  </si>
  <si>
    <t>Revizní a čistící šachta z polypropylenu PP pro hladké trouby [např. systém KG] DN 400 roura šachtová korugovaná Příplatek k cenám 2031 - 2035 za uříznutí šachtové roury</t>
  </si>
  <si>
    <t>-1879441675</t>
  </si>
  <si>
    <t>894812052</t>
  </si>
  <si>
    <t>Revizní a čistící šachta z polypropylenu PP pro hladké trouby [např. systém KG] DN 400 poklop plastový (pro zatížení) s plastovým konusem (1,5 t)</t>
  </si>
  <si>
    <t>1642322788</t>
  </si>
  <si>
    <t>89597121R</t>
  </si>
  <si>
    <t>Retenční betonová nádrž o celkovém objemu 23,9m3</t>
  </si>
  <si>
    <t>-1385309056</t>
  </si>
  <si>
    <t>Poznámka k položce:
V ceně jsou započteny i náklady na zhutněnou vyrovnávací násypnou vrstvu ze štěrku 16/32 tl. 200 mm,
dno, strop, kónus, poklop, propoj, vývrty s těsněním (3 typy - potrubí, dopoštění,elektropřívod k čerpadlu).
V ceně započtena i doprava a manipulace na stavbě při ukládání na místo (jeřáb)</t>
  </si>
  <si>
    <t>949101111</t>
  </si>
  <si>
    <t>Lešení pomocné pracovní pro objekty pozemních staveb pro zatížení do 150 kg/m2, o výšce lešeňové podlahy do 1,9 m</t>
  </si>
  <si>
    <t>217294732</t>
  </si>
  <si>
    <t>186,3+1430,4+1544,07+1385,6+1002,09+111,96-198,601</t>
  </si>
  <si>
    <t>949101112</t>
  </si>
  <si>
    <t>Lešení pomocné pracovní pro objekty pozemních staveb pro zatížení do 150 kg/m2, o výšce lešeňové podlahy přes 1,9 do 3,5 m</t>
  </si>
  <si>
    <t>-18739399</t>
  </si>
  <si>
    <t>19,98*9,94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</si>
  <si>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</si>
  <si>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</si>
  <si>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-1279673190</t>
  </si>
  <si>
    <t>"dle půdorysů jednotlivých podlaží"</t>
  </si>
  <si>
    <t>1968,2-235,7+1546,8+1569,8+1146,9+143,81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</si>
  <si>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</si>
  <si>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</si>
  <si>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-1847778689</t>
  </si>
  <si>
    <t>"dle půd. 1.np" 235,7</t>
  </si>
  <si>
    <t>978011121</t>
  </si>
  <si>
    <t>Otlučení vápenných nebo vápenocementových omítek vnitřních ploch stropů, v rozsahu přes 5 do 10 %</t>
  </si>
  <si>
    <t>-892380557</t>
  </si>
  <si>
    <t>978013121</t>
  </si>
  <si>
    <t>Otlučení vápenných nebo vápenocementových omítek vnitřních ploch stěn s vyškrabáním spar, s očištěním zdiva, v rozsahu přes 5 do 10 %</t>
  </si>
  <si>
    <t>-1649136225</t>
  </si>
  <si>
    <t>998276101</t>
  </si>
  <si>
    <t>Přesun hmot pro trubní vedení hloubené z trub z plastických hmot nebo sklolaminátových pro vodovody nebo kanalizace v otevřeném výkopu</t>
  </si>
  <si>
    <t>-2104717024</t>
  </si>
  <si>
    <t>765</t>
  </si>
  <si>
    <t>Krytina skládaná</t>
  </si>
  <si>
    <t>765192001</t>
  </si>
  <si>
    <t>Nouzové zakrytí střechy plachtou</t>
  </si>
  <si>
    <t>2136525083</t>
  </si>
  <si>
    <t>"po vybourání proti zatečení"</t>
  </si>
  <si>
    <t>"SCH 2 - dle půd. 2.np n. stav - ploha v cad - parotěs a vrch" 31,365</t>
  </si>
  <si>
    <t>76716111R</t>
  </si>
  <si>
    <t>Z01 - Zábradlí terasy - replika původního, kompletní provedení vč. povrch. úpr. kotvení a všech detailů - dle popisu v pd (viz tab. zám. kcí, detaily kotvení, tz)</t>
  </si>
  <si>
    <t>1534863544</t>
  </si>
  <si>
    <t>76716112R</t>
  </si>
  <si>
    <t>Z02 - Zábradlí zásobovací rampy - replika původního, kompletní provedení vč. povrch. úpr. kotvení a všech detailů - dle popisu v pd (viz tab. zám. kcí, detaily kotvení, tz)</t>
  </si>
  <si>
    <t>-1253576535</t>
  </si>
  <si>
    <t>767161813</t>
  </si>
  <si>
    <t>Demontáž zábradlí rovného nerozebíratelný spoj hmotnosti 1 m zábradlí do 20 kg</t>
  </si>
  <si>
    <t>-1818501147</t>
  </si>
  <si>
    <t>"dle půd. 2np a jižního pohledu - terasa SCH2" 7,1+4,5</t>
  </si>
  <si>
    <t>"dle půd. 1.pp - angl. dvorek" 15,415+14,502+0,379+1,935+2,935</t>
  </si>
  <si>
    <t>1042867182</t>
  </si>
  <si>
    <t>784</t>
  </si>
  <si>
    <t>Dokončovací práce - malby a tapety</t>
  </si>
  <si>
    <t>784121001</t>
  </si>
  <si>
    <t>Oškrabání malby v místnostech výšky do 3,80 m</t>
  </si>
  <si>
    <t>1699638217</t>
  </si>
  <si>
    <t>"stropy"</t>
  </si>
  <si>
    <t>12631,54</t>
  </si>
  <si>
    <t>784121011</t>
  </si>
  <si>
    <t>Rozmývání podkladu po oškrabání malby v místnostech výšky do 3,80 m</t>
  </si>
  <si>
    <t>-3178177</t>
  </si>
  <si>
    <t>784181101</t>
  </si>
  <si>
    <t>Penetrace podkladu jednonásobná základní akrylátová v místnostech výšky do 3,80 m</t>
  </si>
  <si>
    <t>-1103614831</t>
  </si>
  <si>
    <t>784221101</t>
  </si>
  <si>
    <t>Malby z malířských směsí otěruvzdorných za sucha dvojnásobné, bílé za sucha otěruvzdorné dobře v místnostech výšky do 3,80 m</t>
  </si>
  <si>
    <t>-926297843</t>
  </si>
  <si>
    <t>VRN</t>
  </si>
  <si>
    <t>Vedlejší rozpočtové náklady</t>
  </si>
  <si>
    <t>VRN1</t>
  </si>
  <si>
    <t>Průzkumné, geodetické a projektové práce</t>
  </si>
  <si>
    <t>011324000</t>
  </si>
  <si>
    <t>Průzkumné, geodetické a projektové práce průzkumné práce archeologická činnost archeologický průzkum</t>
  </si>
  <si>
    <t>1024</t>
  </si>
  <si>
    <t>-238486334</t>
  </si>
  <si>
    <t>Poznámka k položce:
pouze v případě vyžádání archeology</t>
  </si>
  <si>
    <t>011434000</t>
  </si>
  <si>
    <t>Průzkumné, geodetické a projektové práce průzkumné práce měření (monitoring) hluku</t>
  </si>
  <si>
    <t>-965013683</t>
  </si>
  <si>
    <t>Poznámka k položce:
interiér i exteriér - viz dokumenty hygieny</t>
  </si>
  <si>
    <t>01153400R</t>
  </si>
  <si>
    <t>Průzkumné, geodetické a projektové práce průzkumné práce stavební průzkum průzkum umělecko-historický - kontrolní fotodokumentace a zaměření každého typu okna vč. detailů kování</t>
  </si>
  <si>
    <t>726261921</t>
  </si>
  <si>
    <t>013244000</t>
  </si>
  <si>
    <t>Průzkumné, geodetické a projektové práce projektové práce dokumentace stavby (výkresová a textová) pro provádění stavby</t>
  </si>
  <si>
    <t>-1097972883</t>
  </si>
  <si>
    <t>Poznámka k položce:
dílenská a výrobní dokumentace
např. kotevní plán KZS, zámečnické a klempířské výrobky, podhledy na chodbách, atd.</t>
  </si>
  <si>
    <t>013254000</t>
  </si>
  <si>
    <t>Průzkumné, geodetické a projektové práce projektové práce dokumentace stavby (výkresová a textová) skutečného provedení stavby</t>
  </si>
  <si>
    <t>-734362316</t>
  </si>
  <si>
    <t>VRN2</t>
  </si>
  <si>
    <t>Příprava staveniště</t>
  </si>
  <si>
    <t>020001000</t>
  </si>
  <si>
    <t>Základní rozdělení průvodních činností a nákladů příprava staveniště</t>
  </si>
  <si>
    <t>-1498371617</t>
  </si>
  <si>
    <t>023103000</t>
  </si>
  <si>
    <t>Příprava staveniště odstranění materiálů a konstrukcí vyklizení objektů</t>
  </si>
  <si>
    <t>-278959499</t>
  </si>
  <si>
    <t>Poznámka k položce:
zcela vyklidit chodby, učebny
nábytek v učebnách - zpočátku může zůstat uprostřed místností a zakrýt ho (uvažovat do ceny)
dokonalé zakrytí vestavěných skříněk na chodbách
případná demontáž a zpětná montáž horních desek skříněk</t>
  </si>
  <si>
    <t>VRN3</t>
  </si>
  <si>
    <t>Zařízení staveniště</t>
  </si>
  <si>
    <t>030001000</t>
  </si>
  <si>
    <t>Základní rozdělení průvodních činností a nákladů zařízení staveniště</t>
  </si>
  <si>
    <t>1623644255</t>
  </si>
  <si>
    <t>VRN4</t>
  </si>
  <si>
    <t>Inženýrská činnost</t>
  </si>
  <si>
    <t>043002000</t>
  </si>
  <si>
    <t>Hlavní tituly průvodních činností a nákladů inženýrská činnost zkoušky a ostatní měření</t>
  </si>
  <si>
    <t>-1809871460</t>
  </si>
  <si>
    <t>044002000</t>
  </si>
  <si>
    <t>Hlavní tituly průvodních činností a nákladů inženýrská činnost revize</t>
  </si>
  <si>
    <t>-581659875</t>
  </si>
  <si>
    <t>Poznámka k položce:
revize, zkoušky, regulace vytápění</t>
  </si>
  <si>
    <t>045103000</t>
  </si>
  <si>
    <t>Inženýrská činnost kompletační a koordinační činnost náklady na soutěž</t>
  </si>
  <si>
    <t>1653427610</t>
  </si>
  <si>
    <t>Poznámka k položce:
příprava a realizace zadávacích a výběrových řízení
kompletační činnost</t>
  </si>
  <si>
    <t>VRN9</t>
  </si>
  <si>
    <t>Ostatní náklady</t>
  </si>
  <si>
    <t>091003000</t>
  </si>
  <si>
    <t>Ostatní náklady související s objektem bez rozlišení</t>
  </si>
  <si>
    <t>125686080</t>
  </si>
  <si>
    <t xml:space="preserve">Poznámka k položce:
příprava a zpracování žádosti o podporu, administrace projektu s výjimkou výb. řízení </t>
  </si>
  <si>
    <t>091504000</t>
  </si>
  <si>
    <t>Ostatní náklady související s objektem náklady související s publikační činností</t>
  </si>
  <si>
    <t>-1070503030</t>
  </si>
  <si>
    <t>092103001</t>
  </si>
  <si>
    <t xml:space="preserve">Ostatní náklady související s provozem náklady na zkušební provoz  </t>
  </si>
  <si>
    <t>-790324294</t>
  </si>
  <si>
    <t>092203000</t>
  </si>
  <si>
    <t xml:space="preserve">Ostatní náklady související s provozem náklady na zaškolení </t>
  </si>
  <si>
    <t>1161617528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</si>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</sst>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7" fillId="3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8" xfId="0" applyFont="1" applyBorder="1" applyAlignment="1" applyProtection="1">
      <alignment horizontal="left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29" fillId="0" borderId="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29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9" fillId="2" borderId="0" xfId="20" applyFill="1" applyProtection="1"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14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5" xfId="0" applyBorder="1" applyProtection="1"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17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0" fontId="3" fillId="5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3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4" fontId="30" fillId="0" borderId="3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30" fillId="0" borderId="31" xfId="0" applyNumberFormat="1" applyFont="1" applyBorder="1" applyAlignment="1" applyProtection="1">
      <alignment vertical="center"/>
      <protection/>
    </xf>
    <xf numFmtId="4" fontId="30" fillId="0" borderId="32" xfId="0" applyNumberFormat="1" applyFont="1" applyBorder="1" applyAlignment="1" applyProtection="1">
      <alignment vertical="center"/>
      <protection/>
    </xf>
    <xf numFmtId="166" fontId="30" fillId="0" borderId="32" xfId="0" applyNumberFormat="1" applyFont="1" applyBorder="1" applyAlignment="1" applyProtection="1">
      <alignment vertical="center"/>
      <protection/>
    </xf>
    <xf numFmtId="4" fontId="30" fillId="0" borderId="33" xfId="0" applyNumberFormat="1" applyFont="1" applyBorder="1" applyAlignment="1" applyProtection="1">
      <alignment vertical="center"/>
      <protection/>
    </xf>
    <xf numFmtId="0" fontId="31" fillId="2" borderId="0" xfId="20" applyFont="1" applyFill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65" fontId="3" fillId="0" borderId="14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17" xfId="0" applyFont="1" applyFill="1" applyBorder="1" applyAlignment="1" applyProtection="1">
      <alignment horizontal="left" vertical="center"/>
      <protection/>
    </xf>
    <xf numFmtId="0" fontId="4" fillId="5" borderId="18" xfId="0" applyFont="1" applyFill="1" applyBorder="1" applyAlignment="1" applyProtection="1">
      <alignment horizontal="right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4" fontId="4" fillId="5" borderId="35" xfId="0" applyNumberFormat="1" applyFont="1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right" vertical="center"/>
      <protection/>
    </xf>
    <xf numFmtId="0" fontId="0" fillId="5" borderId="14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4" fontId="6" fillId="0" borderId="36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5" borderId="26" xfId="0" applyFont="1" applyFill="1" applyBorder="1" applyAlignment="1" applyProtection="1">
      <alignment horizontal="center" vertical="center" wrapText="1"/>
      <protection/>
    </xf>
    <xf numFmtId="0" fontId="3" fillId="5" borderId="27" xfId="0" applyFont="1" applyFill="1" applyBorder="1" applyAlignment="1" applyProtection="1">
      <alignment horizontal="center" vertical="center" wrapText="1"/>
      <protection/>
    </xf>
    <xf numFmtId="0" fontId="33" fillId="5" borderId="27" xfId="0" applyFont="1" applyFill="1" applyBorder="1" applyAlignment="1" applyProtection="1">
      <alignment horizontal="center" vertical="center" wrapText="1"/>
      <protection/>
    </xf>
    <xf numFmtId="0" fontId="3" fillId="5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24" fillId="0" borderId="0" xfId="0" applyNumberFormat="1" applyFont="1" applyAlignment="1" applyProtection="1">
      <alignment/>
      <protection/>
    </xf>
    <xf numFmtId="166" fontId="34" fillId="0" borderId="22" xfId="0" applyNumberFormat="1" applyFont="1" applyBorder="1" applyAlignment="1" applyProtection="1">
      <alignment/>
      <protection/>
    </xf>
    <xf numFmtId="166" fontId="34" fillId="0" borderId="23" xfId="0" applyNumberFormat="1" applyFont="1" applyBorder="1" applyAlignment="1" applyProtection="1">
      <alignment/>
      <protection/>
    </xf>
    <xf numFmtId="4" fontId="35" fillId="0" borderId="0" xfId="0" applyNumberFormat="1" applyFont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7" fillId="0" borderId="1" xfId="0" applyFont="1" applyBorder="1" applyAlignment="1" applyProtection="1">
      <alignment horizontal="center" vertical="center"/>
      <protection/>
    </xf>
    <xf numFmtId="49" fontId="37" fillId="0" borderId="1" xfId="0" applyNumberFormat="1" applyFont="1" applyBorder="1" applyAlignment="1" applyProtection="1">
      <alignment horizontal="left" vertical="center" wrapText="1"/>
      <protection/>
    </xf>
    <xf numFmtId="0" fontId="37" fillId="0" borderId="1" xfId="0" applyFont="1" applyBorder="1" applyAlignment="1" applyProtection="1">
      <alignment horizontal="left" vertical="center" wrapText="1"/>
      <protection/>
    </xf>
    <xf numFmtId="0" fontId="37" fillId="0" borderId="1" xfId="0" applyFont="1" applyBorder="1" applyAlignment="1" applyProtection="1">
      <alignment horizontal="center" vertical="center" wrapText="1"/>
      <protection/>
    </xf>
    <xf numFmtId="167" fontId="37" fillId="0" borderId="1" xfId="0" applyNumberFormat="1" applyFont="1" applyBorder="1" applyAlignment="1" applyProtection="1">
      <alignment vertical="center"/>
      <protection/>
    </xf>
    <xf numFmtId="4" fontId="37" fillId="0" borderId="1" xfId="0" applyNumberFormat="1" applyFont="1" applyBorder="1" applyAlignment="1" applyProtection="1">
      <alignment vertical="center"/>
      <protection/>
    </xf>
    <xf numFmtId="0" fontId="37" fillId="0" borderId="13" xfId="0" applyFont="1" applyBorder="1" applyAlignment="1" applyProtection="1">
      <alignment vertical="center"/>
      <protection/>
    </xf>
    <xf numFmtId="0" fontId="37" fillId="3" borderId="1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2" fillId="0" borderId="32" xfId="0" applyNumberFormat="1" applyFont="1" applyBorder="1" applyAlignment="1" applyProtection="1">
      <alignment vertical="center"/>
      <protection/>
    </xf>
    <xf numFmtId="166" fontId="2" fillId="0" borderId="33" xfId="0" applyNumberFormat="1" applyFont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6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left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right" vertical="center"/>
      <protection/>
    </xf>
    <xf numFmtId="0" fontId="4" fillId="4" borderId="18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4" fontId="4" fillId="4" borderId="18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67" fontId="0" fillId="3" borderId="1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K6" sqref="K6:AO6"/>
    </sheetView>
  </sheetViews>
  <sheetFormatPr defaultColWidth="9.33203125" defaultRowHeight="13.5"/>
  <cols>
    <col min="1" max="1" width="8.33203125" style="95" customWidth="1"/>
    <col min="2" max="2" width="1.66796875" style="95" customWidth="1"/>
    <col min="3" max="3" width="4.16015625" style="95" customWidth="1"/>
    <col min="4" max="33" width="2.66015625" style="95" customWidth="1"/>
    <col min="34" max="34" width="3.33203125" style="95" customWidth="1"/>
    <col min="35" max="35" width="31.66015625" style="95" customWidth="1"/>
    <col min="36" max="37" width="2.5" style="95" customWidth="1"/>
    <col min="38" max="38" width="8.33203125" style="95" customWidth="1"/>
    <col min="39" max="39" width="3.33203125" style="95" customWidth="1"/>
    <col min="40" max="40" width="13.33203125" style="95" customWidth="1"/>
    <col min="41" max="41" width="7.5" style="95" customWidth="1"/>
    <col min="42" max="42" width="4.16015625" style="95" customWidth="1"/>
    <col min="43" max="43" width="15.66015625" style="95" customWidth="1"/>
    <col min="44" max="44" width="13.66015625" style="95" customWidth="1"/>
    <col min="45" max="47" width="25.83203125" style="95" hidden="1" customWidth="1"/>
    <col min="48" max="52" width="21.66015625" style="95" hidden="1" customWidth="1"/>
    <col min="53" max="53" width="19.16015625" style="95" hidden="1" customWidth="1"/>
    <col min="54" max="54" width="25" style="95" hidden="1" customWidth="1"/>
    <col min="55" max="56" width="19.16015625" style="95" hidden="1" customWidth="1"/>
    <col min="57" max="57" width="66.5" style="95" customWidth="1"/>
    <col min="58" max="70" width="9.33203125" style="95" customWidth="1"/>
    <col min="71" max="91" width="9.33203125" style="95" hidden="1" customWidth="1"/>
    <col min="92" max="16384" width="9.33203125" style="95" customWidth="1"/>
  </cols>
  <sheetData>
    <row r="1" spans="1:74" ht="21.4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93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2" t="s">
        <v>4</v>
      </c>
      <c r="BB1" s="2" t="s">
        <v>5</v>
      </c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T1" s="96" t="s">
        <v>6</v>
      </c>
      <c r="BU1" s="96" t="s">
        <v>6</v>
      </c>
      <c r="BV1" s="96" t="s">
        <v>7</v>
      </c>
    </row>
    <row r="2" spans="3:72" ht="36.95" customHeight="1">
      <c r="AR2" s="304" t="s">
        <v>8</v>
      </c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97" t="s">
        <v>9</v>
      </c>
      <c r="BT2" s="97" t="s">
        <v>10</v>
      </c>
    </row>
    <row r="3" spans="2:72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100"/>
      <c r="BS3" s="97" t="s">
        <v>9</v>
      </c>
      <c r="BT3" s="97" t="s">
        <v>11</v>
      </c>
    </row>
    <row r="4" spans="2:71" ht="36.95" customHeight="1">
      <c r="B4" s="101"/>
      <c r="C4" s="102"/>
      <c r="D4" s="103" t="s">
        <v>12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4"/>
      <c r="AS4" s="105" t="s">
        <v>13</v>
      </c>
      <c r="BE4" s="106" t="s">
        <v>14</v>
      </c>
      <c r="BS4" s="97" t="s">
        <v>15</v>
      </c>
    </row>
    <row r="5" spans="2:71" ht="14.45" customHeight="1">
      <c r="B5" s="101"/>
      <c r="C5" s="102"/>
      <c r="D5" s="107" t="s">
        <v>16</v>
      </c>
      <c r="E5" s="102"/>
      <c r="F5" s="102"/>
      <c r="G5" s="102"/>
      <c r="H5" s="102"/>
      <c r="I5" s="102"/>
      <c r="J5" s="102"/>
      <c r="K5" s="321" t="s">
        <v>17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102"/>
      <c r="AQ5" s="104"/>
      <c r="BE5" s="319" t="s">
        <v>18</v>
      </c>
      <c r="BS5" s="97" t="s">
        <v>9</v>
      </c>
    </row>
    <row r="6" spans="2:71" ht="36.95" customHeight="1">
      <c r="B6" s="101"/>
      <c r="C6" s="102"/>
      <c r="D6" s="108" t="s">
        <v>19</v>
      </c>
      <c r="E6" s="102"/>
      <c r="F6" s="102"/>
      <c r="G6" s="102"/>
      <c r="H6" s="102"/>
      <c r="I6" s="102"/>
      <c r="J6" s="102"/>
      <c r="K6" s="332" t="s">
        <v>20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102"/>
      <c r="AQ6" s="104"/>
      <c r="BE6" s="320"/>
      <c r="BS6" s="97" t="s">
        <v>9</v>
      </c>
    </row>
    <row r="7" spans="2:71" ht="14.45" customHeight="1">
      <c r="B7" s="101"/>
      <c r="C7" s="102"/>
      <c r="D7" s="109" t="s">
        <v>21</v>
      </c>
      <c r="E7" s="102"/>
      <c r="F7" s="102"/>
      <c r="G7" s="102"/>
      <c r="H7" s="102"/>
      <c r="I7" s="102"/>
      <c r="J7" s="102"/>
      <c r="K7" s="110" t="s">
        <v>22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9" t="s">
        <v>23</v>
      </c>
      <c r="AL7" s="102"/>
      <c r="AM7" s="102"/>
      <c r="AN7" s="110" t="s">
        <v>24</v>
      </c>
      <c r="AO7" s="102"/>
      <c r="AP7" s="102"/>
      <c r="AQ7" s="104"/>
      <c r="BE7" s="320"/>
      <c r="BS7" s="97" t="s">
        <v>9</v>
      </c>
    </row>
    <row r="8" spans="2:71" ht="14.45" customHeight="1">
      <c r="B8" s="101"/>
      <c r="C8" s="102"/>
      <c r="D8" s="109" t="s">
        <v>25</v>
      </c>
      <c r="E8" s="102"/>
      <c r="F8" s="102"/>
      <c r="G8" s="102"/>
      <c r="H8" s="102"/>
      <c r="I8" s="102"/>
      <c r="J8" s="102"/>
      <c r="K8" s="110" t="s">
        <v>26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9" t="s">
        <v>27</v>
      </c>
      <c r="AL8" s="102"/>
      <c r="AM8" s="102"/>
      <c r="AN8" s="6" t="s">
        <v>28</v>
      </c>
      <c r="AO8" s="102"/>
      <c r="AP8" s="102"/>
      <c r="AQ8" s="104"/>
      <c r="BE8" s="320"/>
      <c r="BS8" s="97" t="s">
        <v>9</v>
      </c>
    </row>
    <row r="9" spans="2:71" ht="14.45" customHeight="1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4"/>
      <c r="BE9" s="320"/>
      <c r="BS9" s="97" t="s">
        <v>9</v>
      </c>
    </row>
    <row r="10" spans="2:71" ht="14.45" customHeight="1">
      <c r="B10" s="101"/>
      <c r="C10" s="102"/>
      <c r="D10" s="109" t="s">
        <v>29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9" t="s">
        <v>30</v>
      </c>
      <c r="AL10" s="102"/>
      <c r="AM10" s="102"/>
      <c r="AN10" s="110" t="s">
        <v>31</v>
      </c>
      <c r="AO10" s="102"/>
      <c r="AP10" s="102"/>
      <c r="AQ10" s="104"/>
      <c r="BE10" s="320"/>
      <c r="BS10" s="97" t="s">
        <v>9</v>
      </c>
    </row>
    <row r="11" spans="2:71" ht="18.4" customHeight="1">
      <c r="B11" s="101"/>
      <c r="C11" s="102"/>
      <c r="D11" s="102"/>
      <c r="E11" s="110" t="s">
        <v>32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9" t="s">
        <v>33</v>
      </c>
      <c r="AL11" s="102"/>
      <c r="AM11" s="102"/>
      <c r="AN11" s="110" t="s">
        <v>5</v>
      </c>
      <c r="AO11" s="102"/>
      <c r="AP11" s="102"/>
      <c r="AQ11" s="104"/>
      <c r="BE11" s="320"/>
      <c r="BS11" s="97" t="s">
        <v>9</v>
      </c>
    </row>
    <row r="12" spans="2:71" ht="6.95" customHeigh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4"/>
      <c r="BE12" s="320"/>
      <c r="BS12" s="97" t="s">
        <v>9</v>
      </c>
    </row>
    <row r="13" spans="2:71" ht="14.45" customHeight="1">
      <c r="B13" s="101"/>
      <c r="C13" s="102"/>
      <c r="D13" s="109" t="s">
        <v>34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9" t="s">
        <v>30</v>
      </c>
      <c r="AL13" s="102"/>
      <c r="AM13" s="102"/>
      <c r="AN13" s="92" t="s">
        <v>35</v>
      </c>
      <c r="AO13" s="102"/>
      <c r="AP13" s="102"/>
      <c r="AQ13" s="104"/>
      <c r="BE13" s="320"/>
      <c r="BS13" s="97" t="s">
        <v>9</v>
      </c>
    </row>
    <row r="14" spans="2:71" ht="15">
      <c r="B14" s="101"/>
      <c r="C14" s="102"/>
      <c r="D14" s="102"/>
      <c r="E14" s="333" t="s">
        <v>35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109" t="s">
        <v>33</v>
      </c>
      <c r="AL14" s="102"/>
      <c r="AM14" s="102"/>
      <c r="AN14" s="92" t="s">
        <v>35</v>
      </c>
      <c r="AO14" s="102"/>
      <c r="AP14" s="102"/>
      <c r="AQ14" s="104"/>
      <c r="BE14" s="320"/>
      <c r="BS14" s="97" t="s">
        <v>9</v>
      </c>
    </row>
    <row r="15" spans="2:71" ht="6.95" customHeight="1"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4"/>
      <c r="BE15" s="320"/>
      <c r="BS15" s="97" t="s">
        <v>6</v>
      </c>
    </row>
    <row r="16" spans="2:71" ht="14.45" customHeight="1">
      <c r="B16" s="101"/>
      <c r="C16" s="102"/>
      <c r="D16" s="109" t="s">
        <v>36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9" t="s">
        <v>30</v>
      </c>
      <c r="AL16" s="102"/>
      <c r="AM16" s="102"/>
      <c r="AN16" s="110" t="s">
        <v>37</v>
      </c>
      <c r="AO16" s="102"/>
      <c r="AP16" s="102"/>
      <c r="AQ16" s="104"/>
      <c r="BE16" s="320"/>
      <c r="BS16" s="97" t="s">
        <v>6</v>
      </c>
    </row>
    <row r="17" spans="2:71" ht="18.4" customHeight="1">
      <c r="B17" s="101"/>
      <c r="C17" s="102"/>
      <c r="D17" s="102"/>
      <c r="E17" s="110" t="s">
        <v>38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9" t="s">
        <v>33</v>
      </c>
      <c r="AL17" s="102"/>
      <c r="AM17" s="102"/>
      <c r="AN17" s="110" t="s">
        <v>5</v>
      </c>
      <c r="AO17" s="102"/>
      <c r="AP17" s="102"/>
      <c r="AQ17" s="104"/>
      <c r="BE17" s="320"/>
      <c r="BS17" s="97" t="s">
        <v>39</v>
      </c>
    </row>
    <row r="18" spans="2:71" ht="6.95" customHeight="1"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4"/>
      <c r="BE18" s="320"/>
      <c r="BS18" s="97" t="s">
        <v>9</v>
      </c>
    </row>
    <row r="19" spans="2:71" ht="14.45" customHeight="1">
      <c r="B19" s="101"/>
      <c r="C19" s="102"/>
      <c r="D19" s="109" t="s">
        <v>40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4"/>
      <c r="BE19" s="320"/>
      <c r="BS19" s="97" t="s">
        <v>9</v>
      </c>
    </row>
    <row r="20" spans="2:71" ht="185.25" customHeight="1">
      <c r="B20" s="101"/>
      <c r="C20" s="102"/>
      <c r="D20" s="102"/>
      <c r="E20" s="335" t="s">
        <v>41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102"/>
      <c r="AP20" s="102"/>
      <c r="AQ20" s="104"/>
      <c r="BE20" s="320"/>
      <c r="BS20" s="97" t="s">
        <v>6</v>
      </c>
    </row>
    <row r="21" spans="2:57" ht="6.95" customHeight="1"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4"/>
      <c r="BE21" s="320"/>
    </row>
    <row r="22" spans="2:57" ht="6.95" customHeight="1">
      <c r="B22" s="101"/>
      <c r="C22" s="102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02"/>
      <c r="AQ22" s="104"/>
      <c r="BE22" s="320"/>
    </row>
    <row r="23" spans="2:57" s="117" customFormat="1" ht="25.9" customHeight="1">
      <c r="B23" s="112"/>
      <c r="C23" s="113"/>
      <c r="D23" s="114" t="s">
        <v>42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336">
        <f>ROUND(AG51,2)</f>
        <v>0</v>
      </c>
      <c r="AL23" s="337"/>
      <c r="AM23" s="337"/>
      <c r="AN23" s="337"/>
      <c r="AO23" s="337"/>
      <c r="AP23" s="113"/>
      <c r="AQ23" s="116"/>
      <c r="BE23" s="320"/>
    </row>
    <row r="24" spans="2:57" s="117" customFormat="1" ht="6.95" customHeight="1"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6"/>
      <c r="BE24" s="320"/>
    </row>
    <row r="25" spans="2:57" s="117" customFormat="1" ht="13.5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338" t="s">
        <v>43</v>
      </c>
      <c r="M25" s="338"/>
      <c r="N25" s="338"/>
      <c r="O25" s="338"/>
      <c r="P25" s="113"/>
      <c r="Q25" s="113"/>
      <c r="R25" s="113"/>
      <c r="S25" s="113"/>
      <c r="T25" s="113"/>
      <c r="U25" s="113"/>
      <c r="V25" s="113"/>
      <c r="W25" s="338" t="s">
        <v>44</v>
      </c>
      <c r="X25" s="338"/>
      <c r="Y25" s="338"/>
      <c r="Z25" s="338"/>
      <c r="AA25" s="338"/>
      <c r="AB25" s="338"/>
      <c r="AC25" s="338"/>
      <c r="AD25" s="338"/>
      <c r="AE25" s="338"/>
      <c r="AF25" s="113"/>
      <c r="AG25" s="113"/>
      <c r="AH25" s="113"/>
      <c r="AI25" s="113"/>
      <c r="AJ25" s="113"/>
      <c r="AK25" s="338" t="s">
        <v>45</v>
      </c>
      <c r="AL25" s="338"/>
      <c r="AM25" s="338"/>
      <c r="AN25" s="338"/>
      <c r="AO25" s="338"/>
      <c r="AP25" s="113"/>
      <c r="AQ25" s="116"/>
      <c r="BE25" s="320"/>
    </row>
    <row r="26" spans="2:57" s="122" customFormat="1" ht="14.45" customHeight="1">
      <c r="B26" s="118"/>
      <c r="C26" s="119"/>
      <c r="D26" s="120" t="s">
        <v>46</v>
      </c>
      <c r="E26" s="119"/>
      <c r="F26" s="120" t="s">
        <v>47</v>
      </c>
      <c r="G26" s="119"/>
      <c r="H26" s="119"/>
      <c r="I26" s="119"/>
      <c r="J26" s="119"/>
      <c r="K26" s="119"/>
      <c r="L26" s="318">
        <v>0.21</v>
      </c>
      <c r="M26" s="317"/>
      <c r="N26" s="317"/>
      <c r="O26" s="317"/>
      <c r="P26" s="119"/>
      <c r="Q26" s="119"/>
      <c r="R26" s="119"/>
      <c r="S26" s="119"/>
      <c r="T26" s="119"/>
      <c r="U26" s="119"/>
      <c r="V26" s="119"/>
      <c r="W26" s="316">
        <f>ROUND(AZ51,2)</f>
        <v>0</v>
      </c>
      <c r="X26" s="317"/>
      <c r="Y26" s="317"/>
      <c r="Z26" s="317"/>
      <c r="AA26" s="317"/>
      <c r="AB26" s="317"/>
      <c r="AC26" s="317"/>
      <c r="AD26" s="317"/>
      <c r="AE26" s="317"/>
      <c r="AF26" s="119"/>
      <c r="AG26" s="119"/>
      <c r="AH26" s="119"/>
      <c r="AI26" s="119"/>
      <c r="AJ26" s="119"/>
      <c r="AK26" s="316">
        <f>ROUND(AV51,2)</f>
        <v>0</v>
      </c>
      <c r="AL26" s="317"/>
      <c r="AM26" s="317"/>
      <c r="AN26" s="317"/>
      <c r="AO26" s="317"/>
      <c r="AP26" s="119"/>
      <c r="AQ26" s="121"/>
      <c r="BE26" s="320"/>
    </row>
    <row r="27" spans="2:57" s="122" customFormat="1" ht="14.45" customHeight="1">
      <c r="B27" s="118"/>
      <c r="C27" s="119"/>
      <c r="D27" s="119"/>
      <c r="E27" s="119"/>
      <c r="F27" s="120" t="s">
        <v>48</v>
      </c>
      <c r="G27" s="119"/>
      <c r="H27" s="119"/>
      <c r="I27" s="119"/>
      <c r="J27" s="119"/>
      <c r="K27" s="119"/>
      <c r="L27" s="318">
        <v>0.15</v>
      </c>
      <c r="M27" s="317"/>
      <c r="N27" s="317"/>
      <c r="O27" s="317"/>
      <c r="P27" s="119"/>
      <c r="Q27" s="119"/>
      <c r="R27" s="119"/>
      <c r="S27" s="119"/>
      <c r="T27" s="119"/>
      <c r="U27" s="119"/>
      <c r="V27" s="119"/>
      <c r="W27" s="316">
        <f>ROUND(BA51,2)</f>
        <v>0</v>
      </c>
      <c r="X27" s="317"/>
      <c r="Y27" s="317"/>
      <c r="Z27" s="317"/>
      <c r="AA27" s="317"/>
      <c r="AB27" s="317"/>
      <c r="AC27" s="317"/>
      <c r="AD27" s="317"/>
      <c r="AE27" s="317"/>
      <c r="AF27" s="119"/>
      <c r="AG27" s="119"/>
      <c r="AH27" s="119"/>
      <c r="AI27" s="119"/>
      <c r="AJ27" s="119"/>
      <c r="AK27" s="316">
        <f>ROUND(AW51,2)</f>
        <v>0</v>
      </c>
      <c r="AL27" s="317"/>
      <c r="AM27" s="317"/>
      <c r="AN27" s="317"/>
      <c r="AO27" s="317"/>
      <c r="AP27" s="119"/>
      <c r="AQ27" s="121"/>
      <c r="BE27" s="320"/>
    </row>
    <row r="28" spans="2:57" s="122" customFormat="1" ht="14.45" customHeight="1" hidden="1">
      <c r="B28" s="118"/>
      <c r="C28" s="119"/>
      <c r="D28" s="119"/>
      <c r="E28" s="119"/>
      <c r="F28" s="120" t="s">
        <v>49</v>
      </c>
      <c r="G28" s="119"/>
      <c r="H28" s="119"/>
      <c r="I28" s="119"/>
      <c r="J28" s="119"/>
      <c r="K28" s="119"/>
      <c r="L28" s="318">
        <v>0.21</v>
      </c>
      <c r="M28" s="317"/>
      <c r="N28" s="317"/>
      <c r="O28" s="317"/>
      <c r="P28" s="119"/>
      <c r="Q28" s="119"/>
      <c r="R28" s="119"/>
      <c r="S28" s="119"/>
      <c r="T28" s="119"/>
      <c r="U28" s="119"/>
      <c r="V28" s="119"/>
      <c r="W28" s="316">
        <f>ROUND(BB51,2)</f>
        <v>0</v>
      </c>
      <c r="X28" s="317"/>
      <c r="Y28" s="317"/>
      <c r="Z28" s="317"/>
      <c r="AA28" s="317"/>
      <c r="AB28" s="317"/>
      <c r="AC28" s="317"/>
      <c r="AD28" s="317"/>
      <c r="AE28" s="317"/>
      <c r="AF28" s="119"/>
      <c r="AG28" s="119"/>
      <c r="AH28" s="119"/>
      <c r="AI28" s="119"/>
      <c r="AJ28" s="119"/>
      <c r="AK28" s="316">
        <v>0</v>
      </c>
      <c r="AL28" s="317"/>
      <c r="AM28" s="317"/>
      <c r="AN28" s="317"/>
      <c r="AO28" s="317"/>
      <c r="AP28" s="119"/>
      <c r="AQ28" s="121"/>
      <c r="BE28" s="320"/>
    </row>
    <row r="29" spans="2:57" s="122" customFormat="1" ht="14.45" customHeight="1" hidden="1">
      <c r="B29" s="118"/>
      <c r="C29" s="119"/>
      <c r="D29" s="119"/>
      <c r="E29" s="119"/>
      <c r="F29" s="120" t="s">
        <v>50</v>
      </c>
      <c r="G29" s="119"/>
      <c r="H29" s="119"/>
      <c r="I29" s="119"/>
      <c r="J29" s="119"/>
      <c r="K29" s="119"/>
      <c r="L29" s="318">
        <v>0.15</v>
      </c>
      <c r="M29" s="317"/>
      <c r="N29" s="317"/>
      <c r="O29" s="317"/>
      <c r="P29" s="119"/>
      <c r="Q29" s="119"/>
      <c r="R29" s="119"/>
      <c r="S29" s="119"/>
      <c r="T29" s="119"/>
      <c r="U29" s="119"/>
      <c r="V29" s="119"/>
      <c r="W29" s="316">
        <f>ROUND(BC51,2)</f>
        <v>0</v>
      </c>
      <c r="X29" s="317"/>
      <c r="Y29" s="317"/>
      <c r="Z29" s="317"/>
      <c r="AA29" s="317"/>
      <c r="AB29" s="317"/>
      <c r="AC29" s="317"/>
      <c r="AD29" s="317"/>
      <c r="AE29" s="317"/>
      <c r="AF29" s="119"/>
      <c r="AG29" s="119"/>
      <c r="AH29" s="119"/>
      <c r="AI29" s="119"/>
      <c r="AJ29" s="119"/>
      <c r="AK29" s="316">
        <v>0</v>
      </c>
      <c r="AL29" s="317"/>
      <c r="AM29" s="317"/>
      <c r="AN29" s="317"/>
      <c r="AO29" s="317"/>
      <c r="AP29" s="119"/>
      <c r="AQ29" s="121"/>
      <c r="BE29" s="320"/>
    </row>
    <row r="30" spans="2:57" s="122" customFormat="1" ht="14.45" customHeight="1" hidden="1">
      <c r="B30" s="118"/>
      <c r="C30" s="119"/>
      <c r="D30" s="119"/>
      <c r="E30" s="119"/>
      <c r="F30" s="120" t="s">
        <v>51</v>
      </c>
      <c r="G30" s="119"/>
      <c r="H30" s="119"/>
      <c r="I30" s="119"/>
      <c r="J30" s="119"/>
      <c r="K30" s="119"/>
      <c r="L30" s="318">
        <v>0</v>
      </c>
      <c r="M30" s="317"/>
      <c r="N30" s="317"/>
      <c r="O30" s="317"/>
      <c r="P30" s="119"/>
      <c r="Q30" s="119"/>
      <c r="R30" s="119"/>
      <c r="S30" s="119"/>
      <c r="T30" s="119"/>
      <c r="U30" s="119"/>
      <c r="V30" s="119"/>
      <c r="W30" s="316">
        <f>ROUND(BD51,2)</f>
        <v>0</v>
      </c>
      <c r="X30" s="317"/>
      <c r="Y30" s="317"/>
      <c r="Z30" s="317"/>
      <c r="AA30" s="317"/>
      <c r="AB30" s="317"/>
      <c r="AC30" s="317"/>
      <c r="AD30" s="317"/>
      <c r="AE30" s="317"/>
      <c r="AF30" s="119"/>
      <c r="AG30" s="119"/>
      <c r="AH30" s="119"/>
      <c r="AI30" s="119"/>
      <c r="AJ30" s="119"/>
      <c r="AK30" s="316">
        <v>0</v>
      </c>
      <c r="AL30" s="317"/>
      <c r="AM30" s="317"/>
      <c r="AN30" s="317"/>
      <c r="AO30" s="317"/>
      <c r="AP30" s="119"/>
      <c r="AQ30" s="121"/>
      <c r="BE30" s="320"/>
    </row>
    <row r="31" spans="2:57" s="117" customFormat="1" ht="6.95" customHeight="1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6"/>
      <c r="BE31" s="320"/>
    </row>
    <row r="32" spans="2:57" s="117" customFormat="1" ht="25.9" customHeight="1">
      <c r="B32" s="112"/>
      <c r="C32" s="123"/>
      <c r="D32" s="124" t="s">
        <v>52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 t="s">
        <v>53</v>
      </c>
      <c r="U32" s="125"/>
      <c r="V32" s="125"/>
      <c r="W32" s="125"/>
      <c r="X32" s="328" t="s">
        <v>54</v>
      </c>
      <c r="Y32" s="329"/>
      <c r="Z32" s="329"/>
      <c r="AA32" s="329"/>
      <c r="AB32" s="329"/>
      <c r="AC32" s="125"/>
      <c r="AD32" s="125"/>
      <c r="AE32" s="125"/>
      <c r="AF32" s="125"/>
      <c r="AG32" s="125"/>
      <c r="AH32" s="125"/>
      <c r="AI32" s="125"/>
      <c r="AJ32" s="125"/>
      <c r="AK32" s="330">
        <f>SUM(AK23:AK30)</f>
        <v>0</v>
      </c>
      <c r="AL32" s="329"/>
      <c r="AM32" s="329"/>
      <c r="AN32" s="329"/>
      <c r="AO32" s="331"/>
      <c r="AP32" s="123"/>
      <c r="AQ32" s="127"/>
      <c r="BE32" s="320"/>
    </row>
    <row r="33" spans="2:43" s="117" customFormat="1" ht="6.95" customHeigh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6"/>
    </row>
    <row r="34" spans="2:43" s="117" customFormat="1" ht="6.95" customHeight="1"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30"/>
    </row>
    <row r="38" spans="2:44" s="117" customFormat="1" ht="6.95" customHeight="1"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12"/>
    </row>
    <row r="39" spans="2:44" s="117" customFormat="1" ht="36.95" customHeight="1">
      <c r="B39" s="112"/>
      <c r="C39" s="133" t="s">
        <v>55</v>
      </c>
      <c r="AR39" s="112"/>
    </row>
    <row r="40" spans="2:44" s="117" customFormat="1" ht="6.95" customHeight="1">
      <c r="B40" s="112"/>
      <c r="AR40" s="112"/>
    </row>
    <row r="41" spans="2:44" s="136" customFormat="1" ht="14.45" customHeight="1">
      <c r="B41" s="134"/>
      <c r="C41" s="135" t="s">
        <v>16</v>
      </c>
      <c r="L41" s="136" t="str">
        <f>K5</f>
        <v>342018</v>
      </c>
      <c r="AR41" s="134"/>
    </row>
    <row r="42" spans="2:44" s="139" customFormat="1" ht="36.95" customHeight="1">
      <c r="B42" s="137"/>
      <c r="C42" s="138" t="s">
        <v>19</v>
      </c>
      <c r="L42" s="308" t="str">
        <f>K6</f>
        <v>Snížení energetické náročnosti budovy Dvořákova gymnázia a SOŠE Kralupy nad Vltavou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R42" s="137"/>
    </row>
    <row r="43" spans="2:44" s="117" customFormat="1" ht="6.95" customHeight="1">
      <c r="B43" s="112"/>
      <c r="AR43" s="112"/>
    </row>
    <row r="44" spans="2:44" s="117" customFormat="1" ht="15">
      <c r="B44" s="112"/>
      <c r="C44" s="135" t="s">
        <v>25</v>
      </c>
      <c r="L44" s="140" t="str">
        <f>IF(K8="","",K8)</f>
        <v>Dvořákovo náměstí 800, 278 01 Kralupy nad Vltavou</v>
      </c>
      <c r="AI44" s="135" t="s">
        <v>27</v>
      </c>
      <c r="AM44" s="310" t="str">
        <f>IF(AN8="","",AN8)</f>
        <v>18. 10. 2018</v>
      </c>
      <c r="AN44" s="310"/>
      <c r="AR44" s="112"/>
    </row>
    <row r="45" spans="2:44" s="117" customFormat="1" ht="6.95" customHeight="1">
      <c r="B45" s="112"/>
      <c r="AR45" s="112"/>
    </row>
    <row r="46" spans="2:56" s="117" customFormat="1" ht="15">
      <c r="B46" s="112"/>
      <c r="C46" s="135" t="s">
        <v>29</v>
      </c>
      <c r="L46" s="136" t="str">
        <f>IF(E11="","",E11)</f>
        <v>Dvořákovo gymnázium a Střední odborná škola ekonom</v>
      </c>
      <c r="AI46" s="135" t="s">
        <v>36</v>
      </c>
      <c r="AM46" s="311" t="str">
        <f>IF(E17="","",E17)</f>
        <v>A.D.U. atelier s.r.o.</v>
      </c>
      <c r="AN46" s="311"/>
      <c r="AO46" s="311"/>
      <c r="AP46" s="311"/>
      <c r="AR46" s="112"/>
      <c r="AS46" s="312" t="s">
        <v>56</v>
      </c>
      <c r="AT46" s="313"/>
      <c r="AU46" s="141"/>
      <c r="AV46" s="141"/>
      <c r="AW46" s="141"/>
      <c r="AX46" s="141"/>
      <c r="AY46" s="141"/>
      <c r="AZ46" s="141"/>
      <c r="BA46" s="141"/>
      <c r="BB46" s="141"/>
      <c r="BC46" s="141"/>
      <c r="BD46" s="142"/>
    </row>
    <row r="47" spans="2:56" s="117" customFormat="1" ht="15">
      <c r="B47" s="112"/>
      <c r="C47" s="135" t="s">
        <v>34</v>
      </c>
      <c r="L47" s="136" t="str">
        <f>IF(E14="Vyplň údaj","",E14)</f>
        <v/>
      </c>
      <c r="AR47" s="112"/>
      <c r="AS47" s="314"/>
      <c r="AT47" s="315"/>
      <c r="AU47" s="113"/>
      <c r="AV47" s="113"/>
      <c r="AW47" s="113"/>
      <c r="AX47" s="113"/>
      <c r="AY47" s="113"/>
      <c r="AZ47" s="113"/>
      <c r="BA47" s="113"/>
      <c r="BB47" s="113"/>
      <c r="BC47" s="113"/>
      <c r="BD47" s="143"/>
    </row>
    <row r="48" spans="2:56" s="117" customFormat="1" ht="10.9" customHeight="1">
      <c r="B48" s="112"/>
      <c r="AR48" s="112"/>
      <c r="AS48" s="314"/>
      <c r="AT48" s="315"/>
      <c r="AU48" s="113"/>
      <c r="AV48" s="113"/>
      <c r="AW48" s="113"/>
      <c r="AX48" s="113"/>
      <c r="AY48" s="113"/>
      <c r="AZ48" s="113"/>
      <c r="BA48" s="113"/>
      <c r="BB48" s="113"/>
      <c r="BC48" s="113"/>
      <c r="BD48" s="143"/>
    </row>
    <row r="49" spans="2:56" s="117" customFormat="1" ht="29.25" customHeight="1">
      <c r="B49" s="112"/>
      <c r="C49" s="324" t="s">
        <v>57</v>
      </c>
      <c r="D49" s="325"/>
      <c r="E49" s="325"/>
      <c r="F49" s="325"/>
      <c r="G49" s="325"/>
      <c r="H49" s="144"/>
      <c r="I49" s="326" t="s">
        <v>58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7" t="s">
        <v>59</v>
      </c>
      <c r="AH49" s="325"/>
      <c r="AI49" s="325"/>
      <c r="AJ49" s="325"/>
      <c r="AK49" s="325"/>
      <c r="AL49" s="325"/>
      <c r="AM49" s="325"/>
      <c r="AN49" s="326" t="s">
        <v>60</v>
      </c>
      <c r="AO49" s="325"/>
      <c r="AP49" s="325"/>
      <c r="AQ49" s="145" t="s">
        <v>61</v>
      </c>
      <c r="AR49" s="112"/>
      <c r="AS49" s="146" t="s">
        <v>62</v>
      </c>
      <c r="AT49" s="147" t="s">
        <v>63</v>
      </c>
      <c r="AU49" s="147" t="s">
        <v>64</v>
      </c>
      <c r="AV49" s="147" t="s">
        <v>65</v>
      </c>
      <c r="AW49" s="147" t="s">
        <v>66</v>
      </c>
      <c r="AX49" s="147" t="s">
        <v>67</v>
      </c>
      <c r="AY49" s="147" t="s">
        <v>68</v>
      </c>
      <c r="AZ49" s="147" t="s">
        <v>69</v>
      </c>
      <c r="BA49" s="147" t="s">
        <v>70</v>
      </c>
      <c r="BB49" s="147" t="s">
        <v>71</v>
      </c>
      <c r="BC49" s="147" t="s">
        <v>72</v>
      </c>
      <c r="BD49" s="148" t="s">
        <v>73</v>
      </c>
    </row>
    <row r="50" spans="2:56" s="117" customFormat="1" ht="10.9" customHeight="1">
      <c r="B50" s="112"/>
      <c r="AR50" s="112"/>
      <c r="AS50" s="149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2"/>
    </row>
    <row r="51" spans="2:90" s="139" customFormat="1" ht="32.45" customHeight="1">
      <c r="B51" s="137"/>
      <c r="C51" s="150" t="s">
        <v>74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302">
        <f>ROUND(SUM(AG52:AG53),2)</f>
        <v>0</v>
      </c>
      <c r="AH51" s="302"/>
      <c r="AI51" s="302"/>
      <c r="AJ51" s="302"/>
      <c r="AK51" s="302"/>
      <c r="AL51" s="302"/>
      <c r="AM51" s="302"/>
      <c r="AN51" s="303">
        <f>SUM(AG51,AT51)</f>
        <v>0</v>
      </c>
      <c r="AO51" s="303"/>
      <c r="AP51" s="303"/>
      <c r="AQ51" s="152" t="s">
        <v>5</v>
      </c>
      <c r="AR51" s="137"/>
      <c r="AS51" s="153">
        <f>ROUND(SUM(AS52:AS53),2)</f>
        <v>0</v>
      </c>
      <c r="AT51" s="154">
        <f>ROUND(SUM(AV51:AW51),2)</f>
        <v>0</v>
      </c>
      <c r="AU51" s="155">
        <f>ROUND(SUM(AU52:AU53),5)</f>
        <v>0</v>
      </c>
      <c r="AV51" s="154">
        <f>ROUND(AZ51*L26,2)</f>
        <v>0</v>
      </c>
      <c r="AW51" s="154">
        <f>ROUND(BA51*L27,2)</f>
        <v>0</v>
      </c>
      <c r="AX51" s="154">
        <f>ROUND(BB51*L26,2)</f>
        <v>0</v>
      </c>
      <c r="AY51" s="154">
        <f>ROUND(BC51*L27,2)</f>
        <v>0</v>
      </c>
      <c r="AZ51" s="154">
        <f>ROUND(SUM(AZ52:AZ53),2)</f>
        <v>0</v>
      </c>
      <c r="BA51" s="154">
        <f>ROUND(SUM(BA52:BA53),2)</f>
        <v>0</v>
      </c>
      <c r="BB51" s="154">
        <f>ROUND(SUM(BB52:BB53),2)</f>
        <v>0</v>
      </c>
      <c r="BC51" s="154">
        <f>ROUND(SUM(BC52:BC53),2)</f>
        <v>0</v>
      </c>
      <c r="BD51" s="156">
        <f>ROUND(SUM(BD52:BD53),2)</f>
        <v>0</v>
      </c>
      <c r="BS51" s="138" t="s">
        <v>75</v>
      </c>
      <c r="BT51" s="138" t="s">
        <v>76</v>
      </c>
      <c r="BU51" s="157" t="s">
        <v>77</v>
      </c>
      <c r="BV51" s="138" t="s">
        <v>78</v>
      </c>
      <c r="BW51" s="138" t="s">
        <v>7</v>
      </c>
      <c r="BX51" s="138" t="s">
        <v>79</v>
      </c>
      <c r="CL51" s="138" t="s">
        <v>22</v>
      </c>
    </row>
    <row r="52" spans="1:91" s="167" customFormat="1" ht="16.5" customHeight="1">
      <c r="A52" s="158" t="s">
        <v>80</v>
      </c>
      <c r="B52" s="159"/>
      <c r="C52" s="160"/>
      <c r="D52" s="323" t="s">
        <v>81</v>
      </c>
      <c r="E52" s="323"/>
      <c r="F52" s="323"/>
      <c r="G52" s="323"/>
      <c r="H52" s="323"/>
      <c r="I52" s="161"/>
      <c r="J52" s="323" t="s">
        <v>82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06">
        <f>'01 - Hlavní způsobilé výdaje'!J27</f>
        <v>0</v>
      </c>
      <c r="AH52" s="307"/>
      <c r="AI52" s="307"/>
      <c r="AJ52" s="307"/>
      <c r="AK52" s="307"/>
      <c r="AL52" s="307"/>
      <c r="AM52" s="307"/>
      <c r="AN52" s="306">
        <f>SUM(AG52,AT52)</f>
        <v>0</v>
      </c>
      <c r="AO52" s="307"/>
      <c r="AP52" s="307"/>
      <c r="AQ52" s="162" t="s">
        <v>83</v>
      </c>
      <c r="AR52" s="159"/>
      <c r="AS52" s="163">
        <v>0</v>
      </c>
      <c r="AT52" s="164">
        <f>ROUND(SUM(AV52:AW52),2)</f>
        <v>0</v>
      </c>
      <c r="AU52" s="165">
        <f>'01 - Hlavní způsobilé výdaje'!P105</f>
        <v>0</v>
      </c>
      <c r="AV52" s="164">
        <f>'01 - Hlavní způsobilé výdaje'!J30</f>
        <v>0</v>
      </c>
      <c r="AW52" s="164">
        <f>'01 - Hlavní způsobilé výdaje'!J31</f>
        <v>0</v>
      </c>
      <c r="AX52" s="164">
        <f>'01 - Hlavní způsobilé výdaje'!J32</f>
        <v>0</v>
      </c>
      <c r="AY52" s="164">
        <f>'01 - Hlavní způsobilé výdaje'!J33</f>
        <v>0</v>
      </c>
      <c r="AZ52" s="164">
        <f>'01 - Hlavní způsobilé výdaje'!F30</f>
        <v>0</v>
      </c>
      <c r="BA52" s="164">
        <f>'01 - Hlavní způsobilé výdaje'!F31</f>
        <v>0</v>
      </c>
      <c r="BB52" s="164">
        <f>'01 - Hlavní způsobilé výdaje'!F32</f>
        <v>0</v>
      </c>
      <c r="BC52" s="164">
        <f>'01 - Hlavní způsobilé výdaje'!F33</f>
        <v>0</v>
      </c>
      <c r="BD52" s="166">
        <f>'01 - Hlavní způsobilé výdaje'!F34</f>
        <v>0</v>
      </c>
      <c r="BT52" s="168" t="s">
        <v>84</v>
      </c>
      <c r="BV52" s="168" t="s">
        <v>78</v>
      </c>
      <c r="BW52" s="168" t="s">
        <v>85</v>
      </c>
      <c r="BX52" s="168" t="s">
        <v>7</v>
      </c>
      <c r="CL52" s="168" t="s">
        <v>5</v>
      </c>
      <c r="CM52" s="168" t="s">
        <v>86</v>
      </c>
    </row>
    <row r="53" spans="1:91" s="167" customFormat="1" ht="16.5" customHeight="1">
      <c r="A53" s="158" t="s">
        <v>80</v>
      </c>
      <c r="B53" s="159"/>
      <c r="C53" s="160"/>
      <c r="D53" s="323" t="s">
        <v>87</v>
      </c>
      <c r="E53" s="323"/>
      <c r="F53" s="323"/>
      <c r="G53" s="323"/>
      <c r="H53" s="323"/>
      <c r="I53" s="161"/>
      <c r="J53" s="323" t="s">
        <v>88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06">
        <f>'02 - Vedlejší způsobilé v...'!J27</f>
        <v>0</v>
      </c>
      <c r="AH53" s="307"/>
      <c r="AI53" s="307"/>
      <c r="AJ53" s="307"/>
      <c r="AK53" s="307"/>
      <c r="AL53" s="307"/>
      <c r="AM53" s="307"/>
      <c r="AN53" s="306">
        <f>SUM(AG53,AT53)</f>
        <v>0</v>
      </c>
      <c r="AO53" s="307"/>
      <c r="AP53" s="307"/>
      <c r="AQ53" s="162" t="s">
        <v>83</v>
      </c>
      <c r="AR53" s="159"/>
      <c r="AS53" s="169">
        <v>0</v>
      </c>
      <c r="AT53" s="170">
        <f>ROUND(SUM(AV53:AW53),2)</f>
        <v>0</v>
      </c>
      <c r="AU53" s="171">
        <f>'02 - Vedlejší způsobilé v...'!P94</f>
        <v>0</v>
      </c>
      <c r="AV53" s="170">
        <f>'02 - Vedlejší způsobilé v...'!J30</f>
        <v>0</v>
      </c>
      <c r="AW53" s="170">
        <f>'02 - Vedlejší způsobilé v...'!J31</f>
        <v>0</v>
      </c>
      <c r="AX53" s="170">
        <f>'02 - Vedlejší způsobilé v...'!J32</f>
        <v>0</v>
      </c>
      <c r="AY53" s="170">
        <f>'02 - Vedlejší způsobilé v...'!J33</f>
        <v>0</v>
      </c>
      <c r="AZ53" s="170">
        <f>'02 - Vedlejší způsobilé v...'!F30</f>
        <v>0</v>
      </c>
      <c r="BA53" s="170">
        <f>'02 - Vedlejší způsobilé v...'!F31</f>
        <v>0</v>
      </c>
      <c r="BB53" s="170">
        <f>'02 - Vedlejší způsobilé v...'!F32</f>
        <v>0</v>
      </c>
      <c r="BC53" s="170">
        <f>'02 - Vedlejší způsobilé v...'!F33</f>
        <v>0</v>
      </c>
      <c r="BD53" s="172">
        <f>'02 - Vedlejší způsobilé v...'!F34</f>
        <v>0</v>
      </c>
      <c r="BT53" s="168" t="s">
        <v>84</v>
      </c>
      <c r="BV53" s="168" t="s">
        <v>78</v>
      </c>
      <c r="BW53" s="168" t="s">
        <v>89</v>
      </c>
      <c r="BX53" s="168" t="s">
        <v>7</v>
      </c>
      <c r="CL53" s="168" t="s">
        <v>5</v>
      </c>
      <c r="CM53" s="168" t="s">
        <v>86</v>
      </c>
    </row>
    <row r="54" spans="2:44" s="117" customFormat="1" ht="30" customHeight="1">
      <c r="B54" s="112"/>
      <c r="AR54" s="112"/>
    </row>
    <row r="55" spans="2:44" s="117" customFormat="1" ht="6.95" customHeight="1"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12"/>
    </row>
  </sheetData>
  <sheetProtection password="9400" sheet="1" objects="1" scenarios="1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01 - Hlavní způsobilé výdaje'!C2" display="/"/>
    <hyperlink ref="A53" location="'02 - Vedlejší způsobilé 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4"/>
  <sheetViews>
    <sheetView showGridLines="0" workbookViewId="0" topLeftCell="A1">
      <pane ySplit="1" topLeftCell="A2" activePane="bottomLeft" state="frozen"/>
      <selection pane="bottomLeft" activeCell="H1087" sqref="H1087"/>
    </sheetView>
  </sheetViews>
  <sheetFormatPr defaultColWidth="9.33203125" defaultRowHeight="13.5"/>
  <cols>
    <col min="1" max="1" width="8.33203125" style="95" customWidth="1"/>
    <col min="2" max="2" width="1.66796875" style="95" customWidth="1"/>
    <col min="3" max="3" width="4.16015625" style="95" customWidth="1"/>
    <col min="4" max="4" width="4.33203125" style="95" customWidth="1"/>
    <col min="5" max="5" width="17.16015625" style="95" customWidth="1"/>
    <col min="6" max="6" width="75" style="95" customWidth="1"/>
    <col min="7" max="7" width="8.66015625" style="95" customWidth="1"/>
    <col min="8" max="8" width="11.16015625" style="95" customWidth="1"/>
    <col min="9" max="9" width="12.66015625" style="95" customWidth="1"/>
    <col min="10" max="10" width="23.5" style="95" customWidth="1"/>
    <col min="11" max="11" width="15.5" style="95" hidden="1" customWidth="1"/>
    <col min="12" max="12" width="9.33203125" style="95" customWidth="1"/>
    <col min="13" max="18" width="9.33203125" style="95" hidden="1" customWidth="1"/>
    <col min="19" max="19" width="8.16015625" style="95" hidden="1" customWidth="1"/>
    <col min="20" max="20" width="29.66015625" style="95" hidden="1" customWidth="1"/>
    <col min="21" max="21" width="16.33203125" style="95" hidden="1" customWidth="1"/>
    <col min="22" max="22" width="12.33203125" style="95" customWidth="1"/>
    <col min="23" max="23" width="16.33203125" style="95" customWidth="1"/>
    <col min="24" max="24" width="12.33203125" style="95" customWidth="1"/>
    <col min="25" max="25" width="15" style="95" customWidth="1"/>
    <col min="26" max="26" width="11" style="95" customWidth="1"/>
    <col min="27" max="27" width="15" style="95" customWidth="1"/>
    <col min="28" max="28" width="16.33203125" style="95" customWidth="1"/>
    <col min="29" max="29" width="11" style="95" customWidth="1"/>
    <col min="30" max="30" width="15" style="95" customWidth="1"/>
    <col min="31" max="31" width="16.33203125" style="95" customWidth="1"/>
    <col min="32" max="43" width="9.33203125" style="95" customWidth="1"/>
    <col min="44" max="65" width="9.33203125" style="95" hidden="1" customWidth="1"/>
    <col min="66" max="16384" width="9.33203125" style="95" customWidth="1"/>
  </cols>
  <sheetData>
    <row r="1" spans="1:70" ht="21.75" customHeight="1">
      <c r="A1" s="94"/>
      <c r="B1" s="3"/>
      <c r="C1" s="3"/>
      <c r="D1" s="4" t="s">
        <v>1</v>
      </c>
      <c r="E1" s="3"/>
      <c r="F1" s="173" t="s">
        <v>90</v>
      </c>
      <c r="G1" s="344" t="s">
        <v>91</v>
      </c>
      <c r="H1" s="344"/>
      <c r="I1" s="3"/>
      <c r="J1" s="173" t="s">
        <v>92</v>
      </c>
      <c r="K1" s="4" t="s">
        <v>93</v>
      </c>
      <c r="L1" s="173" t="s">
        <v>94</v>
      </c>
      <c r="M1" s="173"/>
      <c r="N1" s="173"/>
      <c r="O1" s="173"/>
      <c r="P1" s="173"/>
      <c r="Q1" s="173"/>
      <c r="R1" s="173"/>
      <c r="S1" s="173"/>
      <c r="T1" s="173"/>
      <c r="U1" s="93"/>
      <c r="V1" s="9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L2" s="304" t="s">
        <v>8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97" t="s">
        <v>85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100"/>
      <c r="K3" s="100"/>
      <c r="AT3" s="97" t="s">
        <v>86</v>
      </c>
    </row>
    <row r="4" spans="2:46" ht="36.95" customHeight="1">
      <c r="B4" s="101"/>
      <c r="C4" s="102"/>
      <c r="D4" s="103" t="s">
        <v>95</v>
      </c>
      <c r="E4" s="102"/>
      <c r="F4" s="102"/>
      <c r="G4" s="102"/>
      <c r="H4" s="102"/>
      <c r="I4" s="102"/>
      <c r="J4" s="104"/>
      <c r="K4" s="104"/>
      <c r="M4" s="105" t="s">
        <v>13</v>
      </c>
      <c r="AT4" s="97" t="s">
        <v>6</v>
      </c>
    </row>
    <row r="5" spans="2:11" ht="6.95" customHeight="1">
      <c r="B5" s="101"/>
      <c r="C5" s="102"/>
      <c r="D5" s="102"/>
      <c r="E5" s="102"/>
      <c r="F5" s="102"/>
      <c r="G5" s="102"/>
      <c r="H5" s="102"/>
      <c r="I5" s="102"/>
      <c r="J5" s="104"/>
      <c r="K5" s="104"/>
    </row>
    <row r="6" spans="2:11" ht="15">
      <c r="B6" s="101"/>
      <c r="C6" s="102"/>
      <c r="D6" s="109" t="s">
        <v>19</v>
      </c>
      <c r="E6" s="102"/>
      <c r="F6" s="102"/>
      <c r="G6" s="102"/>
      <c r="H6" s="102"/>
      <c r="I6" s="102"/>
      <c r="J6" s="104"/>
      <c r="K6" s="104"/>
    </row>
    <row r="7" spans="2:11" ht="16.5" customHeight="1">
      <c r="B7" s="101"/>
      <c r="C7" s="102"/>
      <c r="D7" s="102"/>
      <c r="E7" s="345" t="str">
        <f>'Rekapitulace stavby'!K6</f>
        <v>Snížení energetické náročnosti budovy Dvořákova gymnázia a SOŠE Kralupy nad Vltavou</v>
      </c>
      <c r="F7" s="346"/>
      <c r="G7" s="346"/>
      <c r="H7" s="346"/>
      <c r="I7" s="102"/>
      <c r="J7" s="104"/>
      <c r="K7" s="104"/>
    </row>
    <row r="8" spans="2:11" s="117" customFormat="1" ht="15">
      <c r="B8" s="112"/>
      <c r="C8" s="113"/>
      <c r="D8" s="109" t="s">
        <v>96</v>
      </c>
      <c r="E8" s="113"/>
      <c r="F8" s="113"/>
      <c r="G8" s="113"/>
      <c r="H8" s="113"/>
      <c r="I8" s="113"/>
      <c r="J8" s="116"/>
      <c r="K8" s="116"/>
    </row>
    <row r="9" spans="2:11" s="117" customFormat="1" ht="36.95" customHeight="1">
      <c r="B9" s="112"/>
      <c r="C9" s="113"/>
      <c r="D9" s="113"/>
      <c r="E9" s="347" t="s">
        <v>97</v>
      </c>
      <c r="F9" s="348"/>
      <c r="G9" s="348"/>
      <c r="H9" s="348"/>
      <c r="I9" s="113"/>
      <c r="J9" s="116"/>
      <c r="K9" s="116"/>
    </row>
    <row r="10" spans="2:11" s="117" customFormat="1" ht="13.5">
      <c r="B10" s="112"/>
      <c r="C10" s="113"/>
      <c r="D10" s="113"/>
      <c r="E10" s="113"/>
      <c r="F10" s="113"/>
      <c r="G10" s="113"/>
      <c r="H10" s="113"/>
      <c r="I10" s="113"/>
      <c r="J10" s="116"/>
      <c r="K10" s="116"/>
    </row>
    <row r="11" spans="2:11" s="117" customFormat="1" ht="14.45" customHeight="1">
      <c r="B11" s="112"/>
      <c r="C11" s="113"/>
      <c r="D11" s="109" t="s">
        <v>21</v>
      </c>
      <c r="E11" s="113"/>
      <c r="F11" s="110" t="s">
        <v>5</v>
      </c>
      <c r="G11" s="113"/>
      <c r="H11" s="113"/>
      <c r="I11" s="109" t="s">
        <v>23</v>
      </c>
      <c r="J11" s="174" t="s">
        <v>5</v>
      </c>
      <c r="K11" s="116"/>
    </row>
    <row r="12" spans="2:11" s="117" customFormat="1" ht="14.45" customHeight="1">
      <c r="B12" s="112"/>
      <c r="C12" s="113"/>
      <c r="D12" s="109" t="s">
        <v>25</v>
      </c>
      <c r="E12" s="113"/>
      <c r="F12" s="110" t="s">
        <v>26</v>
      </c>
      <c r="G12" s="113"/>
      <c r="H12" s="113"/>
      <c r="I12" s="109" t="s">
        <v>27</v>
      </c>
      <c r="J12" s="175" t="str">
        <f>'Rekapitulace stavby'!AN8</f>
        <v>18. 10. 2018</v>
      </c>
      <c r="K12" s="116"/>
    </row>
    <row r="13" spans="2:11" s="117" customFormat="1" ht="10.9" customHeight="1">
      <c r="B13" s="112"/>
      <c r="C13" s="113"/>
      <c r="D13" s="113"/>
      <c r="E13" s="113"/>
      <c r="F13" s="113"/>
      <c r="G13" s="113"/>
      <c r="H13" s="113"/>
      <c r="I13" s="113"/>
      <c r="J13" s="116"/>
      <c r="K13" s="116"/>
    </row>
    <row r="14" spans="2:11" s="117" customFormat="1" ht="14.45" customHeight="1">
      <c r="B14" s="112"/>
      <c r="C14" s="113"/>
      <c r="D14" s="109" t="s">
        <v>29</v>
      </c>
      <c r="E14" s="113"/>
      <c r="F14" s="113"/>
      <c r="G14" s="113"/>
      <c r="H14" s="113"/>
      <c r="I14" s="109" t="s">
        <v>30</v>
      </c>
      <c r="J14" s="174" t="s">
        <v>31</v>
      </c>
      <c r="K14" s="116"/>
    </row>
    <row r="15" spans="2:11" s="117" customFormat="1" ht="18" customHeight="1">
      <c r="B15" s="112"/>
      <c r="C15" s="113"/>
      <c r="D15" s="113"/>
      <c r="E15" s="110" t="s">
        <v>32</v>
      </c>
      <c r="F15" s="113"/>
      <c r="G15" s="113"/>
      <c r="H15" s="113"/>
      <c r="I15" s="109" t="s">
        <v>33</v>
      </c>
      <c r="J15" s="174" t="s">
        <v>5</v>
      </c>
      <c r="K15" s="116"/>
    </row>
    <row r="16" spans="2:11" s="117" customFormat="1" ht="6.95" customHeight="1">
      <c r="B16" s="112"/>
      <c r="C16" s="113"/>
      <c r="D16" s="113"/>
      <c r="E16" s="113"/>
      <c r="F16" s="113"/>
      <c r="G16" s="113"/>
      <c r="H16" s="113"/>
      <c r="I16" s="113"/>
      <c r="J16" s="116"/>
      <c r="K16" s="116"/>
    </row>
    <row r="17" spans="2:11" s="117" customFormat="1" ht="14.45" customHeight="1">
      <c r="B17" s="112"/>
      <c r="C17" s="113"/>
      <c r="D17" s="109" t="s">
        <v>34</v>
      </c>
      <c r="E17" s="113"/>
      <c r="F17" s="113"/>
      <c r="G17" s="113"/>
      <c r="H17" s="113"/>
      <c r="I17" s="109" t="s">
        <v>30</v>
      </c>
      <c r="J17" s="174" t="str">
        <f>IF('Rekapitulace stavby'!AN13="Vyplň údaj","",IF('Rekapitulace stavby'!AN13="","",'Rekapitulace stavby'!AN13))</f>
        <v/>
      </c>
      <c r="K17" s="116"/>
    </row>
    <row r="18" spans="2:11" s="117" customFormat="1" ht="18" customHeight="1">
      <c r="B18" s="112"/>
      <c r="C18" s="113"/>
      <c r="D18" s="113"/>
      <c r="E18" s="110" t="str">
        <f>IF('Rekapitulace stavby'!E14="Vyplň údaj","",IF('Rekapitulace stavby'!E14="","",'Rekapitulace stavby'!E14))</f>
        <v/>
      </c>
      <c r="F18" s="113"/>
      <c r="G18" s="113"/>
      <c r="H18" s="113"/>
      <c r="I18" s="109" t="s">
        <v>33</v>
      </c>
      <c r="J18" s="174" t="str">
        <f>IF('Rekapitulace stavby'!AN14="Vyplň údaj","",IF('Rekapitulace stavby'!AN14="","",'Rekapitulace stavby'!AN14))</f>
        <v/>
      </c>
      <c r="K18" s="116"/>
    </row>
    <row r="19" spans="2:11" s="117" customFormat="1" ht="6.95" customHeight="1">
      <c r="B19" s="112"/>
      <c r="C19" s="113"/>
      <c r="D19" s="113"/>
      <c r="E19" s="113"/>
      <c r="F19" s="113"/>
      <c r="G19" s="113"/>
      <c r="H19" s="113"/>
      <c r="I19" s="113"/>
      <c r="J19" s="116"/>
      <c r="K19" s="116"/>
    </row>
    <row r="20" spans="2:11" s="117" customFormat="1" ht="14.45" customHeight="1">
      <c r="B20" s="112"/>
      <c r="C20" s="113"/>
      <c r="D20" s="109" t="s">
        <v>36</v>
      </c>
      <c r="E20" s="113"/>
      <c r="F20" s="113"/>
      <c r="G20" s="113"/>
      <c r="H20" s="113"/>
      <c r="I20" s="109" t="s">
        <v>30</v>
      </c>
      <c r="J20" s="174" t="s">
        <v>37</v>
      </c>
      <c r="K20" s="116"/>
    </row>
    <row r="21" spans="2:11" s="117" customFormat="1" ht="18" customHeight="1">
      <c r="B21" s="112"/>
      <c r="C21" s="113"/>
      <c r="D21" s="113"/>
      <c r="E21" s="110" t="s">
        <v>38</v>
      </c>
      <c r="F21" s="113"/>
      <c r="G21" s="113"/>
      <c r="H21" s="113"/>
      <c r="I21" s="109" t="s">
        <v>33</v>
      </c>
      <c r="J21" s="174" t="s">
        <v>5</v>
      </c>
      <c r="K21" s="116"/>
    </row>
    <row r="22" spans="2:11" s="117" customFormat="1" ht="6.95" customHeight="1">
      <c r="B22" s="112"/>
      <c r="C22" s="113"/>
      <c r="D22" s="113"/>
      <c r="E22" s="113"/>
      <c r="F22" s="113"/>
      <c r="G22" s="113"/>
      <c r="H22" s="113"/>
      <c r="I22" s="113"/>
      <c r="J22" s="116"/>
      <c r="K22" s="116"/>
    </row>
    <row r="23" spans="2:11" s="117" customFormat="1" ht="14.45" customHeight="1">
      <c r="B23" s="112"/>
      <c r="C23" s="113"/>
      <c r="D23" s="109" t="s">
        <v>40</v>
      </c>
      <c r="E23" s="113"/>
      <c r="F23" s="113"/>
      <c r="G23" s="113"/>
      <c r="H23" s="113"/>
      <c r="I23" s="113"/>
      <c r="J23" s="116"/>
      <c r="K23" s="116"/>
    </row>
    <row r="24" spans="2:11" s="179" customFormat="1" ht="199.5" customHeight="1">
      <c r="B24" s="176"/>
      <c r="C24" s="177"/>
      <c r="D24" s="177"/>
      <c r="E24" s="335" t="s">
        <v>98</v>
      </c>
      <c r="F24" s="335"/>
      <c r="G24" s="335"/>
      <c r="H24" s="335"/>
      <c r="I24" s="177"/>
      <c r="J24" s="178"/>
      <c r="K24" s="178"/>
    </row>
    <row r="25" spans="2:11" s="117" customFormat="1" ht="6.95" customHeight="1">
      <c r="B25" s="112"/>
      <c r="C25" s="113"/>
      <c r="D25" s="113"/>
      <c r="E25" s="113"/>
      <c r="F25" s="113"/>
      <c r="G25" s="113"/>
      <c r="H25" s="113"/>
      <c r="I25" s="113"/>
      <c r="J25" s="116"/>
      <c r="K25" s="116"/>
    </row>
    <row r="26" spans="2:11" s="117" customFormat="1" ht="6.95" customHeight="1">
      <c r="B26" s="112"/>
      <c r="C26" s="113"/>
      <c r="D26" s="141"/>
      <c r="E26" s="141"/>
      <c r="F26" s="141"/>
      <c r="G26" s="141"/>
      <c r="H26" s="141"/>
      <c r="I26" s="141"/>
      <c r="J26" s="180"/>
      <c r="K26" s="180"/>
    </row>
    <row r="27" spans="2:11" s="117" customFormat="1" ht="25.35" customHeight="1">
      <c r="B27" s="112"/>
      <c r="C27" s="113"/>
      <c r="D27" s="181" t="s">
        <v>42</v>
      </c>
      <c r="E27" s="113"/>
      <c r="F27" s="113"/>
      <c r="G27" s="113"/>
      <c r="H27" s="113"/>
      <c r="I27" s="113"/>
      <c r="J27" s="182">
        <f>ROUND(J105,2)</f>
        <v>0</v>
      </c>
      <c r="K27" s="116"/>
    </row>
    <row r="28" spans="2:11" s="117" customFormat="1" ht="6.95" customHeight="1">
      <c r="B28" s="112"/>
      <c r="C28" s="113"/>
      <c r="D28" s="141"/>
      <c r="E28" s="141"/>
      <c r="F28" s="141"/>
      <c r="G28" s="141"/>
      <c r="H28" s="141"/>
      <c r="I28" s="141"/>
      <c r="J28" s="180"/>
      <c r="K28" s="180"/>
    </row>
    <row r="29" spans="2:11" s="117" customFormat="1" ht="14.45" customHeight="1">
      <c r="B29" s="112"/>
      <c r="C29" s="113"/>
      <c r="D29" s="113"/>
      <c r="E29" s="113"/>
      <c r="F29" s="183" t="s">
        <v>44</v>
      </c>
      <c r="G29" s="113"/>
      <c r="H29" s="113"/>
      <c r="I29" s="183" t="s">
        <v>43</v>
      </c>
      <c r="J29" s="184" t="s">
        <v>45</v>
      </c>
      <c r="K29" s="116"/>
    </row>
    <row r="30" spans="2:11" s="117" customFormat="1" ht="14.45" customHeight="1">
      <c r="B30" s="112"/>
      <c r="C30" s="113"/>
      <c r="D30" s="120" t="s">
        <v>46</v>
      </c>
      <c r="E30" s="120" t="s">
        <v>47</v>
      </c>
      <c r="F30" s="185">
        <f>ROUND(SUM(BE105:BE1093),2)</f>
        <v>0</v>
      </c>
      <c r="G30" s="113"/>
      <c r="H30" s="113"/>
      <c r="I30" s="186">
        <v>0.21</v>
      </c>
      <c r="J30" s="187">
        <f>ROUND(ROUND((SUM(BE105:BE1093)),2)*I30,2)</f>
        <v>0</v>
      </c>
      <c r="K30" s="116"/>
    </row>
    <row r="31" spans="2:11" s="117" customFormat="1" ht="14.45" customHeight="1">
      <c r="B31" s="112"/>
      <c r="C31" s="113"/>
      <c r="D31" s="113"/>
      <c r="E31" s="120" t="s">
        <v>48</v>
      </c>
      <c r="F31" s="185">
        <f>ROUND(SUM(BF105:BF1093),2)</f>
        <v>0</v>
      </c>
      <c r="G31" s="113"/>
      <c r="H31" s="113"/>
      <c r="I31" s="186">
        <v>0.15</v>
      </c>
      <c r="J31" s="187">
        <f>ROUND(ROUND((SUM(BF105:BF1093)),2)*I31,2)</f>
        <v>0</v>
      </c>
      <c r="K31" s="116"/>
    </row>
    <row r="32" spans="2:11" s="117" customFormat="1" ht="14.45" customHeight="1" hidden="1">
      <c r="B32" s="112"/>
      <c r="C32" s="113"/>
      <c r="D32" s="113"/>
      <c r="E32" s="120" t="s">
        <v>49</v>
      </c>
      <c r="F32" s="185">
        <f>ROUND(SUM(BG105:BG1093),2)</f>
        <v>0</v>
      </c>
      <c r="G32" s="113"/>
      <c r="H32" s="113"/>
      <c r="I32" s="186">
        <v>0.21</v>
      </c>
      <c r="J32" s="187">
        <v>0</v>
      </c>
      <c r="K32" s="116"/>
    </row>
    <row r="33" spans="2:11" s="117" customFormat="1" ht="14.45" customHeight="1" hidden="1">
      <c r="B33" s="112"/>
      <c r="C33" s="113"/>
      <c r="D33" s="113"/>
      <c r="E33" s="120" t="s">
        <v>50</v>
      </c>
      <c r="F33" s="185">
        <f>ROUND(SUM(BH105:BH1093),2)</f>
        <v>0</v>
      </c>
      <c r="G33" s="113"/>
      <c r="H33" s="113"/>
      <c r="I33" s="186">
        <v>0.15</v>
      </c>
      <c r="J33" s="187">
        <v>0</v>
      </c>
      <c r="K33" s="116"/>
    </row>
    <row r="34" spans="2:11" s="117" customFormat="1" ht="14.45" customHeight="1" hidden="1">
      <c r="B34" s="112"/>
      <c r="C34" s="113"/>
      <c r="D34" s="113"/>
      <c r="E34" s="120" t="s">
        <v>51</v>
      </c>
      <c r="F34" s="185">
        <f>ROUND(SUM(BI105:BI1093),2)</f>
        <v>0</v>
      </c>
      <c r="G34" s="113"/>
      <c r="H34" s="113"/>
      <c r="I34" s="186">
        <v>0</v>
      </c>
      <c r="J34" s="187">
        <v>0</v>
      </c>
      <c r="K34" s="116"/>
    </row>
    <row r="35" spans="2:11" s="117" customFormat="1" ht="6.95" customHeight="1">
      <c r="B35" s="112"/>
      <c r="C35" s="113"/>
      <c r="D35" s="113"/>
      <c r="E35" s="113"/>
      <c r="F35" s="113"/>
      <c r="G35" s="113"/>
      <c r="H35" s="113"/>
      <c r="I35" s="113"/>
      <c r="J35" s="116"/>
      <c r="K35" s="116"/>
    </row>
    <row r="36" spans="2:11" s="117" customFormat="1" ht="25.35" customHeight="1">
      <c r="B36" s="112"/>
      <c r="C36" s="188"/>
      <c r="D36" s="189" t="s">
        <v>52</v>
      </c>
      <c r="E36" s="144"/>
      <c r="F36" s="144"/>
      <c r="G36" s="190" t="s">
        <v>53</v>
      </c>
      <c r="H36" s="191" t="s">
        <v>54</v>
      </c>
      <c r="I36" s="144"/>
      <c r="J36" s="192">
        <f>SUM(J27:J34)</f>
        <v>0</v>
      </c>
      <c r="K36" s="193"/>
    </row>
    <row r="37" spans="2:11" s="117" customFormat="1" ht="14.45" customHeight="1">
      <c r="B37" s="128"/>
      <c r="C37" s="129"/>
      <c r="D37" s="129"/>
      <c r="E37" s="129"/>
      <c r="F37" s="129"/>
      <c r="G37" s="129"/>
      <c r="H37" s="129"/>
      <c r="I37" s="129"/>
      <c r="J37" s="130"/>
      <c r="K37" s="130"/>
    </row>
    <row r="41" spans="2:11" s="117" customFormat="1" ht="6.95" customHeight="1">
      <c r="B41" s="131"/>
      <c r="C41" s="132"/>
      <c r="D41" s="132"/>
      <c r="E41" s="132"/>
      <c r="F41" s="132"/>
      <c r="G41" s="132"/>
      <c r="H41" s="132"/>
      <c r="I41" s="132"/>
      <c r="J41" s="194"/>
      <c r="K41" s="194"/>
    </row>
    <row r="42" spans="2:11" s="117" customFormat="1" ht="36.95" customHeight="1">
      <c r="B42" s="112"/>
      <c r="C42" s="103" t="s">
        <v>99</v>
      </c>
      <c r="D42" s="113"/>
      <c r="E42" s="113"/>
      <c r="F42" s="113"/>
      <c r="G42" s="113"/>
      <c r="H42" s="113"/>
      <c r="I42" s="113"/>
      <c r="J42" s="116"/>
      <c r="K42" s="116"/>
    </row>
    <row r="43" spans="2:11" s="117" customFormat="1" ht="6.95" customHeight="1">
      <c r="B43" s="112"/>
      <c r="C43" s="113"/>
      <c r="D43" s="113"/>
      <c r="E43" s="113"/>
      <c r="F43" s="113"/>
      <c r="G43" s="113"/>
      <c r="H43" s="113"/>
      <c r="I43" s="113"/>
      <c r="J43" s="116"/>
      <c r="K43" s="116"/>
    </row>
    <row r="44" spans="2:11" s="117" customFormat="1" ht="14.45" customHeight="1">
      <c r="B44" s="112"/>
      <c r="C44" s="109" t="s">
        <v>19</v>
      </c>
      <c r="D44" s="113"/>
      <c r="E44" s="113"/>
      <c r="F44" s="113"/>
      <c r="G44" s="113"/>
      <c r="H44" s="113"/>
      <c r="I44" s="113"/>
      <c r="J44" s="116"/>
      <c r="K44" s="116"/>
    </row>
    <row r="45" spans="2:11" s="117" customFormat="1" ht="16.5" customHeight="1">
      <c r="B45" s="112"/>
      <c r="C45" s="113"/>
      <c r="D45" s="113"/>
      <c r="E45" s="345" t="str">
        <f>E7</f>
        <v>Snížení energetické náročnosti budovy Dvořákova gymnázia a SOŠE Kralupy nad Vltavou</v>
      </c>
      <c r="F45" s="346"/>
      <c r="G45" s="346"/>
      <c r="H45" s="346"/>
      <c r="I45" s="113"/>
      <c r="J45" s="116"/>
      <c r="K45" s="116"/>
    </row>
    <row r="46" spans="2:11" s="117" customFormat="1" ht="14.45" customHeight="1">
      <c r="B46" s="112"/>
      <c r="C46" s="109" t="s">
        <v>96</v>
      </c>
      <c r="D46" s="113"/>
      <c r="E46" s="113"/>
      <c r="F46" s="113"/>
      <c r="G46" s="113"/>
      <c r="H46" s="113"/>
      <c r="I46" s="113"/>
      <c r="J46" s="116"/>
      <c r="K46" s="116"/>
    </row>
    <row r="47" spans="2:11" s="117" customFormat="1" ht="17.25" customHeight="1">
      <c r="B47" s="112"/>
      <c r="C47" s="113"/>
      <c r="D47" s="113"/>
      <c r="E47" s="347" t="str">
        <f>E9</f>
        <v>01 - Hlavní způsobilé výdaje</v>
      </c>
      <c r="F47" s="348"/>
      <c r="G47" s="348"/>
      <c r="H47" s="348"/>
      <c r="I47" s="113"/>
      <c r="J47" s="116"/>
      <c r="K47" s="116"/>
    </row>
    <row r="48" spans="2:11" s="117" customFormat="1" ht="6.95" customHeight="1">
      <c r="B48" s="112"/>
      <c r="C48" s="113"/>
      <c r="D48" s="113"/>
      <c r="E48" s="113"/>
      <c r="F48" s="113"/>
      <c r="G48" s="113"/>
      <c r="H48" s="113"/>
      <c r="I48" s="113"/>
      <c r="J48" s="116"/>
      <c r="K48" s="116"/>
    </row>
    <row r="49" spans="2:11" s="117" customFormat="1" ht="18" customHeight="1">
      <c r="B49" s="112"/>
      <c r="C49" s="109" t="s">
        <v>25</v>
      </c>
      <c r="D49" s="113"/>
      <c r="E49" s="113"/>
      <c r="F49" s="110" t="str">
        <f>F12</f>
        <v>Dvořákovo náměstí 800, 278 01 Kralupy nad Vltavou</v>
      </c>
      <c r="G49" s="113"/>
      <c r="H49" s="113"/>
      <c r="I49" s="109" t="s">
        <v>27</v>
      </c>
      <c r="J49" s="175" t="str">
        <f>IF(J12="","",J12)</f>
        <v>18. 10. 2018</v>
      </c>
      <c r="K49" s="116"/>
    </row>
    <row r="50" spans="2:11" s="117" customFormat="1" ht="6.95" customHeight="1">
      <c r="B50" s="112"/>
      <c r="C50" s="113"/>
      <c r="D50" s="113"/>
      <c r="E50" s="113"/>
      <c r="F50" s="113"/>
      <c r="G50" s="113"/>
      <c r="H50" s="113"/>
      <c r="I50" s="113"/>
      <c r="J50" s="116"/>
      <c r="K50" s="116"/>
    </row>
    <row r="51" spans="2:11" s="117" customFormat="1" ht="15">
      <c r="B51" s="112"/>
      <c r="C51" s="109" t="s">
        <v>29</v>
      </c>
      <c r="D51" s="113"/>
      <c r="E51" s="113"/>
      <c r="F51" s="110" t="str">
        <f>E15</f>
        <v>Dvořákovo gymnázium a Střední odborná škola ekonom</v>
      </c>
      <c r="G51" s="113"/>
      <c r="H51" s="113"/>
      <c r="I51" s="109" t="s">
        <v>36</v>
      </c>
      <c r="J51" s="339" t="str">
        <f>E21</f>
        <v>A.D.U. atelier s.r.o.</v>
      </c>
      <c r="K51" s="116"/>
    </row>
    <row r="52" spans="2:11" s="117" customFormat="1" ht="14.45" customHeight="1">
      <c r="B52" s="112"/>
      <c r="C52" s="109" t="s">
        <v>34</v>
      </c>
      <c r="D52" s="113"/>
      <c r="E52" s="113"/>
      <c r="F52" s="110" t="str">
        <f>IF(E18="","",E18)</f>
        <v/>
      </c>
      <c r="G52" s="113"/>
      <c r="H52" s="113"/>
      <c r="I52" s="113"/>
      <c r="J52" s="340"/>
      <c r="K52" s="116"/>
    </row>
    <row r="53" spans="2:11" s="117" customFormat="1" ht="10.35" customHeight="1">
      <c r="B53" s="112"/>
      <c r="C53" s="113"/>
      <c r="D53" s="113"/>
      <c r="E53" s="113"/>
      <c r="F53" s="113"/>
      <c r="G53" s="113"/>
      <c r="H53" s="113"/>
      <c r="I53" s="113"/>
      <c r="J53" s="116"/>
      <c r="K53" s="116"/>
    </row>
    <row r="54" spans="2:11" s="117" customFormat="1" ht="29.25" customHeight="1">
      <c r="B54" s="112"/>
      <c r="C54" s="195" t="s">
        <v>100</v>
      </c>
      <c r="D54" s="188"/>
      <c r="E54" s="188"/>
      <c r="F54" s="188"/>
      <c r="G54" s="188"/>
      <c r="H54" s="188"/>
      <c r="I54" s="188"/>
      <c r="J54" s="196" t="s">
        <v>101</v>
      </c>
      <c r="K54" s="197"/>
    </row>
    <row r="55" spans="2:11" s="117" customFormat="1" ht="10.35" customHeight="1">
      <c r="B55" s="112"/>
      <c r="C55" s="113"/>
      <c r="D55" s="113"/>
      <c r="E55" s="113"/>
      <c r="F55" s="113"/>
      <c r="G55" s="113"/>
      <c r="H55" s="113"/>
      <c r="I55" s="113"/>
      <c r="J55" s="116"/>
      <c r="K55" s="116"/>
    </row>
    <row r="56" spans="2:47" s="117" customFormat="1" ht="29.25" customHeight="1">
      <c r="B56" s="112"/>
      <c r="C56" s="198" t="s">
        <v>102</v>
      </c>
      <c r="D56" s="113"/>
      <c r="E56" s="113"/>
      <c r="F56" s="113"/>
      <c r="G56" s="113"/>
      <c r="H56" s="113"/>
      <c r="I56" s="113"/>
      <c r="J56" s="182">
        <f>J105</f>
        <v>0</v>
      </c>
      <c r="K56" s="116"/>
      <c r="AU56" s="97" t="s">
        <v>103</v>
      </c>
    </row>
    <row r="57" spans="2:11" s="205" customFormat="1" ht="24.95" customHeight="1">
      <c r="B57" s="199"/>
      <c r="C57" s="200"/>
      <c r="D57" s="201" t="s">
        <v>104</v>
      </c>
      <c r="E57" s="202"/>
      <c r="F57" s="202"/>
      <c r="G57" s="202"/>
      <c r="H57" s="202"/>
      <c r="I57" s="202"/>
      <c r="J57" s="203">
        <f>J106</f>
        <v>0</v>
      </c>
      <c r="K57" s="204"/>
    </row>
    <row r="58" spans="2:11" s="212" customFormat="1" ht="19.9" customHeight="1">
      <c r="B58" s="206"/>
      <c r="C58" s="207"/>
      <c r="D58" s="208" t="s">
        <v>105</v>
      </c>
      <c r="E58" s="209"/>
      <c r="F58" s="209"/>
      <c r="G58" s="209"/>
      <c r="H58" s="209"/>
      <c r="I58" s="209"/>
      <c r="J58" s="210">
        <f>J107</f>
        <v>0</v>
      </c>
      <c r="K58" s="211"/>
    </row>
    <row r="59" spans="2:11" s="212" customFormat="1" ht="19.9" customHeight="1">
      <c r="B59" s="206"/>
      <c r="C59" s="207"/>
      <c r="D59" s="208" t="s">
        <v>106</v>
      </c>
      <c r="E59" s="209"/>
      <c r="F59" s="209"/>
      <c r="G59" s="209"/>
      <c r="H59" s="209"/>
      <c r="I59" s="209"/>
      <c r="J59" s="210">
        <f>J110</f>
        <v>0</v>
      </c>
      <c r="K59" s="211"/>
    </row>
    <row r="60" spans="2:11" s="212" customFormat="1" ht="19.9" customHeight="1">
      <c r="B60" s="206"/>
      <c r="C60" s="207"/>
      <c r="D60" s="208" t="s">
        <v>107</v>
      </c>
      <c r="E60" s="209"/>
      <c r="F60" s="209"/>
      <c r="G60" s="209"/>
      <c r="H60" s="209"/>
      <c r="I60" s="209"/>
      <c r="J60" s="210">
        <f>J128</f>
        <v>0</v>
      </c>
      <c r="K60" s="211"/>
    </row>
    <row r="61" spans="2:11" s="212" customFormat="1" ht="19.9" customHeight="1">
      <c r="B61" s="206"/>
      <c r="C61" s="207"/>
      <c r="D61" s="208" t="s">
        <v>108</v>
      </c>
      <c r="E61" s="209"/>
      <c r="F61" s="209"/>
      <c r="G61" s="209"/>
      <c r="H61" s="209"/>
      <c r="I61" s="209"/>
      <c r="J61" s="210">
        <f>J355</f>
        <v>0</v>
      </c>
      <c r="K61" s="211"/>
    </row>
    <row r="62" spans="2:11" s="212" customFormat="1" ht="19.9" customHeight="1">
      <c r="B62" s="206"/>
      <c r="C62" s="207"/>
      <c r="D62" s="208" t="s">
        <v>109</v>
      </c>
      <c r="E62" s="209"/>
      <c r="F62" s="209"/>
      <c r="G62" s="209"/>
      <c r="H62" s="209"/>
      <c r="I62" s="209"/>
      <c r="J62" s="210">
        <f>J564</f>
        <v>0</v>
      </c>
      <c r="K62" s="211"/>
    </row>
    <row r="63" spans="2:11" s="212" customFormat="1" ht="19.9" customHeight="1">
      <c r="B63" s="206"/>
      <c r="C63" s="207"/>
      <c r="D63" s="208" t="s">
        <v>110</v>
      </c>
      <c r="E63" s="209"/>
      <c r="F63" s="209"/>
      <c r="G63" s="209"/>
      <c r="H63" s="209"/>
      <c r="I63" s="209"/>
      <c r="J63" s="210">
        <f>J576</f>
        <v>0</v>
      </c>
      <c r="K63" s="211"/>
    </row>
    <row r="64" spans="2:11" s="205" customFormat="1" ht="24.95" customHeight="1">
      <c r="B64" s="199"/>
      <c r="C64" s="200"/>
      <c r="D64" s="201" t="s">
        <v>111</v>
      </c>
      <c r="E64" s="202"/>
      <c r="F64" s="202"/>
      <c r="G64" s="202"/>
      <c r="H64" s="202"/>
      <c r="I64" s="202"/>
      <c r="J64" s="203">
        <f>J578</f>
        <v>0</v>
      </c>
      <c r="K64" s="204"/>
    </row>
    <row r="65" spans="2:11" s="212" customFormat="1" ht="19.9" customHeight="1">
      <c r="B65" s="206"/>
      <c r="C65" s="207"/>
      <c r="D65" s="208" t="s">
        <v>112</v>
      </c>
      <c r="E65" s="209"/>
      <c r="F65" s="209"/>
      <c r="G65" s="209"/>
      <c r="H65" s="209"/>
      <c r="I65" s="209"/>
      <c r="J65" s="210">
        <f>J579</f>
        <v>0</v>
      </c>
      <c r="K65" s="211"/>
    </row>
    <row r="66" spans="2:11" s="212" customFormat="1" ht="19.9" customHeight="1">
      <c r="B66" s="206"/>
      <c r="C66" s="207"/>
      <c r="D66" s="208" t="s">
        <v>113</v>
      </c>
      <c r="E66" s="209"/>
      <c r="F66" s="209"/>
      <c r="G66" s="209"/>
      <c r="H66" s="209"/>
      <c r="I66" s="209"/>
      <c r="J66" s="210">
        <f>J596</f>
        <v>0</v>
      </c>
      <c r="K66" s="211"/>
    </row>
    <row r="67" spans="2:11" s="212" customFormat="1" ht="19.9" customHeight="1">
      <c r="B67" s="206"/>
      <c r="C67" s="207"/>
      <c r="D67" s="208" t="s">
        <v>114</v>
      </c>
      <c r="E67" s="209"/>
      <c r="F67" s="209"/>
      <c r="G67" s="209"/>
      <c r="H67" s="209"/>
      <c r="I67" s="209"/>
      <c r="J67" s="210">
        <f>J628</f>
        <v>0</v>
      </c>
      <c r="K67" s="211"/>
    </row>
    <row r="68" spans="2:11" s="212" customFormat="1" ht="19.9" customHeight="1">
      <c r="B68" s="206"/>
      <c r="C68" s="207"/>
      <c r="D68" s="208" t="s">
        <v>115</v>
      </c>
      <c r="E68" s="209"/>
      <c r="F68" s="209"/>
      <c r="G68" s="209"/>
      <c r="H68" s="209"/>
      <c r="I68" s="209"/>
      <c r="J68" s="210">
        <f>J653</f>
        <v>0</v>
      </c>
      <c r="K68" s="211"/>
    </row>
    <row r="69" spans="2:11" s="212" customFormat="1" ht="19.9" customHeight="1">
      <c r="B69" s="206"/>
      <c r="C69" s="207"/>
      <c r="D69" s="208" t="s">
        <v>116</v>
      </c>
      <c r="E69" s="209"/>
      <c r="F69" s="209"/>
      <c r="G69" s="209"/>
      <c r="H69" s="209"/>
      <c r="I69" s="209"/>
      <c r="J69" s="210">
        <f>J661</f>
        <v>0</v>
      </c>
      <c r="K69" s="211"/>
    </row>
    <row r="70" spans="2:11" s="212" customFormat="1" ht="19.9" customHeight="1">
      <c r="B70" s="206"/>
      <c r="C70" s="207"/>
      <c r="D70" s="208" t="s">
        <v>117</v>
      </c>
      <c r="E70" s="209"/>
      <c r="F70" s="209"/>
      <c r="G70" s="209"/>
      <c r="H70" s="209"/>
      <c r="I70" s="209"/>
      <c r="J70" s="210">
        <f>J663</f>
        <v>0</v>
      </c>
      <c r="K70" s="211"/>
    </row>
    <row r="71" spans="2:11" s="212" customFormat="1" ht="19.9" customHeight="1">
      <c r="B71" s="206"/>
      <c r="C71" s="207"/>
      <c r="D71" s="208" t="s">
        <v>118</v>
      </c>
      <c r="E71" s="209"/>
      <c r="F71" s="209"/>
      <c r="G71" s="209"/>
      <c r="H71" s="209"/>
      <c r="I71" s="209"/>
      <c r="J71" s="210">
        <f>J732</f>
        <v>0</v>
      </c>
      <c r="K71" s="211"/>
    </row>
    <row r="72" spans="2:11" s="212" customFormat="1" ht="14.85" customHeight="1">
      <c r="B72" s="206"/>
      <c r="C72" s="207"/>
      <c r="D72" s="208" t="s">
        <v>119</v>
      </c>
      <c r="E72" s="209"/>
      <c r="F72" s="209"/>
      <c r="G72" s="209"/>
      <c r="H72" s="209"/>
      <c r="I72" s="209"/>
      <c r="J72" s="210">
        <f>J740</f>
        <v>0</v>
      </c>
      <c r="K72" s="211"/>
    </row>
    <row r="73" spans="2:11" s="212" customFormat="1" ht="14.85" customHeight="1">
      <c r="B73" s="206"/>
      <c r="C73" s="207"/>
      <c r="D73" s="208" t="s">
        <v>120</v>
      </c>
      <c r="E73" s="209"/>
      <c r="F73" s="209"/>
      <c r="G73" s="209"/>
      <c r="H73" s="209"/>
      <c r="I73" s="209"/>
      <c r="J73" s="210">
        <f>J840</f>
        <v>0</v>
      </c>
      <c r="K73" s="211"/>
    </row>
    <row r="74" spans="2:11" s="212" customFormat="1" ht="19.9" customHeight="1">
      <c r="B74" s="206"/>
      <c r="C74" s="207"/>
      <c r="D74" s="208" t="s">
        <v>121</v>
      </c>
      <c r="E74" s="209"/>
      <c r="F74" s="209"/>
      <c r="G74" s="209"/>
      <c r="H74" s="209"/>
      <c r="I74" s="209"/>
      <c r="J74" s="210">
        <f>J868</f>
        <v>0</v>
      </c>
      <c r="K74" s="211"/>
    </row>
    <row r="75" spans="2:11" s="212" customFormat="1" ht="19.9" customHeight="1">
      <c r="B75" s="206"/>
      <c r="C75" s="207"/>
      <c r="D75" s="208" t="s">
        <v>122</v>
      </c>
      <c r="E75" s="209"/>
      <c r="F75" s="209"/>
      <c r="G75" s="209"/>
      <c r="H75" s="209"/>
      <c r="I75" s="209"/>
      <c r="J75" s="210">
        <f>J872</f>
        <v>0</v>
      </c>
      <c r="K75" s="211"/>
    </row>
    <row r="76" spans="2:11" s="212" customFormat="1" ht="19.9" customHeight="1">
      <c r="B76" s="206"/>
      <c r="C76" s="207"/>
      <c r="D76" s="208" t="s">
        <v>123</v>
      </c>
      <c r="E76" s="209"/>
      <c r="F76" s="209"/>
      <c r="G76" s="209"/>
      <c r="H76" s="209"/>
      <c r="I76" s="209"/>
      <c r="J76" s="210">
        <f>J943</f>
        <v>0</v>
      </c>
      <c r="K76" s="211"/>
    </row>
    <row r="77" spans="2:11" s="212" customFormat="1" ht="14.85" customHeight="1">
      <c r="B77" s="206"/>
      <c r="C77" s="207"/>
      <c r="D77" s="208" t="s">
        <v>124</v>
      </c>
      <c r="E77" s="209"/>
      <c r="F77" s="209"/>
      <c r="G77" s="209"/>
      <c r="H77" s="209"/>
      <c r="I77" s="209"/>
      <c r="J77" s="210">
        <f>J964</f>
        <v>0</v>
      </c>
      <c r="K77" s="211"/>
    </row>
    <row r="78" spans="2:11" s="212" customFormat="1" ht="14.85" customHeight="1">
      <c r="B78" s="206"/>
      <c r="C78" s="207"/>
      <c r="D78" s="208" t="s">
        <v>125</v>
      </c>
      <c r="E78" s="209"/>
      <c r="F78" s="209"/>
      <c r="G78" s="209"/>
      <c r="H78" s="209"/>
      <c r="I78" s="209"/>
      <c r="J78" s="210">
        <f>J983</f>
        <v>0</v>
      </c>
      <c r="K78" s="211"/>
    </row>
    <row r="79" spans="2:11" s="212" customFormat="1" ht="19.9" customHeight="1">
      <c r="B79" s="206"/>
      <c r="C79" s="207"/>
      <c r="D79" s="208" t="s">
        <v>126</v>
      </c>
      <c r="E79" s="209"/>
      <c r="F79" s="209"/>
      <c r="G79" s="209"/>
      <c r="H79" s="209"/>
      <c r="I79" s="209"/>
      <c r="J79" s="210">
        <f>J993</f>
        <v>0</v>
      </c>
      <c r="K79" s="211"/>
    </row>
    <row r="80" spans="2:11" s="212" customFormat="1" ht="19.9" customHeight="1">
      <c r="B80" s="206"/>
      <c r="C80" s="207"/>
      <c r="D80" s="208" t="s">
        <v>127</v>
      </c>
      <c r="E80" s="209"/>
      <c r="F80" s="209"/>
      <c r="G80" s="209"/>
      <c r="H80" s="209"/>
      <c r="I80" s="209"/>
      <c r="J80" s="210">
        <f>J998</f>
        <v>0</v>
      </c>
      <c r="K80" s="211"/>
    </row>
    <row r="81" spans="2:11" s="212" customFormat="1" ht="19.9" customHeight="1">
      <c r="B81" s="206"/>
      <c r="C81" s="207"/>
      <c r="D81" s="208" t="s">
        <v>128</v>
      </c>
      <c r="E81" s="209"/>
      <c r="F81" s="209"/>
      <c r="G81" s="209"/>
      <c r="H81" s="209"/>
      <c r="I81" s="209"/>
      <c r="J81" s="210">
        <f>J1037</f>
        <v>0</v>
      </c>
      <c r="K81" s="211"/>
    </row>
    <row r="82" spans="2:11" s="212" customFormat="1" ht="19.9" customHeight="1">
      <c r="B82" s="206"/>
      <c r="C82" s="207"/>
      <c r="D82" s="208" t="s">
        <v>129</v>
      </c>
      <c r="E82" s="209"/>
      <c r="F82" s="209"/>
      <c r="G82" s="209"/>
      <c r="H82" s="209"/>
      <c r="I82" s="209"/>
      <c r="J82" s="210">
        <f>J1068</f>
        <v>0</v>
      </c>
      <c r="K82" s="211"/>
    </row>
    <row r="83" spans="2:11" s="212" customFormat="1" ht="19.9" customHeight="1">
      <c r="B83" s="206"/>
      <c r="C83" s="207"/>
      <c r="D83" s="208" t="s">
        <v>130</v>
      </c>
      <c r="E83" s="209"/>
      <c r="F83" s="209"/>
      <c r="G83" s="209"/>
      <c r="H83" s="209"/>
      <c r="I83" s="209"/>
      <c r="J83" s="210">
        <f>J1081</f>
        <v>0</v>
      </c>
      <c r="K83" s="211"/>
    </row>
    <row r="84" spans="2:11" s="205" customFormat="1" ht="24.95" customHeight="1">
      <c r="B84" s="199"/>
      <c r="C84" s="200"/>
      <c r="D84" s="201" t="s">
        <v>131</v>
      </c>
      <c r="E84" s="202"/>
      <c r="F84" s="202"/>
      <c r="G84" s="202"/>
      <c r="H84" s="202"/>
      <c r="I84" s="202"/>
      <c r="J84" s="203">
        <f>J1087</f>
        <v>0</v>
      </c>
      <c r="K84" s="204"/>
    </row>
    <row r="85" spans="2:11" s="212" customFormat="1" ht="19.9" customHeight="1">
      <c r="B85" s="206"/>
      <c r="C85" s="207"/>
      <c r="D85" s="208" t="s">
        <v>132</v>
      </c>
      <c r="E85" s="209"/>
      <c r="F85" s="209"/>
      <c r="G85" s="209"/>
      <c r="H85" s="209"/>
      <c r="I85" s="209"/>
      <c r="J85" s="210">
        <f>J1088</f>
        <v>0</v>
      </c>
      <c r="K85" s="211"/>
    </row>
    <row r="86" spans="2:11" s="117" customFormat="1" ht="21.75" customHeight="1">
      <c r="B86" s="112"/>
      <c r="C86" s="113"/>
      <c r="D86" s="113"/>
      <c r="E86" s="113"/>
      <c r="F86" s="113"/>
      <c r="G86" s="113"/>
      <c r="H86" s="113"/>
      <c r="I86" s="113"/>
      <c r="J86" s="116"/>
      <c r="K86" s="116"/>
    </row>
    <row r="87" spans="2:11" s="117" customFormat="1" ht="6.95" customHeight="1">
      <c r="B87" s="128"/>
      <c r="C87" s="129"/>
      <c r="D87" s="129"/>
      <c r="E87" s="129"/>
      <c r="F87" s="129"/>
      <c r="G87" s="129"/>
      <c r="H87" s="129"/>
      <c r="I87" s="129"/>
      <c r="J87" s="130"/>
      <c r="K87" s="130"/>
    </row>
    <row r="91" spans="2:12" s="117" customFormat="1" ht="6.95" customHeigh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12"/>
    </row>
    <row r="92" spans="2:12" s="117" customFormat="1" ht="36.95" customHeight="1">
      <c r="B92" s="112"/>
      <c r="C92" s="133" t="s">
        <v>133</v>
      </c>
      <c r="L92" s="112"/>
    </row>
    <row r="93" spans="2:12" s="117" customFormat="1" ht="6.95" customHeight="1">
      <c r="B93" s="112"/>
      <c r="L93" s="112"/>
    </row>
    <row r="94" spans="2:12" s="117" customFormat="1" ht="14.45" customHeight="1">
      <c r="B94" s="112"/>
      <c r="C94" s="135" t="s">
        <v>19</v>
      </c>
      <c r="L94" s="112"/>
    </row>
    <row r="95" spans="2:12" s="117" customFormat="1" ht="16.5" customHeight="1">
      <c r="B95" s="112"/>
      <c r="E95" s="341" t="str">
        <f>E7</f>
        <v>Snížení energetické náročnosti budovy Dvořákova gymnázia a SOŠE Kralupy nad Vltavou</v>
      </c>
      <c r="F95" s="342"/>
      <c r="G95" s="342"/>
      <c r="H95" s="342"/>
      <c r="L95" s="112"/>
    </row>
    <row r="96" spans="2:12" s="117" customFormat="1" ht="14.45" customHeight="1">
      <c r="B96" s="112"/>
      <c r="C96" s="135" t="s">
        <v>96</v>
      </c>
      <c r="L96" s="112"/>
    </row>
    <row r="97" spans="2:12" s="117" customFormat="1" ht="17.25" customHeight="1">
      <c r="B97" s="112"/>
      <c r="E97" s="308" t="str">
        <f>E9</f>
        <v>01 - Hlavní způsobilé výdaje</v>
      </c>
      <c r="F97" s="343"/>
      <c r="G97" s="343"/>
      <c r="H97" s="343"/>
      <c r="L97" s="112"/>
    </row>
    <row r="98" spans="2:12" s="117" customFormat="1" ht="6.95" customHeight="1">
      <c r="B98" s="112"/>
      <c r="L98" s="112"/>
    </row>
    <row r="99" spans="2:12" s="117" customFormat="1" ht="18" customHeight="1">
      <c r="B99" s="112"/>
      <c r="C99" s="135" t="s">
        <v>25</v>
      </c>
      <c r="F99" s="213" t="str">
        <f>F12</f>
        <v>Dvořákovo náměstí 800, 278 01 Kralupy nad Vltavou</v>
      </c>
      <c r="I99" s="135" t="s">
        <v>27</v>
      </c>
      <c r="J99" s="214" t="str">
        <f>IF(J12="","",J12)</f>
        <v>18. 10. 2018</v>
      </c>
      <c r="L99" s="112"/>
    </row>
    <row r="100" spans="2:12" s="117" customFormat="1" ht="6.95" customHeight="1">
      <c r="B100" s="112"/>
      <c r="L100" s="112"/>
    </row>
    <row r="101" spans="2:12" s="117" customFormat="1" ht="15">
      <c r="B101" s="112"/>
      <c r="C101" s="135" t="s">
        <v>29</v>
      </c>
      <c r="F101" s="213" t="str">
        <f>E15</f>
        <v>Dvořákovo gymnázium a Střední odborná škola ekonom</v>
      </c>
      <c r="I101" s="135" t="s">
        <v>36</v>
      </c>
      <c r="J101" s="213" t="str">
        <f>E21</f>
        <v>A.D.U. atelier s.r.o.</v>
      </c>
      <c r="L101" s="112"/>
    </row>
    <row r="102" spans="2:12" s="117" customFormat="1" ht="14.45" customHeight="1">
      <c r="B102" s="112"/>
      <c r="C102" s="135" t="s">
        <v>34</v>
      </c>
      <c r="F102" s="213" t="str">
        <f>IF(E18="","",E18)</f>
        <v/>
      </c>
      <c r="L102" s="112"/>
    </row>
    <row r="103" spans="2:12" s="117" customFormat="1" ht="10.35" customHeight="1">
      <c r="B103" s="112"/>
      <c r="L103" s="112"/>
    </row>
    <row r="104" spans="2:20" s="220" customFormat="1" ht="29.25" customHeight="1">
      <c r="B104" s="215"/>
      <c r="C104" s="216" t="s">
        <v>134</v>
      </c>
      <c r="D104" s="217" t="s">
        <v>61</v>
      </c>
      <c r="E104" s="217" t="s">
        <v>57</v>
      </c>
      <c r="F104" s="217" t="s">
        <v>135</v>
      </c>
      <c r="G104" s="217" t="s">
        <v>136</v>
      </c>
      <c r="H104" s="217" t="s">
        <v>137</v>
      </c>
      <c r="I104" s="218" t="s">
        <v>138</v>
      </c>
      <c r="J104" s="217" t="s">
        <v>101</v>
      </c>
      <c r="K104" s="219" t="s">
        <v>139</v>
      </c>
      <c r="L104" s="215"/>
      <c r="M104" s="146" t="s">
        <v>140</v>
      </c>
      <c r="N104" s="147" t="s">
        <v>46</v>
      </c>
      <c r="O104" s="147" t="s">
        <v>141</v>
      </c>
      <c r="P104" s="147" t="s">
        <v>142</v>
      </c>
      <c r="Q104" s="147" t="s">
        <v>143</v>
      </c>
      <c r="R104" s="147" t="s">
        <v>144</v>
      </c>
      <c r="S104" s="147" t="s">
        <v>145</v>
      </c>
      <c r="T104" s="148" t="s">
        <v>146</v>
      </c>
    </row>
    <row r="105" spans="2:63" s="117" customFormat="1" ht="29.25" customHeight="1">
      <c r="B105" s="112"/>
      <c r="C105" s="150" t="s">
        <v>102</v>
      </c>
      <c r="J105" s="221">
        <f>BK105</f>
        <v>0</v>
      </c>
      <c r="L105" s="112"/>
      <c r="M105" s="149"/>
      <c r="N105" s="141"/>
      <c r="O105" s="141"/>
      <c r="P105" s="222">
        <f>P106+P578+P1087</f>
        <v>0</v>
      </c>
      <c r="Q105" s="141"/>
      <c r="R105" s="222">
        <f>R106+R578+R1087</f>
        <v>390.0289456399999</v>
      </c>
      <c r="S105" s="141"/>
      <c r="T105" s="223">
        <f>T106+T578+T1087</f>
        <v>256.74527450000005</v>
      </c>
      <c r="AT105" s="97" t="s">
        <v>75</v>
      </c>
      <c r="AU105" s="97" t="s">
        <v>103</v>
      </c>
      <c r="BK105" s="224">
        <f>BK106+BK578+BK1087</f>
        <v>0</v>
      </c>
    </row>
    <row r="106" spans="2:63" s="226" customFormat="1" ht="37.35" customHeight="1">
      <c r="B106" s="225"/>
      <c r="D106" s="227" t="s">
        <v>75</v>
      </c>
      <c r="E106" s="228" t="s">
        <v>147</v>
      </c>
      <c r="F106" s="228" t="s">
        <v>148</v>
      </c>
      <c r="J106" s="229">
        <f>BK106</f>
        <v>0</v>
      </c>
      <c r="L106" s="225"/>
      <c r="M106" s="230"/>
      <c r="N106" s="231"/>
      <c r="O106" s="231"/>
      <c r="P106" s="232">
        <f>P107+P110+P128+P355+P564+P576</f>
        <v>0</v>
      </c>
      <c r="Q106" s="231"/>
      <c r="R106" s="232">
        <f>R107+R110+R128+R355+R564+R576</f>
        <v>358.7683900299999</v>
      </c>
      <c r="S106" s="231"/>
      <c r="T106" s="233">
        <f>T107+T110+T128+T355+T564+T576</f>
        <v>241.00407800000002</v>
      </c>
      <c r="AR106" s="227" t="s">
        <v>84</v>
      </c>
      <c r="AT106" s="234" t="s">
        <v>75</v>
      </c>
      <c r="AU106" s="234" t="s">
        <v>76</v>
      </c>
      <c r="AY106" s="227" t="s">
        <v>149</v>
      </c>
      <c r="BK106" s="235">
        <f>BK107+BK110+BK128+BK355+BK564+BK576</f>
        <v>0</v>
      </c>
    </row>
    <row r="107" spans="2:63" s="226" customFormat="1" ht="19.9" customHeight="1">
      <c r="B107" s="225"/>
      <c r="D107" s="236" t="s">
        <v>75</v>
      </c>
      <c r="E107" s="237" t="s">
        <v>86</v>
      </c>
      <c r="F107" s="237" t="s">
        <v>150</v>
      </c>
      <c r="J107" s="238">
        <f>BK107</f>
        <v>0</v>
      </c>
      <c r="L107" s="225"/>
      <c r="M107" s="230"/>
      <c r="N107" s="231"/>
      <c r="O107" s="231"/>
      <c r="P107" s="232">
        <f>SUM(P108:P109)</f>
        <v>0</v>
      </c>
      <c r="Q107" s="231"/>
      <c r="R107" s="232">
        <f>SUM(R108:R109)</f>
        <v>0.48285675999999994</v>
      </c>
      <c r="S107" s="231"/>
      <c r="T107" s="233">
        <f>SUM(T108:T109)</f>
        <v>0</v>
      </c>
      <c r="AR107" s="227" t="s">
        <v>84</v>
      </c>
      <c r="AT107" s="234" t="s">
        <v>75</v>
      </c>
      <c r="AU107" s="234" t="s">
        <v>84</v>
      </c>
      <c r="AY107" s="227" t="s">
        <v>149</v>
      </c>
      <c r="BK107" s="235">
        <f>SUM(BK108:BK109)</f>
        <v>0</v>
      </c>
    </row>
    <row r="108" spans="2:65" s="117" customFormat="1" ht="25.5" customHeight="1">
      <c r="B108" s="112"/>
      <c r="C108" s="239" t="s">
        <v>84</v>
      </c>
      <c r="D108" s="239" t="s">
        <v>151</v>
      </c>
      <c r="E108" s="240" t="s">
        <v>152</v>
      </c>
      <c r="F108" s="241" t="s">
        <v>153</v>
      </c>
      <c r="G108" s="242" t="s">
        <v>154</v>
      </c>
      <c r="H108" s="243">
        <v>0.214</v>
      </c>
      <c r="I108" s="8"/>
      <c r="J108" s="244">
        <f>ROUND(I108*H108,2)</f>
        <v>0</v>
      </c>
      <c r="K108" s="241"/>
      <c r="L108" s="112"/>
      <c r="M108" s="245" t="s">
        <v>5</v>
      </c>
      <c r="N108" s="246" t="s">
        <v>47</v>
      </c>
      <c r="O108" s="113"/>
      <c r="P108" s="247">
        <f>O108*H108</f>
        <v>0</v>
      </c>
      <c r="Q108" s="247">
        <v>2.25634</v>
      </c>
      <c r="R108" s="247">
        <f>Q108*H108</f>
        <v>0.48285675999999994</v>
      </c>
      <c r="S108" s="247">
        <v>0</v>
      </c>
      <c r="T108" s="248">
        <f>S108*H108</f>
        <v>0</v>
      </c>
      <c r="AR108" s="97" t="s">
        <v>155</v>
      </c>
      <c r="AT108" s="97" t="s">
        <v>151</v>
      </c>
      <c r="AU108" s="97" t="s">
        <v>86</v>
      </c>
      <c r="AY108" s="97" t="s">
        <v>149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97" t="s">
        <v>84</v>
      </c>
      <c r="BK108" s="249">
        <f>ROUND(I108*H108,2)</f>
        <v>0</v>
      </c>
      <c r="BL108" s="97" t="s">
        <v>155</v>
      </c>
      <c r="BM108" s="97" t="s">
        <v>156</v>
      </c>
    </row>
    <row r="109" spans="2:51" s="251" customFormat="1" ht="13.5">
      <c r="B109" s="250"/>
      <c r="D109" s="252" t="s">
        <v>157</v>
      </c>
      <c r="E109" s="253" t="s">
        <v>5</v>
      </c>
      <c r="F109" s="254" t="s">
        <v>158</v>
      </c>
      <c r="H109" s="255">
        <v>0.214</v>
      </c>
      <c r="I109" s="9"/>
      <c r="L109" s="250"/>
      <c r="M109" s="256"/>
      <c r="N109" s="257"/>
      <c r="O109" s="257"/>
      <c r="P109" s="257"/>
      <c r="Q109" s="257"/>
      <c r="R109" s="257"/>
      <c r="S109" s="257"/>
      <c r="T109" s="258"/>
      <c r="AT109" s="253" t="s">
        <v>157</v>
      </c>
      <c r="AU109" s="253" t="s">
        <v>86</v>
      </c>
      <c r="AV109" s="251" t="s">
        <v>86</v>
      </c>
      <c r="AW109" s="251" t="s">
        <v>39</v>
      </c>
      <c r="AX109" s="251" t="s">
        <v>84</v>
      </c>
      <c r="AY109" s="253" t="s">
        <v>149</v>
      </c>
    </row>
    <row r="110" spans="2:63" s="226" customFormat="1" ht="29.85" customHeight="1">
      <c r="B110" s="225"/>
      <c r="D110" s="236" t="s">
        <v>75</v>
      </c>
      <c r="E110" s="237" t="s">
        <v>159</v>
      </c>
      <c r="F110" s="237" t="s">
        <v>160</v>
      </c>
      <c r="I110" s="7"/>
      <c r="J110" s="238">
        <f>BK110</f>
        <v>0</v>
      </c>
      <c r="L110" s="225"/>
      <c r="M110" s="230"/>
      <c r="N110" s="231"/>
      <c r="O110" s="231"/>
      <c r="P110" s="232">
        <f>SUM(P111:P127)</f>
        <v>0</v>
      </c>
      <c r="Q110" s="231"/>
      <c r="R110" s="232">
        <f>SUM(R111:R127)</f>
        <v>11.14128343</v>
      </c>
      <c r="S110" s="231"/>
      <c r="T110" s="233">
        <f>SUM(T111:T127)</f>
        <v>0</v>
      </c>
      <c r="AR110" s="227" t="s">
        <v>84</v>
      </c>
      <c r="AT110" s="234" t="s">
        <v>75</v>
      </c>
      <c r="AU110" s="234" t="s">
        <v>84</v>
      </c>
      <c r="AY110" s="227" t="s">
        <v>149</v>
      </c>
      <c r="BK110" s="235">
        <f>SUM(BK111:BK127)</f>
        <v>0</v>
      </c>
    </row>
    <row r="111" spans="2:65" s="117" customFormat="1" ht="25.5" customHeight="1">
      <c r="B111" s="112"/>
      <c r="C111" s="239" t="s">
        <v>86</v>
      </c>
      <c r="D111" s="239" t="s">
        <v>151</v>
      </c>
      <c r="E111" s="240" t="s">
        <v>161</v>
      </c>
      <c r="F111" s="241" t="s">
        <v>162</v>
      </c>
      <c r="G111" s="242" t="s">
        <v>163</v>
      </c>
      <c r="H111" s="243">
        <v>13</v>
      </c>
      <c r="I111" s="8"/>
      <c r="J111" s="244">
        <f>ROUND(I111*H111,2)</f>
        <v>0</v>
      </c>
      <c r="K111" s="241"/>
      <c r="L111" s="112"/>
      <c r="M111" s="245" t="s">
        <v>5</v>
      </c>
      <c r="N111" s="246" t="s">
        <v>47</v>
      </c>
      <c r="O111" s="113"/>
      <c r="P111" s="247">
        <f>O111*H111</f>
        <v>0</v>
      </c>
      <c r="Q111" s="247">
        <v>0.24042</v>
      </c>
      <c r="R111" s="247">
        <f>Q111*H111</f>
        <v>3.12546</v>
      </c>
      <c r="S111" s="247">
        <v>0</v>
      </c>
      <c r="T111" s="248">
        <f>S111*H111</f>
        <v>0</v>
      </c>
      <c r="AR111" s="97" t="s">
        <v>155</v>
      </c>
      <c r="AT111" s="97" t="s">
        <v>151</v>
      </c>
      <c r="AU111" s="97" t="s">
        <v>86</v>
      </c>
      <c r="AY111" s="97" t="s">
        <v>149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97" t="s">
        <v>84</v>
      </c>
      <c r="BK111" s="249">
        <f>ROUND(I111*H111,2)</f>
        <v>0</v>
      </c>
      <c r="BL111" s="97" t="s">
        <v>155</v>
      </c>
      <c r="BM111" s="97" t="s">
        <v>164</v>
      </c>
    </row>
    <row r="112" spans="2:51" s="251" customFormat="1" ht="13.5">
      <c r="B112" s="250"/>
      <c r="D112" s="259" t="s">
        <v>157</v>
      </c>
      <c r="E112" s="260" t="s">
        <v>5</v>
      </c>
      <c r="F112" s="261" t="s">
        <v>165</v>
      </c>
      <c r="H112" s="262">
        <v>13</v>
      </c>
      <c r="I112" s="9"/>
      <c r="L112" s="250"/>
      <c r="M112" s="256"/>
      <c r="N112" s="257"/>
      <c r="O112" s="257"/>
      <c r="P112" s="257"/>
      <c r="Q112" s="257"/>
      <c r="R112" s="257"/>
      <c r="S112" s="257"/>
      <c r="T112" s="258"/>
      <c r="AT112" s="253" t="s">
        <v>157</v>
      </c>
      <c r="AU112" s="253" t="s">
        <v>86</v>
      </c>
      <c r="AV112" s="251" t="s">
        <v>86</v>
      </c>
      <c r="AW112" s="251" t="s">
        <v>39</v>
      </c>
      <c r="AX112" s="251" t="s">
        <v>84</v>
      </c>
      <c r="AY112" s="253" t="s">
        <v>149</v>
      </c>
    </row>
    <row r="113" spans="2:65" s="117" customFormat="1" ht="25.5" customHeight="1">
      <c r="B113" s="112"/>
      <c r="C113" s="239" t="s">
        <v>159</v>
      </c>
      <c r="D113" s="239" t="s">
        <v>151</v>
      </c>
      <c r="E113" s="240" t="s">
        <v>166</v>
      </c>
      <c r="F113" s="241" t="s">
        <v>167</v>
      </c>
      <c r="G113" s="242" t="s">
        <v>154</v>
      </c>
      <c r="H113" s="243">
        <v>1.194</v>
      </c>
      <c r="I113" s="8"/>
      <c r="J113" s="244">
        <f>ROUND(I113*H113,2)</f>
        <v>0</v>
      </c>
      <c r="K113" s="241"/>
      <c r="L113" s="112"/>
      <c r="M113" s="245" t="s">
        <v>5</v>
      </c>
      <c r="N113" s="246" t="s">
        <v>47</v>
      </c>
      <c r="O113" s="113"/>
      <c r="P113" s="247">
        <f>O113*H113</f>
        <v>0</v>
      </c>
      <c r="Q113" s="247">
        <v>1.8775</v>
      </c>
      <c r="R113" s="247">
        <f>Q113*H113</f>
        <v>2.241735</v>
      </c>
      <c r="S113" s="247">
        <v>0</v>
      </c>
      <c r="T113" s="248">
        <f>S113*H113</f>
        <v>0</v>
      </c>
      <c r="AR113" s="97" t="s">
        <v>155</v>
      </c>
      <c r="AT113" s="97" t="s">
        <v>151</v>
      </c>
      <c r="AU113" s="97" t="s">
        <v>86</v>
      </c>
      <c r="AY113" s="97" t="s">
        <v>149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97" t="s">
        <v>84</v>
      </c>
      <c r="BK113" s="249">
        <f>ROUND(I113*H113,2)</f>
        <v>0</v>
      </c>
      <c r="BL113" s="97" t="s">
        <v>155</v>
      </c>
      <c r="BM113" s="97" t="s">
        <v>168</v>
      </c>
    </row>
    <row r="114" spans="2:51" s="251" customFormat="1" ht="13.5">
      <c r="B114" s="250"/>
      <c r="D114" s="259" t="s">
        <v>157</v>
      </c>
      <c r="E114" s="260" t="s">
        <v>5</v>
      </c>
      <c r="F114" s="261" t="s">
        <v>169</v>
      </c>
      <c r="H114" s="262">
        <v>1.194</v>
      </c>
      <c r="I114" s="9"/>
      <c r="L114" s="250"/>
      <c r="M114" s="256"/>
      <c r="N114" s="257"/>
      <c r="O114" s="257"/>
      <c r="P114" s="257"/>
      <c r="Q114" s="257"/>
      <c r="R114" s="257"/>
      <c r="S114" s="257"/>
      <c r="T114" s="258"/>
      <c r="AT114" s="253" t="s">
        <v>157</v>
      </c>
      <c r="AU114" s="253" t="s">
        <v>86</v>
      </c>
      <c r="AV114" s="251" t="s">
        <v>86</v>
      </c>
      <c r="AW114" s="251" t="s">
        <v>39</v>
      </c>
      <c r="AX114" s="251" t="s">
        <v>84</v>
      </c>
      <c r="AY114" s="253" t="s">
        <v>149</v>
      </c>
    </row>
    <row r="115" spans="2:65" s="117" customFormat="1" ht="25.5" customHeight="1">
      <c r="B115" s="112"/>
      <c r="C115" s="239" t="s">
        <v>155</v>
      </c>
      <c r="D115" s="239" t="s">
        <v>151</v>
      </c>
      <c r="E115" s="240" t="s">
        <v>170</v>
      </c>
      <c r="F115" s="241" t="s">
        <v>171</v>
      </c>
      <c r="G115" s="242" t="s">
        <v>154</v>
      </c>
      <c r="H115" s="243">
        <v>1.134</v>
      </c>
      <c r="I115" s="8"/>
      <c r="J115" s="244">
        <f>ROUND(I115*H115,2)</f>
        <v>0</v>
      </c>
      <c r="K115" s="241"/>
      <c r="L115" s="112"/>
      <c r="M115" s="245" t="s">
        <v>5</v>
      </c>
      <c r="N115" s="246" t="s">
        <v>47</v>
      </c>
      <c r="O115" s="113"/>
      <c r="P115" s="247">
        <f>O115*H115</f>
        <v>0</v>
      </c>
      <c r="Q115" s="247">
        <v>1.8775</v>
      </c>
      <c r="R115" s="247">
        <f>Q115*H115</f>
        <v>2.129085</v>
      </c>
      <c r="S115" s="247">
        <v>0</v>
      </c>
      <c r="T115" s="248">
        <f>S115*H115</f>
        <v>0</v>
      </c>
      <c r="AR115" s="97" t="s">
        <v>155</v>
      </c>
      <c r="AT115" s="97" t="s">
        <v>151</v>
      </c>
      <c r="AU115" s="97" t="s">
        <v>86</v>
      </c>
      <c r="AY115" s="97" t="s">
        <v>149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97" t="s">
        <v>84</v>
      </c>
      <c r="BK115" s="249">
        <f>ROUND(I115*H115,2)</f>
        <v>0</v>
      </c>
      <c r="BL115" s="97" t="s">
        <v>155</v>
      </c>
      <c r="BM115" s="97" t="s">
        <v>172</v>
      </c>
    </row>
    <row r="116" spans="2:51" s="251" customFormat="1" ht="13.5">
      <c r="B116" s="250"/>
      <c r="D116" s="259" t="s">
        <v>157</v>
      </c>
      <c r="E116" s="260" t="s">
        <v>5</v>
      </c>
      <c r="F116" s="261" t="s">
        <v>173</v>
      </c>
      <c r="H116" s="262">
        <v>1.134</v>
      </c>
      <c r="I116" s="9"/>
      <c r="L116" s="250"/>
      <c r="M116" s="256"/>
      <c r="N116" s="257"/>
      <c r="O116" s="257"/>
      <c r="P116" s="257"/>
      <c r="Q116" s="257"/>
      <c r="R116" s="257"/>
      <c r="S116" s="257"/>
      <c r="T116" s="258"/>
      <c r="AT116" s="253" t="s">
        <v>157</v>
      </c>
      <c r="AU116" s="253" t="s">
        <v>86</v>
      </c>
      <c r="AV116" s="251" t="s">
        <v>86</v>
      </c>
      <c r="AW116" s="251" t="s">
        <v>39</v>
      </c>
      <c r="AX116" s="251" t="s">
        <v>84</v>
      </c>
      <c r="AY116" s="253" t="s">
        <v>149</v>
      </c>
    </row>
    <row r="117" spans="2:65" s="117" customFormat="1" ht="25.5" customHeight="1">
      <c r="B117" s="112"/>
      <c r="C117" s="239" t="s">
        <v>174</v>
      </c>
      <c r="D117" s="239" t="s">
        <v>151</v>
      </c>
      <c r="E117" s="240" t="s">
        <v>175</v>
      </c>
      <c r="F117" s="241" t="s">
        <v>176</v>
      </c>
      <c r="G117" s="242" t="s">
        <v>154</v>
      </c>
      <c r="H117" s="243">
        <v>0.492</v>
      </c>
      <c r="I117" s="8"/>
      <c r="J117" s="244">
        <f>ROUND(I117*H117,2)</f>
        <v>0</v>
      </c>
      <c r="K117" s="241"/>
      <c r="L117" s="112"/>
      <c r="M117" s="245" t="s">
        <v>5</v>
      </c>
      <c r="N117" s="246" t="s">
        <v>47</v>
      </c>
      <c r="O117" s="113"/>
      <c r="P117" s="247">
        <f>O117*H117</f>
        <v>0</v>
      </c>
      <c r="Q117" s="247">
        <v>1.6285</v>
      </c>
      <c r="R117" s="247">
        <f>Q117*H117</f>
        <v>0.801222</v>
      </c>
      <c r="S117" s="247">
        <v>0</v>
      </c>
      <c r="T117" s="248">
        <f>S117*H117</f>
        <v>0</v>
      </c>
      <c r="AR117" s="97" t="s">
        <v>155</v>
      </c>
      <c r="AT117" s="97" t="s">
        <v>151</v>
      </c>
      <c r="AU117" s="97" t="s">
        <v>86</v>
      </c>
      <c r="AY117" s="97" t="s">
        <v>149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97" t="s">
        <v>84</v>
      </c>
      <c r="BK117" s="249">
        <f>ROUND(I117*H117,2)</f>
        <v>0</v>
      </c>
      <c r="BL117" s="97" t="s">
        <v>155</v>
      </c>
      <c r="BM117" s="97" t="s">
        <v>177</v>
      </c>
    </row>
    <row r="118" spans="2:51" s="251" customFormat="1" ht="13.5">
      <c r="B118" s="250"/>
      <c r="D118" s="259" t="s">
        <v>157</v>
      </c>
      <c r="E118" s="260" t="s">
        <v>5</v>
      </c>
      <c r="F118" s="261" t="s">
        <v>178</v>
      </c>
      <c r="H118" s="262">
        <v>0.492</v>
      </c>
      <c r="I118" s="9"/>
      <c r="L118" s="250"/>
      <c r="M118" s="256"/>
      <c r="N118" s="257"/>
      <c r="O118" s="257"/>
      <c r="P118" s="257"/>
      <c r="Q118" s="257"/>
      <c r="R118" s="257"/>
      <c r="S118" s="257"/>
      <c r="T118" s="258"/>
      <c r="AT118" s="253" t="s">
        <v>157</v>
      </c>
      <c r="AU118" s="253" t="s">
        <v>86</v>
      </c>
      <c r="AV118" s="251" t="s">
        <v>86</v>
      </c>
      <c r="AW118" s="251" t="s">
        <v>39</v>
      </c>
      <c r="AX118" s="251" t="s">
        <v>84</v>
      </c>
      <c r="AY118" s="253" t="s">
        <v>149</v>
      </c>
    </row>
    <row r="119" spans="2:65" s="117" customFormat="1" ht="16.5" customHeight="1">
      <c r="B119" s="112"/>
      <c r="C119" s="239" t="s">
        <v>179</v>
      </c>
      <c r="D119" s="239" t="s">
        <v>151</v>
      </c>
      <c r="E119" s="240" t="s">
        <v>180</v>
      </c>
      <c r="F119" s="241" t="s">
        <v>181</v>
      </c>
      <c r="G119" s="242" t="s">
        <v>182</v>
      </c>
      <c r="H119" s="243">
        <v>37.595</v>
      </c>
      <c r="I119" s="8"/>
      <c r="J119" s="244">
        <f>ROUND(I119*H119,2)</f>
        <v>0</v>
      </c>
      <c r="K119" s="241"/>
      <c r="L119" s="112"/>
      <c r="M119" s="245" t="s">
        <v>5</v>
      </c>
      <c r="N119" s="246" t="s">
        <v>47</v>
      </c>
      <c r="O119" s="113"/>
      <c r="P119" s="247">
        <f>O119*H119</f>
        <v>0</v>
      </c>
      <c r="Q119" s="247">
        <v>0.02857</v>
      </c>
      <c r="R119" s="247">
        <f>Q119*H119</f>
        <v>1.07408915</v>
      </c>
      <c r="S119" s="247">
        <v>0</v>
      </c>
      <c r="T119" s="248">
        <f>S119*H119</f>
        <v>0</v>
      </c>
      <c r="AR119" s="97" t="s">
        <v>155</v>
      </c>
      <c r="AT119" s="97" t="s">
        <v>151</v>
      </c>
      <c r="AU119" s="97" t="s">
        <v>86</v>
      </c>
      <c r="AY119" s="97" t="s">
        <v>149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97" t="s">
        <v>84</v>
      </c>
      <c r="BK119" s="249">
        <f>ROUND(I119*H119,2)</f>
        <v>0</v>
      </c>
      <c r="BL119" s="97" t="s">
        <v>155</v>
      </c>
      <c r="BM119" s="97" t="s">
        <v>183</v>
      </c>
    </row>
    <row r="120" spans="2:51" s="264" customFormat="1" ht="13.5">
      <c r="B120" s="263"/>
      <c r="D120" s="252" t="s">
        <v>157</v>
      </c>
      <c r="E120" s="265" t="s">
        <v>5</v>
      </c>
      <c r="F120" s="266" t="s">
        <v>184</v>
      </c>
      <c r="H120" s="267" t="s">
        <v>5</v>
      </c>
      <c r="I120" s="10"/>
      <c r="L120" s="263"/>
      <c r="M120" s="268"/>
      <c r="N120" s="269"/>
      <c r="O120" s="269"/>
      <c r="P120" s="269"/>
      <c r="Q120" s="269"/>
      <c r="R120" s="269"/>
      <c r="S120" s="269"/>
      <c r="T120" s="270"/>
      <c r="AT120" s="267" t="s">
        <v>157</v>
      </c>
      <c r="AU120" s="267" t="s">
        <v>86</v>
      </c>
      <c r="AV120" s="264" t="s">
        <v>84</v>
      </c>
      <c r="AW120" s="264" t="s">
        <v>39</v>
      </c>
      <c r="AX120" s="264" t="s">
        <v>76</v>
      </c>
      <c r="AY120" s="267" t="s">
        <v>149</v>
      </c>
    </row>
    <row r="121" spans="2:51" s="251" customFormat="1" ht="13.5">
      <c r="B121" s="250"/>
      <c r="D121" s="259" t="s">
        <v>157</v>
      </c>
      <c r="E121" s="260" t="s">
        <v>5</v>
      </c>
      <c r="F121" s="261" t="s">
        <v>185</v>
      </c>
      <c r="H121" s="262">
        <v>37.595</v>
      </c>
      <c r="I121" s="9"/>
      <c r="L121" s="250"/>
      <c r="M121" s="256"/>
      <c r="N121" s="257"/>
      <c r="O121" s="257"/>
      <c r="P121" s="257"/>
      <c r="Q121" s="257"/>
      <c r="R121" s="257"/>
      <c r="S121" s="257"/>
      <c r="T121" s="258"/>
      <c r="AT121" s="253" t="s">
        <v>157</v>
      </c>
      <c r="AU121" s="253" t="s">
        <v>86</v>
      </c>
      <c r="AV121" s="251" t="s">
        <v>86</v>
      </c>
      <c r="AW121" s="251" t="s">
        <v>39</v>
      </c>
      <c r="AX121" s="251" t="s">
        <v>84</v>
      </c>
      <c r="AY121" s="253" t="s">
        <v>149</v>
      </c>
    </row>
    <row r="122" spans="2:65" s="117" customFormat="1" ht="16.5" customHeight="1">
      <c r="B122" s="112"/>
      <c r="C122" s="239" t="s">
        <v>186</v>
      </c>
      <c r="D122" s="239" t="s">
        <v>151</v>
      </c>
      <c r="E122" s="240" t="s">
        <v>187</v>
      </c>
      <c r="F122" s="241" t="s">
        <v>188</v>
      </c>
      <c r="G122" s="242" t="s">
        <v>189</v>
      </c>
      <c r="H122" s="243">
        <v>4.56</v>
      </c>
      <c r="I122" s="8"/>
      <c r="J122" s="244">
        <f>ROUND(I122*H122,2)</f>
        <v>0</v>
      </c>
      <c r="K122" s="241"/>
      <c r="L122" s="112"/>
      <c r="M122" s="245" t="s">
        <v>5</v>
      </c>
      <c r="N122" s="246" t="s">
        <v>47</v>
      </c>
      <c r="O122" s="113"/>
      <c r="P122" s="247">
        <f>O122*H122</f>
        <v>0</v>
      </c>
      <c r="Q122" s="247">
        <v>0.0002</v>
      </c>
      <c r="R122" s="247">
        <f>Q122*H122</f>
        <v>0.0009119999999999999</v>
      </c>
      <c r="S122" s="247">
        <v>0</v>
      </c>
      <c r="T122" s="248">
        <f>S122*H122</f>
        <v>0</v>
      </c>
      <c r="AR122" s="97" t="s">
        <v>155</v>
      </c>
      <c r="AT122" s="97" t="s">
        <v>151</v>
      </c>
      <c r="AU122" s="97" t="s">
        <v>86</v>
      </c>
      <c r="AY122" s="97" t="s">
        <v>149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97" t="s">
        <v>84</v>
      </c>
      <c r="BK122" s="249">
        <f>ROUND(I122*H122,2)</f>
        <v>0</v>
      </c>
      <c r="BL122" s="97" t="s">
        <v>155</v>
      </c>
      <c r="BM122" s="97" t="s">
        <v>190</v>
      </c>
    </row>
    <row r="123" spans="2:51" s="251" customFormat="1" ht="13.5">
      <c r="B123" s="250"/>
      <c r="D123" s="259" t="s">
        <v>157</v>
      </c>
      <c r="E123" s="260" t="s">
        <v>5</v>
      </c>
      <c r="F123" s="261" t="s">
        <v>191</v>
      </c>
      <c r="H123" s="262">
        <v>4.56</v>
      </c>
      <c r="I123" s="9"/>
      <c r="L123" s="250"/>
      <c r="M123" s="256"/>
      <c r="N123" s="257"/>
      <c r="O123" s="257"/>
      <c r="P123" s="257"/>
      <c r="Q123" s="257"/>
      <c r="R123" s="257"/>
      <c r="S123" s="257"/>
      <c r="T123" s="258"/>
      <c r="AT123" s="253" t="s">
        <v>157</v>
      </c>
      <c r="AU123" s="253" t="s">
        <v>86</v>
      </c>
      <c r="AV123" s="251" t="s">
        <v>86</v>
      </c>
      <c r="AW123" s="251" t="s">
        <v>39</v>
      </c>
      <c r="AX123" s="251" t="s">
        <v>84</v>
      </c>
      <c r="AY123" s="253" t="s">
        <v>149</v>
      </c>
    </row>
    <row r="124" spans="2:65" s="117" customFormat="1" ht="25.5" customHeight="1">
      <c r="B124" s="112"/>
      <c r="C124" s="239" t="s">
        <v>192</v>
      </c>
      <c r="D124" s="239" t="s">
        <v>151</v>
      </c>
      <c r="E124" s="240" t="s">
        <v>193</v>
      </c>
      <c r="F124" s="241" t="s">
        <v>194</v>
      </c>
      <c r="G124" s="242" t="s">
        <v>189</v>
      </c>
      <c r="H124" s="243">
        <v>34.764</v>
      </c>
      <c r="I124" s="8"/>
      <c r="J124" s="244">
        <f>ROUND(I124*H124,2)</f>
        <v>0</v>
      </c>
      <c r="K124" s="241"/>
      <c r="L124" s="112"/>
      <c r="M124" s="245" t="s">
        <v>5</v>
      </c>
      <c r="N124" s="246" t="s">
        <v>47</v>
      </c>
      <c r="O124" s="113"/>
      <c r="P124" s="247">
        <f>O124*H124</f>
        <v>0</v>
      </c>
      <c r="Q124" s="247">
        <v>0.00702</v>
      </c>
      <c r="R124" s="247">
        <f>Q124*H124</f>
        <v>0.24404328000000003</v>
      </c>
      <c r="S124" s="247">
        <v>0</v>
      </c>
      <c r="T124" s="248">
        <f>S124*H124</f>
        <v>0</v>
      </c>
      <c r="AR124" s="97" t="s">
        <v>155</v>
      </c>
      <c r="AT124" s="97" t="s">
        <v>151</v>
      </c>
      <c r="AU124" s="97" t="s">
        <v>86</v>
      </c>
      <c r="AY124" s="97" t="s">
        <v>149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97" t="s">
        <v>84</v>
      </c>
      <c r="BK124" s="249">
        <f>ROUND(I124*H124,2)</f>
        <v>0</v>
      </c>
      <c r="BL124" s="97" t="s">
        <v>155</v>
      </c>
      <c r="BM124" s="97" t="s">
        <v>195</v>
      </c>
    </row>
    <row r="125" spans="2:51" s="251" customFormat="1" ht="13.5">
      <c r="B125" s="250"/>
      <c r="D125" s="259" t="s">
        <v>157</v>
      </c>
      <c r="E125" s="260" t="s">
        <v>5</v>
      </c>
      <c r="F125" s="261" t="s">
        <v>196</v>
      </c>
      <c r="H125" s="262">
        <v>34.764</v>
      </c>
      <c r="I125" s="9"/>
      <c r="L125" s="250"/>
      <c r="M125" s="256"/>
      <c r="N125" s="257"/>
      <c r="O125" s="257"/>
      <c r="P125" s="257"/>
      <c r="Q125" s="257"/>
      <c r="R125" s="257"/>
      <c r="S125" s="257"/>
      <c r="T125" s="258"/>
      <c r="AT125" s="253" t="s">
        <v>157</v>
      </c>
      <c r="AU125" s="253" t="s">
        <v>86</v>
      </c>
      <c r="AV125" s="251" t="s">
        <v>86</v>
      </c>
      <c r="AW125" s="251" t="s">
        <v>39</v>
      </c>
      <c r="AX125" s="251" t="s">
        <v>84</v>
      </c>
      <c r="AY125" s="253" t="s">
        <v>149</v>
      </c>
    </row>
    <row r="126" spans="2:65" s="117" customFormat="1" ht="16.5" customHeight="1">
      <c r="B126" s="112"/>
      <c r="C126" s="271" t="s">
        <v>197</v>
      </c>
      <c r="D126" s="271" t="s">
        <v>198</v>
      </c>
      <c r="E126" s="272" t="s">
        <v>199</v>
      </c>
      <c r="F126" s="273" t="s">
        <v>200</v>
      </c>
      <c r="G126" s="274" t="s">
        <v>189</v>
      </c>
      <c r="H126" s="275">
        <v>35.459</v>
      </c>
      <c r="I126" s="11"/>
      <c r="J126" s="276">
        <f>ROUND(I126*H126,2)</f>
        <v>0</v>
      </c>
      <c r="K126" s="273"/>
      <c r="L126" s="277"/>
      <c r="M126" s="278" t="s">
        <v>5</v>
      </c>
      <c r="N126" s="279" t="s">
        <v>47</v>
      </c>
      <c r="O126" s="113"/>
      <c r="P126" s="247">
        <f>O126*H126</f>
        <v>0</v>
      </c>
      <c r="Q126" s="247">
        <v>0.043</v>
      </c>
      <c r="R126" s="247">
        <f>Q126*H126</f>
        <v>1.524737</v>
      </c>
      <c r="S126" s="247">
        <v>0</v>
      </c>
      <c r="T126" s="248">
        <f>S126*H126</f>
        <v>0</v>
      </c>
      <c r="AR126" s="97" t="s">
        <v>192</v>
      </c>
      <c r="AT126" s="97" t="s">
        <v>198</v>
      </c>
      <c r="AU126" s="97" t="s">
        <v>86</v>
      </c>
      <c r="AY126" s="97" t="s">
        <v>149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97" t="s">
        <v>84</v>
      </c>
      <c r="BK126" s="249">
        <f>ROUND(I126*H126,2)</f>
        <v>0</v>
      </c>
      <c r="BL126" s="97" t="s">
        <v>155</v>
      </c>
      <c r="BM126" s="97" t="s">
        <v>201</v>
      </c>
    </row>
    <row r="127" spans="2:51" s="251" customFormat="1" ht="13.5">
      <c r="B127" s="250"/>
      <c r="D127" s="252" t="s">
        <v>157</v>
      </c>
      <c r="F127" s="254" t="s">
        <v>202</v>
      </c>
      <c r="H127" s="255">
        <v>35.459</v>
      </c>
      <c r="I127" s="9"/>
      <c r="L127" s="250"/>
      <c r="M127" s="256"/>
      <c r="N127" s="257"/>
      <c r="O127" s="257"/>
      <c r="P127" s="257"/>
      <c r="Q127" s="257"/>
      <c r="R127" s="257"/>
      <c r="S127" s="257"/>
      <c r="T127" s="258"/>
      <c r="AT127" s="253" t="s">
        <v>157</v>
      </c>
      <c r="AU127" s="253" t="s">
        <v>86</v>
      </c>
      <c r="AV127" s="251" t="s">
        <v>86</v>
      </c>
      <c r="AW127" s="251" t="s">
        <v>6</v>
      </c>
      <c r="AX127" s="251" t="s">
        <v>84</v>
      </c>
      <c r="AY127" s="253" t="s">
        <v>149</v>
      </c>
    </row>
    <row r="128" spans="2:63" s="226" customFormat="1" ht="29.85" customHeight="1">
      <c r="B128" s="225"/>
      <c r="D128" s="236" t="s">
        <v>75</v>
      </c>
      <c r="E128" s="237" t="s">
        <v>179</v>
      </c>
      <c r="F128" s="237" t="s">
        <v>203</v>
      </c>
      <c r="I128" s="7"/>
      <c r="J128" s="238">
        <f>BK128</f>
        <v>0</v>
      </c>
      <c r="L128" s="225"/>
      <c r="M128" s="230"/>
      <c r="N128" s="231"/>
      <c r="O128" s="231"/>
      <c r="P128" s="232">
        <f>SUM(P129:P354)</f>
        <v>0</v>
      </c>
      <c r="Q128" s="231"/>
      <c r="R128" s="232">
        <f>SUM(R129:R354)</f>
        <v>329.8796462799999</v>
      </c>
      <c r="S128" s="231"/>
      <c r="T128" s="233">
        <f>SUM(T129:T354)</f>
        <v>0</v>
      </c>
      <c r="AR128" s="227" t="s">
        <v>84</v>
      </c>
      <c r="AT128" s="234" t="s">
        <v>75</v>
      </c>
      <c r="AU128" s="234" t="s">
        <v>84</v>
      </c>
      <c r="AY128" s="227" t="s">
        <v>149</v>
      </c>
      <c r="BK128" s="235">
        <f>SUM(BK129:BK354)</f>
        <v>0</v>
      </c>
    </row>
    <row r="129" spans="2:65" s="117" customFormat="1" ht="16.5" customHeight="1">
      <c r="B129" s="112"/>
      <c r="C129" s="239" t="s">
        <v>204</v>
      </c>
      <c r="D129" s="239" t="s">
        <v>151</v>
      </c>
      <c r="E129" s="240" t="s">
        <v>205</v>
      </c>
      <c r="F129" s="241" t="s">
        <v>206</v>
      </c>
      <c r="G129" s="242" t="s">
        <v>182</v>
      </c>
      <c r="H129" s="243">
        <v>1.58</v>
      </c>
      <c r="I129" s="8"/>
      <c r="J129" s="244">
        <f>ROUND(I129*H129,2)</f>
        <v>0</v>
      </c>
      <c r="K129" s="241"/>
      <c r="L129" s="112"/>
      <c r="M129" s="245" t="s">
        <v>5</v>
      </c>
      <c r="N129" s="246" t="s">
        <v>47</v>
      </c>
      <c r="O129" s="113"/>
      <c r="P129" s="247">
        <f>O129*H129</f>
        <v>0</v>
      </c>
      <c r="Q129" s="247">
        <v>0.04</v>
      </c>
      <c r="R129" s="247">
        <f>Q129*H129</f>
        <v>0.0632</v>
      </c>
      <c r="S129" s="247">
        <v>0</v>
      </c>
      <c r="T129" s="248">
        <f>S129*H129</f>
        <v>0</v>
      </c>
      <c r="AR129" s="97" t="s">
        <v>155</v>
      </c>
      <c r="AT129" s="97" t="s">
        <v>151</v>
      </c>
      <c r="AU129" s="97" t="s">
        <v>86</v>
      </c>
      <c r="AY129" s="97" t="s">
        <v>149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97" t="s">
        <v>84</v>
      </c>
      <c r="BK129" s="249">
        <f>ROUND(I129*H129,2)</f>
        <v>0</v>
      </c>
      <c r="BL129" s="97" t="s">
        <v>155</v>
      </c>
      <c r="BM129" s="97" t="s">
        <v>207</v>
      </c>
    </row>
    <row r="130" spans="2:51" s="251" customFormat="1" ht="13.5">
      <c r="B130" s="250"/>
      <c r="D130" s="259" t="s">
        <v>157</v>
      </c>
      <c r="E130" s="260" t="s">
        <v>5</v>
      </c>
      <c r="F130" s="261" t="s">
        <v>208</v>
      </c>
      <c r="H130" s="262">
        <v>1.58</v>
      </c>
      <c r="I130" s="9"/>
      <c r="L130" s="250"/>
      <c r="M130" s="256"/>
      <c r="N130" s="257"/>
      <c r="O130" s="257"/>
      <c r="P130" s="257"/>
      <c r="Q130" s="257"/>
      <c r="R130" s="257"/>
      <c r="S130" s="257"/>
      <c r="T130" s="258"/>
      <c r="AT130" s="253" t="s">
        <v>157</v>
      </c>
      <c r="AU130" s="253" t="s">
        <v>86</v>
      </c>
      <c r="AV130" s="251" t="s">
        <v>86</v>
      </c>
      <c r="AW130" s="251" t="s">
        <v>39</v>
      </c>
      <c r="AX130" s="251" t="s">
        <v>84</v>
      </c>
      <c r="AY130" s="253" t="s">
        <v>149</v>
      </c>
    </row>
    <row r="131" spans="2:65" s="117" customFormat="1" ht="25.5" customHeight="1">
      <c r="B131" s="112"/>
      <c r="C131" s="239" t="s">
        <v>209</v>
      </c>
      <c r="D131" s="239" t="s">
        <v>151</v>
      </c>
      <c r="E131" s="240" t="s">
        <v>210</v>
      </c>
      <c r="F131" s="241" t="s">
        <v>211</v>
      </c>
      <c r="G131" s="242" t="s">
        <v>163</v>
      </c>
      <c r="H131" s="243">
        <v>13</v>
      </c>
      <c r="I131" s="8"/>
      <c r="J131" s="244">
        <f>ROUND(I131*H131,2)</f>
        <v>0</v>
      </c>
      <c r="K131" s="241"/>
      <c r="L131" s="112"/>
      <c r="M131" s="245" t="s">
        <v>5</v>
      </c>
      <c r="N131" s="246" t="s">
        <v>47</v>
      </c>
      <c r="O131" s="113"/>
      <c r="P131" s="247">
        <f>O131*H131</f>
        <v>0</v>
      </c>
      <c r="Q131" s="247">
        <v>0.0102</v>
      </c>
      <c r="R131" s="247">
        <f>Q131*H131</f>
        <v>0.1326</v>
      </c>
      <c r="S131" s="247">
        <v>0</v>
      </c>
      <c r="T131" s="248">
        <f>S131*H131</f>
        <v>0</v>
      </c>
      <c r="AR131" s="97" t="s">
        <v>155</v>
      </c>
      <c r="AT131" s="97" t="s">
        <v>151</v>
      </c>
      <c r="AU131" s="97" t="s">
        <v>86</v>
      </c>
      <c r="AY131" s="97" t="s">
        <v>149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97" t="s">
        <v>84</v>
      </c>
      <c r="BK131" s="249">
        <f>ROUND(I131*H131,2)</f>
        <v>0</v>
      </c>
      <c r="BL131" s="97" t="s">
        <v>155</v>
      </c>
      <c r="BM131" s="97" t="s">
        <v>212</v>
      </c>
    </row>
    <row r="132" spans="2:51" s="251" customFormat="1" ht="13.5">
      <c r="B132" s="250"/>
      <c r="D132" s="259" t="s">
        <v>157</v>
      </c>
      <c r="E132" s="260" t="s">
        <v>5</v>
      </c>
      <c r="F132" s="261" t="s">
        <v>165</v>
      </c>
      <c r="H132" s="262">
        <v>13</v>
      </c>
      <c r="I132" s="9"/>
      <c r="L132" s="250"/>
      <c r="M132" s="256"/>
      <c r="N132" s="257"/>
      <c r="O132" s="257"/>
      <c r="P132" s="257"/>
      <c r="Q132" s="257"/>
      <c r="R132" s="257"/>
      <c r="S132" s="257"/>
      <c r="T132" s="258"/>
      <c r="AT132" s="253" t="s">
        <v>157</v>
      </c>
      <c r="AU132" s="253" t="s">
        <v>86</v>
      </c>
      <c r="AV132" s="251" t="s">
        <v>86</v>
      </c>
      <c r="AW132" s="251" t="s">
        <v>39</v>
      </c>
      <c r="AX132" s="251" t="s">
        <v>84</v>
      </c>
      <c r="AY132" s="253" t="s">
        <v>149</v>
      </c>
    </row>
    <row r="133" spans="2:65" s="117" customFormat="1" ht="25.5" customHeight="1">
      <c r="B133" s="112"/>
      <c r="C133" s="239" t="s">
        <v>213</v>
      </c>
      <c r="D133" s="239" t="s">
        <v>151</v>
      </c>
      <c r="E133" s="240" t="s">
        <v>214</v>
      </c>
      <c r="F133" s="241" t="s">
        <v>215</v>
      </c>
      <c r="G133" s="242" t="s">
        <v>163</v>
      </c>
      <c r="H133" s="243">
        <v>3</v>
      </c>
      <c r="I133" s="8"/>
      <c r="J133" s="244">
        <f>ROUND(I133*H133,2)</f>
        <v>0</v>
      </c>
      <c r="K133" s="241"/>
      <c r="L133" s="112"/>
      <c r="M133" s="245" t="s">
        <v>5</v>
      </c>
      <c r="N133" s="246" t="s">
        <v>47</v>
      </c>
      <c r="O133" s="113"/>
      <c r="P133" s="247">
        <f>O133*H133</f>
        <v>0</v>
      </c>
      <c r="Q133" s="247">
        <v>0.0415</v>
      </c>
      <c r="R133" s="247">
        <f>Q133*H133</f>
        <v>0.1245</v>
      </c>
      <c r="S133" s="247">
        <v>0</v>
      </c>
      <c r="T133" s="248">
        <f>S133*H133</f>
        <v>0</v>
      </c>
      <c r="AR133" s="97" t="s">
        <v>155</v>
      </c>
      <c r="AT133" s="97" t="s">
        <v>151</v>
      </c>
      <c r="AU133" s="97" t="s">
        <v>86</v>
      </c>
      <c r="AY133" s="97" t="s">
        <v>149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97" t="s">
        <v>84</v>
      </c>
      <c r="BK133" s="249">
        <f>ROUND(I133*H133,2)</f>
        <v>0</v>
      </c>
      <c r="BL133" s="97" t="s">
        <v>155</v>
      </c>
      <c r="BM133" s="97" t="s">
        <v>216</v>
      </c>
    </row>
    <row r="134" spans="2:51" s="251" customFormat="1" ht="13.5">
      <c r="B134" s="250"/>
      <c r="D134" s="259" t="s">
        <v>157</v>
      </c>
      <c r="E134" s="260" t="s">
        <v>5</v>
      </c>
      <c r="F134" s="261" t="s">
        <v>217</v>
      </c>
      <c r="H134" s="262">
        <v>3</v>
      </c>
      <c r="I134" s="9"/>
      <c r="L134" s="250"/>
      <c r="M134" s="256"/>
      <c r="N134" s="257"/>
      <c r="O134" s="257"/>
      <c r="P134" s="257"/>
      <c r="Q134" s="257"/>
      <c r="R134" s="257"/>
      <c r="S134" s="257"/>
      <c r="T134" s="258"/>
      <c r="AT134" s="253" t="s">
        <v>157</v>
      </c>
      <c r="AU134" s="253" t="s">
        <v>86</v>
      </c>
      <c r="AV134" s="251" t="s">
        <v>86</v>
      </c>
      <c r="AW134" s="251" t="s">
        <v>39</v>
      </c>
      <c r="AX134" s="251" t="s">
        <v>84</v>
      </c>
      <c r="AY134" s="253" t="s">
        <v>149</v>
      </c>
    </row>
    <row r="135" spans="2:65" s="117" customFormat="1" ht="25.5" customHeight="1">
      <c r="B135" s="112"/>
      <c r="C135" s="239" t="s">
        <v>218</v>
      </c>
      <c r="D135" s="239" t="s">
        <v>151</v>
      </c>
      <c r="E135" s="240" t="s">
        <v>219</v>
      </c>
      <c r="F135" s="241" t="s">
        <v>220</v>
      </c>
      <c r="G135" s="242" t="s">
        <v>163</v>
      </c>
      <c r="H135" s="243">
        <v>1</v>
      </c>
      <c r="I135" s="8"/>
      <c r="J135" s="244">
        <f>ROUND(I135*H135,2)</f>
        <v>0</v>
      </c>
      <c r="K135" s="241"/>
      <c r="L135" s="112"/>
      <c r="M135" s="245" t="s">
        <v>5</v>
      </c>
      <c r="N135" s="246" t="s">
        <v>47</v>
      </c>
      <c r="O135" s="113"/>
      <c r="P135" s="247">
        <f>O135*H135</f>
        <v>0</v>
      </c>
      <c r="Q135" s="247">
        <v>0.1575</v>
      </c>
      <c r="R135" s="247">
        <f>Q135*H135</f>
        <v>0.1575</v>
      </c>
      <c r="S135" s="247">
        <v>0</v>
      </c>
      <c r="T135" s="248">
        <f>S135*H135</f>
        <v>0</v>
      </c>
      <c r="AR135" s="97" t="s">
        <v>155</v>
      </c>
      <c r="AT135" s="97" t="s">
        <v>151</v>
      </c>
      <c r="AU135" s="97" t="s">
        <v>86</v>
      </c>
      <c r="AY135" s="97" t="s">
        <v>149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97" t="s">
        <v>84</v>
      </c>
      <c r="BK135" s="249">
        <f>ROUND(I135*H135,2)</f>
        <v>0</v>
      </c>
      <c r="BL135" s="97" t="s">
        <v>155</v>
      </c>
      <c r="BM135" s="97" t="s">
        <v>221</v>
      </c>
    </row>
    <row r="136" spans="2:51" s="251" customFormat="1" ht="13.5">
      <c r="B136" s="250"/>
      <c r="D136" s="259" t="s">
        <v>157</v>
      </c>
      <c r="E136" s="260" t="s">
        <v>5</v>
      </c>
      <c r="F136" s="261" t="s">
        <v>222</v>
      </c>
      <c r="H136" s="262">
        <v>1</v>
      </c>
      <c r="I136" s="9"/>
      <c r="L136" s="250"/>
      <c r="M136" s="256"/>
      <c r="N136" s="257"/>
      <c r="O136" s="257"/>
      <c r="P136" s="257"/>
      <c r="Q136" s="257"/>
      <c r="R136" s="257"/>
      <c r="S136" s="257"/>
      <c r="T136" s="258"/>
      <c r="AT136" s="253" t="s">
        <v>157</v>
      </c>
      <c r="AU136" s="253" t="s">
        <v>86</v>
      </c>
      <c r="AV136" s="251" t="s">
        <v>86</v>
      </c>
      <c r="AW136" s="251" t="s">
        <v>39</v>
      </c>
      <c r="AX136" s="251" t="s">
        <v>84</v>
      </c>
      <c r="AY136" s="253" t="s">
        <v>149</v>
      </c>
    </row>
    <row r="137" spans="2:65" s="117" customFormat="1" ht="16.5" customHeight="1">
      <c r="B137" s="112"/>
      <c r="C137" s="239" t="s">
        <v>223</v>
      </c>
      <c r="D137" s="239" t="s">
        <v>151</v>
      </c>
      <c r="E137" s="240" t="s">
        <v>224</v>
      </c>
      <c r="F137" s="241" t="s">
        <v>225</v>
      </c>
      <c r="G137" s="242" t="s">
        <v>189</v>
      </c>
      <c r="H137" s="243">
        <v>2279.86</v>
      </c>
      <c r="I137" s="8"/>
      <c r="J137" s="244">
        <f>ROUND(I137*H137,2)</f>
        <v>0</v>
      </c>
      <c r="K137" s="241"/>
      <c r="L137" s="112"/>
      <c r="M137" s="245" t="s">
        <v>5</v>
      </c>
      <c r="N137" s="246" t="s">
        <v>47</v>
      </c>
      <c r="O137" s="113"/>
      <c r="P137" s="247">
        <f>O137*H137</f>
        <v>0</v>
      </c>
      <c r="Q137" s="247">
        <v>0.0015</v>
      </c>
      <c r="R137" s="247">
        <f>Q137*H137</f>
        <v>3.4197900000000003</v>
      </c>
      <c r="S137" s="247">
        <v>0</v>
      </c>
      <c r="T137" s="248">
        <f>S137*H137</f>
        <v>0</v>
      </c>
      <c r="AR137" s="97" t="s">
        <v>155</v>
      </c>
      <c r="AT137" s="97" t="s">
        <v>151</v>
      </c>
      <c r="AU137" s="97" t="s">
        <v>86</v>
      </c>
      <c r="AY137" s="97" t="s">
        <v>149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97" t="s">
        <v>84</v>
      </c>
      <c r="BK137" s="249">
        <f>ROUND(I137*H137,2)</f>
        <v>0</v>
      </c>
      <c r="BL137" s="97" t="s">
        <v>155</v>
      </c>
      <c r="BM137" s="97" t="s">
        <v>226</v>
      </c>
    </row>
    <row r="138" spans="2:51" s="251" customFormat="1" ht="13.5">
      <c r="B138" s="250"/>
      <c r="D138" s="259" t="s">
        <v>157</v>
      </c>
      <c r="E138" s="260" t="s">
        <v>5</v>
      </c>
      <c r="F138" s="261" t="s">
        <v>227</v>
      </c>
      <c r="H138" s="262">
        <v>2279.86</v>
      </c>
      <c r="I138" s="9"/>
      <c r="L138" s="250"/>
      <c r="M138" s="256"/>
      <c r="N138" s="257"/>
      <c r="O138" s="257"/>
      <c r="P138" s="257"/>
      <c r="Q138" s="257"/>
      <c r="R138" s="257"/>
      <c r="S138" s="257"/>
      <c r="T138" s="258"/>
      <c r="AT138" s="253" t="s">
        <v>157</v>
      </c>
      <c r="AU138" s="253" t="s">
        <v>86</v>
      </c>
      <c r="AV138" s="251" t="s">
        <v>86</v>
      </c>
      <c r="AW138" s="251" t="s">
        <v>39</v>
      </c>
      <c r="AX138" s="251" t="s">
        <v>84</v>
      </c>
      <c r="AY138" s="253" t="s">
        <v>149</v>
      </c>
    </row>
    <row r="139" spans="2:65" s="117" customFormat="1" ht="25.5" customHeight="1">
      <c r="B139" s="112"/>
      <c r="C139" s="239" t="s">
        <v>11</v>
      </c>
      <c r="D139" s="239" t="s">
        <v>151</v>
      </c>
      <c r="E139" s="240" t="s">
        <v>228</v>
      </c>
      <c r="F139" s="241" t="s">
        <v>229</v>
      </c>
      <c r="G139" s="242" t="s">
        <v>182</v>
      </c>
      <c r="H139" s="243">
        <v>283.813</v>
      </c>
      <c r="I139" s="8"/>
      <c r="J139" s="244">
        <f>ROUND(I139*H139,2)</f>
        <v>0</v>
      </c>
      <c r="K139" s="241"/>
      <c r="L139" s="112"/>
      <c r="M139" s="245" t="s">
        <v>5</v>
      </c>
      <c r="N139" s="246" t="s">
        <v>47</v>
      </c>
      <c r="O139" s="113"/>
      <c r="P139" s="247">
        <f>O139*H139</f>
        <v>0</v>
      </c>
      <c r="Q139" s="247">
        <v>0.00489</v>
      </c>
      <c r="R139" s="247">
        <f>Q139*H139</f>
        <v>1.38784557</v>
      </c>
      <c r="S139" s="247">
        <v>0</v>
      </c>
      <c r="T139" s="248">
        <f>S139*H139</f>
        <v>0</v>
      </c>
      <c r="AR139" s="97" t="s">
        <v>155</v>
      </c>
      <c r="AT139" s="97" t="s">
        <v>151</v>
      </c>
      <c r="AU139" s="97" t="s">
        <v>86</v>
      </c>
      <c r="AY139" s="97" t="s">
        <v>149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97" t="s">
        <v>84</v>
      </c>
      <c r="BK139" s="249">
        <f>ROUND(I139*H139,2)</f>
        <v>0</v>
      </c>
      <c r="BL139" s="97" t="s">
        <v>155</v>
      </c>
      <c r="BM139" s="97" t="s">
        <v>230</v>
      </c>
    </row>
    <row r="140" spans="2:51" s="264" customFormat="1" ht="13.5">
      <c r="B140" s="263"/>
      <c r="D140" s="252" t="s">
        <v>157</v>
      </c>
      <c r="E140" s="265" t="s">
        <v>5</v>
      </c>
      <c r="F140" s="266" t="s">
        <v>231</v>
      </c>
      <c r="H140" s="267" t="s">
        <v>5</v>
      </c>
      <c r="I140" s="10"/>
      <c r="L140" s="263"/>
      <c r="M140" s="268"/>
      <c r="N140" s="269"/>
      <c r="O140" s="269"/>
      <c r="P140" s="269"/>
      <c r="Q140" s="269"/>
      <c r="R140" s="269"/>
      <c r="S140" s="269"/>
      <c r="T140" s="270"/>
      <c r="AT140" s="267" t="s">
        <v>157</v>
      </c>
      <c r="AU140" s="267" t="s">
        <v>86</v>
      </c>
      <c r="AV140" s="264" t="s">
        <v>84</v>
      </c>
      <c r="AW140" s="264" t="s">
        <v>39</v>
      </c>
      <c r="AX140" s="264" t="s">
        <v>76</v>
      </c>
      <c r="AY140" s="267" t="s">
        <v>149</v>
      </c>
    </row>
    <row r="141" spans="2:51" s="251" customFormat="1" ht="13.5">
      <c r="B141" s="250"/>
      <c r="D141" s="252" t="s">
        <v>157</v>
      </c>
      <c r="E141" s="253" t="s">
        <v>5</v>
      </c>
      <c r="F141" s="254" t="s">
        <v>232</v>
      </c>
      <c r="H141" s="255">
        <v>7.504</v>
      </c>
      <c r="I141" s="9"/>
      <c r="L141" s="250"/>
      <c r="M141" s="256"/>
      <c r="N141" s="257"/>
      <c r="O141" s="257"/>
      <c r="P141" s="257"/>
      <c r="Q141" s="257"/>
      <c r="R141" s="257"/>
      <c r="S141" s="257"/>
      <c r="T141" s="258"/>
      <c r="AT141" s="253" t="s">
        <v>157</v>
      </c>
      <c r="AU141" s="253" t="s">
        <v>86</v>
      </c>
      <c r="AV141" s="251" t="s">
        <v>86</v>
      </c>
      <c r="AW141" s="251" t="s">
        <v>39</v>
      </c>
      <c r="AX141" s="251" t="s">
        <v>76</v>
      </c>
      <c r="AY141" s="253" t="s">
        <v>149</v>
      </c>
    </row>
    <row r="142" spans="2:51" s="251" customFormat="1" ht="13.5">
      <c r="B142" s="250"/>
      <c r="D142" s="252" t="s">
        <v>157</v>
      </c>
      <c r="E142" s="253" t="s">
        <v>5</v>
      </c>
      <c r="F142" s="254" t="s">
        <v>233</v>
      </c>
      <c r="H142" s="255">
        <v>10.157</v>
      </c>
      <c r="I142" s="9"/>
      <c r="L142" s="250"/>
      <c r="M142" s="256"/>
      <c r="N142" s="257"/>
      <c r="O142" s="257"/>
      <c r="P142" s="257"/>
      <c r="Q142" s="257"/>
      <c r="R142" s="257"/>
      <c r="S142" s="257"/>
      <c r="T142" s="258"/>
      <c r="AT142" s="253" t="s">
        <v>157</v>
      </c>
      <c r="AU142" s="253" t="s">
        <v>86</v>
      </c>
      <c r="AV142" s="251" t="s">
        <v>86</v>
      </c>
      <c r="AW142" s="251" t="s">
        <v>39</v>
      </c>
      <c r="AX142" s="251" t="s">
        <v>76</v>
      </c>
      <c r="AY142" s="253" t="s">
        <v>149</v>
      </c>
    </row>
    <row r="143" spans="2:51" s="251" customFormat="1" ht="13.5">
      <c r="B143" s="250"/>
      <c r="D143" s="252" t="s">
        <v>157</v>
      </c>
      <c r="E143" s="253" t="s">
        <v>5</v>
      </c>
      <c r="F143" s="254" t="s">
        <v>234</v>
      </c>
      <c r="H143" s="255">
        <v>1.972</v>
      </c>
      <c r="I143" s="9"/>
      <c r="L143" s="250"/>
      <c r="M143" s="256"/>
      <c r="N143" s="257"/>
      <c r="O143" s="257"/>
      <c r="P143" s="257"/>
      <c r="Q143" s="257"/>
      <c r="R143" s="257"/>
      <c r="S143" s="257"/>
      <c r="T143" s="258"/>
      <c r="AT143" s="253" t="s">
        <v>157</v>
      </c>
      <c r="AU143" s="253" t="s">
        <v>86</v>
      </c>
      <c r="AV143" s="251" t="s">
        <v>86</v>
      </c>
      <c r="AW143" s="251" t="s">
        <v>39</v>
      </c>
      <c r="AX143" s="251" t="s">
        <v>76</v>
      </c>
      <c r="AY143" s="253" t="s">
        <v>149</v>
      </c>
    </row>
    <row r="144" spans="2:51" s="264" customFormat="1" ht="13.5">
      <c r="B144" s="263"/>
      <c r="D144" s="252" t="s">
        <v>157</v>
      </c>
      <c r="E144" s="265" t="s">
        <v>5</v>
      </c>
      <c r="F144" s="266" t="s">
        <v>235</v>
      </c>
      <c r="H144" s="267" t="s">
        <v>5</v>
      </c>
      <c r="I144" s="10"/>
      <c r="L144" s="263"/>
      <c r="M144" s="268"/>
      <c r="N144" s="269"/>
      <c r="O144" s="269"/>
      <c r="P144" s="269"/>
      <c r="Q144" s="269"/>
      <c r="R144" s="269"/>
      <c r="S144" s="269"/>
      <c r="T144" s="270"/>
      <c r="AT144" s="267" t="s">
        <v>157</v>
      </c>
      <c r="AU144" s="267" t="s">
        <v>86</v>
      </c>
      <c r="AV144" s="264" t="s">
        <v>84</v>
      </c>
      <c r="AW144" s="264" t="s">
        <v>39</v>
      </c>
      <c r="AX144" s="264" t="s">
        <v>76</v>
      </c>
      <c r="AY144" s="267" t="s">
        <v>149</v>
      </c>
    </row>
    <row r="145" spans="2:51" s="251" customFormat="1" ht="27">
      <c r="B145" s="250"/>
      <c r="D145" s="252" t="s">
        <v>157</v>
      </c>
      <c r="E145" s="253" t="s">
        <v>5</v>
      </c>
      <c r="F145" s="254" t="s">
        <v>236</v>
      </c>
      <c r="H145" s="255">
        <v>264.18</v>
      </c>
      <c r="I145" s="9"/>
      <c r="L145" s="250"/>
      <c r="M145" s="256"/>
      <c r="N145" s="257"/>
      <c r="O145" s="257"/>
      <c r="P145" s="257"/>
      <c r="Q145" s="257"/>
      <c r="R145" s="257"/>
      <c r="S145" s="257"/>
      <c r="T145" s="258"/>
      <c r="AT145" s="253" t="s">
        <v>157</v>
      </c>
      <c r="AU145" s="253" t="s">
        <v>86</v>
      </c>
      <c r="AV145" s="251" t="s">
        <v>86</v>
      </c>
      <c r="AW145" s="251" t="s">
        <v>39</v>
      </c>
      <c r="AX145" s="251" t="s">
        <v>76</v>
      </c>
      <c r="AY145" s="253" t="s">
        <v>149</v>
      </c>
    </row>
    <row r="146" spans="2:51" s="281" customFormat="1" ht="13.5">
      <c r="B146" s="280"/>
      <c r="D146" s="259" t="s">
        <v>157</v>
      </c>
      <c r="E146" s="282" t="s">
        <v>5</v>
      </c>
      <c r="F146" s="283" t="s">
        <v>237</v>
      </c>
      <c r="H146" s="284">
        <v>283.813</v>
      </c>
      <c r="I146" s="12"/>
      <c r="L146" s="280"/>
      <c r="M146" s="285"/>
      <c r="N146" s="286"/>
      <c r="O146" s="286"/>
      <c r="P146" s="286"/>
      <c r="Q146" s="286"/>
      <c r="R146" s="286"/>
      <c r="S146" s="286"/>
      <c r="T146" s="287"/>
      <c r="AT146" s="288" t="s">
        <v>157</v>
      </c>
      <c r="AU146" s="288" t="s">
        <v>86</v>
      </c>
      <c r="AV146" s="281" t="s">
        <v>155</v>
      </c>
      <c r="AW146" s="281" t="s">
        <v>39</v>
      </c>
      <c r="AX146" s="281" t="s">
        <v>84</v>
      </c>
      <c r="AY146" s="288" t="s">
        <v>149</v>
      </c>
    </row>
    <row r="147" spans="2:65" s="117" customFormat="1" ht="25.5" customHeight="1">
      <c r="B147" s="112"/>
      <c r="C147" s="239" t="s">
        <v>238</v>
      </c>
      <c r="D147" s="239" t="s">
        <v>151</v>
      </c>
      <c r="E147" s="240" t="s">
        <v>239</v>
      </c>
      <c r="F147" s="241" t="s">
        <v>240</v>
      </c>
      <c r="G147" s="242" t="s">
        <v>182</v>
      </c>
      <c r="H147" s="243">
        <v>266.152</v>
      </c>
      <c r="I147" s="8"/>
      <c r="J147" s="244">
        <f>ROUND(I147*H147,2)</f>
        <v>0</v>
      </c>
      <c r="K147" s="241"/>
      <c r="L147" s="112"/>
      <c r="M147" s="245" t="s">
        <v>5</v>
      </c>
      <c r="N147" s="246" t="s">
        <v>47</v>
      </c>
      <c r="O147" s="113"/>
      <c r="P147" s="247">
        <f>O147*H147</f>
        <v>0</v>
      </c>
      <c r="Q147" s="247">
        <v>0.01131</v>
      </c>
      <c r="R147" s="247">
        <f>Q147*H147</f>
        <v>3.01017912</v>
      </c>
      <c r="S147" s="247">
        <v>0</v>
      </c>
      <c r="T147" s="248">
        <f>S147*H147</f>
        <v>0</v>
      </c>
      <c r="AR147" s="97" t="s">
        <v>155</v>
      </c>
      <c r="AT147" s="97" t="s">
        <v>151</v>
      </c>
      <c r="AU147" s="97" t="s">
        <v>86</v>
      </c>
      <c r="AY147" s="97" t="s">
        <v>149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97" t="s">
        <v>84</v>
      </c>
      <c r="BK147" s="249">
        <f>ROUND(I147*H147,2)</f>
        <v>0</v>
      </c>
      <c r="BL147" s="97" t="s">
        <v>155</v>
      </c>
      <c r="BM147" s="97" t="s">
        <v>241</v>
      </c>
    </row>
    <row r="148" spans="2:47" s="117" customFormat="1" ht="67.5">
      <c r="B148" s="112"/>
      <c r="D148" s="252" t="s">
        <v>242</v>
      </c>
      <c r="F148" s="289" t="s">
        <v>243</v>
      </c>
      <c r="I148" s="13"/>
      <c r="L148" s="112"/>
      <c r="M148" s="290"/>
      <c r="N148" s="113"/>
      <c r="O148" s="113"/>
      <c r="P148" s="113"/>
      <c r="Q148" s="113"/>
      <c r="R148" s="113"/>
      <c r="S148" s="113"/>
      <c r="T148" s="143"/>
      <c r="AT148" s="97" t="s">
        <v>242</v>
      </c>
      <c r="AU148" s="97" t="s">
        <v>86</v>
      </c>
    </row>
    <row r="149" spans="2:51" s="251" customFormat="1" ht="13.5">
      <c r="B149" s="250"/>
      <c r="D149" s="252" t="s">
        <v>157</v>
      </c>
      <c r="E149" s="253" t="s">
        <v>5</v>
      </c>
      <c r="F149" s="254" t="s">
        <v>234</v>
      </c>
      <c r="H149" s="255">
        <v>1.972</v>
      </c>
      <c r="I149" s="9"/>
      <c r="L149" s="250"/>
      <c r="M149" s="256"/>
      <c r="N149" s="257"/>
      <c r="O149" s="257"/>
      <c r="P149" s="257"/>
      <c r="Q149" s="257"/>
      <c r="R149" s="257"/>
      <c r="S149" s="257"/>
      <c r="T149" s="258"/>
      <c r="AT149" s="253" t="s">
        <v>157</v>
      </c>
      <c r="AU149" s="253" t="s">
        <v>86</v>
      </c>
      <c r="AV149" s="251" t="s">
        <v>86</v>
      </c>
      <c r="AW149" s="251" t="s">
        <v>39</v>
      </c>
      <c r="AX149" s="251" t="s">
        <v>76</v>
      </c>
      <c r="AY149" s="253" t="s">
        <v>149</v>
      </c>
    </row>
    <row r="150" spans="2:51" s="264" customFormat="1" ht="13.5">
      <c r="B150" s="263"/>
      <c r="D150" s="252" t="s">
        <v>157</v>
      </c>
      <c r="E150" s="265" t="s">
        <v>5</v>
      </c>
      <c r="F150" s="266" t="s">
        <v>235</v>
      </c>
      <c r="H150" s="267" t="s">
        <v>5</v>
      </c>
      <c r="I150" s="10"/>
      <c r="L150" s="263"/>
      <c r="M150" s="268"/>
      <c r="N150" s="269"/>
      <c r="O150" s="269"/>
      <c r="P150" s="269"/>
      <c r="Q150" s="269"/>
      <c r="R150" s="269"/>
      <c r="S150" s="269"/>
      <c r="T150" s="270"/>
      <c r="AT150" s="267" t="s">
        <v>157</v>
      </c>
      <c r="AU150" s="267" t="s">
        <v>86</v>
      </c>
      <c r="AV150" s="264" t="s">
        <v>84</v>
      </c>
      <c r="AW150" s="264" t="s">
        <v>39</v>
      </c>
      <c r="AX150" s="264" t="s">
        <v>76</v>
      </c>
      <c r="AY150" s="267" t="s">
        <v>149</v>
      </c>
    </row>
    <row r="151" spans="2:51" s="251" customFormat="1" ht="27">
      <c r="B151" s="250"/>
      <c r="D151" s="252" t="s">
        <v>157</v>
      </c>
      <c r="E151" s="253" t="s">
        <v>5</v>
      </c>
      <c r="F151" s="254" t="s">
        <v>236</v>
      </c>
      <c r="H151" s="255">
        <v>264.18</v>
      </c>
      <c r="I151" s="9"/>
      <c r="L151" s="250"/>
      <c r="M151" s="256"/>
      <c r="N151" s="257"/>
      <c r="O151" s="257"/>
      <c r="P151" s="257"/>
      <c r="Q151" s="257"/>
      <c r="R151" s="257"/>
      <c r="S151" s="257"/>
      <c r="T151" s="258"/>
      <c r="AT151" s="253" t="s">
        <v>157</v>
      </c>
      <c r="AU151" s="253" t="s">
        <v>86</v>
      </c>
      <c r="AV151" s="251" t="s">
        <v>86</v>
      </c>
      <c r="AW151" s="251" t="s">
        <v>39</v>
      </c>
      <c r="AX151" s="251" t="s">
        <v>76</v>
      </c>
      <c r="AY151" s="253" t="s">
        <v>149</v>
      </c>
    </row>
    <row r="152" spans="2:51" s="281" customFormat="1" ht="13.5">
      <c r="B152" s="280"/>
      <c r="D152" s="259" t="s">
        <v>157</v>
      </c>
      <c r="E152" s="282" t="s">
        <v>5</v>
      </c>
      <c r="F152" s="283" t="s">
        <v>237</v>
      </c>
      <c r="H152" s="284">
        <v>266.152</v>
      </c>
      <c r="I152" s="12"/>
      <c r="L152" s="280"/>
      <c r="M152" s="285"/>
      <c r="N152" s="286"/>
      <c r="O152" s="286"/>
      <c r="P152" s="286"/>
      <c r="Q152" s="286"/>
      <c r="R152" s="286"/>
      <c r="S152" s="286"/>
      <c r="T152" s="287"/>
      <c r="AT152" s="288" t="s">
        <v>157</v>
      </c>
      <c r="AU152" s="288" t="s">
        <v>86</v>
      </c>
      <c r="AV152" s="281" t="s">
        <v>155</v>
      </c>
      <c r="AW152" s="281" t="s">
        <v>39</v>
      </c>
      <c r="AX152" s="281" t="s">
        <v>84</v>
      </c>
      <c r="AY152" s="288" t="s">
        <v>149</v>
      </c>
    </row>
    <row r="153" spans="2:65" s="117" customFormat="1" ht="25.5" customHeight="1">
      <c r="B153" s="112"/>
      <c r="C153" s="271" t="s">
        <v>244</v>
      </c>
      <c r="D153" s="271" t="s">
        <v>198</v>
      </c>
      <c r="E153" s="272" t="s">
        <v>245</v>
      </c>
      <c r="F153" s="273" t="s">
        <v>246</v>
      </c>
      <c r="G153" s="274" t="s">
        <v>182</v>
      </c>
      <c r="H153" s="275">
        <v>271.475</v>
      </c>
      <c r="I153" s="11"/>
      <c r="J153" s="276">
        <f>ROUND(I153*H153,2)</f>
        <v>0</v>
      </c>
      <c r="K153" s="273"/>
      <c r="L153" s="277"/>
      <c r="M153" s="278" t="s">
        <v>5</v>
      </c>
      <c r="N153" s="279" t="s">
        <v>47</v>
      </c>
      <c r="O153" s="113"/>
      <c r="P153" s="247">
        <f>O153*H153</f>
        <v>0</v>
      </c>
      <c r="Q153" s="247">
        <v>0.002</v>
      </c>
      <c r="R153" s="247">
        <f>Q153*H153</f>
        <v>0.54295</v>
      </c>
      <c r="S153" s="247">
        <v>0</v>
      </c>
      <c r="T153" s="248">
        <f>S153*H153</f>
        <v>0</v>
      </c>
      <c r="AR153" s="97" t="s">
        <v>192</v>
      </c>
      <c r="AT153" s="97" t="s">
        <v>198</v>
      </c>
      <c r="AU153" s="97" t="s">
        <v>86</v>
      </c>
      <c r="AY153" s="97" t="s">
        <v>149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97" t="s">
        <v>84</v>
      </c>
      <c r="BK153" s="249">
        <f>ROUND(I153*H153,2)</f>
        <v>0</v>
      </c>
      <c r="BL153" s="97" t="s">
        <v>155</v>
      </c>
      <c r="BM153" s="97" t="s">
        <v>247</v>
      </c>
    </row>
    <row r="154" spans="2:51" s="251" customFormat="1" ht="13.5">
      <c r="B154" s="250"/>
      <c r="D154" s="259" t="s">
        <v>157</v>
      </c>
      <c r="F154" s="261" t="s">
        <v>248</v>
      </c>
      <c r="H154" s="262">
        <v>271.475</v>
      </c>
      <c r="I154" s="9"/>
      <c r="L154" s="250"/>
      <c r="M154" s="256"/>
      <c r="N154" s="257"/>
      <c r="O154" s="257"/>
      <c r="P154" s="257"/>
      <c r="Q154" s="257"/>
      <c r="R154" s="257"/>
      <c r="S154" s="257"/>
      <c r="T154" s="258"/>
      <c r="AT154" s="253" t="s">
        <v>157</v>
      </c>
      <c r="AU154" s="253" t="s">
        <v>86</v>
      </c>
      <c r="AV154" s="251" t="s">
        <v>86</v>
      </c>
      <c r="AW154" s="251" t="s">
        <v>6</v>
      </c>
      <c r="AX154" s="251" t="s">
        <v>84</v>
      </c>
      <c r="AY154" s="253" t="s">
        <v>149</v>
      </c>
    </row>
    <row r="155" spans="2:65" s="117" customFormat="1" ht="25.5" customHeight="1">
      <c r="B155" s="112"/>
      <c r="C155" s="239" t="s">
        <v>249</v>
      </c>
      <c r="D155" s="239" t="s">
        <v>151</v>
      </c>
      <c r="E155" s="240" t="s">
        <v>250</v>
      </c>
      <c r="F155" s="241" t="s">
        <v>251</v>
      </c>
      <c r="G155" s="242" t="s">
        <v>182</v>
      </c>
      <c r="H155" s="243">
        <v>7.504</v>
      </c>
      <c r="I155" s="8"/>
      <c r="J155" s="244">
        <f>ROUND(I155*H155,2)</f>
        <v>0</v>
      </c>
      <c r="K155" s="241"/>
      <c r="L155" s="112"/>
      <c r="M155" s="245" t="s">
        <v>5</v>
      </c>
      <c r="N155" s="246" t="s">
        <v>47</v>
      </c>
      <c r="O155" s="113"/>
      <c r="P155" s="247">
        <f>O155*H155</f>
        <v>0</v>
      </c>
      <c r="Q155" s="247">
        <v>0.01137</v>
      </c>
      <c r="R155" s="247">
        <f>Q155*H155</f>
        <v>0.08532047999999999</v>
      </c>
      <c r="S155" s="247">
        <v>0</v>
      </c>
      <c r="T155" s="248">
        <f>S155*H155</f>
        <v>0</v>
      </c>
      <c r="AR155" s="97" t="s">
        <v>155</v>
      </c>
      <c r="AT155" s="97" t="s">
        <v>151</v>
      </c>
      <c r="AU155" s="97" t="s">
        <v>86</v>
      </c>
      <c r="AY155" s="97" t="s">
        <v>149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97" t="s">
        <v>84</v>
      </c>
      <c r="BK155" s="249">
        <f>ROUND(I155*H155,2)</f>
        <v>0</v>
      </c>
      <c r="BL155" s="97" t="s">
        <v>155</v>
      </c>
      <c r="BM155" s="97" t="s">
        <v>252</v>
      </c>
    </row>
    <row r="156" spans="2:47" s="117" customFormat="1" ht="67.5">
      <c r="B156" s="112"/>
      <c r="D156" s="252" t="s">
        <v>242</v>
      </c>
      <c r="F156" s="289" t="s">
        <v>243</v>
      </c>
      <c r="I156" s="13"/>
      <c r="L156" s="112"/>
      <c r="M156" s="290"/>
      <c r="N156" s="113"/>
      <c r="O156" s="113"/>
      <c r="P156" s="113"/>
      <c r="Q156" s="113"/>
      <c r="R156" s="113"/>
      <c r="S156" s="113"/>
      <c r="T156" s="143"/>
      <c r="AT156" s="97" t="s">
        <v>242</v>
      </c>
      <c r="AU156" s="97" t="s">
        <v>86</v>
      </c>
    </row>
    <row r="157" spans="2:51" s="251" customFormat="1" ht="13.5">
      <c r="B157" s="250"/>
      <c r="D157" s="259" t="s">
        <v>157</v>
      </c>
      <c r="E157" s="260" t="s">
        <v>5</v>
      </c>
      <c r="F157" s="261" t="s">
        <v>232</v>
      </c>
      <c r="H157" s="262">
        <v>7.504</v>
      </c>
      <c r="I157" s="9"/>
      <c r="L157" s="250"/>
      <c r="M157" s="256"/>
      <c r="N157" s="257"/>
      <c r="O157" s="257"/>
      <c r="P157" s="257"/>
      <c r="Q157" s="257"/>
      <c r="R157" s="257"/>
      <c r="S157" s="257"/>
      <c r="T157" s="258"/>
      <c r="AT157" s="253" t="s">
        <v>157</v>
      </c>
      <c r="AU157" s="253" t="s">
        <v>86</v>
      </c>
      <c r="AV157" s="251" t="s">
        <v>86</v>
      </c>
      <c r="AW157" s="251" t="s">
        <v>39</v>
      </c>
      <c r="AX157" s="251" t="s">
        <v>84</v>
      </c>
      <c r="AY157" s="253" t="s">
        <v>149</v>
      </c>
    </row>
    <row r="158" spans="2:65" s="117" customFormat="1" ht="25.5" customHeight="1">
      <c r="B158" s="112"/>
      <c r="C158" s="271" t="s">
        <v>253</v>
      </c>
      <c r="D158" s="271" t="s">
        <v>198</v>
      </c>
      <c r="E158" s="272" t="s">
        <v>254</v>
      </c>
      <c r="F158" s="273" t="s">
        <v>255</v>
      </c>
      <c r="G158" s="274" t="s">
        <v>182</v>
      </c>
      <c r="H158" s="275">
        <v>7.654</v>
      </c>
      <c r="I158" s="11"/>
      <c r="J158" s="276">
        <f>ROUND(I158*H158,2)</f>
        <v>0</v>
      </c>
      <c r="K158" s="273"/>
      <c r="L158" s="277"/>
      <c r="M158" s="278" t="s">
        <v>5</v>
      </c>
      <c r="N158" s="279" t="s">
        <v>47</v>
      </c>
      <c r="O158" s="113"/>
      <c r="P158" s="247">
        <f>O158*H158</f>
        <v>0</v>
      </c>
      <c r="Q158" s="247">
        <v>0.006</v>
      </c>
      <c r="R158" s="247">
        <f>Q158*H158</f>
        <v>0.045924</v>
      </c>
      <c r="S158" s="247">
        <v>0</v>
      </c>
      <c r="T158" s="248">
        <f>S158*H158</f>
        <v>0</v>
      </c>
      <c r="AR158" s="97" t="s">
        <v>192</v>
      </c>
      <c r="AT158" s="97" t="s">
        <v>198</v>
      </c>
      <c r="AU158" s="97" t="s">
        <v>86</v>
      </c>
      <c r="AY158" s="97" t="s">
        <v>149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97" t="s">
        <v>84</v>
      </c>
      <c r="BK158" s="249">
        <f>ROUND(I158*H158,2)</f>
        <v>0</v>
      </c>
      <c r="BL158" s="97" t="s">
        <v>155</v>
      </c>
      <c r="BM158" s="97" t="s">
        <v>256</v>
      </c>
    </row>
    <row r="159" spans="2:51" s="251" customFormat="1" ht="13.5">
      <c r="B159" s="250"/>
      <c r="D159" s="259" t="s">
        <v>157</v>
      </c>
      <c r="F159" s="261" t="s">
        <v>257</v>
      </c>
      <c r="H159" s="262">
        <v>7.654</v>
      </c>
      <c r="I159" s="9"/>
      <c r="L159" s="250"/>
      <c r="M159" s="256"/>
      <c r="N159" s="257"/>
      <c r="O159" s="257"/>
      <c r="P159" s="257"/>
      <c r="Q159" s="257"/>
      <c r="R159" s="257"/>
      <c r="S159" s="257"/>
      <c r="T159" s="258"/>
      <c r="AT159" s="253" t="s">
        <v>157</v>
      </c>
      <c r="AU159" s="253" t="s">
        <v>86</v>
      </c>
      <c r="AV159" s="251" t="s">
        <v>86</v>
      </c>
      <c r="AW159" s="251" t="s">
        <v>6</v>
      </c>
      <c r="AX159" s="251" t="s">
        <v>84</v>
      </c>
      <c r="AY159" s="253" t="s">
        <v>149</v>
      </c>
    </row>
    <row r="160" spans="2:65" s="117" customFormat="1" ht="25.5" customHeight="1">
      <c r="B160" s="112"/>
      <c r="C160" s="239" t="s">
        <v>258</v>
      </c>
      <c r="D160" s="239" t="s">
        <v>151</v>
      </c>
      <c r="E160" s="240" t="s">
        <v>259</v>
      </c>
      <c r="F160" s="241" t="s">
        <v>260</v>
      </c>
      <c r="G160" s="242" t="s">
        <v>182</v>
      </c>
      <c r="H160" s="243">
        <v>283.813</v>
      </c>
      <c r="I160" s="8"/>
      <c r="J160" s="244">
        <f>ROUND(I160*H160,2)</f>
        <v>0</v>
      </c>
      <c r="K160" s="241"/>
      <c r="L160" s="112"/>
      <c r="M160" s="245" t="s">
        <v>5</v>
      </c>
      <c r="N160" s="246" t="s">
        <v>47</v>
      </c>
      <c r="O160" s="113"/>
      <c r="P160" s="247">
        <f>O160*H160</f>
        <v>0</v>
      </c>
      <c r="Q160" s="247">
        <v>0.0231</v>
      </c>
      <c r="R160" s="247">
        <f>Q160*H160</f>
        <v>6.5560803</v>
      </c>
      <c r="S160" s="247">
        <v>0</v>
      </c>
      <c r="T160" s="248">
        <f>S160*H160</f>
        <v>0</v>
      </c>
      <c r="AR160" s="97" t="s">
        <v>155</v>
      </c>
      <c r="AT160" s="97" t="s">
        <v>151</v>
      </c>
      <c r="AU160" s="97" t="s">
        <v>86</v>
      </c>
      <c r="AY160" s="97" t="s">
        <v>149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97" t="s">
        <v>84</v>
      </c>
      <c r="BK160" s="249">
        <f>ROUND(I160*H160,2)</f>
        <v>0</v>
      </c>
      <c r="BL160" s="97" t="s">
        <v>155</v>
      </c>
      <c r="BM160" s="97" t="s">
        <v>261</v>
      </c>
    </row>
    <row r="161" spans="2:47" s="117" customFormat="1" ht="67.5">
      <c r="B161" s="112"/>
      <c r="D161" s="252" t="s">
        <v>242</v>
      </c>
      <c r="F161" s="289" t="s">
        <v>262</v>
      </c>
      <c r="I161" s="13"/>
      <c r="L161" s="112"/>
      <c r="M161" s="290"/>
      <c r="N161" s="113"/>
      <c r="O161" s="113"/>
      <c r="P161" s="113"/>
      <c r="Q161" s="113"/>
      <c r="R161" s="113"/>
      <c r="S161" s="113"/>
      <c r="T161" s="143"/>
      <c r="AT161" s="97" t="s">
        <v>242</v>
      </c>
      <c r="AU161" s="97" t="s">
        <v>86</v>
      </c>
    </row>
    <row r="162" spans="2:51" s="251" customFormat="1" ht="13.5">
      <c r="B162" s="250"/>
      <c r="D162" s="252" t="s">
        <v>157</v>
      </c>
      <c r="E162" s="253" t="s">
        <v>5</v>
      </c>
      <c r="F162" s="254" t="s">
        <v>232</v>
      </c>
      <c r="H162" s="255">
        <v>7.504</v>
      </c>
      <c r="I162" s="9"/>
      <c r="L162" s="250"/>
      <c r="M162" s="256"/>
      <c r="N162" s="257"/>
      <c r="O162" s="257"/>
      <c r="P162" s="257"/>
      <c r="Q162" s="257"/>
      <c r="R162" s="257"/>
      <c r="S162" s="257"/>
      <c r="T162" s="258"/>
      <c r="AT162" s="253" t="s">
        <v>157</v>
      </c>
      <c r="AU162" s="253" t="s">
        <v>86</v>
      </c>
      <c r="AV162" s="251" t="s">
        <v>86</v>
      </c>
      <c r="AW162" s="251" t="s">
        <v>39</v>
      </c>
      <c r="AX162" s="251" t="s">
        <v>76</v>
      </c>
      <c r="AY162" s="253" t="s">
        <v>149</v>
      </c>
    </row>
    <row r="163" spans="2:51" s="251" customFormat="1" ht="13.5">
      <c r="B163" s="250"/>
      <c r="D163" s="252" t="s">
        <v>157</v>
      </c>
      <c r="E163" s="253" t="s">
        <v>5</v>
      </c>
      <c r="F163" s="254" t="s">
        <v>233</v>
      </c>
      <c r="H163" s="255">
        <v>10.157</v>
      </c>
      <c r="I163" s="9"/>
      <c r="L163" s="250"/>
      <c r="M163" s="256"/>
      <c r="N163" s="257"/>
      <c r="O163" s="257"/>
      <c r="P163" s="257"/>
      <c r="Q163" s="257"/>
      <c r="R163" s="257"/>
      <c r="S163" s="257"/>
      <c r="T163" s="258"/>
      <c r="AT163" s="253" t="s">
        <v>157</v>
      </c>
      <c r="AU163" s="253" t="s">
        <v>86</v>
      </c>
      <c r="AV163" s="251" t="s">
        <v>86</v>
      </c>
      <c r="AW163" s="251" t="s">
        <v>39</v>
      </c>
      <c r="AX163" s="251" t="s">
        <v>76</v>
      </c>
      <c r="AY163" s="253" t="s">
        <v>149</v>
      </c>
    </row>
    <row r="164" spans="2:51" s="251" customFormat="1" ht="13.5">
      <c r="B164" s="250"/>
      <c r="D164" s="252" t="s">
        <v>157</v>
      </c>
      <c r="E164" s="253" t="s">
        <v>5</v>
      </c>
      <c r="F164" s="254" t="s">
        <v>234</v>
      </c>
      <c r="H164" s="255">
        <v>1.972</v>
      </c>
      <c r="I164" s="9"/>
      <c r="L164" s="250"/>
      <c r="M164" s="256"/>
      <c r="N164" s="257"/>
      <c r="O164" s="257"/>
      <c r="P164" s="257"/>
      <c r="Q164" s="257"/>
      <c r="R164" s="257"/>
      <c r="S164" s="257"/>
      <c r="T164" s="258"/>
      <c r="AT164" s="253" t="s">
        <v>157</v>
      </c>
      <c r="AU164" s="253" t="s">
        <v>86</v>
      </c>
      <c r="AV164" s="251" t="s">
        <v>86</v>
      </c>
      <c r="AW164" s="251" t="s">
        <v>39</v>
      </c>
      <c r="AX164" s="251" t="s">
        <v>76</v>
      </c>
      <c r="AY164" s="253" t="s">
        <v>149</v>
      </c>
    </row>
    <row r="165" spans="2:51" s="264" customFormat="1" ht="13.5">
      <c r="B165" s="263"/>
      <c r="D165" s="252" t="s">
        <v>157</v>
      </c>
      <c r="E165" s="265" t="s">
        <v>5</v>
      </c>
      <c r="F165" s="266" t="s">
        <v>235</v>
      </c>
      <c r="H165" s="267" t="s">
        <v>5</v>
      </c>
      <c r="I165" s="10"/>
      <c r="L165" s="263"/>
      <c r="M165" s="268"/>
      <c r="N165" s="269"/>
      <c r="O165" s="269"/>
      <c r="P165" s="269"/>
      <c r="Q165" s="269"/>
      <c r="R165" s="269"/>
      <c r="S165" s="269"/>
      <c r="T165" s="270"/>
      <c r="AT165" s="267" t="s">
        <v>157</v>
      </c>
      <c r="AU165" s="267" t="s">
        <v>86</v>
      </c>
      <c r="AV165" s="264" t="s">
        <v>84</v>
      </c>
      <c r="AW165" s="264" t="s">
        <v>39</v>
      </c>
      <c r="AX165" s="264" t="s">
        <v>76</v>
      </c>
      <c r="AY165" s="267" t="s">
        <v>149</v>
      </c>
    </row>
    <row r="166" spans="2:51" s="251" customFormat="1" ht="27">
      <c r="B166" s="250"/>
      <c r="D166" s="252" t="s">
        <v>157</v>
      </c>
      <c r="E166" s="253" t="s">
        <v>5</v>
      </c>
      <c r="F166" s="254" t="s">
        <v>236</v>
      </c>
      <c r="H166" s="255">
        <v>264.18</v>
      </c>
      <c r="I166" s="9"/>
      <c r="L166" s="250"/>
      <c r="M166" s="256"/>
      <c r="N166" s="257"/>
      <c r="O166" s="257"/>
      <c r="P166" s="257"/>
      <c r="Q166" s="257"/>
      <c r="R166" s="257"/>
      <c r="S166" s="257"/>
      <c r="T166" s="258"/>
      <c r="AT166" s="253" t="s">
        <v>157</v>
      </c>
      <c r="AU166" s="253" t="s">
        <v>86</v>
      </c>
      <c r="AV166" s="251" t="s">
        <v>86</v>
      </c>
      <c r="AW166" s="251" t="s">
        <v>39</v>
      </c>
      <c r="AX166" s="251" t="s">
        <v>76</v>
      </c>
      <c r="AY166" s="253" t="s">
        <v>149</v>
      </c>
    </row>
    <row r="167" spans="2:51" s="281" customFormat="1" ht="13.5">
      <c r="B167" s="280"/>
      <c r="D167" s="259" t="s">
        <v>157</v>
      </c>
      <c r="E167" s="282" t="s">
        <v>5</v>
      </c>
      <c r="F167" s="283" t="s">
        <v>237</v>
      </c>
      <c r="H167" s="284">
        <v>283.813</v>
      </c>
      <c r="I167" s="12"/>
      <c r="L167" s="280"/>
      <c r="M167" s="285"/>
      <c r="N167" s="286"/>
      <c r="O167" s="286"/>
      <c r="P167" s="286"/>
      <c r="Q167" s="286"/>
      <c r="R167" s="286"/>
      <c r="S167" s="286"/>
      <c r="T167" s="287"/>
      <c r="AT167" s="288" t="s">
        <v>157</v>
      </c>
      <c r="AU167" s="288" t="s">
        <v>86</v>
      </c>
      <c r="AV167" s="281" t="s">
        <v>155</v>
      </c>
      <c r="AW167" s="281" t="s">
        <v>39</v>
      </c>
      <c r="AX167" s="281" t="s">
        <v>84</v>
      </c>
      <c r="AY167" s="288" t="s">
        <v>149</v>
      </c>
    </row>
    <row r="168" spans="2:65" s="117" customFormat="1" ht="16.5" customHeight="1">
      <c r="B168" s="112"/>
      <c r="C168" s="239" t="s">
        <v>10</v>
      </c>
      <c r="D168" s="239" t="s">
        <v>151</v>
      </c>
      <c r="E168" s="240" t="s">
        <v>263</v>
      </c>
      <c r="F168" s="241" t="s">
        <v>264</v>
      </c>
      <c r="G168" s="242" t="s">
        <v>182</v>
      </c>
      <c r="H168" s="243">
        <v>40.2</v>
      </c>
      <c r="I168" s="8"/>
      <c r="J168" s="244">
        <f>ROUND(I168*H168,2)</f>
        <v>0</v>
      </c>
      <c r="K168" s="241"/>
      <c r="L168" s="112"/>
      <c r="M168" s="245" t="s">
        <v>5</v>
      </c>
      <c r="N168" s="246" t="s">
        <v>47</v>
      </c>
      <c r="O168" s="113"/>
      <c r="P168" s="247">
        <f>O168*H168</f>
        <v>0</v>
      </c>
      <c r="Q168" s="247">
        <v>0.0474</v>
      </c>
      <c r="R168" s="247">
        <f>Q168*H168</f>
        <v>1.90548</v>
      </c>
      <c r="S168" s="247">
        <v>0</v>
      </c>
      <c r="T168" s="248">
        <f>S168*H168</f>
        <v>0</v>
      </c>
      <c r="AR168" s="97" t="s">
        <v>155</v>
      </c>
      <c r="AT168" s="97" t="s">
        <v>151</v>
      </c>
      <c r="AU168" s="97" t="s">
        <v>86</v>
      </c>
      <c r="AY168" s="97" t="s">
        <v>149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97" t="s">
        <v>84</v>
      </c>
      <c r="BK168" s="249">
        <f>ROUND(I168*H168,2)</f>
        <v>0</v>
      </c>
      <c r="BL168" s="97" t="s">
        <v>155</v>
      </c>
      <c r="BM168" s="97" t="s">
        <v>265</v>
      </c>
    </row>
    <row r="169" spans="2:51" s="251" customFormat="1" ht="27">
      <c r="B169" s="250"/>
      <c r="D169" s="259" t="s">
        <v>157</v>
      </c>
      <c r="E169" s="260" t="s">
        <v>5</v>
      </c>
      <c r="F169" s="261" t="s">
        <v>266</v>
      </c>
      <c r="H169" s="262">
        <v>40.2</v>
      </c>
      <c r="I169" s="9"/>
      <c r="L169" s="250"/>
      <c r="M169" s="256"/>
      <c r="N169" s="257"/>
      <c r="O169" s="257"/>
      <c r="P169" s="257"/>
      <c r="Q169" s="257"/>
      <c r="R169" s="257"/>
      <c r="S169" s="257"/>
      <c r="T169" s="258"/>
      <c r="AT169" s="253" t="s">
        <v>157</v>
      </c>
      <c r="AU169" s="253" t="s">
        <v>86</v>
      </c>
      <c r="AV169" s="251" t="s">
        <v>86</v>
      </c>
      <c r="AW169" s="251" t="s">
        <v>39</v>
      </c>
      <c r="AX169" s="251" t="s">
        <v>84</v>
      </c>
      <c r="AY169" s="253" t="s">
        <v>149</v>
      </c>
    </row>
    <row r="170" spans="2:65" s="117" customFormat="1" ht="25.5" customHeight="1">
      <c r="B170" s="112"/>
      <c r="C170" s="239" t="s">
        <v>267</v>
      </c>
      <c r="D170" s="239" t="s">
        <v>151</v>
      </c>
      <c r="E170" s="240" t="s">
        <v>268</v>
      </c>
      <c r="F170" s="241" t="s">
        <v>269</v>
      </c>
      <c r="G170" s="242" t="s">
        <v>182</v>
      </c>
      <c r="H170" s="243">
        <v>283.813</v>
      </c>
      <c r="I170" s="8"/>
      <c r="J170" s="244">
        <f>ROUND(I170*H170,2)</f>
        <v>0</v>
      </c>
      <c r="K170" s="241"/>
      <c r="L170" s="112"/>
      <c r="M170" s="245" t="s">
        <v>5</v>
      </c>
      <c r="N170" s="246" t="s">
        <v>47</v>
      </c>
      <c r="O170" s="113"/>
      <c r="P170" s="247">
        <f>O170*H170</f>
        <v>0</v>
      </c>
      <c r="Q170" s="247">
        <v>0.02285</v>
      </c>
      <c r="R170" s="247">
        <f>Q170*H170</f>
        <v>6.485127049999999</v>
      </c>
      <c r="S170" s="247">
        <v>0</v>
      </c>
      <c r="T170" s="248">
        <f>S170*H170</f>
        <v>0</v>
      </c>
      <c r="AR170" s="97" t="s">
        <v>155</v>
      </c>
      <c r="AT170" s="97" t="s">
        <v>151</v>
      </c>
      <c r="AU170" s="97" t="s">
        <v>86</v>
      </c>
      <c r="AY170" s="97" t="s">
        <v>149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97" t="s">
        <v>84</v>
      </c>
      <c r="BK170" s="249">
        <f>ROUND(I170*H170,2)</f>
        <v>0</v>
      </c>
      <c r="BL170" s="97" t="s">
        <v>155</v>
      </c>
      <c r="BM170" s="97" t="s">
        <v>270</v>
      </c>
    </row>
    <row r="171" spans="2:51" s="251" customFormat="1" ht="13.5">
      <c r="B171" s="250"/>
      <c r="D171" s="252" t="s">
        <v>157</v>
      </c>
      <c r="E171" s="253" t="s">
        <v>5</v>
      </c>
      <c r="F171" s="254" t="s">
        <v>232</v>
      </c>
      <c r="H171" s="255">
        <v>7.504</v>
      </c>
      <c r="I171" s="9"/>
      <c r="L171" s="250"/>
      <c r="M171" s="256"/>
      <c r="N171" s="257"/>
      <c r="O171" s="257"/>
      <c r="P171" s="257"/>
      <c r="Q171" s="257"/>
      <c r="R171" s="257"/>
      <c r="S171" s="257"/>
      <c r="T171" s="258"/>
      <c r="AT171" s="253" t="s">
        <v>157</v>
      </c>
      <c r="AU171" s="253" t="s">
        <v>86</v>
      </c>
      <c r="AV171" s="251" t="s">
        <v>86</v>
      </c>
      <c r="AW171" s="251" t="s">
        <v>39</v>
      </c>
      <c r="AX171" s="251" t="s">
        <v>76</v>
      </c>
      <c r="AY171" s="253" t="s">
        <v>149</v>
      </c>
    </row>
    <row r="172" spans="2:51" s="251" customFormat="1" ht="13.5">
      <c r="B172" s="250"/>
      <c r="D172" s="252" t="s">
        <v>157</v>
      </c>
      <c r="E172" s="253" t="s">
        <v>5</v>
      </c>
      <c r="F172" s="254" t="s">
        <v>233</v>
      </c>
      <c r="H172" s="255">
        <v>10.157</v>
      </c>
      <c r="I172" s="9"/>
      <c r="L172" s="250"/>
      <c r="M172" s="256"/>
      <c r="N172" s="257"/>
      <c r="O172" s="257"/>
      <c r="P172" s="257"/>
      <c r="Q172" s="257"/>
      <c r="R172" s="257"/>
      <c r="S172" s="257"/>
      <c r="T172" s="258"/>
      <c r="AT172" s="253" t="s">
        <v>157</v>
      </c>
      <c r="AU172" s="253" t="s">
        <v>86</v>
      </c>
      <c r="AV172" s="251" t="s">
        <v>86</v>
      </c>
      <c r="AW172" s="251" t="s">
        <v>39</v>
      </c>
      <c r="AX172" s="251" t="s">
        <v>76</v>
      </c>
      <c r="AY172" s="253" t="s">
        <v>149</v>
      </c>
    </row>
    <row r="173" spans="2:51" s="251" customFormat="1" ht="13.5">
      <c r="B173" s="250"/>
      <c r="D173" s="252" t="s">
        <v>157</v>
      </c>
      <c r="E173" s="253" t="s">
        <v>5</v>
      </c>
      <c r="F173" s="254" t="s">
        <v>234</v>
      </c>
      <c r="H173" s="255">
        <v>1.972</v>
      </c>
      <c r="I173" s="9"/>
      <c r="L173" s="250"/>
      <c r="M173" s="256"/>
      <c r="N173" s="257"/>
      <c r="O173" s="257"/>
      <c r="P173" s="257"/>
      <c r="Q173" s="257"/>
      <c r="R173" s="257"/>
      <c r="S173" s="257"/>
      <c r="T173" s="258"/>
      <c r="AT173" s="253" t="s">
        <v>157</v>
      </c>
      <c r="AU173" s="253" t="s">
        <v>86</v>
      </c>
      <c r="AV173" s="251" t="s">
        <v>86</v>
      </c>
      <c r="AW173" s="251" t="s">
        <v>39</v>
      </c>
      <c r="AX173" s="251" t="s">
        <v>76</v>
      </c>
      <c r="AY173" s="253" t="s">
        <v>149</v>
      </c>
    </row>
    <row r="174" spans="2:51" s="264" customFormat="1" ht="13.5">
      <c r="B174" s="263"/>
      <c r="D174" s="252" t="s">
        <v>157</v>
      </c>
      <c r="E174" s="265" t="s">
        <v>5</v>
      </c>
      <c r="F174" s="266" t="s">
        <v>235</v>
      </c>
      <c r="H174" s="267" t="s">
        <v>5</v>
      </c>
      <c r="I174" s="10"/>
      <c r="L174" s="263"/>
      <c r="M174" s="268"/>
      <c r="N174" s="269"/>
      <c r="O174" s="269"/>
      <c r="P174" s="269"/>
      <c r="Q174" s="269"/>
      <c r="R174" s="269"/>
      <c r="S174" s="269"/>
      <c r="T174" s="270"/>
      <c r="AT174" s="267" t="s">
        <v>157</v>
      </c>
      <c r="AU174" s="267" t="s">
        <v>86</v>
      </c>
      <c r="AV174" s="264" t="s">
        <v>84</v>
      </c>
      <c r="AW174" s="264" t="s">
        <v>39</v>
      </c>
      <c r="AX174" s="264" t="s">
        <v>76</v>
      </c>
      <c r="AY174" s="267" t="s">
        <v>149</v>
      </c>
    </row>
    <row r="175" spans="2:51" s="251" customFormat="1" ht="27">
      <c r="B175" s="250"/>
      <c r="D175" s="252" t="s">
        <v>157</v>
      </c>
      <c r="E175" s="253" t="s">
        <v>5</v>
      </c>
      <c r="F175" s="254" t="s">
        <v>236</v>
      </c>
      <c r="H175" s="255">
        <v>264.18</v>
      </c>
      <c r="I175" s="9"/>
      <c r="L175" s="250"/>
      <c r="M175" s="256"/>
      <c r="N175" s="257"/>
      <c r="O175" s="257"/>
      <c r="P175" s="257"/>
      <c r="Q175" s="257"/>
      <c r="R175" s="257"/>
      <c r="S175" s="257"/>
      <c r="T175" s="258"/>
      <c r="AT175" s="253" t="s">
        <v>157</v>
      </c>
      <c r="AU175" s="253" t="s">
        <v>86</v>
      </c>
      <c r="AV175" s="251" t="s">
        <v>86</v>
      </c>
      <c r="AW175" s="251" t="s">
        <v>39</v>
      </c>
      <c r="AX175" s="251" t="s">
        <v>76</v>
      </c>
      <c r="AY175" s="253" t="s">
        <v>149</v>
      </c>
    </row>
    <row r="176" spans="2:51" s="281" customFormat="1" ht="13.5">
      <c r="B176" s="280"/>
      <c r="D176" s="259" t="s">
        <v>157</v>
      </c>
      <c r="E176" s="282" t="s">
        <v>5</v>
      </c>
      <c r="F176" s="283" t="s">
        <v>237</v>
      </c>
      <c r="H176" s="284">
        <v>283.813</v>
      </c>
      <c r="I176" s="12"/>
      <c r="L176" s="280"/>
      <c r="M176" s="285"/>
      <c r="N176" s="286"/>
      <c r="O176" s="286"/>
      <c r="P176" s="286"/>
      <c r="Q176" s="286"/>
      <c r="R176" s="286"/>
      <c r="S176" s="286"/>
      <c r="T176" s="287"/>
      <c r="AT176" s="288" t="s">
        <v>157</v>
      </c>
      <c r="AU176" s="288" t="s">
        <v>86</v>
      </c>
      <c r="AV176" s="281" t="s">
        <v>155</v>
      </c>
      <c r="AW176" s="281" t="s">
        <v>39</v>
      </c>
      <c r="AX176" s="281" t="s">
        <v>84</v>
      </c>
      <c r="AY176" s="288" t="s">
        <v>149</v>
      </c>
    </row>
    <row r="177" spans="2:65" s="117" customFormat="1" ht="38.25" customHeight="1">
      <c r="B177" s="112"/>
      <c r="C177" s="239" t="s">
        <v>271</v>
      </c>
      <c r="D177" s="239" t="s">
        <v>151</v>
      </c>
      <c r="E177" s="240" t="s">
        <v>272</v>
      </c>
      <c r="F177" s="241" t="s">
        <v>273</v>
      </c>
      <c r="G177" s="242" t="s">
        <v>182</v>
      </c>
      <c r="H177" s="243">
        <v>25</v>
      </c>
      <c r="I177" s="8"/>
      <c r="J177" s="244">
        <f>ROUND(I177*H177,2)</f>
        <v>0</v>
      </c>
      <c r="K177" s="241"/>
      <c r="L177" s="112"/>
      <c r="M177" s="245" t="s">
        <v>5</v>
      </c>
      <c r="N177" s="246" t="s">
        <v>47</v>
      </c>
      <c r="O177" s="113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97" t="s">
        <v>155</v>
      </c>
      <c r="AT177" s="97" t="s">
        <v>151</v>
      </c>
      <c r="AU177" s="97" t="s">
        <v>86</v>
      </c>
      <c r="AY177" s="97" t="s">
        <v>149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97" t="s">
        <v>84</v>
      </c>
      <c r="BK177" s="249">
        <f>ROUND(I177*H177,2)</f>
        <v>0</v>
      </c>
      <c r="BL177" s="97" t="s">
        <v>155</v>
      </c>
      <c r="BM177" s="97" t="s">
        <v>274</v>
      </c>
    </row>
    <row r="178" spans="2:51" s="251" customFormat="1" ht="13.5">
      <c r="B178" s="250"/>
      <c r="D178" s="259" t="s">
        <v>157</v>
      </c>
      <c r="E178" s="260" t="s">
        <v>5</v>
      </c>
      <c r="F178" s="261" t="s">
        <v>275</v>
      </c>
      <c r="H178" s="262">
        <v>25</v>
      </c>
      <c r="I178" s="9"/>
      <c r="L178" s="250"/>
      <c r="M178" s="256"/>
      <c r="N178" s="257"/>
      <c r="O178" s="257"/>
      <c r="P178" s="257"/>
      <c r="Q178" s="257"/>
      <c r="R178" s="257"/>
      <c r="S178" s="257"/>
      <c r="T178" s="258"/>
      <c r="AT178" s="253" t="s">
        <v>157</v>
      </c>
      <c r="AU178" s="253" t="s">
        <v>86</v>
      </c>
      <c r="AV178" s="251" t="s">
        <v>86</v>
      </c>
      <c r="AW178" s="251" t="s">
        <v>39</v>
      </c>
      <c r="AX178" s="251" t="s">
        <v>84</v>
      </c>
      <c r="AY178" s="253" t="s">
        <v>149</v>
      </c>
    </row>
    <row r="179" spans="2:65" s="117" customFormat="1" ht="38.25" customHeight="1">
      <c r="B179" s="112"/>
      <c r="C179" s="239" t="s">
        <v>276</v>
      </c>
      <c r="D179" s="239" t="s">
        <v>151</v>
      </c>
      <c r="E179" s="240" t="s">
        <v>277</v>
      </c>
      <c r="F179" s="241" t="s">
        <v>278</v>
      </c>
      <c r="G179" s="242" t="s">
        <v>182</v>
      </c>
      <c r="H179" s="243">
        <v>45</v>
      </c>
      <c r="I179" s="8"/>
      <c r="J179" s="244">
        <f>ROUND(I179*H179,2)</f>
        <v>0</v>
      </c>
      <c r="K179" s="241"/>
      <c r="L179" s="112"/>
      <c r="M179" s="245" t="s">
        <v>5</v>
      </c>
      <c r="N179" s="246" t="s">
        <v>47</v>
      </c>
      <c r="O179" s="113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97" t="s">
        <v>155</v>
      </c>
      <c r="AT179" s="97" t="s">
        <v>151</v>
      </c>
      <c r="AU179" s="97" t="s">
        <v>86</v>
      </c>
      <c r="AY179" s="97" t="s">
        <v>149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97" t="s">
        <v>84</v>
      </c>
      <c r="BK179" s="249">
        <f>ROUND(I179*H179,2)</f>
        <v>0</v>
      </c>
      <c r="BL179" s="97" t="s">
        <v>155</v>
      </c>
      <c r="BM179" s="97" t="s">
        <v>279</v>
      </c>
    </row>
    <row r="180" spans="2:65" s="117" customFormat="1" ht="38.25" customHeight="1">
      <c r="B180" s="112"/>
      <c r="C180" s="239" t="s">
        <v>275</v>
      </c>
      <c r="D180" s="239" t="s">
        <v>151</v>
      </c>
      <c r="E180" s="240" t="s">
        <v>280</v>
      </c>
      <c r="F180" s="241" t="s">
        <v>281</v>
      </c>
      <c r="G180" s="242" t="s">
        <v>189</v>
      </c>
      <c r="H180" s="243">
        <v>90</v>
      </c>
      <c r="I180" s="8"/>
      <c r="J180" s="244">
        <f>ROUND(I180*H180,2)</f>
        <v>0</v>
      </c>
      <c r="K180" s="241"/>
      <c r="L180" s="112"/>
      <c r="M180" s="245" t="s">
        <v>5</v>
      </c>
      <c r="N180" s="246" t="s">
        <v>47</v>
      </c>
      <c r="O180" s="113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97" t="s">
        <v>155</v>
      </c>
      <c r="AT180" s="97" t="s">
        <v>151</v>
      </c>
      <c r="AU180" s="97" t="s">
        <v>86</v>
      </c>
      <c r="AY180" s="97" t="s">
        <v>149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97" t="s">
        <v>84</v>
      </c>
      <c r="BK180" s="249">
        <f>ROUND(I180*H180,2)</f>
        <v>0</v>
      </c>
      <c r="BL180" s="97" t="s">
        <v>155</v>
      </c>
      <c r="BM180" s="97" t="s">
        <v>282</v>
      </c>
    </row>
    <row r="181" spans="2:65" s="117" customFormat="1" ht="25.5" customHeight="1">
      <c r="B181" s="112"/>
      <c r="C181" s="239" t="s">
        <v>283</v>
      </c>
      <c r="D181" s="239" t="s">
        <v>151</v>
      </c>
      <c r="E181" s="240" t="s">
        <v>284</v>
      </c>
      <c r="F181" s="241" t="s">
        <v>285</v>
      </c>
      <c r="G181" s="242" t="s">
        <v>182</v>
      </c>
      <c r="H181" s="243">
        <v>4638.255</v>
      </c>
      <c r="I181" s="8"/>
      <c r="J181" s="244">
        <f>ROUND(I181*H181,2)</f>
        <v>0</v>
      </c>
      <c r="K181" s="241"/>
      <c r="L181" s="112"/>
      <c r="M181" s="245" t="s">
        <v>5</v>
      </c>
      <c r="N181" s="246" t="s">
        <v>47</v>
      </c>
      <c r="O181" s="113"/>
      <c r="P181" s="247">
        <f>O181*H181</f>
        <v>0</v>
      </c>
      <c r="Q181" s="247">
        <v>0.00489</v>
      </c>
      <c r="R181" s="247">
        <f>Q181*H181</f>
        <v>22.68106695</v>
      </c>
      <c r="S181" s="247">
        <v>0</v>
      </c>
      <c r="T181" s="248">
        <f>S181*H181</f>
        <v>0</v>
      </c>
      <c r="AR181" s="97" t="s">
        <v>155</v>
      </c>
      <c r="AT181" s="97" t="s">
        <v>151</v>
      </c>
      <c r="AU181" s="97" t="s">
        <v>86</v>
      </c>
      <c r="AY181" s="97" t="s">
        <v>149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97" t="s">
        <v>84</v>
      </c>
      <c r="BK181" s="249">
        <f>ROUND(I181*H181,2)</f>
        <v>0</v>
      </c>
      <c r="BL181" s="97" t="s">
        <v>155</v>
      </c>
      <c r="BM181" s="97" t="s">
        <v>286</v>
      </c>
    </row>
    <row r="182" spans="2:51" s="264" customFormat="1" ht="13.5">
      <c r="B182" s="263"/>
      <c r="D182" s="252" t="s">
        <v>157</v>
      </c>
      <c r="E182" s="265" t="s">
        <v>5</v>
      </c>
      <c r="F182" s="266" t="s">
        <v>287</v>
      </c>
      <c r="H182" s="267" t="s">
        <v>5</v>
      </c>
      <c r="I182" s="10"/>
      <c r="L182" s="263"/>
      <c r="M182" s="268"/>
      <c r="N182" s="269"/>
      <c r="O182" s="269"/>
      <c r="P182" s="269"/>
      <c r="Q182" s="269"/>
      <c r="R182" s="269"/>
      <c r="S182" s="269"/>
      <c r="T182" s="270"/>
      <c r="AT182" s="267" t="s">
        <v>157</v>
      </c>
      <c r="AU182" s="267" t="s">
        <v>86</v>
      </c>
      <c r="AV182" s="264" t="s">
        <v>84</v>
      </c>
      <c r="AW182" s="264" t="s">
        <v>39</v>
      </c>
      <c r="AX182" s="264" t="s">
        <v>76</v>
      </c>
      <c r="AY182" s="267" t="s">
        <v>149</v>
      </c>
    </row>
    <row r="183" spans="2:51" s="251" customFormat="1" ht="13.5">
      <c r="B183" s="250"/>
      <c r="D183" s="252" t="s">
        <v>157</v>
      </c>
      <c r="E183" s="253" t="s">
        <v>5</v>
      </c>
      <c r="F183" s="254" t="s">
        <v>288</v>
      </c>
      <c r="H183" s="255">
        <v>8.997</v>
      </c>
      <c r="I183" s="9"/>
      <c r="L183" s="250"/>
      <c r="M183" s="256"/>
      <c r="N183" s="257"/>
      <c r="O183" s="257"/>
      <c r="P183" s="257"/>
      <c r="Q183" s="257"/>
      <c r="R183" s="257"/>
      <c r="S183" s="257"/>
      <c r="T183" s="258"/>
      <c r="AT183" s="253" t="s">
        <v>157</v>
      </c>
      <c r="AU183" s="253" t="s">
        <v>86</v>
      </c>
      <c r="AV183" s="251" t="s">
        <v>86</v>
      </c>
      <c r="AW183" s="251" t="s">
        <v>39</v>
      </c>
      <c r="AX183" s="251" t="s">
        <v>76</v>
      </c>
      <c r="AY183" s="253" t="s">
        <v>149</v>
      </c>
    </row>
    <row r="184" spans="2:51" s="251" customFormat="1" ht="13.5">
      <c r="B184" s="250"/>
      <c r="D184" s="252" t="s">
        <v>157</v>
      </c>
      <c r="E184" s="253" t="s">
        <v>5</v>
      </c>
      <c r="F184" s="254" t="s">
        <v>289</v>
      </c>
      <c r="H184" s="255">
        <v>53.061</v>
      </c>
      <c r="I184" s="9"/>
      <c r="L184" s="250"/>
      <c r="M184" s="256"/>
      <c r="N184" s="257"/>
      <c r="O184" s="257"/>
      <c r="P184" s="257"/>
      <c r="Q184" s="257"/>
      <c r="R184" s="257"/>
      <c r="S184" s="257"/>
      <c r="T184" s="258"/>
      <c r="AT184" s="253" t="s">
        <v>157</v>
      </c>
      <c r="AU184" s="253" t="s">
        <v>86</v>
      </c>
      <c r="AV184" s="251" t="s">
        <v>86</v>
      </c>
      <c r="AW184" s="251" t="s">
        <v>39</v>
      </c>
      <c r="AX184" s="251" t="s">
        <v>76</v>
      </c>
      <c r="AY184" s="253" t="s">
        <v>149</v>
      </c>
    </row>
    <row r="185" spans="2:51" s="251" customFormat="1" ht="13.5">
      <c r="B185" s="250"/>
      <c r="D185" s="252" t="s">
        <v>157</v>
      </c>
      <c r="E185" s="253" t="s">
        <v>5</v>
      </c>
      <c r="F185" s="254" t="s">
        <v>290</v>
      </c>
      <c r="H185" s="255">
        <v>28.727</v>
      </c>
      <c r="I185" s="9"/>
      <c r="L185" s="250"/>
      <c r="M185" s="256"/>
      <c r="N185" s="257"/>
      <c r="O185" s="257"/>
      <c r="P185" s="257"/>
      <c r="Q185" s="257"/>
      <c r="R185" s="257"/>
      <c r="S185" s="257"/>
      <c r="T185" s="258"/>
      <c r="AT185" s="253" t="s">
        <v>157</v>
      </c>
      <c r="AU185" s="253" t="s">
        <v>86</v>
      </c>
      <c r="AV185" s="251" t="s">
        <v>86</v>
      </c>
      <c r="AW185" s="251" t="s">
        <v>39</v>
      </c>
      <c r="AX185" s="251" t="s">
        <v>76</v>
      </c>
      <c r="AY185" s="253" t="s">
        <v>149</v>
      </c>
    </row>
    <row r="186" spans="2:51" s="251" customFormat="1" ht="13.5">
      <c r="B186" s="250"/>
      <c r="D186" s="252" t="s">
        <v>157</v>
      </c>
      <c r="E186" s="253" t="s">
        <v>5</v>
      </c>
      <c r="F186" s="254" t="s">
        <v>291</v>
      </c>
      <c r="H186" s="255">
        <v>7.08</v>
      </c>
      <c r="I186" s="9"/>
      <c r="L186" s="250"/>
      <c r="M186" s="256"/>
      <c r="N186" s="257"/>
      <c r="O186" s="257"/>
      <c r="P186" s="257"/>
      <c r="Q186" s="257"/>
      <c r="R186" s="257"/>
      <c r="S186" s="257"/>
      <c r="T186" s="258"/>
      <c r="AT186" s="253" t="s">
        <v>157</v>
      </c>
      <c r="AU186" s="253" t="s">
        <v>86</v>
      </c>
      <c r="AV186" s="251" t="s">
        <v>86</v>
      </c>
      <c r="AW186" s="251" t="s">
        <v>39</v>
      </c>
      <c r="AX186" s="251" t="s">
        <v>76</v>
      </c>
      <c r="AY186" s="253" t="s">
        <v>149</v>
      </c>
    </row>
    <row r="187" spans="2:51" s="251" customFormat="1" ht="13.5">
      <c r="B187" s="250"/>
      <c r="D187" s="252" t="s">
        <v>157</v>
      </c>
      <c r="E187" s="253" t="s">
        <v>5</v>
      </c>
      <c r="F187" s="254" t="s">
        <v>292</v>
      </c>
      <c r="H187" s="255">
        <v>7.73</v>
      </c>
      <c r="I187" s="9"/>
      <c r="L187" s="250"/>
      <c r="M187" s="256"/>
      <c r="N187" s="257"/>
      <c r="O187" s="257"/>
      <c r="P187" s="257"/>
      <c r="Q187" s="257"/>
      <c r="R187" s="257"/>
      <c r="S187" s="257"/>
      <c r="T187" s="258"/>
      <c r="AT187" s="253" t="s">
        <v>157</v>
      </c>
      <c r="AU187" s="253" t="s">
        <v>86</v>
      </c>
      <c r="AV187" s="251" t="s">
        <v>86</v>
      </c>
      <c r="AW187" s="251" t="s">
        <v>39</v>
      </c>
      <c r="AX187" s="251" t="s">
        <v>76</v>
      </c>
      <c r="AY187" s="253" t="s">
        <v>149</v>
      </c>
    </row>
    <row r="188" spans="2:51" s="251" customFormat="1" ht="13.5">
      <c r="B188" s="250"/>
      <c r="D188" s="252" t="s">
        <v>157</v>
      </c>
      <c r="E188" s="253" t="s">
        <v>5</v>
      </c>
      <c r="F188" s="254" t="s">
        <v>293</v>
      </c>
      <c r="H188" s="255">
        <v>2.482</v>
      </c>
      <c r="I188" s="9"/>
      <c r="L188" s="250"/>
      <c r="M188" s="256"/>
      <c r="N188" s="257"/>
      <c r="O188" s="257"/>
      <c r="P188" s="257"/>
      <c r="Q188" s="257"/>
      <c r="R188" s="257"/>
      <c r="S188" s="257"/>
      <c r="T188" s="258"/>
      <c r="AT188" s="253" t="s">
        <v>157</v>
      </c>
      <c r="AU188" s="253" t="s">
        <v>86</v>
      </c>
      <c r="AV188" s="251" t="s">
        <v>86</v>
      </c>
      <c r="AW188" s="251" t="s">
        <v>39</v>
      </c>
      <c r="AX188" s="251" t="s">
        <v>76</v>
      </c>
      <c r="AY188" s="253" t="s">
        <v>149</v>
      </c>
    </row>
    <row r="189" spans="2:51" s="251" customFormat="1" ht="13.5">
      <c r="B189" s="250"/>
      <c r="D189" s="252" t="s">
        <v>157</v>
      </c>
      <c r="E189" s="253" t="s">
        <v>5</v>
      </c>
      <c r="F189" s="254" t="s">
        <v>294</v>
      </c>
      <c r="H189" s="255">
        <v>16.127</v>
      </c>
      <c r="I189" s="9"/>
      <c r="L189" s="250"/>
      <c r="M189" s="256"/>
      <c r="N189" s="257"/>
      <c r="O189" s="257"/>
      <c r="P189" s="257"/>
      <c r="Q189" s="257"/>
      <c r="R189" s="257"/>
      <c r="S189" s="257"/>
      <c r="T189" s="258"/>
      <c r="AT189" s="253" t="s">
        <v>157</v>
      </c>
      <c r="AU189" s="253" t="s">
        <v>86</v>
      </c>
      <c r="AV189" s="251" t="s">
        <v>86</v>
      </c>
      <c r="AW189" s="251" t="s">
        <v>39</v>
      </c>
      <c r="AX189" s="251" t="s">
        <v>76</v>
      </c>
      <c r="AY189" s="253" t="s">
        <v>149</v>
      </c>
    </row>
    <row r="190" spans="2:51" s="251" customFormat="1" ht="13.5">
      <c r="B190" s="250"/>
      <c r="D190" s="252" t="s">
        <v>157</v>
      </c>
      <c r="E190" s="253" t="s">
        <v>5</v>
      </c>
      <c r="F190" s="254" t="s">
        <v>295</v>
      </c>
      <c r="H190" s="255">
        <v>5.683</v>
      </c>
      <c r="I190" s="9"/>
      <c r="L190" s="250"/>
      <c r="M190" s="256"/>
      <c r="N190" s="257"/>
      <c r="O190" s="257"/>
      <c r="P190" s="257"/>
      <c r="Q190" s="257"/>
      <c r="R190" s="257"/>
      <c r="S190" s="257"/>
      <c r="T190" s="258"/>
      <c r="AT190" s="253" t="s">
        <v>157</v>
      </c>
      <c r="AU190" s="253" t="s">
        <v>86</v>
      </c>
      <c r="AV190" s="251" t="s">
        <v>86</v>
      </c>
      <c r="AW190" s="251" t="s">
        <v>39</v>
      </c>
      <c r="AX190" s="251" t="s">
        <v>76</v>
      </c>
      <c r="AY190" s="253" t="s">
        <v>149</v>
      </c>
    </row>
    <row r="191" spans="2:51" s="251" customFormat="1" ht="13.5">
      <c r="B191" s="250"/>
      <c r="D191" s="252" t="s">
        <v>157</v>
      </c>
      <c r="E191" s="253" t="s">
        <v>5</v>
      </c>
      <c r="F191" s="254" t="s">
        <v>296</v>
      </c>
      <c r="H191" s="255">
        <v>21.063</v>
      </c>
      <c r="I191" s="9"/>
      <c r="L191" s="250"/>
      <c r="M191" s="256"/>
      <c r="N191" s="257"/>
      <c r="O191" s="257"/>
      <c r="P191" s="257"/>
      <c r="Q191" s="257"/>
      <c r="R191" s="257"/>
      <c r="S191" s="257"/>
      <c r="T191" s="258"/>
      <c r="AT191" s="253" t="s">
        <v>157</v>
      </c>
      <c r="AU191" s="253" t="s">
        <v>86</v>
      </c>
      <c r="AV191" s="251" t="s">
        <v>86</v>
      </c>
      <c r="AW191" s="251" t="s">
        <v>39</v>
      </c>
      <c r="AX191" s="251" t="s">
        <v>76</v>
      </c>
      <c r="AY191" s="253" t="s">
        <v>149</v>
      </c>
    </row>
    <row r="192" spans="2:51" s="251" customFormat="1" ht="40.5">
      <c r="B192" s="250"/>
      <c r="D192" s="252" t="s">
        <v>157</v>
      </c>
      <c r="E192" s="253" t="s">
        <v>5</v>
      </c>
      <c r="F192" s="254" t="s">
        <v>297</v>
      </c>
      <c r="H192" s="255">
        <v>145.297</v>
      </c>
      <c r="I192" s="9"/>
      <c r="L192" s="250"/>
      <c r="M192" s="256"/>
      <c r="N192" s="257"/>
      <c r="O192" s="257"/>
      <c r="P192" s="257"/>
      <c r="Q192" s="257"/>
      <c r="R192" s="257"/>
      <c r="S192" s="257"/>
      <c r="T192" s="258"/>
      <c r="AT192" s="253" t="s">
        <v>157</v>
      </c>
      <c r="AU192" s="253" t="s">
        <v>86</v>
      </c>
      <c r="AV192" s="251" t="s">
        <v>86</v>
      </c>
      <c r="AW192" s="251" t="s">
        <v>39</v>
      </c>
      <c r="AX192" s="251" t="s">
        <v>76</v>
      </c>
      <c r="AY192" s="253" t="s">
        <v>149</v>
      </c>
    </row>
    <row r="193" spans="2:51" s="251" customFormat="1" ht="13.5">
      <c r="B193" s="250"/>
      <c r="D193" s="252" t="s">
        <v>157</v>
      </c>
      <c r="E193" s="253" t="s">
        <v>5</v>
      </c>
      <c r="F193" s="254" t="s">
        <v>298</v>
      </c>
      <c r="H193" s="255">
        <v>181.79</v>
      </c>
      <c r="I193" s="9"/>
      <c r="L193" s="250"/>
      <c r="M193" s="256"/>
      <c r="N193" s="257"/>
      <c r="O193" s="257"/>
      <c r="P193" s="257"/>
      <c r="Q193" s="257"/>
      <c r="R193" s="257"/>
      <c r="S193" s="257"/>
      <c r="T193" s="258"/>
      <c r="AT193" s="253" t="s">
        <v>157</v>
      </c>
      <c r="AU193" s="253" t="s">
        <v>86</v>
      </c>
      <c r="AV193" s="251" t="s">
        <v>86</v>
      </c>
      <c r="AW193" s="251" t="s">
        <v>39</v>
      </c>
      <c r="AX193" s="251" t="s">
        <v>76</v>
      </c>
      <c r="AY193" s="253" t="s">
        <v>149</v>
      </c>
    </row>
    <row r="194" spans="2:51" s="264" customFormat="1" ht="13.5">
      <c r="B194" s="263"/>
      <c r="D194" s="252" t="s">
        <v>157</v>
      </c>
      <c r="E194" s="265" t="s">
        <v>5</v>
      </c>
      <c r="F194" s="266" t="s">
        <v>231</v>
      </c>
      <c r="H194" s="267" t="s">
        <v>5</v>
      </c>
      <c r="I194" s="10"/>
      <c r="L194" s="263"/>
      <c r="M194" s="268"/>
      <c r="N194" s="269"/>
      <c r="O194" s="269"/>
      <c r="P194" s="269"/>
      <c r="Q194" s="269"/>
      <c r="R194" s="269"/>
      <c r="S194" s="269"/>
      <c r="T194" s="270"/>
      <c r="AT194" s="267" t="s">
        <v>157</v>
      </c>
      <c r="AU194" s="267" t="s">
        <v>86</v>
      </c>
      <c r="AV194" s="264" t="s">
        <v>84</v>
      </c>
      <c r="AW194" s="264" t="s">
        <v>39</v>
      </c>
      <c r="AX194" s="264" t="s">
        <v>76</v>
      </c>
      <c r="AY194" s="267" t="s">
        <v>149</v>
      </c>
    </row>
    <row r="195" spans="2:51" s="264" customFormat="1" ht="13.5">
      <c r="B195" s="263"/>
      <c r="D195" s="252" t="s">
        <v>157</v>
      </c>
      <c r="E195" s="265" t="s">
        <v>5</v>
      </c>
      <c r="F195" s="266" t="s">
        <v>299</v>
      </c>
      <c r="H195" s="267" t="s">
        <v>5</v>
      </c>
      <c r="I195" s="10"/>
      <c r="L195" s="263"/>
      <c r="M195" s="268"/>
      <c r="N195" s="269"/>
      <c r="O195" s="269"/>
      <c r="P195" s="269"/>
      <c r="Q195" s="269"/>
      <c r="R195" s="269"/>
      <c r="S195" s="269"/>
      <c r="T195" s="270"/>
      <c r="AT195" s="267" t="s">
        <v>157</v>
      </c>
      <c r="AU195" s="267" t="s">
        <v>86</v>
      </c>
      <c r="AV195" s="264" t="s">
        <v>84</v>
      </c>
      <c r="AW195" s="264" t="s">
        <v>39</v>
      </c>
      <c r="AX195" s="264" t="s">
        <v>76</v>
      </c>
      <c r="AY195" s="267" t="s">
        <v>149</v>
      </c>
    </row>
    <row r="196" spans="2:51" s="251" customFormat="1" ht="40.5">
      <c r="B196" s="250"/>
      <c r="D196" s="252" t="s">
        <v>157</v>
      </c>
      <c r="E196" s="253" t="s">
        <v>5</v>
      </c>
      <c r="F196" s="254" t="s">
        <v>300</v>
      </c>
      <c r="H196" s="255">
        <v>45.646</v>
      </c>
      <c r="I196" s="9"/>
      <c r="L196" s="250"/>
      <c r="M196" s="256"/>
      <c r="N196" s="257"/>
      <c r="O196" s="257"/>
      <c r="P196" s="257"/>
      <c r="Q196" s="257"/>
      <c r="R196" s="257"/>
      <c r="S196" s="257"/>
      <c r="T196" s="258"/>
      <c r="AT196" s="253" t="s">
        <v>157</v>
      </c>
      <c r="AU196" s="253" t="s">
        <v>86</v>
      </c>
      <c r="AV196" s="251" t="s">
        <v>86</v>
      </c>
      <c r="AW196" s="251" t="s">
        <v>39</v>
      </c>
      <c r="AX196" s="251" t="s">
        <v>76</v>
      </c>
      <c r="AY196" s="253" t="s">
        <v>149</v>
      </c>
    </row>
    <row r="197" spans="2:51" s="251" customFormat="1" ht="13.5">
      <c r="B197" s="250"/>
      <c r="D197" s="252" t="s">
        <v>157</v>
      </c>
      <c r="E197" s="253" t="s">
        <v>5</v>
      </c>
      <c r="F197" s="254" t="s">
        <v>301</v>
      </c>
      <c r="H197" s="255">
        <v>44.161</v>
      </c>
      <c r="I197" s="9"/>
      <c r="L197" s="250"/>
      <c r="M197" s="256"/>
      <c r="N197" s="257"/>
      <c r="O197" s="257"/>
      <c r="P197" s="257"/>
      <c r="Q197" s="257"/>
      <c r="R197" s="257"/>
      <c r="S197" s="257"/>
      <c r="T197" s="258"/>
      <c r="AT197" s="253" t="s">
        <v>157</v>
      </c>
      <c r="AU197" s="253" t="s">
        <v>86</v>
      </c>
      <c r="AV197" s="251" t="s">
        <v>86</v>
      </c>
      <c r="AW197" s="251" t="s">
        <v>39</v>
      </c>
      <c r="AX197" s="251" t="s">
        <v>76</v>
      </c>
      <c r="AY197" s="253" t="s">
        <v>149</v>
      </c>
    </row>
    <row r="198" spans="2:51" s="251" customFormat="1" ht="13.5">
      <c r="B198" s="250"/>
      <c r="D198" s="252" t="s">
        <v>157</v>
      </c>
      <c r="E198" s="253" t="s">
        <v>5</v>
      </c>
      <c r="F198" s="254" t="s">
        <v>302</v>
      </c>
      <c r="H198" s="255">
        <v>12.878</v>
      </c>
      <c r="I198" s="9"/>
      <c r="L198" s="250"/>
      <c r="M198" s="256"/>
      <c r="N198" s="257"/>
      <c r="O198" s="257"/>
      <c r="P198" s="257"/>
      <c r="Q198" s="257"/>
      <c r="R198" s="257"/>
      <c r="S198" s="257"/>
      <c r="T198" s="258"/>
      <c r="AT198" s="253" t="s">
        <v>157</v>
      </c>
      <c r="AU198" s="253" t="s">
        <v>86</v>
      </c>
      <c r="AV198" s="251" t="s">
        <v>86</v>
      </c>
      <c r="AW198" s="251" t="s">
        <v>39</v>
      </c>
      <c r="AX198" s="251" t="s">
        <v>76</v>
      </c>
      <c r="AY198" s="253" t="s">
        <v>149</v>
      </c>
    </row>
    <row r="199" spans="2:51" s="251" customFormat="1" ht="13.5">
      <c r="B199" s="250"/>
      <c r="D199" s="252" t="s">
        <v>157</v>
      </c>
      <c r="E199" s="253" t="s">
        <v>5</v>
      </c>
      <c r="F199" s="254" t="s">
        <v>303</v>
      </c>
      <c r="H199" s="255">
        <v>9.223</v>
      </c>
      <c r="I199" s="9"/>
      <c r="L199" s="250"/>
      <c r="M199" s="256"/>
      <c r="N199" s="257"/>
      <c r="O199" s="257"/>
      <c r="P199" s="257"/>
      <c r="Q199" s="257"/>
      <c r="R199" s="257"/>
      <c r="S199" s="257"/>
      <c r="T199" s="258"/>
      <c r="AT199" s="253" t="s">
        <v>157</v>
      </c>
      <c r="AU199" s="253" t="s">
        <v>86</v>
      </c>
      <c r="AV199" s="251" t="s">
        <v>86</v>
      </c>
      <c r="AW199" s="251" t="s">
        <v>39</v>
      </c>
      <c r="AX199" s="251" t="s">
        <v>76</v>
      </c>
      <c r="AY199" s="253" t="s">
        <v>149</v>
      </c>
    </row>
    <row r="200" spans="2:51" s="251" customFormat="1" ht="13.5">
      <c r="B200" s="250"/>
      <c r="D200" s="252" t="s">
        <v>157</v>
      </c>
      <c r="E200" s="253" t="s">
        <v>5</v>
      </c>
      <c r="F200" s="254" t="s">
        <v>304</v>
      </c>
      <c r="H200" s="255">
        <v>3.272</v>
      </c>
      <c r="I200" s="9"/>
      <c r="L200" s="250"/>
      <c r="M200" s="256"/>
      <c r="N200" s="257"/>
      <c r="O200" s="257"/>
      <c r="P200" s="257"/>
      <c r="Q200" s="257"/>
      <c r="R200" s="257"/>
      <c r="S200" s="257"/>
      <c r="T200" s="258"/>
      <c r="AT200" s="253" t="s">
        <v>157</v>
      </c>
      <c r="AU200" s="253" t="s">
        <v>86</v>
      </c>
      <c r="AV200" s="251" t="s">
        <v>86</v>
      </c>
      <c r="AW200" s="251" t="s">
        <v>39</v>
      </c>
      <c r="AX200" s="251" t="s">
        <v>76</v>
      </c>
      <c r="AY200" s="253" t="s">
        <v>149</v>
      </c>
    </row>
    <row r="201" spans="2:51" s="251" customFormat="1" ht="13.5">
      <c r="B201" s="250"/>
      <c r="D201" s="252" t="s">
        <v>157</v>
      </c>
      <c r="E201" s="253" t="s">
        <v>5</v>
      </c>
      <c r="F201" s="254" t="s">
        <v>305</v>
      </c>
      <c r="H201" s="255">
        <v>3.63</v>
      </c>
      <c r="I201" s="9"/>
      <c r="L201" s="250"/>
      <c r="M201" s="256"/>
      <c r="N201" s="257"/>
      <c r="O201" s="257"/>
      <c r="P201" s="257"/>
      <c r="Q201" s="257"/>
      <c r="R201" s="257"/>
      <c r="S201" s="257"/>
      <c r="T201" s="258"/>
      <c r="AT201" s="253" t="s">
        <v>157</v>
      </c>
      <c r="AU201" s="253" t="s">
        <v>86</v>
      </c>
      <c r="AV201" s="251" t="s">
        <v>86</v>
      </c>
      <c r="AW201" s="251" t="s">
        <v>39</v>
      </c>
      <c r="AX201" s="251" t="s">
        <v>76</v>
      </c>
      <c r="AY201" s="253" t="s">
        <v>149</v>
      </c>
    </row>
    <row r="202" spans="2:51" s="251" customFormat="1" ht="13.5">
      <c r="B202" s="250"/>
      <c r="D202" s="252" t="s">
        <v>157</v>
      </c>
      <c r="E202" s="253" t="s">
        <v>5</v>
      </c>
      <c r="F202" s="254" t="s">
        <v>306</v>
      </c>
      <c r="H202" s="255">
        <v>16.918</v>
      </c>
      <c r="I202" s="9"/>
      <c r="L202" s="250"/>
      <c r="M202" s="256"/>
      <c r="N202" s="257"/>
      <c r="O202" s="257"/>
      <c r="P202" s="257"/>
      <c r="Q202" s="257"/>
      <c r="R202" s="257"/>
      <c r="S202" s="257"/>
      <c r="T202" s="258"/>
      <c r="AT202" s="253" t="s">
        <v>157</v>
      </c>
      <c r="AU202" s="253" t="s">
        <v>86</v>
      </c>
      <c r="AV202" s="251" t="s">
        <v>86</v>
      </c>
      <c r="AW202" s="251" t="s">
        <v>39</v>
      </c>
      <c r="AX202" s="251" t="s">
        <v>76</v>
      </c>
      <c r="AY202" s="253" t="s">
        <v>149</v>
      </c>
    </row>
    <row r="203" spans="2:51" s="251" customFormat="1" ht="13.5">
      <c r="B203" s="250"/>
      <c r="D203" s="252" t="s">
        <v>157</v>
      </c>
      <c r="E203" s="253" t="s">
        <v>5</v>
      </c>
      <c r="F203" s="254" t="s">
        <v>307</v>
      </c>
      <c r="H203" s="255">
        <v>15.91</v>
      </c>
      <c r="I203" s="9"/>
      <c r="L203" s="250"/>
      <c r="M203" s="256"/>
      <c r="N203" s="257"/>
      <c r="O203" s="257"/>
      <c r="P203" s="257"/>
      <c r="Q203" s="257"/>
      <c r="R203" s="257"/>
      <c r="S203" s="257"/>
      <c r="T203" s="258"/>
      <c r="AT203" s="253" t="s">
        <v>157</v>
      </c>
      <c r="AU203" s="253" t="s">
        <v>86</v>
      </c>
      <c r="AV203" s="251" t="s">
        <v>86</v>
      </c>
      <c r="AW203" s="251" t="s">
        <v>39</v>
      </c>
      <c r="AX203" s="251" t="s">
        <v>76</v>
      </c>
      <c r="AY203" s="253" t="s">
        <v>149</v>
      </c>
    </row>
    <row r="204" spans="2:51" s="251" customFormat="1" ht="13.5">
      <c r="B204" s="250"/>
      <c r="D204" s="252" t="s">
        <v>157</v>
      </c>
      <c r="E204" s="253" t="s">
        <v>5</v>
      </c>
      <c r="F204" s="254" t="s">
        <v>308</v>
      </c>
      <c r="H204" s="255">
        <v>3.793</v>
      </c>
      <c r="I204" s="9"/>
      <c r="L204" s="250"/>
      <c r="M204" s="256"/>
      <c r="N204" s="257"/>
      <c r="O204" s="257"/>
      <c r="P204" s="257"/>
      <c r="Q204" s="257"/>
      <c r="R204" s="257"/>
      <c r="S204" s="257"/>
      <c r="T204" s="258"/>
      <c r="AT204" s="253" t="s">
        <v>157</v>
      </c>
      <c r="AU204" s="253" t="s">
        <v>86</v>
      </c>
      <c r="AV204" s="251" t="s">
        <v>86</v>
      </c>
      <c r="AW204" s="251" t="s">
        <v>39</v>
      </c>
      <c r="AX204" s="251" t="s">
        <v>76</v>
      </c>
      <c r="AY204" s="253" t="s">
        <v>149</v>
      </c>
    </row>
    <row r="205" spans="2:51" s="251" customFormat="1" ht="27">
      <c r="B205" s="250"/>
      <c r="D205" s="252" t="s">
        <v>157</v>
      </c>
      <c r="E205" s="253" t="s">
        <v>5</v>
      </c>
      <c r="F205" s="254" t="s">
        <v>309</v>
      </c>
      <c r="H205" s="255">
        <v>3303.538</v>
      </c>
      <c r="I205" s="9"/>
      <c r="L205" s="250"/>
      <c r="M205" s="256"/>
      <c r="N205" s="257"/>
      <c r="O205" s="257"/>
      <c r="P205" s="257"/>
      <c r="Q205" s="257"/>
      <c r="R205" s="257"/>
      <c r="S205" s="257"/>
      <c r="T205" s="258"/>
      <c r="AT205" s="253" t="s">
        <v>157</v>
      </c>
      <c r="AU205" s="253" t="s">
        <v>86</v>
      </c>
      <c r="AV205" s="251" t="s">
        <v>86</v>
      </c>
      <c r="AW205" s="251" t="s">
        <v>39</v>
      </c>
      <c r="AX205" s="251" t="s">
        <v>76</v>
      </c>
      <c r="AY205" s="253" t="s">
        <v>149</v>
      </c>
    </row>
    <row r="206" spans="2:51" s="251" customFormat="1" ht="13.5">
      <c r="B206" s="250"/>
      <c r="D206" s="252" t="s">
        <v>157</v>
      </c>
      <c r="E206" s="253" t="s">
        <v>5</v>
      </c>
      <c r="F206" s="254" t="s">
        <v>310</v>
      </c>
      <c r="H206" s="255">
        <v>40.2</v>
      </c>
      <c r="I206" s="9"/>
      <c r="L206" s="250"/>
      <c r="M206" s="256"/>
      <c r="N206" s="257"/>
      <c r="O206" s="257"/>
      <c r="P206" s="257"/>
      <c r="Q206" s="257"/>
      <c r="R206" s="257"/>
      <c r="S206" s="257"/>
      <c r="T206" s="258"/>
      <c r="AT206" s="253" t="s">
        <v>157</v>
      </c>
      <c r="AU206" s="253" t="s">
        <v>86</v>
      </c>
      <c r="AV206" s="251" t="s">
        <v>86</v>
      </c>
      <c r="AW206" s="251" t="s">
        <v>39</v>
      </c>
      <c r="AX206" s="251" t="s">
        <v>76</v>
      </c>
      <c r="AY206" s="253" t="s">
        <v>149</v>
      </c>
    </row>
    <row r="207" spans="2:51" s="251" customFormat="1" ht="13.5">
      <c r="B207" s="250"/>
      <c r="D207" s="252" t="s">
        <v>157</v>
      </c>
      <c r="E207" s="253" t="s">
        <v>5</v>
      </c>
      <c r="F207" s="254" t="s">
        <v>311</v>
      </c>
      <c r="H207" s="255">
        <v>330.629</v>
      </c>
      <c r="I207" s="9"/>
      <c r="L207" s="250"/>
      <c r="M207" s="256"/>
      <c r="N207" s="257"/>
      <c r="O207" s="257"/>
      <c r="P207" s="257"/>
      <c r="Q207" s="257"/>
      <c r="R207" s="257"/>
      <c r="S207" s="257"/>
      <c r="T207" s="258"/>
      <c r="AT207" s="253" t="s">
        <v>157</v>
      </c>
      <c r="AU207" s="253" t="s">
        <v>86</v>
      </c>
      <c r="AV207" s="251" t="s">
        <v>86</v>
      </c>
      <c r="AW207" s="251" t="s">
        <v>39</v>
      </c>
      <c r="AX207" s="251" t="s">
        <v>76</v>
      </c>
      <c r="AY207" s="253" t="s">
        <v>149</v>
      </c>
    </row>
    <row r="208" spans="2:51" s="251" customFormat="1" ht="13.5">
      <c r="B208" s="250"/>
      <c r="D208" s="252" t="s">
        <v>157</v>
      </c>
      <c r="E208" s="253" t="s">
        <v>5</v>
      </c>
      <c r="F208" s="254" t="s">
        <v>312</v>
      </c>
      <c r="H208" s="255">
        <v>330.42</v>
      </c>
      <c r="I208" s="9"/>
      <c r="L208" s="250"/>
      <c r="M208" s="256"/>
      <c r="N208" s="257"/>
      <c r="O208" s="257"/>
      <c r="P208" s="257"/>
      <c r="Q208" s="257"/>
      <c r="R208" s="257"/>
      <c r="S208" s="257"/>
      <c r="T208" s="258"/>
      <c r="AT208" s="253" t="s">
        <v>157</v>
      </c>
      <c r="AU208" s="253" t="s">
        <v>86</v>
      </c>
      <c r="AV208" s="251" t="s">
        <v>86</v>
      </c>
      <c r="AW208" s="251" t="s">
        <v>39</v>
      </c>
      <c r="AX208" s="251" t="s">
        <v>76</v>
      </c>
      <c r="AY208" s="253" t="s">
        <v>149</v>
      </c>
    </row>
    <row r="209" spans="2:51" s="281" customFormat="1" ht="13.5">
      <c r="B209" s="280"/>
      <c r="D209" s="259" t="s">
        <v>157</v>
      </c>
      <c r="E209" s="282" t="s">
        <v>5</v>
      </c>
      <c r="F209" s="283" t="s">
        <v>237</v>
      </c>
      <c r="H209" s="284">
        <v>4638.255</v>
      </c>
      <c r="I209" s="12"/>
      <c r="L209" s="280"/>
      <c r="M209" s="285"/>
      <c r="N209" s="286"/>
      <c r="O209" s="286"/>
      <c r="P209" s="286"/>
      <c r="Q209" s="286"/>
      <c r="R209" s="286"/>
      <c r="S209" s="286"/>
      <c r="T209" s="287"/>
      <c r="AT209" s="288" t="s">
        <v>157</v>
      </c>
      <c r="AU209" s="288" t="s">
        <v>86</v>
      </c>
      <c r="AV209" s="281" t="s">
        <v>155</v>
      </c>
      <c r="AW209" s="281" t="s">
        <v>39</v>
      </c>
      <c r="AX209" s="281" t="s">
        <v>84</v>
      </c>
      <c r="AY209" s="288" t="s">
        <v>149</v>
      </c>
    </row>
    <row r="210" spans="2:65" s="117" customFormat="1" ht="25.5" customHeight="1">
      <c r="B210" s="112"/>
      <c r="C210" s="239" t="s">
        <v>313</v>
      </c>
      <c r="D210" s="239" t="s">
        <v>151</v>
      </c>
      <c r="E210" s="240" t="s">
        <v>314</v>
      </c>
      <c r="F210" s="241" t="s">
        <v>315</v>
      </c>
      <c r="G210" s="242" t="s">
        <v>182</v>
      </c>
      <c r="H210" s="243">
        <v>151.638</v>
      </c>
      <c r="I210" s="8"/>
      <c r="J210" s="244">
        <f>ROUND(I210*H210,2)</f>
        <v>0</v>
      </c>
      <c r="K210" s="241"/>
      <c r="L210" s="112"/>
      <c r="M210" s="245" t="s">
        <v>5</v>
      </c>
      <c r="N210" s="246" t="s">
        <v>47</v>
      </c>
      <c r="O210" s="113"/>
      <c r="P210" s="247">
        <f>O210*H210</f>
        <v>0</v>
      </c>
      <c r="Q210" s="247">
        <v>0.00825</v>
      </c>
      <c r="R210" s="247">
        <f>Q210*H210</f>
        <v>1.2510135</v>
      </c>
      <c r="S210" s="247">
        <v>0</v>
      </c>
      <c r="T210" s="248">
        <f>S210*H210</f>
        <v>0</v>
      </c>
      <c r="AR210" s="97" t="s">
        <v>155</v>
      </c>
      <c r="AT210" s="97" t="s">
        <v>151</v>
      </c>
      <c r="AU210" s="97" t="s">
        <v>86</v>
      </c>
      <c r="AY210" s="97" t="s">
        <v>149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97" t="s">
        <v>84</v>
      </c>
      <c r="BK210" s="249">
        <f>ROUND(I210*H210,2)</f>
        <v>0</v>
      </c>
      <c r="BL210" s="97" t="s">
        <v>155</v>
      </c>
      <c r="BM210" s="97" t="s">
        <v>316</v>
      </c>
    </row>
    <row r="211" spans="2:47" s="117" customFormat="1" ht="67.5">
      <c r="B211" s="112"/>
      <c r="D211" s="252" t="s">
        <v>242</v>
      </c>
      <c r="F211" s="289" t="s">
        <v>243</v>
      </c>
      <c r="I211" s="13"/>
      <c r="L211" s="112"/>
      <c r="M211" s="290"/>
      <c r="N211" s="113"/>
      <c r="O211" s="113"/>
      <c r="P211" s="113"/>
      <c r="Q211" s="113"/>
      <c r="R211" s="113"/>
      <c r="S211" s="113"/>
      <c r="T211" s="143"/>
      <c r="AT211" s="97" t="s">
        <v>242</v>
      </c>
      <c r="AU211" s="97" t="s">
        <v>86</v>
      </c>
    </row>
    <row r="212" spans="2:51" s="264" customFormat="1" ht="13.5">
      <c r="B212" s="263"/>
      <c r="D212" s="252" t="s">
        <v>157</v>
      </c>
      <c r="E212" s="265" t="s">
        <v>5</v>
      </c>
      <c r="F212" s="266" t="s">
        <v>299</v>
      </c>
      <c r="H212" s="267" t="s">
        <v>5</v>
      </c>
      <c r="I212" s="10"/>
      <c r="L212" s="263"/>
      <c r="M212" s="268"/>
      <c r="N212" s="269"/>
      <c r="O212" s="269"/>
      <c r="P212" s="269"/>
      <c r="Q212" s="269"/>
      <c r="R212" s="269"/>
      <c r="S212" s="269"/>
      <c r="T212" s="270"/>
      <c r="AT212" s="267" t="s">
        <v>157</v>
      </c>
      <c r="AU212" s="267" t="s">
        <v>86</v>
      </c>
      <c r="AV212" s="264" t="s">
        <v>84</v>
      </c>
      <c r="AW212" s="264" t="s">
        <v>39</v>
      </c>
      <c r="AX212" s="264" t="s">
        <v>76</v>
      </c>
      <c r="AY212" s="267" t="s">
        <v>149</v>
      </c>
    </row>
    <row r="213" spans="2:51" s="251" customFormat="1" ht="40.5">
      <c r="B213" s="250"/>
      <c r="D213" s="252" t="s">
        <v>157</v>
      </c>
      <c r="E213" s="253" t="s">
        <v>5</v>
      </c>
      <c r="F213" s="254" t="s">
        <v>300</v>
      </c>
      <c r="H213" s="255">
        <v>45.646</v>
      </c>
      <c r="I213" s="9"/>
      <c r="L213" s="250"/>
      <c r="M213" s="256"/>
      <c r="N213" s="257"/>
      <c r="O213" s="257"/>
      <c r="P213" s="257"/>
      <c r="Q213" s="257"/>
      <c r="R213" s="257"/>
      <c r="S213" s="257"/>
      <c r="T213" s="258"/>
      <c r="AT213" s="253" t="s">
        <v>157</v>
      </c>
      <c r="AU213" s="253" t="s">
        <v>86</v>
      </c>
      <c r="AV213" s="251" t="s">
        <v>86</v>
      </c>
      <c r="AW213" s="251" t="s">
        <v>39</v>
      </c>
      <c r="AX213" s="251" t="s">
        <v>76</v>
      </c>
      <c r="AY213" s="253" t="s">
        <v>149</v>
      </c>
    </row>
    <row r="214" spans="2:51" s="251" customFormat="1" ht="13.5">
      <c r="B214" s="250"/>
      <c r="D214" s="252" t="s">
        <v>157</v>
      </c>
      <c r="E214" s="253" t="s">
        <v>5</v>
      </c>
      <c r="F214" s="254" t="s">
        <v>301</v>
      </c>
      <c r="H214" s="255">
        <v>44.161</v>
      </c>
      <c r="I214" s="9"/>
      <c r="L214" s="250"/>
      <c r="M214" s="256"/>
      <c r="N214" s="257"/>
      <c r="O214" s="257"/>
      <c r="P214" s="257"/>
      <c r="Q214" s="257"/>
      <c r="R214" s="257"/>
      <c r="S214" s="257"/>
      <c r="T214" s="258"/>
      <c r="AT214" s="253" t="s">
        <v>157</v>
      </c>
      <c r="AU214" s="253" t="s">
        <v>86</v>
      </c>
      <c r="AV214" s="251" t="s">
        <v>86</v>
      </c>
      <c r="AW214" s="251" t="s">
        <v>39</v>
      </c>
      <c r="AX214" s="251" t="s">
        <v>76</v>
      </c>
      <c r="AY214" s="253" t="s">
        <v>149</v>
      </c>
    </row>
    <row r="215" spans="2:51" s="251" customFormat="1" ht="13.5">
      <c r="B215" s="250"/>
      <c r="D215" s="252" t="s">
        <v>157</v>
      </c>
      <c r="E215" s="253" t="s">
        <v>5</v>
      </c>
      <c r="F215" s="254" t="s">
        <v>302</v>
      </c>
      <c r="H215" s="255">
        <v>12.878</v>
      </c>
      <c r="I215" s="9"/>
      <c r="L215" s="250"/>
      <c r="M215" s="256"/>
      <c r="N215" s="257"/>
      <c r="O215" s="257"/>
      <c r="P215" s="257"/>
      <c r="Q215" s="257"/>
      <c r="R215" s="257"/>
      <c r="S215" s="257"/>
      <c r="T215" s="258"/>
      <c r="AT215" s="253" t="s">
        <v>157</v>
      </c>
      <c r="AU215" s="253" t="s">
        <v>86</v>
      </c>
      <c r="AV215" s="251" t="s">
        <v>86</v>
      </c>
      <c r="AW215" s="251" t="s">
        <v>39</v>
      </c>
      <c r="AX215" s="251" t="s">
        <v>76</v>
      </c>
      <c r="AY215" s="253" t="s">
        <v>149</v>
      </c>
    </row>
    <row r="216" spans="2:51" s="251" customFormat="1" ht="13.5">
      <c r="B216" s="250"/>
      <c r="D216" s="252" t="s">
        <v>157</v>
      </c>
      <c r="E216" s="253" t="s">
        <v>5</v>
      </c>
      <c r="F216" s="254" t="s">
        <v>303</v>
      </c>
      <c r="H216" s="255">
        <v>9.223</v>
      </c>
      <c r="I216" s="9"/>
      <c r="L216" s="250"/>
      <c r="M216" s="256"/>
      <c r="N216" s="257"/>
      <c r="O216" s="257"/>
      <c r="P216" s="257"/>
      <c r="Q216" s="257"/>
      <c r="R216" s="257"/>
      <c r="S216" s="257"/>
      <c r="T216" s="258"/>
      <c r="AT216" s="253" t="s">
        <v>157</v>
      </c>
      <c r="AU216" s="253" t="s">
        <v>86</v>
      </c>
      <c r="AV216" s="251" t="s">
        <v>86</v>
      </c>
      <c r="AW216" s="251" t="s">
        <v>39</v>
      </c>
      <c r="AX216" s="251" t="s">
        <v>76</v>
      </c>
      <c r="AY216" s="253" t="s">
        <v>149</v>
      </c>
    </row>
    <row r="217" spans="2:51" s="251" customFormat="1" ht="13.5">
      <c r="B217" s="250"/>
      <c r="D217" s="252" t="s">
        <v>157</v>
      </c>
      <c r="E217" s="253" t="s">
        <v>5</v>
      </c>
      <c r="F217" s="254" t="s">
        <v>304</v>
      </c>
      <c r="H217" s="255">
        <v>3.272</v>
      </c>
      <c r="I217" s="9"/>
      <c r="L217" s="250"/>
      <c r="M217" s="256"/>
      <c r="N217" s="257"/>
      <c r="O217" s="257"/>
      <c r="P217" s="257"/>
      <c r="Q217" s="257"/>
      <c r="R217" s="257"/>
      <c r="S217" s="257"/>
      <c r="T217" s="258"/>
      <c r="AT217" s="253" t="s">
        <v>157</v>
      </c>
      <c r="AU217" s="253" t="s">
        <v>86</v>
      </c>
      <c r="AV217" s="251" t="s">
        <v>86</v>
      </c>
      <c r="AW217" s="251" t="s">
        <v>39</v>
      </c>
      <c r="AX217" s="251" t="s">
        <v>76</v>
      </c>
      <c r="AY217" s="253" t="s">
        <v>149</v>
      </c>
    </row>
    <row r="218" spans="2:51" s="251" customFormat="1" ht="13.5">
      <c r="B218" s="250"/>
      <c r="D218" s="252" t="s">
        <v>157</v>
      </c>
      <c r="E218" s="253" t="s">
        <v>5</v>
      </c>
      <c r="F218" s="254" t="s">
        <v>305</v>
      </c>
      <c r="H218" s="255">
        <v>3.63</v>
      </c>
      <c r="I218" s="9"/>
      <c r="L218" s="250"/>
      <c r="M218" s="256"/>
      <c r="N218" s="257"/>
      <c r="O218" s="257"/>
      <c r="P218" s="257"/>
      <c r="Q218" s="257"/>
      <c r="R218" s="257"/>
      <c r="S218" s="257"/>
      <c r="T218" s="258"/>
      <c r="AT218" s="253" t="s">
        <v>157</v>
      </c>
      <c r="AU218" s="253" t="s">
        <v>86</v>
      </c>
      <c r="AV218" s="251" t="s">
        <v>86</v>
      </c>
      <c r="AW218" s="251" t="s">
        <v>39</v>
      </c>
      <c r="AX218" s="251" t="s">
        <v>76</v>
      </c>
      <c r="AY218" s="253" t="s">
        <v>149</v>
      </c>
    </row>
    <row r="219" spans="2:51" s="251" customFormat="1" ht="13.5">
      <c r="B219" s="250"/>
      <c r="D219" s="252" t="s">
        <v>157</v>
      </c>
      <c r="E219" s="253" t="s">
        <v>5</v>
      </c>
      <c r="F219" s="254" t="s">
        <v>306</v>
      </c>
      <c r="H219" s="255">
        <v>16.918</v>
      </c>
      <c r="I219" s="9"/>
      <c r="L219" s="250"/>
      <c r="M219" s="256"/>
      <c r="N219" s="257"/>
      <c r="O219" s="257"/>
      <c r="P219" s="257"/>
      <c r="Q219" s="257"/>
      <c r="R219" s="257"/>
      <c r="S219" s="257"/>
      <c r="T219" s="258"/>
      <c r="AT219" s="253" t="s">
        <v>157</v>
      </c>
      <c r="AU219" s="253" t="s">
        <v>86</v>
      </c>
      <c r="AV219" s="251" t="s">
        <v>86</v>
      </c>
      <c r="AW219" s="251" t="s">
        <v>39</v>
      </c>
      <c r="AX219" s="251" t="s">
        <v>76</v>
      </c>
      <c r="AY219" s="253" t="s">
        <v>149</v>
      </c>
    </row>
    <row r="220" spans="2:51" s="251" customFormat="1" ht="13.5">
      <c r="B220" s="250"/>
      <c r="D220" s="252" t="s">
        <v>157</v>
      </c>
      <c r="E220" s="253" t="s">
        <v>5</v>
      </c>
      <c r="F220" s="254" t="s">
        <v>307</v>
      </c>
      <c r="H220" s="255">
        <v>15.91</v>
      </c>
      <c r="I220" s="9"/>
      <c r="L220" s="250"/>
      <c r="M220" s="256"/>
      <c r="N220" s="257"/>
      <c r="O220" s="257"/>
      <c r="P220" s="257"/>
      <c r="Q220" s="257"/>
      <c r="R220" s="257"/>
      <c r="S220" s="257"/>
      <c r="T220" s="258"/>
      <c r="AT220" s="253" t="s">
        <v>157</v>
      </c>
      <c r="AU220" s="253" t="s">
        <v>86</v>
      </c>
      <c r="AV220" s="251" t="s">
        <v>86</v>
      </c>
      <c r="AW220" s="251" t="s">
        <v>39</v>
      </c>
      <c r="AX220" s="251" t="s">
        <v>76</v>
      </c>
      <c r="AY220" s="253" t="s">
        <v>149</v>
      </c>
    </row>
    <row r="221" spans="2:51" s="281" customFormat="1" ht="13.5">
      <c r="B221" s="280"/>
      <c r="D221" s="259" t="s">
        <v>157</v>
      </c>
      <c r="E221" s="282" t="s">
        <v>5</v>
      </c>
      <c r="F221" s="283" t="s">
        <v>237</v>
      </c>
      <c r="H221" s="284">
        <v>151.638</v>
      </c>
      <c r="I221" s="12"/>
      <c r="L221" s="280"/>
      <c r="M221" s="285"/>
      <c r="N221" s="286"/>
      <c r="O221" s="286"/>
      <c r="P221" s="286"/>
      <c r="Q221" s="286"/>
      <c r="R221" s="286"/>
      <c r="S221" s="286"/>
      <c r="T221" s="287"/>
      <c r="AT221" s="288" t="s">
        <v>157</v>
      </c>
      <c r="AU221" s="288" t="s">
        <v>86</v>
      </c>
      <c r="AV221" s="281" t="s">
        <v>155</v>
      </c>
      <c r="AW221" s="281" t="s">
        <v>39</v>
      </c>
      <c r="AX221" s="281" t="s">
        <v>84</v>
      </c>
      <c r="AY221" s="288" t="s">
        <v>149</v>
      </c>
    </row>
    <row r="222" spans="2:65" s="117" customFormat="1" ht="16.5" customHeight="1">
      <c r="B222" s="112"/>
      <c r="C222" s="271" t="s">
        <v>317</v>
      </c>
      <c r="D222" s="271" t="s">
        <v>198</v>
      </c>
      <c r="E222" s="272" t="s">
        <v>318</v>
      </c>
      <c r="F222" s="273" t="s">
        <v>319</v>
      </c>
      <c r="G222" s="274" t="s">
        <v>182</v>
      </c>
      <c r="H222" s="275">
        <v>154.671</v>
      </c>
      <c r="I222" s="11"/>
      <c r="J222" s="276">
        <f>ROUND(I222*H222,2)</f>
        <v>0</v>
      </c>
      <c r="K222" s="273"/>
      <c r="L222" s="277"/>
      <c r="M222" s="278" t="s">
        <v>5</v>
      </c>
      <c r="N222" s="279" t="s">
        <v>47</v>
      </c>
      <c r="O222" s="113"/>
      <c r="P222" s="247">
        <f>O222*H222</f>
        <v>0</v>
      </c>
      <c r="Q222" s="247">
        <v>0.0018</v>
      </c>
      <c r="R222" s="247">
        <f>Q222*H222</f>
        <v>0.2784078</v>
      </c>
      <c r="S222" s="247">
        <v>0</v>
      </c>
      <c r="T222" s="248">
        <f>S222*H222</f>
        <v>0</v>
      </c>
      <c r="AR222" s="97" t="s">
        <v>192</v>
      </c>
      <c r="AT222" s="97" t="s">
        <v>198</v>
      </c>
      <c r="AU222" s="97" t="s">
        <v>86</v>
      </c>
      <c r="AY222" s="97" t="s">
        <v>149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97" t="s">
        <v>84</v>
      </c>
      <c r="BK222" s="249">
        <f>ROUND(I222*H222,2)</f>
        <v>0</v>
      </c>
      <c r="BL222" s="97" t="s">
        <v>155</v>
      </c>
      <c r="BM222" s="97" t="s">
        <v>320</v>
      </c>
    </row>
    <row r="223" spans="2:51" s="251" customFormat="1" ht="13.5">
      <c r="B223" s="250"/>
      <c r="D223" s="259" t="s">
        <v>157</v>
      </c>
      <c r="F223" s="261" t="s">
        <v>321</v>
      </c>
      <c r="H223" s="262">
        <v>154.671</v>
      </c>
      <c r="I223" s="9"/>
      <c r="L223" s="250"/>
      <c r="M223" s="256"/>
      <c r="N223" s="257"/>
      <c r="O223" s="257"/>
      <c r="P223" s="257"/>
      <c r="Q223" s="257"/>
      <c r="R223" s="257"/>
      <c r="S223" s="257"/>
      <c r="T223" s="258"/>
      <c r="AT223" s="253" t="s">
        <v>157</v>
      </c>
      <c r="AU223" s="253" t="s">
        <v>86</v>
      </c>
      <c r="AV223" s="251" t="s">
        <v>86</v>
      </c>
      <c r="AW223" s="251" t="s">
        <v>6</v>
      </c>
      <c r="AX223" s="251" t="s">
        <v>84</v>
      </c>
      <c r="AY223" s="253" t="s">
        <v>149</v>
      </c>
    </row>
    <row r="224" spans="2:65" s="117" customFormat="1" ht="25.5" customHeight="1">
      <c r="B224" s="112"/>
      <c r="C224" s="239" t="s">
        <v>322</v>
      </c>
      <c r="D224" s="239" t="s">
        <v>151</v>
      </c>
      <c r="E224" s="240" t="s">
        <v>323</v>
      </c>
      <c r="F224" s="241" t="s">
        <v>324</v>
      </c>
      <c r="G224" s="242" t="s">
        <v>182</v>
      </c>
      <c r="H224" s="243">
        <v>3.793</v>
      </c>
      <c r="I224" s="8"/>
      <c r="J224" s="244">
        <f>ROUND(I224*H224,2)</f>
        <v>0</v>
      </c>
      <c r="K224" s="241"/>
      <c r="L224" s="112"/>
      <c r="M224" s="245" t="s">
        <v>5</v>
      </c>
      <c r="N224" s="246" t="s">
        <v>47</v>
      </c>
      <c r="O224" s="113"/>
      <c r="P224" s="247">
        <f>O224*H224</f>
        <v>0</v>
      </c>
      <c r="Q224" s="247">
        <v>0.01131</v>
      </c>
      <c r="R224" s="247">
        <f>Q224*H224</f>
        <v>0.042898830000000006</v>
      </c>
      <c r="S224" s="247">
        <v>0</v>
      </c>
      <c r="T224" s="248">
        <f>S224*H224</f>
        <v>0</v>
      </c>
      <c r="AR224" s="97" t="s">
        <v>155</v>
      </c>
      <c r="AT224" s="97" t="s">
        <v>151</v>
      </c>
      <c r="AU224" s="97" t="s">
        <v>86</v>
      </c>
      <c r="AY224" s="97" t="s">
        <v>149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97" t="s">
        <v>84</v>
      </c>
      <c r="BK224" s="249">
        <f>ROUND(I224*H224,2)</f>
        <v>0</v>
      </c>
      <c r="BL224" s="97" t="s">
        <v>155</v>
      </c>
      <c r="BM224" s="97" t="s">
        <v>325</v>
      </c>
    </row>
    <row r="225" spans="2:51" s="251" customFormat="1" ht="13.5">
      <c r="B225" s="250"/>
      <c r="D225" s="259" t="s">
        <v>157</v>
      </c>
      <c r="E225" s="260" t="s">
        <v>5</v>
      </c>
      <c r="F225" s="261" t="s">
        <v>308</v>
      </c>
      <c r="H225" s="262">
        <v>3.793</v>
      </c>
      <c r="I225" s="9"/>
      <c r="L225" s="250"/>
      <c r="M225" s="256"/>
      <c r="N225" s="257"/>
      <c r="O225" s="257"/>
      <c r="P225" s="257"/>
      <c r="Q225" s="257"/>
      <c r="R225" s="257"/>
      <c r="S225" s="257"/>
      <c r="T225" s="258"/>
      <c r="AT225" s="253" t="s">
        <v>157</v>
      </c>
      <c r="AU225" s="253" t="s">
        <v>86</v>
      </c>
      <c r="AV225" s="251" t="s">
        <v>86</v>
      </c>
      <c r="AW225" s="251" t="s">
        <v>39</v>
      </c>
      <c r="AX225" s="251" t="s">
        <v>84</v>
      </c>
      <c r="AY225" s="253" t="s">
        <v>149</v>
      </c>
    </row>
    <row r="226" spans="2:65" s="117" customFormat="1" ht="25.5" customHeight="1">
      <c r="B226" s="112"/>
      <c r="C226" s="271" t="s">
        <v>326</v>
      </c>
      <c r="D226" s="271" t="s">
        <v>198</v>
      </c>
      <c r="E226" s="272" t="s">
        <v>245</v>
      </c>
      <c r="F226" s="273" t="s">
        <v>246</v>
      </c>
      <c r="G226" s="274" t="s">
        <v>182</v>
      </c>
      <c r="H226" s="275">
        <v>3.869</v>
      </c>
      <c r="I226" s="11"/>
      <c r="J226" s="276">
        <f>ROUND(I226*H226,2)</f>
        <v>0</v>
      </c>
      <c r="K226" s="273"/>
      <c r="L226" s="277"/>
      <c r="M226" s="278" t="s">
        <v>5</v>
      </c>
      <c r="N226" s="279" t="s">
        <v>47</v>
      </c>
      <c r="O226" s="113"/>
      <c r="P226" s="247">
        <f>O226*H226</f>
        <v>0</v>
      </c>
      <c r="Q226" s="247">
        <v>0.002</v>
      </c>
      <c r="R226" s="247">
        <f>Q226*H226</f>
        <v>0.007738000000000001</v>
      </c>
      <c r="S226" s="247">
        <v>0</v>
      </c>
      <c r="T226" s="248">
        <f>S226*H226</f>
        <v>0</v>
      </c>
      <c r="AR226" s="97" t="s">
        <v>192</v>
      </c>
      <c r="AT226" s="97" t="s">
        <v>198</v>
      </c>
      <c r="AU226" s="97" t="s">
        <v>86</v>
      </c>
      <c r="AY226" s="97" t="s">
        <v>149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97" t="s">
        <v>84</v>
      </c>
      <c r="BK226" s="249">
        <f>ROUND(I226*H226,2)</f>
        <v>0</v>
      </c>
      <c r="BL226" s="97" t="s">
        <v>155</v>
      </c>
      <c r="BM226" s="97" t="s">
        <v>327</v>
      </c>
    </row>
    <row r="227" spans="2:51" s="251" customFormat="1" ht="13.5">
      <c r="B227" s="250"/>
      <c r="D227" s="259" t="s">
        <v>157</v>
      </c>
      <c r="F227" s="261" t="s">
        <v>328</v>
      </c>
      <c r="H227" s="262">
        <v>3.869</v>
      </c>
      <c r="I227" s="9"/>
      <c r="L227" s="250"/>
      <c r="M227" s="256"/>
      <c r="N227" s="257"/>
      <c r="O227" s="257"/>
      <c r="P227" s="257"/>
      <c r="Q227" s="257"/>
      <c r="R227" s="257"/>
      <c r="S227" s="257"/>
      <c r="T227" s="258"/>
      <c r="AT227" s="253" t="s">
        <v>157</v>
      </c>
      <c r="AU227" s="253" t="s">
        <v>86</v>
      </c>
      <c r="AV227" s="251" t="s">
        <v>86</v>
      </c>
      <c r="AW227" s="251" t="s">
        <v>6</v>
      </c>
      <c r="AX227" s="251" t="s">
        <v>84</v>
      </c>
      <c r="AY227" s="253" t="s">
        <v>149</v>
      </c>
    </row>
    <row r="228" spans="2:65" s="117" customFormat="1" ht="25.5" customHeight="1">
      <c r="B228" s="112"/>
      <c r="C228" s="239" t="s">
        <v>329</v>
      </c>
      <c r="D228" s="239" t="s">
        <v>151</v>
      </c>
      <c r="E228" s="240" t="s">
        <v>330</v>
      </c>
      <c r="F228" s="241" t="s">
        <v>331</v>
      </c>
      <c r="G228" s="242" t="s">
        <v>182</v>
      </c>
      <c r="H228" s="243">
        <v>3343.738</v>
      </c>
      <c r="I228" s="8"/>
      <c r="J228" s="244">
        <f>ROUND(I228*H228,2)</f>
        <v>0</v>
      </c>
      <c r="K228" s="241"/>
      <c r="L228" s="112"/>
      <c r="M228" s="245" t="s">
        <v>5</v>
      </c>
      <c r="N228" s="246" t="s">
        <v>47</v>
      </c>
      <c r="O228" s="113"/>
      <c r="P228" s="247">
        <f>O228*H228</f>
        <v>0</v>
      </c>
      <c r="Q228" s="247">
        <v>0.01137</v>
      </c>
      <c r="R228" s="247">
        <f>Q228*H228</f>
        <v>38.01830106</v>
      </c>
      <c r="S228" s="247">
        <v>0</v>
      </c>
      <c r="T228" s="248">
        <f>S228*H228</f>
        <v>0</v>
      </c>
      <c r="AR228" s="97" t="s">
        <v>155</v>
      </c>
      <c r="AT228" s="97" t="s">
        <v>151</v>
      </c>
      <c r="AU228" s="97" t="s">
        <v>86</v>
      </c>
      <c r="AY228" s="97" t="s">
        <v>149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97" t="s">
        <v>84</v>
      </c>
      <c r="BK228" s="249">
        <f>ROUND(I228*H228,2)</f>
        <v>0</v>
      </c>
      <c r="BL228" s="97" t="s">
        <v>155</v>
      </c>
      <c r="BM228" s="97" t="s">
        <v>332</v>
      </c>
    </row>
    <row r="229" spans="2:47" s="117" customFormat="1" ht="67.5">
      <c r="B229" s="112"/>
      <c r="D229" s="252" t="s">
        <v>242</v>
      </c>
      <c r="F229" s="289" t="s">
        <v>243</v>
      </c>
      <c r="I229" s="13"/>
      <c r="L229" s="112"/>
      <c r="M229" s="290"/>
      <c r="N229" s="113"/>
      <c r="O229" s="113"/>
      <c r="P229" s="113"/>
      <c r="Q229" s="113"/>
      <c r="R229" s="113"/>
      <c r="S229" s="113"/>
      <c r="T229" s="143"/>
      <c r="AT229" s="97" t="s">
        <v>242</v>
      </c>
      <c r="AU229" s="97" t="s">
        <v>86</v>
      </c>
    </row>
    <row r="230" spans="2:51" s="251" customFormat="1" ht="27">
      <c r="B230" s="250"/>
      <c r="D230" s="252" t="s">
        <v>157</v>
      </c>
      <c r="E230" s="253" t="s">
        <v>5</v>
      </c>
      <c r="F230" s="254" t="s">
        <v>309</v>
      </c>
      <c r="H230" s="255">
        <v>3303.538</v>
      </c>
      <c r="I230" s="9"/>
      <c r="L230" s="250"/>
      <c r="M230" s="256"/>
      <c r="N230" s="257"/>
      <c r="O230" s="257"/>
      <c r="P230" s="257"/>
      <c r="Q230" s="257"/>
      <c r="R230" s="257"/>
      <c r="S230" s="257"/>
      <c r="T230" s="258"/>
      <c r="AT230" s="253" t="s">
        <v>157</v>
      </c>
      <c r="AU230" s="253" t="s">
        <v>86</v>
      </c>
      <c r="AV230" s="251" t="s">
        <v>86</v>
      </c>
      <c r="AW230" s="251" t="s">
        <v>39</v>
      </c>
      <c r="AX230" s="251" t="s">
        <v>76</v>
      </c>
      <c r="AY230" s="253" t="s">
        <v>149</v>
      </c>
    </row>
    <row r="231" spans="2:51" s="251" customFormat="1" ht="13.5">
      <c r="B231" s="250"/>
      <c r="D231" s="252" t="s">
        <v>157</v>
      </c>
      <c r="E231" s="253" t="s">
        <v>5</v>
      </c>
      <c r="F231" s="254" t="s">
        <v>310</v>
      </c>
      <c r="H231" s="255">
        <v>40.2</v>
      </c>
      <c r="I231" s="9"/>
      <c r="L231" s="250"/>
      <c r="M231" s="256"/>
      <c r="N231" s="257"/>
      <c r="O231" s="257"/>
      <c r="P231" s="257"/>
      <c r="Q231" s="257"/>
      <c r="R231" s="257"/>
      <c r="S231" s="257"/>
      <c r="T231" s="258"/>
      <c r="AT231" s="253" t="s">
        <v>157</v>
      </c>
      <c r="AU231" s="253" t="s">
        <v>86</v>
      </c>
      <c r="AV231" s="251" t="s">
        <v>86</v>
      </c>
      <c r="AW231" s="251" t="s">
        <v>39</v>
      </c>
      <c r="AX231" s="251" t="s">
        <v>76</v>
      </c>
      <c r="AY231" s="253" t="s">
        <v>149</v>
      </c>
    </row>
    <row r="232" spans="2:51" s="281" customFormat="1" ht="13.5">
      <c r="B232" s="280"/>
      <c r="D232" s="259" t="s">
        <v>157</v>
      </c>
      <c r="E232" s="282" t="s">
        <v>5</v>
      </c>
      <c r="F232" s="283" t="s">
        <v>237</v>
      </c>
      <c r="H232" s="284">
        <v>3343.738</v>
      </c>
      <c r="I232" s="12"/>
      <c r="L232" s="280"/>
      <c r="M232" s="285"/>
      <c r="N232" s="286"/>
      <c r="O232" s="286"/>
      <c r="P232" s="286"/>
      <c r="Q232" s="286"/>
      <c r="R232" s="286"/>
      <c r="S232" s="286"/>
      <c r="T232" s="287"/>
      <c r="AT232" s="288" t="s">
        <v>157</v>
      </c>
      <c r="AU232" s="288" t="s">
        <v>86</v>
      </c>
      <c r="AV232" s="281" t="s">
        <v>155</v>
      </c>
      <c r="AW232" s="281" t="s">
        <v>39</v>
      </c>
      <c r="AX232" s="281" t="s">
        <v>84</v>
      </c>
      <c r="AY232" s="288" t="s">
        <v>149</v>
      </c>
    </row>
    <row r="233" spans="2:65" s="117" customFormat="1" ht="25.5" customHeight="1">
      <c r="B233" s="112"/>
      <c r="C233" s="271" t="s">
        <v>333</v>
      </c>
      <c r="D233" s="271" t="s">
        <v>198</v>
      </c>
      <c r="E233" s="272" t="s">
        <v>254</v>
      </c>
      <c r="F233" s="273" t="s">
        <v>255</v>
      </c>
      <c r="G233" s="274" t="s">
        <v>182</v>
      </c>
      <c r="H233" s="275">
        <v>3369.609</v>
      </c>
      <c r="I233" s="11"/>
      <c r="J233" s="276">
        <f>ROUND(I233*H233,2)</f>
        <v>0</v>
      </c>
      <c r="K233" s="273"/>
      <c r="L233" s="277"/>
      <c r="M233" s="278" t="s">
        <v>5</v>
      </c>
      <c r="N233" s="279" t="s">
        <v>47</v>
      </c>
      <c r="O233" s="113"/>
      <c r="P233" s="247">
        <f>O233*H233</f>
        <v>0</v>
      </c>
      <c r="Q233" s="247">
        <v>0.006</v>
      </c>
      <c r="R233" s="247">
        <f>Q233*H233</f>
        <v>20.217654</v>
      </c>
      <c r="S233" s="247">
        <v>0</v>
      </c>
      <c r="T233" s="248">
        <f>S233*H233</f>
        <v>0</v>
      </c>
      <c r="AR233" s="97" t="s">
        <v>192</v>
      </c>
      <c r="AT233" s="97" t="s">
        <v>198</v>
      </c>
      <c r="AU233" s="97" t="s">
        <v>86</v>
      </c>
      <c r="AY233" s="97" t="s">
        <v>149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97" t="s">
        <v>84</v>
      </c>
      <c r="BK233" s="249">
        <f>ROUND(I233*H233,2)</f>
        <v>0</v>
      </c>
      <c r="BL233" s="97" t="s">
        <v>155</v>
      </c>
      <c r="BM233" s="97" t="s">
        <v>334</v>
      </c>
    </row>
    <row r="234" spans="2:51" s="251" customFormat="1" ht="13.5">
      <c r="B234" s="250"/>
      <c r="D234" s="259" t="s">
        <v>157</v>
      </c>
      <c r="F234" s="261" t="s">
        <v>335</v>
      </c>
      <c r="H234" s="262">
        <v>3369.609</v>
      </c>
      <c r="I234" s="9"/>
      <c r="L234" s="250"/>
      <c r="M234" s="256"/>
      <c r="N234" s="257"/>
      <c r="O234" s="257"/>
      <c r="P234" s="257"/>
      <c r="Q234" s="257"/>
      <c r="R234" s="257"/>
      <c r="S234" s="257"/>
      <c r="T234" s="258"/>
      <c r="AT234" s="253" t="s">
        <v>157</v>
      </c>
      <c r="AU234" s="253" t="s">
        <v>86</v>
      </c>
      <c r="AV234" s="251" t="s">
        <v>86</v>
      </c>
      <c r="AW234" s="251" t="s">
        <v>6</v>
      </c>
      <c r="AX234" s="251" t="s">
        <v>84</v>
      </c>
      <c r="AY234" s="253" t="s">
        <v>149</v>
      </c>
    </row>
    <row r="235" spans="2:65" s="117" customFormat="1" ht="25.5" customHeight="1">
      <c r="B235" s="112"/>
      <c r="C235" s="271" t="s">
        <v>336</v>
      </c>
      <c r="D235" s="271" t="s">
        <v>198</v>
      </c>
      <c r="E235" s="272" t="s">
        <v>337</v>
      </c>
      <c r="F235" s="273" t="s">
        <v>338</v>
      </c>
      <c r="G235" s="274" t="s">
        <v>182</v>
      </c>
      <c r="H235" s="275">
        <v>41.004</v>
      </c>
      <c r="I235" s="11"/>
      <c r="J235" s="276">
        <f>ROUND(I235*H235,2)</f>
        <v>0</v>
      </c>
      <c r="K235" s="273"/>
      <c r="L235" s="277"/>
      <c r="M235" s="278" t="s">
        <v>5</v>
      </c>
      <c r="N235" s="279" t="s">
        <v>47</v>
      </c>
      <c r="O235" s="113"/>
      <c r="P235" s="247">
        <f>O235*H235</f>
        <v>0</v>
      </c>
      <c r="Q235" s="247">
        <v>0.005</v>
      </c>
      <c r="R235" s="247">
        <f>Q235*H235</f>
        <v>0.20501999999999998</v>
      </c>
      <c r="S235" s="247">
        <v>0</v>
      </c>
      <c r="T235" s="248">
        <f>S235*H235</f>
        <v>0</v>
      </c>
      <c r="AR235" s="97" t="s">
        <v>192</v>
      </c>
      <c r="AT235" s="97" t="s">
        <v>198</v>
      </c>
      <c r="AU235" s="97" t="s">
        <v>86</v>
      </c>
      <c r="AY235" s="97" t="s">
        <v>149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97" t="s">
        <v>84</v>
      </c>
      <c r="BK235" s="249">
        <f>ROUND(I235*H235,2)</f>
        <v>0</v>
      </c>
      <c r="BL235" s="97" t="s">
        <v>155</v>
      </c>
      <c r="BM235" s="97" t="s">
        <v>339</v>
      </c>
    </row>
    <row r="236" spans="2:51" s="251" customFormat="1" ht="13.5">
      <c r="B236" s="250"/>
      <c r="D236" s="259" t="s">
        <v>157</v>
      </c>
      <c r="F236" s="261" t="s">
        <v>340</v>
      </c>
      <c r="H236" s="262">
        <v>41.004</v>
      </c>
      <c r="I236" s="9"/>
      <c r="L236" s="250"/>
      <c r="M236" s="256"/>
      <c r="N236" s="257"/>
      <c r="O236" s="257"/>
      <c r="P236" s="257"/>
      <c r="Q236" s="257"/>
      <c r="R236" s="257"/>
      <c r="S236" s="257"/>
      <c r="T236" s="258"/>
      <c r="AT236" s="253" t="s">
        <v>157</v>
      </c>
      <c r="AU236" s="253" t="s">
        <v>86</v>
      </c>
      <c r="AV236" s="251" t="s">
        <v>86</v>
      </c>
      <c r="AW236" s="251" t="s">
        <v>6</v>
      </c>
      <c r="AX236" s="251" t="s">
        <v>84</v>
      </c>
      <c r="AY236" s="253" t="s">
        <v>149</v>
      </c>
    </row>
    <row r="237" spans="2:65" s="117" customFormat="1" ht="38.25" customHeight="1">
      <c r="B237" s="112"/>
      <c r="C237" s="239" t="s">
        <v>341</v>
      </c>
      <c r="D237" s="239" t="s">
        <v>151</v>
      </c>
      <c r="E237" s="240" t="s">
        <v>342</v>
      </c>
      <c r="F237" s="241" t="s">
        <v>343</v>
      </c>
      <c r="G237" s="242" t="s">
        <v>189</v>
      </c>
      <c r="H237" s="243">
        <v>2279.48</v>
      </c>
      <c r="I237" s="8"/>
      <c r="J237" s="244">
        <f>ROUND(I237*H237,2)</f>
        <v>0</v>
      </c>
      <c r="K237" s="241"/>
      <c r="L237" s="112"/>
      <c r="M237" s="245" t="s">
        <v>5</v>
      </c>
      <c r="N237" s="246" t="s">
        <v>47</v>
      </c>
      <c r="O237" s="113"/>
      <c r="P237" s="247">
        <f>O237*H237</f>
        <v>0</v>
      </c>
      <c r="Q237" s="247">
        <v>0.00331</v>
      </c>
      <c r="R237" s="247">
        <f>Q237*H237</f>
        <v>7.5450788</v>
      </c>
      <c r="S237" s="247">
        <v>0</v>
      </c>
      <c r="T237" s="248">
        <f>S237*H237</f>
        <v>0</v>
      </c>
      <c r="AR237" s="97" t="s">
        <v>155</v>
      </c>
      <c r="AT237" s="97" t="s">
        <v>151</v>
      </c>
      <c r="AU237" s="97" t="s">
        <v>86</v>
      </c>
      <c r="AY237" s="97" t="s">
        <v>149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97" t="s">
        <v>84</v>
      </c>
      <c r="BK237" s="249">
        <f>ROUND(I237*H237,2)</f>
        <v>0</v>
      </c>
      <c r="BL237" s="97" t="s">
        <v>155</v>
      </c>
      <c r="BM237" s="97" t="s">
        <v>344</v>
      </c>
    </row>
    <row r="238" spans="2:47" s="117" customFormat="1" ht="67.5">
      <c r="B238" s="112"/>
      <c r="D238" s="252" t="s">
        <v>242</v>
      </c>
      <c r="F238" s="289" t="s">
        <v>345</v>
      </c>
      <c r="I238" s="13"/>
      <c r="L238" s="112"/>
      <c r="M238" s="290"/>
      <c r="N238" s="113"/>
      <c r="O238" s="113"/>
      <c r="P238" s="113"/>
      <c r="Q238" s="113"/>
      <c r="R238" s="113"/>
      <c r="S238" s="113"/>
      <c r="T238" s="143"/>
      <c r="AT238" s="97" t="s">
        <v>242</v>
      </c>
      <c r="AU238" s="97" t="s">
        <v>86</v>
      </c>
    </row>
    <row r="239" spans="2:51" s="251" customFormat="1" ht="13.5">
      <c r="B239" s="250"/>
      <c r="D239" s="252" t="s">
        <v>157</v>
      </c>
      <c r="E239" s="253" t="s">
        <v>5</v>
      </c>
      <c r="F239" s="254" t="s">
        <v>346</v>
      </c>
      <c r="H239" s="255">
        <v>1140.1</v>
      </c>
      <c r="I239" s="9"/>
      <c r="L239" s="250"/>
      <c r="M239" s="256"/>
      <c r="N239" s="257"/>
      <c r="O239" s="257"/>
      <c r="P239" s="257"/>
      <c r="Q239" s="257"/>
      <c r="R239" s="257"/>
      <c r="S239" s="257"/>
      <c r="T239" s="258"/>
      <c r="AT239" s="253" t="s">
        <v>157</v>
      </c>
      <c r="AU239" s="253" t="s">
        <v>86</v>
      </c>
      <c r="AV239" s="251" t="s">
        <v>86</v>
      </c>
      <c r="AW239" s="251" t="s">
        <v>39</v>
      </c>
      <c r="AX239" s="251" t="s">
        <v>76</v>
      </c>
      <c r="AY239" s="253" t="s">
        <v>149</v>
      </c>
    </row>
    <row r="240" spans="2:51" s="251" customFormat="1" ht="13.5">
      <c r="B240" s="250"/>
      <c r="D240" s="252" t="s">
        <v>157</v>
      </c>
      <c r="E240" s="253" t="s">
        <v>5</v>
      </c>
      <c r="F240" s="254" t="s">
        <v>347</v>
      </c>
      <c r="H240" s="255">
        <v>1139.38</v>
      </c>
      <c r="I240" s="9"/>
      <c r="L240" s="250"/>
      <c r="M240" s="256"/>
      <c r="N240" s="257"/>
      <c r="O240" s="257"/>
      <c r="P240" s="257"/>
      <c r="Q240" s="257"/>
      <c r="R240" s="257"/>
      <c r="S240" s="257"/>
      <c r="T240" s="258"/>
      <c r="AT240" s="253" t="s">
        <v>157</v>
      </c>
      <c r="AU240" s="253" t="s">
        <v>86</v>
      </c>
      <c r="AV240" s="251" t="s">
        <v>86</v>
      </c>
      <c r="AW240" s="251" t="s">
        <v>39</v>
      </c>
      <c r="AX240" s="251" t="s">
        <v>76</v>
      </c>
      <c r="AY240" s="253" t="s">
        <v>149</v>
      </c>
    </row>
    <row r="241" spans="2:51" s="281" customFormat="1" ht="13.5">
      <c r="B241" s="280"/>
      <c r="D241" s="259" t="s">
        <v>157</v>
      </c>
      <c r="E241" s="282" t="s">
        <v>5</v>
      </c>
      <c r="F241" s="283" t="s">
        <v>237</v>
      </c>
      <c r="H241" s="284">
        <v>2279.48</v>
      </c>
      <c r="I241" s="12"/>
      <c r="L241" s="280"/>
      <c r="M241" s="285"/>
      <c r="N241" s="286"/>
      <c r="O241" s="286"/>
      <c r="P241" s="286"/>
      <c r="Q241" s="286"/>
      <c r="R241" s="286"/>
      <c r="S241" s="286"/>
      <c r="T241" s="287"/>
      <c r="AT241" s="288" t="s">
        <v>157</v>
      </c>
      <c r="AU241" s="288" t="s">
        <v>86</v>
      </c>
      <c r="AV241" s="281" t="s">
        <v>155</v>
      </c>
      <c r="AW241" s="281" t="s">
        <v>39</v>
      </c>
      <c r="AX241" s="281" t="s">
        <v>84</v>
      </c>
      <c r="AY241" s="288" t="s">
        <v>149</v>
      </c>
    </row>
    <row r="242" spans="2:65" s="117" customFormat="1" ht="25.5" customHeight="1">
      <c r="B242" s="112"/>
      <c r="C242" s="271" t="s">
        <v>348</v>
      </c>
      <c r="D242" s="271" t="s">
        <v>198</v>
      </c>
      <c r="E242" s="272" t="s">
        <v>349</v>
      </c>
      <c r="F242" s="273" t="s">
        <v>350</v>
      </c>
      <c r="G242" s="274" t="s">
        <v>182</v>
      </c>
      <c r="H242" s="275">
        <v>505.65</v>
      </c>
      <c r="I242" s="11"/>
      <c r="J242" s="276">
        <f>ROUND(I242*H242,2)</f>
        <v>0</v>
      </c>
      <c r="K242" s="273"/>
      <c r="L242" s="277"/>
      <c r="M242" s="278" t="s">
        <v>5</v>
      </c>
      <c r="N242" s="279" t="s">
        <v>47</v>
      </c>
      <c r="O242" s="113"/>
      <c r="P242" s="247">
        <f>O242*H242</f>
        <v>0</v>
      </c>
      <c r="Q242" s="247">
        <v>0.006</v>
      </c>
      <c r="R242" s="247">
        <f>Q242*H242</f>
        <v>3.0339</v>
      </c>
      <c r="S242" s="247">
        <v>0</v>
      </c>
      <c r="T242" s="248">
        <f>S242*H242</f>
        <v>0</v>
      </c>
      <c r="AR242" s="97" t="s">
        <v>192</v>
      </c>
      <c r="AT242" s="97" t="s">
        <v>198</v>
      </c>
      <c r="AU242" s="97" t="s">
        <v>86</v>
      </c>
      <c r="AY242" s="97" t="s">
        <v>149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97" t="s">
        <v>84</v>
      </c>
      <c r="BK242" s="249">
        <f>ROUND(I242*H242,2)</f>
        <v>0</v>
      </c>
      <c r="BL242" s="97" t="s">
        <v>155</v>
      </c>
      <c r="BM242" s="97" t="s">
        <v>351</v>
      </c>
    </row>
    <row r="243" spans="2:51" s="251" customFormat="1" ht="13.5">
      <c r="B243" s="250"/>
      <c r="D243" s="252" t="s">
        <v>157</v>
      </c>
      <c r="E243" s="253" t="s">
        <v>5</v>
      </c>
      <c r="F243" s="254" t="s">
        <v>352</v>
      </c>
      <c r="H243" s="255">
        <v>168.621</v>
      </c>
      <c r="I243" s="9"/>
      <c r="L243" s="250"/>
      <c r="M243" s="256"/>
      <c r="N243" s="257"/>
      <c r="O243" s="257"/>
      <c r="P243" s="257"/>
      <c r="Q243" s="257"/>
      <c r="R243" s="257"/>
      <c r="S243" s="257"/>
      <c r="T243" s="258"/>
      <c r="AT243" s="253" t="s">
        <v>157</v>
      </c>
      <c r="AU243" s="253" t="s">
        <v>86</v>
      </c>
      <c r="AV243" s="251" t="s">
        <v>86</v>
      </c>
      <c r="AW243" s="251" t="s">
        <v>39</v>
      </c>
      <c r="AX243" s="251" t="s">
        <v>76</v>
      </c>
      <c r="AY243" s="253" t="s">
        <v>149</v>
      </c>
    </row>
    <row r="244" spans="2:51" s="251" customFormat="1" ht="13.5">
      <c r="B244" s="250"/>
      <c r="D244" s="252" t="s">
        <v>157</v>
      </c>
      <c r="E244" s="253" t="s">
        <v>5</v>
      </c>
      <c r="F244" s="254" t="s">
        <v>353</v>
      </c>
      <c r="H244" s="255">
        <v>337.029</v>
      </c>
      <c r="I244" s="9"/>
      <c r="L244" s="250"/>
      <c r="M244" s="256"/>
      <c r="N244" s="257"/>
      <c r="O244" s="257"/>
      <c r="P244" s="257"/>
      <c r="Q244" s="257"/>
      <c r="R244" s="257"/>
      <c r="S244" s="257"/>
      <c r="T244" s="258"/>
      <c r="AT244" s="253" t="s">
        <v>157</v>
      </c>
      <c r="AU244" s="253" t="s">
        <v>86</v>
      </c>
      <c r="AV244" s="251" t="s">
        <v>86</v>
      </c>
      <c r="AW244" s="251" t="s">
        <v>39</v>
      </c>
      <c r="AX244" s="251" t="s">
        <v>76</v>
      </c>
      <c r="AY244" s="253" t="s">
        <v>149</v>
      </c>
    </row>
    <row r="245" spans="2:51" s="281" customFormat="1" ht="13.5">
      <c r="B245" s="280"/>
      <c r="D245" s="259" t="s">
        <v>157</v>
      </c>
      <c r="E245" s="282" t="s">
        <v>5</v>
      </c>
      <c r="F245" s="283" t="s">
        <v>237</v>
      </c>
      <c r="H245" s="284">
        <v>505.65</v>
      </c>
      <c r="I245" s="12"/>
      <c r="L245" s="280"/>
      <c r="M245" s="285"/>
      <c r="N245" s="286"/>
      <c r="O245" s="286"/>
      <c r="P245" s="286"/>
      <c r="Q245" s="286"/>
      <c r="R245" s="286"/>
      <c r="S245" s="286"/>
      <c r="T245" s="287"/>
      <c r="AT245" s="288" t="s">
        <v>157</v>
      </c>
      <c r="AU245" s="288" t="s">
        <v>86</v>
      </c>
      <c r="AV245" s="281" t="s">
        <v>155</v>
      </c>
      <c r="AW245" s="281" t="s">
        <v>39</v>
      </c>
      <c r="AX245" s="281" t="s">
        <v>84</v>
      </c>
      <c r="AY245" s="288" t="s">
        <v>149</v>
      </c>
    </row>
    <row r="246" spans="2:65" s="117" customFormat="1" ht="25.5" customHeight="1">
      <c r="B246" s="112"/>
      <c r="C246" s="271" t="s">
        <v>354</v>
      </c>
      <c r="D246" s="271" t="s">
        <v>198</v>
      </c>
      <c r="E246" s="272" t="s">
        <v>355</v>
      </c>
      <c r="F246" s="273" t="s">
        <v>356</v>
      </c>
      <c r="G246" s="274" t="s">
        <v>182</v>
      </c>
      <c r="H246" s="275">
        <v>168.621</v>
      </c>
      <c r="I246" s="11"/>
      <c r="J246" s="276">
        <f>ROUND(I246*H246,2)</f>
        <v>0</v>
      </c>
      <c r="K246" s="273"/>
      <c r="L246" s="277"/>
      <c r="M246" s="278" t="s">
        <v>5</v>
      </c>
      <c r="N246" s="279" t="s">
        <v>47</v>
      </c>
      <c r="O246" s="113"/>
      <c r="P246" s="247">
        <f>O246*H246</f>
        <v>0</v>
      </c>
      <c r="Q246" s="247">
        <v>0.0075</v>
      </c>
      <c r="R246" s="247">
        <f>Q246*H246</f>
        <v>1.2646575</v>
      </c>
      <c r="S246" s="247">
        <v>0</v>
      </c>
      <c r="T246" s="248">
        <f>S246*H246</f>
        <v>0</v>
      </c>
      <c r="AR246" s="97" t="s">
        <v>192</v>
      </c>
      <c r="AT246" s="97" t="s">
        <v>198</v>
      </c>
      <c r="AU246" s="97" t="s">
        <v>86</v>
      </c>
      <c r="AY246" s="97" t="s">
        <v>149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97" t="s">
        <v>84</v>
      </c>
      <c r="BK246" s="249">
        <f>ROUND(I246*H246,2)</f>
        <v>0</v>
      </c>
      <c r="BL246" s="97" t="s">
        <v>155</v>
      </c>
      <c r="BM246" s="97" t="s">
        <v>357</v>
      </c>
    </row>
    <row r="247" spans="2:51" s="251" customFormat="1" ht="13.5">
      <c r="B247" s="250"/>
      <c r="D247" s="259" t="s">
        <v>157</v>
      </c>
      <c r="E247" s="260" t="s">
        <v>5</v>
      </c>
      <c r="F247" s="261" t="s">
        <v>358</v>
      </c>
      <c r="H247" s="262">
        <v>168.621</v>
      </c>
      <c r="I247" s="9"/>
      <c r="L247" s="250"/>
      <c r="M247" s="256"/>
      <c r="N247" s="257"/>
      <c r="O247" s="257"/>
      <c r="P247" s="257"/>
      <c r="Q247" s="257"/>
      <c r="R247" s="257"/>
      <c r="S247" s="257"/>
      <c r="T247" s="258"/>
      <c r="AT247" s="253" t="s">
        <v>157</v>
      </c>
      <c r="AU247" s="253" t="s">
        <v>86</v>
      </c>
      <c r="AV247" s="251" t="s">
        <v>86</v>
      </c>
      <c r="AW247" s="251" t="s">
        <v>39</v>
      </c>
      <c r="AX247" s="251" t="s">
        <v>84</v>
      </c>
      <c r="AY247" s="253" t="s">
        <v>149</v>
      </c>
    </row>
    <row r="248" spans="2:65" s="117" customFormat="1" ht="25.5" customHeight="1">
      <c r="B248" s="112"/>
      <c r="C248" s="239" t="s">
        <v>359</v>
      </c>
      <c r="D248" s="239" t="s">
        <v>151</v>
      </c>
      <c r="E248" s="240" t="s">
        <v>360</v>
      </c>
      <c r="F248" s="241" t="s">
        <v>361</v>
      </c>
      <c r="G248" s="242" t="s">
        <v>189</v>
      </c>
      <c r="H248" s="243">
        <v>268</v>
      </c>
      <c r="I248" s="8"/>
      <c r="J248" s="244">
        <f>ROUND(I248*H248,2)</f>
        <v>0</v>
      </c>
      <c r="K248" s="241"/>
      <c r="L248" s="112"/>
      <c r="M248" s="245" t="s">
        <v>5</v>
      </c>
      <c r="N248" s="246" t="s">
        <v>47</v>
      </c>
      <c r="O248" s="113"/>
      <c r="P248" s="247">
        <f>O248*H248</f>
        <v>0</v>
      </c>
      <c r="Q248" s="247">
        <v>6E-05</v>
      </c>
      <c r="R248" s="247">
        <f>Q248*H248</f>
        <v>0.01608</v>
      </c>
      <c r="S248" s="247">
        <v>0</v>
      </c>
      <c r="T248" s="248">
        <f>S248*H248</f>
        <v>0</v>
      </c>
      <c r="AR248" s="97" t="s">
        <v>155</v>
      </c>
      <c r="AT248" s="97" t="s">
        <v>151</v>
      </c>
      <c r="AU248" s="97" t="s">
        <v>86</v>
      </c>
      <c r="AY248" s="97" t="s">
        <v>149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97" t="s">
        <v>84</v>
      </c>
      <c r="BK248" s="249">
        <f>ROUND(I248*H248,2)</f>
        <v>0</v>
      </c>
      <c r="BL248" s="97" t="s">
        <v>155</v>
      </c>
      <c r="BM248" s="97" t="s">
        <v>362</v>
      </c>
    </row>
    <row r="249" spans="2:65" s="117" customFormat="1" ht="16.5" customHeight="1">
      <c r="B249" s="112"/>
      <c r="C249" s="271" t="s">
        <v>363</v>
      </c>
      <c r="D249" s="271" t="s">
        <v>198</v>
      </c>
      <c r="E249" s="272" t="s">
        <v>364</v>
      </c>
      <c r="F249" s="273" t="s">
        <v>365</v>
      </c>
      <c r="G249" s="274" t="s">
        <v>189</v>
      </c>
      <c r="H249" s="275">
        <v>281.4</v>
      </c>
      <c r="I249" s="11"/>
      <c r="J249" s="276">
        <f>ROUND(I249*H249,2)</f>
        <v>0</v>
      </c>
      <c r="K249" s="273"/>
      <c r="L249" s="277"/>
      <c r="M249" s="278" t="s">
        <v>5</v>
      </c>
      <c r="N249" s="279" t="s">
        <v>47</v>
      </c>
      <c r="O249" s="113"/>
      <c r="P249" s="247">
        <f>O249*H249</f>
        <v>0</v>
      </c>
      <c r="Q249" s="247">
        <v>0.00024</v>
      </c>
      <c r="R249" s="247">
        <f>Q249*H249</f>
        <v>0.067536</v>
      </c>
      <c r="S249" s="247">
        <v>0</v>
      </c>
      <c r="T249" s="248">
        <f>S249*H249</f>
        <v>0</v>
      </c>
      <c r="AR249" s="97" t="s">
        <v>192</v>
      </c>
      <c r="AT249" s="97" t="s">
        <v>198</v>
      </c>
      <c r="AU249" s="97" t="s">
        <v>86</v>
      </c>
      <c r="AY249" s="97" t="s">
        <v>149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97" t="s">
        <v>84</v>
      </c>
      <c r="BK249" s="249">
        <f>ROUND(I249*H249,2)</f>
        <v>0</v>
      </c>
      <c r="BL249" s="97" t="s">
        <v>155</v>
      </c>
      <c r="BM249" s="97" t="s">
        <v>366</v>
      </c>
    </row>
    <row r="250" spans="2:51" s="251" customFormat="1" ht="13.5">
      <c r="B250" s="250"/>
      <c r="D250" s="259" t="s">
        <v>157</v>
      </c>
      <c r="F250" s="261" t="s">
        <v>367</v>
      </c>
      <c r="H250" s="262">
        <v>281.4</v>
      </c>
      <c r="I250" s="9"/>
      <c r="L250" s="250"/>
      <c r="M250" s="256"/>
      <c r="N250" s="257"/>
      <c r="O250" s="257"/>
      <c r="P250" s="257"/>
      <c r="Q250" s="257"/>
      <c r="R250" s="257"/>
      <c r="S250" s="257"/>
      <c r="T250" s="258"/>
      <c r="AT250" s="253" t="s">
        <v>157</v>
      </c>
      <c r="AU250" s="253" t="s">
        <v>86</v>
      </c>
      <c r="AV250" s="251" t="s">
        <v>86</v>
      </c>
      <c r="AW250" s="251" t="s">
        <v>6</v>
      </c>
      <c r="AX250" s="251" t="s">
        <v>84</v>
      </c>
      <c r="AY250" s="253" t="s">
        <v>149</v>
      </c>
    </row>
    <row r="251" spans="2:65" s="117" customFormat="1" ht="25.5" customHeight="1">
      <c r="B251" s="112"/>
      <c r="C251" s="239" t="s">
        <v>368</v>
      </c>
      <c r="D251" s="239" t="s">
        <v>151</v>
      </c>
      <c r="E251" s="240" t="s">
        <v>369</v>
      </c>
      <c r="F251" s="241" t="s">
        <v>370</v>
      </c>
      <c r="G251" s="242" t="s">
        <v>189</v>
      </c>
      <c r="H251" s="243">
        <v>3614.881</v>
      </c>
      <c r="I251" s="8"/>
      <c r="J251" s="244">
        <f>ROUND(I251*H251,2)</f>
        <v>0</v>
      </c>
      <c r="K251" s="241"/>
      <c r="L251" s="112"/>
      <c r="M251" s="245" t="s">
        <v>5</v>
      </c>
      <c r="N251" s="246" t="s">
        <v>47</v>
      </c>
      <c r="O251" s="113"/>
      <c r="P251" s="247">
        <f>O251*H251</f>
        <v>0</v>
      </c>
      <c r="Q251" s="247">
        <v>0.00025</v>
      </c>
      <c r="R251" s="247">
        <f>Q251*H251</f>
        <v>0.90372025</v>
      </c>
      <c r="S251" s="247">
        <v>0</v>
      </c>
      <c r="T251" s="248">
        <f>S251*H251</f>
        <v>0</v>
      </c>
      <c r="AR251" s="97" t="s">
        <v>155</v>
      </c>
      <c r="AT251" s="97" t="s">
        <v>151</v>
      </c>
      <c r="AU251" s="97" t="s">
        <v>86</v>
      </c>
      <c r="AY251" s="97" t="s">
        <v>149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97" t="s">
        <v>84</v>
      </c>
      <c r="BK251" s="249">
        <f>ROUND(I251*H251,2)</f>
        <v>0</v>
      </c>
      <c r="BL251" s="97" t="s">
        <v>155</v>
      </c>
      <c r="BM251" s="97" t="s">
        <v>371</v>
      </c>
    </row>
    <row r="252" spans="2:51" s="251" customFormat="1" ht="13.5">
      <c r="B252" s="250"/>
      <c r="D252" s="252" t="s">
        <v>157</v>
      </c>
      <c r="E252" s="253" t="s">
        <v>5</v>
      </c>
      <c r="F252" s="254" t="s">
        <v>372</v>
      </c>
      <c r="H252" s="255">
        <v>2279.48</v>
      </c>
      <c r="I252" s="9"/>
      <c r="L252" s="250"/>
      <c r="M252" s="256"/>
      <c r="N252" s="257"/>
      <c r="O252" s="257"/>
      <c r="P252" s="257"/>
      <c r="Q252" s="257"/>
      <c r="R252" s="257"/>
      <c r="S252" s="257"/>
      <c r="T252" s="258"/>
      <c r="AT252" s="253" t="s">
        <v>157</v>
      </c>
      <c r="AU252" s="253" t="s">
        <v>86</v>
      </c>
      <c r="AV252" s="251" t="s">
        <v>86</v>
      </c>
      <c r="AW252" s="251" t="s">
        <v>39</v>
      </c>
      <c r="AX252" s="251" t="s">
        <v>76</v>
      </c>
      <c r="AY252" s="253" t="s">
        <v>149</v>
      </c>
    </row>
    <row r="253" spans="2:51" s="251" customFormat="1" ht="13.5">
      <c r="B253" s="250"/>
      <c r="D253" s="252" t="s">
        <v>157</v>
      </c>
      <c r="E253" s="253" t="s">
        <v>5</v>
      </c>
      <c r="F253" s="254" t="s">
        <v>373</v>
      </c>
      <c r="H253" s="255">
        <v>268</v>
      </c>
      <c r="I253" s="9"/>
      <c r="L253" s="250"/>
      <c r="M253" s="256"/>
      <c r="N253" s="257"/>
      <c r="O253" s="257"/>
      <c r="P253" s="257"/>
      <c r="Q253" s="257"/>
      <c r="R253" s="257"/>
      <c r="S253" s="257"/>
      <c r="T253" s="258"/>
      <c r="AT253" s="253" t="s">
        <v>157</v>
      </c>
      <c r="AU253" s="253" t="s">
        <v>86</v>
      </c>
      <c r="AV253" s="251" t="s">
        <v>86</v>
      </c>
      <c r="AW253" s="251" t="s">
        <v>39</v>
      </c>
      <c r="AX253" s="251" t="s">
        <v>76</v>
      </c>
      <c r="AY253" s="253" t="s">
        <v>149</v>
      </c>
    </row>
    <row r="254" spans="2:51" s="251" customFormat="1" ht="13.5">
      <c r="B254" s="250"/>
      <c r="D254" s="252" t="s">
        <v>157</v>
      </c>
      <c r="E254" s="253" t="s">
        <v>5</v>
      </c>
      <c r="F254" s="254" t="s">
        <v>374</v>
      </c>
      <c r="H254" s="255">
        <v>107.2</v>
      </c>
      <c r="I254" s="9"/>
      <c r="L254" s="250"/>
      <c r="M254" s="256"/>
      <c r="N254" s="257"/>
      <c r="O254" s="257"/>
      <c r="P254" s="257"/>
      <c r="Q254" s="257"/>
      <c r="R254" s="257"/>
      <c r="S254" s="257"/>
      <c r="T254" s="258"/>
      <c r="AT254" s="253" t="s">
        <v>157</v>
      </c>
      <c r="AU254" s="253" t="s">
        <v>86</v>
      </c>
      <c r="AV254" s="251" t="s">
        <v>86</v>
      </c>
      <c r="AW254" s="251" t="s">
        <v>39</v>
      </c>
      <c r="AX254" s="251" t="s">
        <v>76</v>
      </c>
      <c r="AY254" s="253" t="s">
        <v>149</v>
      </c>
    </row>
    <row r="255" spans="2:51" s="251" customFormat="1" ht="13.5">
      <c r="B255" s="250"/>
      <c r="D255" s="252" t="s">
        <v>157</v>
      </c>
      <c r="E255" s="253" t="s">
        <v>5</v>
      </c>
      <c r="F255" s="254" t="s">
        <v>375</v>
      </c>
      <c r="H255" s="255">
        <v>23.2</v>
      </c>
      <c r="I255" s="9"/>
      <c r="L255" s="250"/>
      <c r="M255" s="256"/>
      <c r="N255" s="257"/>
      <c r="O255" s="257"/>
      <c r="P255" s="257"/>
      <c r="Q255" s="257"/>
      <c r="R255" s="257"/>
      <c r="S255" s="257"/>
      <c r="T255" s="258"/>
      <c r="AT255" s="253" t="s">
        <v>157</v>
      </c>
      <c r="AU255" s="253" t="s">
        <v>86</v>
      </c>
      <c r="AV255" s="251" t="s">
        <v>86</v>
      </c>
      <c r="AW255" s="251" t="s">
        <v>39</v>
      </c>
      <c r="AX255" s="251" t="s">
        <v>76</v>
      </c>
      <c r="AY255" s="253" t="s">
        <v>149</v>
      </c>
    </row>
    <row r="256" spans="2:51" s="264" customFormat="1" ht="13.5">
      <c r="B256" s="263"/>
      <c r="D256" s="252" t="s">
        <v>157</v>
      </c>
      <c r="E256" s="265" t="s">
        <v>5</v>
      </c>
      <c r="F256" s="266" t="s">
        <v>376</v>
      </c>
      <c r="H256" s="267" t="s">
        <v>5</v>
      </c>
      <c r="I256" s="10"/>
      <c r="L256" s="263"/>
      <c r="M256" s="268"/>
      <c r="N256" s="269"/>
      <c r="O256" s="269"/>
      <c r="P256" s="269"/>
      <c r="Q256" s="269"/>
      <c r="R256" s="269"/>
      <c r="S256" s="269"/>
      <c r="T256" s="270"/>
      <c r="AT256" s="267" t="s">
        <v>157</v>
      </c>
      <c r="AU256" s="267" t="s">
        <v>86</v>
      </c>
      <c r="AV256" s="264" t="s">
        <v>84</v>
      </c>
      <c r="AW256" s="264" t="s">
        <v>39</v>
      </c>
      <c r="AX256" s="264" t="s">
        <v>76</v>
      </c>
      <c r="AY256" s="267" t="s">
        <v>149</v>
      </c>
    </row>
    <row r="257" spans="2:51" s="251" customFormat="1" ht="27">
      <c r="B257" s="250"/>
      <c r="D257" s="252" t="s">
        <v>157</v>
      </c>
      <c r="E257" s="253" t="s">
        <v>5</v>
      </c>
      <c r="F257" s="254" t="s">
        <v>377</v>
      </c>
      <c r="H257" s="255">
        <v>765.74</v>
      </c>
      <c r="I257" s="9"/>
      <c r="L257" s="250"/>
      <c r="M257" s="256"/>
      <c r="N257" s="257"/>
      <c r="O257" s="257"/>
      <c r="P257" s="257"/>
      <c r="Q257" s="257"/>
      <c r="R257" s="257"/>
      <c r="S257" s="257"/>
      <c r="T257" s="258"/>
      <c r="AT257" s="253" t="s">
        <v>157</v>
      </c>
      <c r="AU257" s="253" t="s">
        <v>86</v>
      </c>
      <c r="AV257" s="251" t="s">
        <v>86</v>
      </c>
      <c r="AW257" s="251" t="s">
        <v>39</v>
      </c>
      <c r="AX257" s="251" t="s">
        <v>76</v>
      </c>
      <c r="AY257" s="253" t="s">
        <v>149</v>
      </c>
    </row>
    <row r="258" spans="2:51" s="251" customFormat="1" ht="13.5">
      <c r="B258" s="250"/>
      <c r="D258" s="252" t="s">
        <v>157</v>
      </c>
      <c r="E258" s="253" t="s">
        <v>5</v>
      </c>
      <c r="F258" s="254" t="s">
        <v>378</v>
      </c>
      <c r="H258" s="255">
        <v>171.261</v>
      </c>
      <c r="I258" s="9"/>
      <c r="L258" s="250"/>
      <c r="M258" s="256"/>
      <c r="N258" s="257"/>
      <c r="O258" s="257"/>
      <c r="P258" s="257"/>
      <c r="Q258" s="257"/>
      <c r="R258" s="257"/>
      <c r="S258" s="257"/>
      <c r="T258" s="258"/>
      <c r="AT258" s="253" t="s">
        <v>157</v>
      </c>
      <c r="AU258" s="253" t="s">
        <v>86</v>
      </c>
      <c r="AV258" s="251" t="s">
        <v>86</v>
      </c>
      <c r="AW258" s="251" t="s">
        <v>39</v>
      </c>
      <c r="AX258" s="251" t="s">
        <v>76</v>
      </c>
      <c r="AY258" s="253" t="s">
        <v>149</v>
      </c>
    </row>
    <row r="259" spans="2:51" s="281" customFormat="1" ht="13.5">
      <c r="B259" s="280"/>
      <c r="D259" s="259" t="s">
        <v>157</v>
      </c>
      <c r="E259" s="282" t="s">
        <v>5</v>
      </c>
      <c r="F259" s="283" t="s">
        <v>237</v>
      </c>
      <c r="H259" s="284">
        <v>3614.881</v>
      </c>
      <c r="I259" s="12"/>
      <c r="L259" s="280"/>
      <c r="M259" s="285"/>
      <c r="N259" s="286"/>
      <c r="O259" s="286"/>
      <c r="P259" s="286"/>
      <c r="Q259" s="286"/>
      <c r="R259" s="286"/>
      <c r="S259" s="286"/>
      <c r="T259" s="287"/>
      <c r="AT259" s="288" t="s">
        <v>157</v>
      </c>
      <c r="AU259" s="288" t="s">
        <v>86</v>
      </c>
      <c r="AV259" s="281" t="s">
        <v>155</v>
      </c>
      <c r="AW259" s="281" t="s">
        <v>39</v>
      </c>
      <c r="AX259" s="281" t="s">
        <v>84</v>
      </c>
      <c r="AY259" s="288" t="s">
        <v>149</v>
      </c>
    </row>
    <row r="260" spans="2:65" s="117" customFormat="1" ht="38.25" customHeight="1">
      <c r="B260" s="112"/>
      <c r="C260" s="271" t="s">
        <v>379</v>
      </c>
      <c r="D260" s="271" t="s">
        <v>198</v>
      </c>
      <c r="E260" s="272" t="s">
        <v>380</v>
      </c>
      <c r="F260" s="273" t="s">
        <v>381</v>
      </c>
      <c r="G260" s="274" t="s">
        <v>189</v>
      </c>
      <c r="H260" s="275">
        <v>1417.947</v>
      </c>
      <c r="I260" s="11"/>
      <c r="J260" s="276">
        <f>ROUND(I260*H260,2)</f>
        <v>0</v>
      </c>
      <c r="K260" s="273"/>
      <c r="L260" s="277"/>
      <c r="M260" s="278" t="s">
        <v>5</v>
      </c>
      <c r="N260" s="279" t="s">
        <v>47</v>
      </c>
      <c r="O260" s="113"/>
      <c r="P260" s="247">
        <f>O260*H260</f>
        <v>0</v>
      </c>
      <c r="Q260" s="247">
        <v>0.0002</v>
      </c>
      <c r="R260" s="247">
        <f>Q260*H260</f>
        <v>0.2835894</v>
      </c>
      <c r="S260" s="247">
        <v>0</v>
      </c>
      <c r="T260" s="248">
        <f>S260*H260</f>
        <v>0</v>
      </c>
      <c r="AR260" s="97" t="s">
        <v>192</v>
      </c>
      <c r="AT260" s="97" t="s">
        <v>198</v>
      </c>
      <c r="AU260" s="97" t="s">
        <v>86</v>
      </c>
      <c r="AY260" s="97" t="s">
        <v>149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97" t="s">
        <v>84</v>
      </c>
      <c r="BK260" s="249">
        <f>ROUND(I260*H260,2)</f>
        <v>0</v>
      </c>
      <c r="BL260" s="97" t="s">
        <v>155</v>
      </c>
      <c r="BM260" s="97" t="s">
        <v>382</v>
      </c>
    </row>
    <row r="261" spans="2:51" s="251" customFormat="1" ht="13.5">
      <c r="B261" s="250"/>
      <c r="D261" s="252" t="s">
        <v>157</v>
      </c>
      <c r="E261" s="253" t="s">
        <v>5</v>
      </c>
      <c r="F261" s="254" t="s">
        <v>383</v>
      </c>
      <c r="H261" s="255">
        <v>570.05</v>
      </c>
      <c r="I261" s="9"/>
      <c r="L261" s="250"/>
      <c r="M261" s="256"/>
      <c r="N261" s="257"/>
      <c r="O261" s="257"/>
      <c r="P261" s="257"/>
      <c r="Q261" s="257"/>
      <c r="R261" s="257"/>
      <c r="S261" s="257"/>
      <c r="T261" s="258"/>
      <c r="AT261" s="253" t="s">
        <v>157</v>
      </c>
      <c r="AU261" s="253" t="s">
        <v>86</v>
      </c>
      <c r="AV261" s="251" t="s">
        <v>86</v>
      </c>
      <c r="AW261" s="251" t="s">
        <v>39</v>
      </c>
      <c r="AX261" s="251" t="s">
        <v>76</v>
      </c>
      <c r="AY261" s="253" t="s">
        <v>149</v>
      </c>
    </row>
    <row r="262" spans="2:51" s="251" customFormat="1" ht="13.5">
      <c r="B262" s="250"/>
      <c r="D262" s="252" t="s">
        <v>157</v>
      </c>
      <c r="E262" s="253" t="s">
        <v>5</v>
      </c>
      <c r="F262" s="254" t="s">
        <v>373</v>
      </c>
      <c r="H262" s="255">
        <v>268</v>
      </c>
      <c r="I262" s="9"/>
      <c r="L262" s="250"/>
      <c r="M262" s="256"/>
      <c r="N262" s="257"/>
      <c r="O262" s="257"/>
      <c r="P262" s="257"/>
      <c r="Q262" s="257"/>
      <c r="R262" s="257"/>
      <c r="S262" s="257"/>
      <c r="T262" s="258"/>
      <c r="AT262" s="253" t="s">
        <v>157</v>
      </c>
      <c r="AU262" s="253" t="s">
        <v>86</v>
      </c>
      <c r="AV262" s="251" t="s">
        <v>86</v>
      </c>
      <c r="AW262" s="251" t="s">
        <v>39</v>
      </c>
      <c r="AX262" s="251" t="s">
        <v>76</v>
      </c>
      <c r="AY262" s="253" t="s">
        <v>149</v>
      </c>
    </row>
    <row r="263" spans="2:51" s="251" customFormat="1" ht="13.5">
      <c r="B263" s="250"/>
      <c r="D263" s="252" t="s">
        <v>157</v>
      </c>
      <c r="E263" s="253" t="s">
        <v>5</v>
      </c>
      <c r="F263" s="254" t="s">
        <v>384</v>
      </c>
      <c r="H263" s="255">
        <v>53.6</v>
      </c>
      <c r="I263" s="9"/>
      <c r="L263" s="250"/>
      <c r="M263" s="256"/>
      <c r="N263" s="257"/>
      <c r="O263" s="257"/>
      <c r="P263" s="257"/>
      <c r="Q263" s="257"/>
      <c r="R263" s="257"/>
      <c r="S263" s="257"/>
      <c r="T263" s="258"/>
      <c r="AT263" s="253" t="s">
        <v>157</v>
      </c>
      <c r="AU263" s="253" t="s">
        <v>86</v>
      </c>
      <c r="AV263" s="251" t="s">
        <v>86</v>
      </c>
      <c r="AW263" s="251" t="s">
        <v>39</v>
      </c>
      <c r="AX263" s="251" t="s">
        <v>76</v>
      </c>
      <c r="AY263" s="253" t="s">
        <v>149</v>
      </c>
    </row>
    <row r="264" spans="2:51" s="251" customFormat="1" ht="13.5">
      <c r="B264" s="250"/>
      <c r="D264" s="252" t="s">
        <v>157</v>
      </c>
      <c r="E264" s="253" t="s">
        <v>5</v>
      </c>
      <c r="F264" s="254" t="s">
        <v>385</v>
      </c>
      <c r="H264" s="255">
        <v>11.6</v>
      </c>
      <c r="I264" s="9"/>
      <c r="L264" s="250"/>
      <c r="M264" s="256"/>
      <c r="N264" s="257"/>
      <c r="O264" s="257"/>
      <c r="P264" s="257"/>
      <c r="Q264" s="257"/>
      <c r="R264" s="257"/>
      <c r="S264" s="257"/>
      <c r="T264" s="258"/>
      <c r="AT264" s="253" t="s">
        <v>157</v>
      </c>
      <c r="AU264" s="253" t="s">
        <v>86</v>
      </c>
      <c r="AV264" s="251" t="s">
        <v>86</v>
      </c>
      <c r="AW264" s="251" t="s">
        <v>39</v>
      </c>
      <c r="AX264" s="251" t="s">
        <v>76</v>
      </c>
      <c r="AY264" s="253" t="s">
        <v>149</v>
      </c>
    </row>
    <row r="265" spans="2:51" s="264" customFormat="1" ht="13.5">
      <c r="B265" s="263"/>
      <c r="D265" s="252" t="s">
        <v>157</v>
      </c>
      <c r="E265" s="265" t="s">
        <v>5</v>
      </c>
      <c r="F265" s="266" t="s">
        <v>376</v>
      </c>
      <c r="H265" s="267" t="s">
        <v>5</v>
      </c>
      <c r="I265" s="10"/>
      <c r="L265" s="263"/>
      <c r="M265" s="268"/>
      <c r="N265" s="269"/>
      <c r="O265" s="269"/>
      <c r="P265" s="269"/>
      <c r="Q265" s="269"/>
      <c r="R265" s="269"/>
      <c r="S265" s="269"/>
      <c r="T265" s="270"/>
      <c r="AT265" s="267" t="s">
        <v>157</v>
      </c>
      <c r="AU265" s="267" t="s">
        <v>86</v>
      </c>
      <c r="AV265" s="264" t="s">
        <v>84</v>
      </c>
      <c r="AW265" s="264" t="s">
        <v>39</v>
      </c>
      <c r="AX265" s="264" t="s">
        <v>76</v>
      </c>
      <c r="AY265" s="267" t="s">
        <v>149</v>
      </c>
    </row>
    <row r="266" spans="2:51" s="251" customFormat="1" ht="27">
      <c r="B266" s="250"/>
      <c r="D266" s="252" t="s">
        <v>157</v>
      </c>
      <c r="E266" s="253" t="s">
        <v>5</v>
      </c>
      <c r="F266" s="254" t="s">
        <v>386</v>
      </c>
      <c r="H266" s="255">
        <v>382.87</v>
      </c>
      <c r="I266" s="9"/>
      <c r="L266" s="250"/>
      <c r="M266" s="256"/>
      <c r="N266" s="257"/>
      <c r="O266" s="257"/>
      <c r="P266" s="257"/>
      <c r="Q266" s="257"/>
      <c r="R266" s="257"/>
      <c r="S266" s="257"/>
      <c r="T266" s="258"/>
      <c r="AT266" s="253" t="s">
        <v>157</v>
      </c>
      <c r="AU266" s="253" t="s">
        <v>86</v>
      </c>
      <c r="AV266" s="251" t="s">
        <v>86</v>
      </c>
      <c r="AW266" s="251" t="s">
        <v>39</v>
      </c>
      <c r="AX266" s="251" t="s">
        <v>76</v>
      </c>
      <c r="AY266" s="253" t="s">
        <v>149</v>
      </c>
    </row>
    <row r="267" spans="2:51" s="281" customFormat="1" ht="13.5">
      <c r="B267" s="280"/>
      <c r="D267" s="252" t="s">
        <v>157</v>
      </c>
      <c r="E267" s="291" t="s">
        <v>5</v>
      </c>
      <c r="F267" s="292" t="s">
        <v>237</v>
      </c>
      <c r="H267" s="293">
        <v>1286.12</v>
      </c>
      <c r="I267" s="12"/>
      <c r="L267" s="280"/>
      <c r="M267" s="285"/>
      <c r="N267" s="286"/>
      <c r="O267" s="286"/>
      <c r="P267" s="286"/>
      <c r="Q267" s="286"/>
      <c r="R267" s="286"/>
      <c r="S267" s="286"/>
      <c r="T267" s="287"/>
      <c r="AT267" s="288" t="s">
        <v>157</v>
      </c>
      <c r="AU267" s="288" t="s">
        <v>86</v>
      </c>
      <c r="AV267" s="281" t="s">
        <v>155</v>
      </c>
      <c r="AW267" s="281" t="s">
        <v>39</v>
      </c>
      <c r="AX267" s="281" t="s">
        <v>76</v>
      </c>
      <c r="AY267" s="288" t="s">
        <v>149</v>
      </c>
    </row>
    <row r="268" spans="2:51" s="251" customFormat="1" ht="13.5">
      <c r="B268" s="250"/>
      <c r="D268" s="252" t="s">
        <v>157</v>
      </c>
      <c r="E268" s="253" t="s">
        <v>5</v>
      </c>
      <c r="F268" s="254" t="s">
        <v>387</v>
      </c>
      <c r="H268" s="255">
        <v>1350.426</v>
      </c>
      <c r="I268" s="9"/>
      <c r="L268" s="250"/>
      <c r="M268" s="256"/>
      <c r="N268" s="257"/>
      <c r="O268" s="257"/>
      <c r="P268" s="257"/>
      <c r="Q268" s="257"/>
      <c r="R268" s="257"/>
      <c r="S268" s="257"/>
      <c r="T268" s="258"/>
      <c r="AT268" s="253" t="s">
        <v>157</v>
      </c>
      <c r="AU268" s="253" t="s">
        <v>86</v>
      </c>
      <c r="AV268" s="251" t="s">
        <v>86</v>
      </c>
      <c r="AW268" s="251" t="s">
        <v>39</v>
      </c>
      <c r="AX268" s="251" t="s">
        <v>84</v>
      </c>
      <c r="AY268" s="253" t="s">
        <v>149</v>
      </c>
    </row>
    <row r="269" spans="2:51" s="251" customFormat="1" ht="13.5">
      <c r="B269" s="250"/>
      <c r="D269" s="259" t="s">
        <v>157</v>
      </c>
      <c r="F269" s="261" t="s">
        <v>388</v>
      </c>
      <c r="H269" s="262">
        <v>1417.947</v>
      </c>
      <c r="I269" s="9"/>
      <c r="L269" s="250"/>
      <c r="M269" s="256"/>
      <c r="N269" s="257"/>
      <c r="O269" s="257"/>
      <c r="P269" s="257"/>
      <c r="Q269" s="257"/>
      <c r="R269" s="257"/>
      <c r="S269" s="257"/>
      <c r="T269" s="258"/>
      <c r="AT269" s="253" t="s">
        <v>157</v>
      </c>
      <c r="AU269" s="253" t="s">
        <v>86</v>
      </c>
      <c r="AV269" s="251" t="s">
        <v>86</v>
      </c>
      <c r="AW269" s="251" t="s">
        <v>6</v>
      </c>
      <c r="AX269" s="251" t="s">
        <v>84</v>
      </c>
      <c r="AY269" s="253" t="s">
        <v>149</v>
      </c>
    </row>
    <row r="270" spans="2:65" s="117" customFormat="1" ht="16.5" customHeight="1">
      <c r="B270" s="112"/>
      <c r="C270" s="271" t="s">
        <v>389</v>
      </c>
      <c r="D270" s="271" t="s">
        <v>198</v>
      </c>
      <c r="E270" s="272" t="s">
        <v>390</v>
      </c>
      <c r="F270" s="273" t="s">
        <v>391</v>
      </c>
      <c r="G270" s="274" t="s">
        <v>189</v>
      </c>
      <c r="H270" s="275">
        <v>1376.173</v>
      </c>
      <c r="I270" s="11"/>
      <c r="J270" s="276">
        <f>ROUND(I270*H270,2)</f>
        <v>0</v>
      </c>
      <c r="K270" s="273"/>
      <c r="L270" s="277"/>
      <c r="M270" s="278" t="s">
        <v>5</v>
      </c>
      <c r="N270" s="279" t="s">
        <v>47</v>
      </c>
      <c r="O270" s="113"/>
      <c r="P270" s="247">
        <f>O270*H270</f>
        <v>0</v>
      </c>
      <c r="Q270" s="247">
        <v>3E-05</v>
      </c>
      <c r="R270" s="247">
        <f>Q270*H270</f>
        <v>0.04128519</v>
      </c>
      <c r="S270" s="247">
        <v>0</v>
      </c>
      <c r="T270" s="248">
        <f>S270*H270</f>
        <v>0</v>
      </c>
      <c r="AR270" s="97" t="s">
        <v>192</v>
      </c>
      <c r="AT270" s="97" t="s">
        <v>198</v>
      </c>
      <c r="AU270" s="97" t="s">
        <v>86</v>
      </c>
      <c r="AY270" s="97" t="s">
        <v>149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97" t="s">
        <v>84</v>
      </c>
      <c r="BK270" s="249">
        <f>ROUND(I270*H270,2)</f>
        <v>0</v>
      </c>
      <c r="BL270" s="97" t="s">
        <v>155</v>
      </c>
      <c r="BM270" s="97" t="s">
        <v>392</v>
      </c>
    </row>
    <row r="271" spans="2:51" s="251" customFormat="1" ht="13.5">
      <c r="B271" s="250"/>
      <c r="D271" s="252" t="s">
        <v>157</v>
      </c>
      <c r="E271" s="253" t="s">
        <v>5</v>
      </c>
      <c r="F271" s="254" t="s">
        <v>393</v>
      </c>
      <c r="H271" s="255">
        <v>1196.349</v>
      </c>
      <c r="I271" s="9"/>
      <c r="L271" s="250"/>
      <c r="M271" s="256"/>
      <c r="N271" s="257"/>
      <c r="O271" s="257"/>
      <c r="P271" s="257"/>
      <c r="Q271" s="257"/>
      <c r="R271" s="257"/>
      <c r="S271" s="257"/>
      <c r="T271" s="258"/>
      <c r="AT271" s="253" t="s">
        <v>157</v>
      </c>
      <c r="AU271" s="253" t="s">
        <v>86</v>
      </c>
      <c r="AV271" s="251" t="s">
        <v>86</v>
      </c>
      <c r="AW271" s="251" t="s">
        <v>39</v>
      </c>
      <c r="AX271" s="251" t="s">
        <v>76</v>
      </c>
      <c r="AY271" s="253" t="s">
        <v>149</v>
      </c>
    </row>
    <row r="272" spans="2:51" s="251" customFormat="1" ht="13.5">
      <c r="B272" s="250"/>
      <c r="D272" s="252" t="s">
        <v>157</v>
      </c>
      <c r="E272" s="253" t="s">
        <v>5</v>
      </c>
      <c r="F272" s="254" t="s">
        <v>394</v>
      </c>
      <c r="H272" s="255">
        <v>179.824</v>
      </c>
      <c r="I272" s="9"/>
      <c r="L272" s="250"/>
      <c r="M272" s="256"/>
      <c r="N272" s="257"/>
      <c r="O272" s="257"/>
      <c r="P272" s="257"/>
      <c r="Q272" s="257"/>
      <c r="R272" s="257"/>
      <c r="S272" s="257"/>
      <c r="T272" s="258"/>
      <c r="AT272" s="253" t="s">
        <v>157</v>
      </c>
      <c r="AU272" s="253" t="s">
        <v>86</v>
      </c>
      <c r="AV272" s="251" t="s">
        <v>86</v>
      </c>
      <c r="AW272" s="251" t="s">
        <v>39</v>
      </c>
      <c r="AX272" s="251" t="s">
        <v>76</v>
      </c>
      <c r="AY272" s="253" t="s">
        <v>149</v>
      </c>
    </row>
    <row r="273" spans="2:51" s="281" customFormat="1" ht="13.5">
      <c r="B273" s="280"/>
      <c r="D273" s="259" t="s">
        <v>157</v>
      </c>
      <c r="E273" s="282" t="s">
        <v>5</v>
      </c>
      <c r="F273" s="283" t="s">
        <v>237</v>
      </c>
      <c r="H273" s="284">
        <v>1376.173</v>
      </c>
      <c r="I273" s="12"/>
      <c r="L273" s="280"/>
      <c r="M273" s="285"/>
      <c r="N273" s="286"/>
      <c r="O273" s="286"/>
      <c r="P273" s="286"/>
      <c r="Q273" s="286"/>
      <c r="R273" s="286"/>
      <c r="S273" s="286"/>
      <c r="T273" s="287"/>
      <c r="AT273" s="288" t="s">
        <v>157</v>
      </c>
      <c r="AU273" s="288" t="s">
        <v>86</v>
      </c>
      <c r="AV273" s="281" t="s">
        <v>155</v>
      </c>
      <c r="AW273" s="281" t="s">
        <v>39</v>
      </c>
      <c r="AX273" s="281" t="s">
        <v>84</v>
      </c>
      <c r="AY273" s="288" t="s">
        <v>149</v>
      </c>
    </row>
    <row r="274" spans="2:65" s="117" customFormat="1" ht="38.25" customHeight="1">
      <c r="B274" s="112"/>
      <c r="C274" s="271" t="s">
        <v>395</v>
      </c>
      <c r="D274" s="271" t="s">
        <v>198</v>
      </c>
      <c r="E274" s="272" t="s">
        <v>396</v>
      </c>
      <c r="F274" s="273" t="s">
        <v>397</v>
      </c>
      <c r="G274" s="274" t="s">
        <v>189</v>
      </c>
      <c r="H274" s="275">
        <v>1122.478</v>
      </c>
      <c r="I274" s="11"/>
      <c r="J274" s="276">
        <f>ROUND(I274*H274,2)</f>
        <v>0</v>
      </c>
      <c r="K274" s="273"/>
      <c r="L274" s="277"/>
      <c r="M274" s="278" t="s">
        <v>5</v>
      </c>
      <c r="N274" s="279" t="s">
        <v>47</v>
      </c>
      <c r="O274" s="113"/>
      <c r="P274" s="247">
        <f>O274*H274</f>
        <v>0</v>
      </c>
      <c r="Q274" s="247">
        <v>0.0003</v>
      </c>
      <c r="R274" s="247">
        <f>Q274*H274</f>
        <v>0.33674339999999997</v>
      </c>
      <c r="S274" s="247">
        <v>0</v>
      </c>
      <c r="T274" s="248">
        <f>S274*H274</f>
        <v>0</v>
      </c>
      <c r="AR274" s="97" t="s">
        <v>192</v>
      </c>
      <c r="AT274" s="97" t="s">
        <v>198</v>
      </c>
      <c r="AU274" s="97" t="s">
        <v>86</v>
      </c>
      <c r="AY274" s="97" t="s">
        <v>149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97" t="s">
        <v>84</v>
      </c>
      <c r="BK274" s="249">
        <f>ROUND(I274*H274,2)</f>
        <v>0</v>
      </c>
      <c r="BL274" s="97" t="s">
        <v>155</v>
      </c>
      <c r="BM274" s="97" t="s">
        <v>398</v>
      </c>
    </row>
    <row r="275" spans="2:51" s="251" customFormat="1" ht="13.5">
      <c r="B275" s="250"/>
      <c r="D275" s="252" t="s">
        <v>157</v>
      </c>
      <c r="E275" s="253" t="s">
        <v>5</v>
      </c>
      <c r="F275" s="254" t="s">
        <v>399</v>
      </c>
      <c r="H275" s="255">
        <v>598.553</v>
      </c>
      <c r="I275" s="9"/>
      <c r="L275" s="250"/>
      <c r="M275" s="256"/>
      <c r="N275" s="257"/>
      <c r="O275" s="257"/>
      <c r="P275" s="257"/>
      <c r="Q275" s="257"/>
      <c r="R275" s="257"/>
      <c r="S275" s="257"/>
      <c r="T275" s="258"/>
      <c r="AT275" s="253" t="s">
        <v>157</v>
      </c>
      <c r="AU275" s="253" t="s">
        <v>86</v>
      </c>
      <c r="AV275" s="251" t="s">
        <v>86</v>
      </c>
      <c r="AW275" s="251" t="s">
        <v>39</v>
      </c>
      <c r="AX275" s="251" t="s">
        <v>76</v>
      </c>
      <c r="AY275" s="253" t="s">
        <v>149</v>
      </c>
    </row>
    <row r="276" spans="2:51" s="251" customFormat="1" ht="13.5">
      <c r="B276" s="250"/>
      <c r="D276" s="252" t="s">
        <v>157</v>
      </c>
      <c r="E276" s="253" t="s">
        <v>5</v>
      </c>
      <c r="F276" s="254" t="s">
        <v>400</v>
      </c>
      <c r="H276" s="255">
        <v>56.28</v>
      </c>
      <c r="I276" s="9"/>
      <c r="L276" s="250"/>
      <c r="M276" s="256"/>
      <c r="N276" s="257"/>
      <c r="O276" s="257"/>
      <c r="P276" s="257"/>
      <c r="Q276" s="257"/>
      <c r="R276" s="257"/>
      <c r="S276" s="257"/>
      <c r="T276" s="258"/>
      <c r="AT276" s="253" t="s">
        <v>157</v>
      </c>
      <c r="AU276" s="253" t="s">
        <v>86</v>
      </c>
      <c r="AV276" s="251" t="s">
        <v>86</v>
      </c>
      <c r="AW276" s="251" t="s">
        <v>39</v>
      </c>
      <c r="AX276" s="251" t="s">
        <v>76</v>
      </c>
      <c r="AY276" s="253" t="s">
        <v>149</v>
      </c>
    </row>
    <row r="277" spans="2:51" s="251" customFormat="1" ht="13.5">
      <c r="B277" s="250"/>
      <c r="D277" s="252" t="s">
        <v>157</v>
      </c>
      <c r="E277" s="253" t="s">
        <v>5</v>
      </c>
      <c r="F277" s="254" t="s">
        <v>401</v>
      </c>
      <c r="H277" s="255">
        <v>12.18</v>
      </c>
      <c r="I277" s="9"/>
      <c r="L277" s="250"/>
      <c r="M277" s="256"/>
      <c r="N277" s="257"/>
      <c r="O277" s="257"/>
      <c r="P277" s="257"/>
      <c r="Q277" s="257"/>
      <c r="R277" s="257"/>
      <c r="S277" s="257"/>
      <c r="T277" s="258"/>
      <c r="AT277" s="253" t="s">
        <v>157</v>
      </c>
      <c r="AU277" s="253" t="s">
        <v>86</v>
      </c>
      <c r="AV277" s="251" t="s">
        <v>86</v>
      </c>
      <c r="AW277" s="251" t="s">
        <v>39</v>
      </c>
      <c r="AX277" s="251" t="s">
        <v>76</v>
      </c>
      <c r="AY277" s="253" t="s">
        <v>149</v>
      </c>
    </row>
    <row r="278" spans="2:51" s="264" customFormat="1" ht="13.5">
      <c r="B278" s="263"/>
      <c r="D278" s="252" t="s">
        <v>157</v>
      </c>
      <c r="E278" s="265" t="s">
        <v>5</v>
      </c>
      <c r="F278" s="266" t="s">
        <v>376</v>
      </c>
      <c r="H278" s="267" t="s">
        <v>5</v>
      </c>
      <c r="I278" s="10"/>
      <c r="L278" s="263"/>
      <c r="M278" s="268"/>
      <c r="N278" s="269"/>
      <c r="O278" s="269"/>
      <c r="P278" s="269"/>
      <c r="Q278" s="269"/>
      <c r="R278" s="269"/>
      <c r="S278" s="269"/>
      <c r="T278" s="270"/>
      <c r="AT278" s="267" t="s">
        <v>157</v>
      </c>
      <c r="AU278" s="267" t="s">
        <v>86</v>
      </c>
      <c r="AV278" s="264" t="s">
        <v>84</v>
      </c>
      <c r="AW278" s="264" t="s">
        <v>39</v>
      </c>
      <c r="AX278" s="264" t="s">
        <v>76</v>
      </c>
      <c r="AY278" s="267" t="s">
        <v>149</v>
      </c>
    </row>
    <row r="279" spans="2:51" s="251" customFormat="1" ht="27">
      <c r="B279" s="250"/>
      <c r="D279" s="252" t="s">
        <v>157</v>
      </c>
      <c r="E279" s="253" t="s">
        <v>5</v>
      </c>
      <c r="F279" s="254" t="s">
        <v>402</v>
      </c>
      <c r="H279" s="255">
        <v>402.014</v>
      </c>
      <c r="I279" s="9"/>
      <c r="L279" s="250"/>
      <c r="M279" s="256"/>
      <c r="N279" s="257"/>
      <c r="O279" s="257"/>
      <c r="P279" s="257"/>
      <c r="Q279" s="257"/>
      <c r="R279" s="257"/>
      <c r="S279" s="257"/>
      <c r="T279" s="258"/>
      <c r="AT279" s="253" t="s">
        <v>157</v>
      </c>
      <c r="AU279" s="253" t="s">
        <v>86</v>
      </c>
      <c r="AV279" s="251" t="s">
        <v>86</v>
      </c>
      <c r="AW279" s="251" t="s">
        <v>39</v>
      </c>
      <c r="AX279" s="251" t="s">
        <v>76</v>
      </c>
      <c r="AY279" s="253" t="s">
        <v>149</v>
      </c>
    </row>
    <row r="280" spans="2:51" s="281" customFormat="1" ht="13.5">
      <c r="B280" s="280"/>
      <c r="D280" s="252" t="s">
        <v>157</v>
      </c>
      <c r="E280" s="291" t="s">
        <v>5</v>
      </c>
      <c r="F280" s="292" t="s">
        <v>237</v>
      </c>
      <c r="H280" s="293">
        <v>1069.027</v>
      </c>
      <c r="I280" s="12"/>
      <c r="L280" s="280"/>
      <c r="M280" s="285"/>
      <c r="N280" s="286"/>
      <c r="O280" s="286"/>
      <c r="P280" s="286"/>
      <c r="Q280" s="286"/>
      <c r="R280" s="286"/>
      <c r="S280" s="286"/>
      <c r="T280" s="287"/>
      <c r="AT280" s="288" t="s">
        <v>157</v>
      </c>
      <c r="AU280" s="288" t="s">
        <v>86</v>
      </c>
      <c r="AV280" s="281" t="s">
        <v>155</v>
      </c>
      <c r="AW280" s="281" t="s">
        <v>39</v>
      </c>
      <c r="AX280" s="281" t="s">
        <v>84</v>
      </c>
      <c r="AY280" s="288" t="s">
        <v>149</v>
      </c>
    </row>
    <row r="281" spans="2:51" s="251" customFormat="1" ht="13.5">
      <c r="B281" s="250"/>
      <c r="D281" s="259" t="s">
        <v>157</v>
      </c>
      <c r="F281" s="261" t="s">
        <v>403</v>
      </c>
      <c r="H281" s="262">
        <v>1122.478</v>
      </c>
      <c r="I281" s="9"/>
      <c r="L281" s="250"/>
      <c r="M281" s="256"/>
      <c r="N281" s="257"/>
      <c r="O281" s="257"/>
      <c r="P281" s="257"/>
      <c r="Q281" s="257"/>
      <c r="R281" s="257"/>
      <c r="S281" s="257"/>
      <c r="T281" s="258"/>
      <c r="AT281" s="253" t="s">
        <v>157</v>
      </c>
      <c r="AU281" s="253" t="s">
        <v>86</v>
      </c>
      <c r="AV281" s="251" t="s">
        <v>86</v>
      </c>
      <c r="AW281" s="251" t="s">
        <v>6</v>
      </c>
      <c r="AX281" s="251" t="s">
        <v>84</v>
      </c>
      <c r="AY281" s="253" t="s">
        <v>149</v>
      </c>
    </row>
    <row r="282" spans="2:65" s="117" customFormat="1" ht="25.5" customHeight="1">
      <c r="B282" s="112"/>
      <c r="C282" s="239" t="s">
        <v>404</v>
      </c>
      <c r="D282" s="239" t="s">
        <v>151</v>
      </c>
      <c r="E282" s="240" t="s">
        <v>405</v>
      </c>
      <c r="F282" s="241" t="s">
        <v>406</v>
      </c>
      <c r="G282" s="242" t="s">
        <v>182</v>
      </c>
      <c r="H282" s="243">
        <v>4638.255</v>
      </c>
      <c r="I282" s="8"/>
      <c r="J282" s="244">
        <f>ROUND(I282*H282,2)</f>
        <v>0</v>
      </c>
      <c r="K282" s="241"/>
      <c r="L282" s="112"/>
      <c r="M282" s="245" t="s">
        <v>5</v>
      </c>
      <c r="N282" s="246" t="s">
        <v>47</v>
      </c>
      <c r="O282" s="113"/>
      <c r="P282" s="247">
        <f>O282*H282</f>
        <v>0</v>
      </c>
      <c r="Q282" s="247">
        <v>0.0231</v>
      </c>
      <c r="R282" s="247">
        <f>Q282*H282</f>
        <v>107.14369049999999</v>
      </c>
      <c r="S282" s="247">
        <v>0</v>
      </c>
      <c r="T282" s="248">
        <f>S282*H282</f>
        <v>0</v>
      </c>
      <c r="AR282" s="97" t="s">
        <v>155</v>
      </c>
      <c r="AT282" s="97" t="s">
        <v>151</v>
      </c>
      <c r="AU282" s="97" t="s">
        <v>86</v>
      </c>
      <c r="AY282" s="97" t="s">
        <v>149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97" t="s">
        <v>84</v>
      </c>
      <c r="BK282" s="249">
        <f>ROUND(I282*H282,2)</f>
        <v>0</v>
      </c>
      <c r="BL282" s="97" t="s">
        <v>155</v>
      </c>
      <c r="BM282" s="97" t="s">
        <v>407</v>
      </c>
    </row>
    <row r="283" spans="2:47" s="117" customFormat="1" ht="67.5">
      <c r="B283" s="112"/>
      <c r="D283" s="252" t="s">
        <v>242</v>
      </c>
      <c r="F283" s="289" t="s">
        <v>262</v>
      </c>
      <c r="I283" s="13"/>
      <c r="L283" s="112"/>
      <c r="M283" s="290"/>
      <c r="N283" s="113"/>
      <c r="O283" s="113"/>
      <c r="P283" s="113"/>
      <c r="Q283" s="113"/>
      <c r="R283" s="113"/>
      <c r="S283" s="113"/>
      <c r="T283" s="143"/>
      <c r="AT283" s="97" t="s">
        <v>242</v>
      </c>
      <c r="AU283" s="97" t="s">
        <v>86</v>
      </c>
    </row>
    <row r="284" spans="2:51" s="264" customFormat="1" ht="13.5">
      <c r="B284" s="263"/>
      <c r="D284" s="252" t="s">
        <v>157</v>
      </c>
      <c r="E284" s="265" t="s">
        <v>5</v>
      </c>
      <c r="F284" s="266" t="s">
        <v>299</v>
      </c>
      <c r="H284" s="267" t="s">
        <v>5</v>
      </c>
      <c r="I284" s="10"/>
      <c r="L284" s="263"/>
      <c r="M284" s="268"/>
      <c r="N284" s="269"/>
      <c r="O284" s="269"/>
      <c r="P284" s="269"/>
      <c r="Q284" s="269"/>
      <c r="R284" s="269"/>
      <c r="S284" s="269"/>
      <c r="T284" s="270"/>
      <c r="AT284" s="267" t="s">
        <v>157</v>
      </c>
      <c r="AU284" s="267" t="s">
        <v>86</v>
      </c>
      <c r="AV284" s="264" t="s">
        <v>84</v>
      </c>
      <c r="AW284" s="264" t="s">
        <v>39</v>
      </c>
      <c r="AX284" s="264" t="s">
        <v>76</v>
      </c>
      <c r="AY284" s="267" t="s">
        <v>149</v>
      </c>
    </row>
    <row r="285" spans="2:51" s="251" customFormat="1" ht="40.5">
      <c r="B285" s="250"/>
      <c r="D285" s="252" t="s">
        <v>157</v>
      </c>
      <c r="E285" s="253" t="s">
        <v>5</v>
      </c>
      <c r="F285" s="254" t="s">
        <v>300</v>
      </c>
      <c r="H285" s="255">
        <v>45.646</v>
      </c>
      <c r="I285" s="9"/>
      <c r="L285" s="250"/>
      <c r="M285" s="256"/>
      <c r="N285" s="257"/>
      <c r="O285" s="257"/>
      <c r="P285" s="257"/>
      <c r="Q285" s="257"/>
      <c r="R285" s="257"/>
      <c r="S285" s="257"/>
      <c r="T285" s="258"/>
      <c r="AT285" s="253" t="s">
        <v>157</v>
      </c>
      <c r="AU285" s="253" t="s">
        <v>86</v>
      </c>
      <c r="AV285" s="251" t="s">
        <v>86</v>
      </c>
      <c r="AW285" s="251" t="s">
        <v>39</v>
      </c>
      <c r="AX285" s="251" t="s">
        <v>76</v>
      </c>
      <c r="AY285" s="253" t="s">
        <v>149</v>
      </c>
    </row>
    <row r="286" spans="2:51" s="251" customFormat="1" ht="13.5">
      <c r="B286" s="250"/>
      <c r="D286" s="252" t="s">
        <v>157</v>
      </c>
      <c r="E286" s="253" t="s">
        <v>5</v>
      </c>
      <c r="F286" s="254" t="s">
        <v>301</v>
      </c>
      <c r="H286" s="255">
        <v>44.161</v>
      </c>
      <c r="I286" s="9"/>
      <c r="L286" s="250"/>
      <c r="M286" s="256"/>
      <c r="N286" s="257"/>
      <c r="O286" s="257"/>
      <c r="P286" s="257"/>
      <c r="Q286" s="257"/>
      <c r="R286" s="257"/>
      <c r="S286" s="257"/>
      <c r="T286" s="258"/>
      <c r="AT286" s="253" t="s">
        <v>157</v>
      </c>
      <c r="AU286" s="253" t="s">
        <v>86</v>
      </c>
      <c r="AV286" s="251" t="s">
        <v>86</v>
      </c>
      <c r="AW286" s="251" t="s">
        <v>39</v>
      </c>
      <c r="AX286" s="251" t="s">
        <v>76</v>
      </c>
      <c r="AY286" s="253" t="s">
        <v>149</v>
      </c>
    </row>
    <row r="287" spans="2:51" s="251" customFormat="1" ht="13.5">
      <c r="B287" s="250"/>
      <c r="D287" s="252" t="s">
        <v>157</v>
      </c>
      <c r="E287" s="253" t="s">
        <v>5</v>
      </c>
      <c r="F287" s="254" t="s">
        <v>302</v>
      </c>
      <c r="H287" s="255">
        <v>12.878</v>
      </c>
      <c r="I287" s="9"/>
      <c r="L287" s="250"/>
      <c r="M287" s="256"/>
      <c r="N287" s="257"/>
      <c r="O287" s="257"/>
      <c r="P287" s="257"/>
      <c r="Q287" s="257"/>
      <c r="R287" s="257"/>
      <c r="S287" s="257"/>
      <c r="T287" s="258"/>
      <c r="AT287" s="253" t="s">
        <v>157</v>
      </c>
      <c r="AU287" s="253" t="s">
        <v>86</v>
      </c>
      <c r="AV287" s="251" t="s">
        <v>86</v>
      </c>
      <c r="AW287" s="251" t="s">
        <v>39</v>
      </c>
      <c r="AX287" s="251" t="s">
        <v>76</v>
      </c>
      <c r="AY287" s="253" t="s">
        <v>149</v>
      </c>
    </row>
    <row r="288" spans="2:51" s="251" customFormat="1" ht="13.5">
      <c r="B288" s="250"/>
      <c r="D288" s="252" t="s">
        <v>157</v>
      </c>
      <c r="E288" s="253" t="s">
        <v>5</v>
      </c>
      <c r="F288" s="254" t="s">
        <v>303</v>
      </c>
      <c r="H288" s="255">
        <v>9.223</v>
      </c>
      <c r="I288" s="9"/>
      <c r="L288" s="250"/>
      <c r="M288" s="256"/>
      <c r="N288" s="257"/>
      <c r="O288" s="257"/>
      <c r="P288" s="257"/>
      <c r="Q288" s="257"/>
      <c r="R288" s="257"/>
      <c r="S288" s="257"/>
      <c r="T288" s="258"/>
      <c r="AT288" s="253" t="s">
        <v>157</v>
      </c>
      <c r="AU288" s="253" t="s">
        <v>86</v>
      </c>
      <c r="AV288" s="251" t="s">
        <v>86</v>
      </c>
      <c r="AW288" s="251" t="s">
        <v>39</v>
      </c>
      <c r="AX288" s="251" t="s">
        <v>76</v>
      </c>
      <c r="AY288" s="253" t="s">
        <v>149</v>
      </c>
    </row>
    <row r="289" spans="2:51" s="251" customFormat="1" ht="13.5">
      <c r="B289" s="250"/>
      <c r="D289" s="252" t="s">
        <v>157</v>
      </c>
      <c r="E289" s="253" t="s">
        <v>5</v>
      </c>
      <c r="F289" s="254" t="s">
        <v>304</v>
      </c>
      <c r="H289" s="255">
        <v>3.272</v>
      </c>
      <c r="I289" s="9"/>
      <c r="L289" s="250"/>
      <c r="M289" s="256"/>
      <c r="N289" s="257"/>
      <c r="O289" s="257"/>
      <c r="P289" s="257"/>
      <c r="Q289" s="257"/>
      <c r="R289" s="257"/>
      <c r="S289" s="257"/>
      <c r="T289" s="258"/>
      <c r="AT289" s="253" t="s">
        <v>157</v>
      </c>
      <c r="AU289" s="253" t="s">
        <v>86</v>
      </c>
      <c r="AV289" s="251" t="s">
        <v>86</v>
      </c>
      <c r="AW289" s="251" t="s">
        <v>39</v>
      </c>
      <c r="AX289" s="251" t="s">
        <v>76</v>
      </c>
      <c r="AY289" s="253" t="s">
        <v>149</v>
      </c>
    </row>
    <row r="290" spans="2:51" s="251" customFormat="1" ht="13.5">
      <c r="B290" s="250"/>
      <c r="D290" s="252" t="s">
        <v>157</v>
      </c>
      <c r="E290" s="253" t="s">
        <v>5</v>
      </c>
      <c r="F290" s="254" t="s">
        <v>305</v>
      </c>
      <c r="H290" s="255">
        <v>3.63</v>
      </c>
      <c r="I290" s="9"/>
      <c r="L290" s="250"/>
      <c r="M290" s="256"/>
      <c r="N290" s="257"/>
      <c r="O290" s="257"/>
      <c r="P290" s="257"/>
      <c r="Q290" s="257"/>
      <c r="R290" s="257"/>
      <c r="S290" s="257"/>
      <c r="T290" s="258"/>
      <c r="AT290" s="253" t="s">
        <v>157</v>
      </c>
      <c r="AU290" s="253" t="s">
        <v>86</v>
      </c>
      <c r="AV290" s="251" t="s">
        <v>86</v>
      </c>
      <c r="AW290" s="251" t="s">
        <v>39</v>
      </c>
      <c r="AX290" s="251" t="s">
        <v>76</v>
      </c>
      <c r="AY290" s="253" t="s">
        <v>149</v>
      </c>
    </row>
    <row r="291" spans="2:51" s="251" customFormat="1" ht="13.5">
      <c r="B291" s="250"/>
      <c r="D291" s="252" t="s">
        <v>157</v>
      </c>
      <c r="E291" s="253" t="s">
        <v>5</v>
      </c>
      <c r="F291" s="254" t="s">
        <v>306</v>
      </c>
      <c r="H291" s="255">
        <v>16.918</v>
      </c>
      <c r="I291" s="9"/>
      <c r="L291" s="250"/>
      <c r="M291" s="256"/>
      <c r="N291" s="257"/>
      <c r="O291" s="257"/>
      <c r="P291" s="257"/>
      <c r="Q291" s="257"/>
      <c r="R291" s="257"/>
      <c r="S291" s="257"/>
      <c r="T291" s="258"/>
      <c r="AT291" s="253" t="s">
        <v>157</v>
      </c>
      <c r="AU291" s="253" t="s">
        <v>86</v>
      </c>
      <c r="AV291" s="251" t="s">
        <v>86</v>
      </c>
      <c r="AW291" s="251" t="s">
        <v>39</v>
      </c>
      <c r="AX291" s="251" t="s">
        <v>76</v>
      </c>
      <c r="AY291" s="253" t="s">
        <v>149</v>
      </c>
    </row>
    <row r="292" spans="2:51" s="251" customFormat="1" ht="13.5">
      <c r="B292" s="250"/>
      <c r="D292" s="252" t="s">
        <v>157</v>
      </c>
      <c r="E292" s="253" t="s">
        <v>5</v>
      </c>
      <c r="F292" s="254" t="s">
        <v>307</v>
      </c>
      <c r="H292" s="255">
        <v>15.91</v>
      </c>
      <c r="I292" s="9"/>
      <c r="L292" s="250"/>
      <c r="M292" s="256"/>
      <c r="N292" s="257"/>
      <c r="O292" s="257"/>
      <c r="P292" s="257"/>
      <c r="Q292" s="257"/>
      <c r="R292" s="257"/>
      <c r="S292" s="257"/>
      <c r="T292" s="258"/>
      <c r="AT292" s="253" t="s">
        <v>157</v>
      </c>
      <c r="AU292" s="253" t="s">
        <v>86</v>
      </c>
      <c r="AV292" s="251" t="s">
        <v>86</v>
      </c>
      <c r="AW292" s="251" t="s">
        <v>39</v>
      </c>
      <c r="AX292" s="251" t="s">
        <v>76</v>
      </c>
      <c r="AY292" s="253" t="s">
        <v>149</v>
      </c>
    </row>
    <row r="293" spans="2:51" s="251" customFormat="1" ht="13.5">
      <c r="B293" s="250"/>
      <c r="D293" s="252" t="s">
        <v>157</v>
      </c>
      <c r="E293" s="253" t="s">
        <v>5</v>
      </c>
      <c r="F293" s="254" t="s">
        <v>308</v>
      </c>
      <c r="H293" s="255">
        <v>3.793</v>
      </c>
      <c r="I293" s="9"/>
      <c r="L293" s="250"/>
      <c r="M293" s="256"/>
      <c r="N293" s="257"/>
      <c r="O293" s="257"/>
      <c r="P293" s="257"/>
      <c r="Q293" s="257"/>
      <c r="R293" s="257"/>
      <c r="S293" s="257"/>
      <c r="T293" s="258"/>
      <c r="AT293" s="253" t="s">
        <v>157</v>
      </c>
      <c r="AU293" s="253" t="s">
        <v>86</v>
      </c>
      <c r="AV293" s="251" t="s">
        <v>86</v>
      </c>
      <c r="AW293" s="251" t="s">
        <v>39</v>
      </c>
      <c r="AX293" s="251" t="s">
        <v>76</v>
      </c>
      <c r="AY293" s="253" t="s">
        <v>149</v>
      </c>
    </row>
    <row r="294" spans="2:51" s="251" customFormat="1" ht="27">
      <c r="B294" s="250"/>
      <c r="D294" s="252" t="s">
        <v>157</v>
      </c>
      <c r="E294" s="253" t="s">
        <v>5</v>
      </c>
      <c r="F294" s="254" t="s">
        <v>309</v>
      </c>
      <c r="H294" s="255">
        <v>3303.538</v>
      </c>
      <c r="I294" s="9"/>
      <c r="L294" s="250"/>
      <c r="M294" s="256"/>
      <c r="N294" s="257"/>
      <c r="O294" s="257"/>
      <c r="P294" s="257"/>
      <c r="Q294" s="257"/>
      <c r="R294" s="257"/>
      <c r="S294" s="257"/>
      <c r="T294" s="258"/>
      <c r="AT294" s="253" t="s">
        <v>157</v>
      </c>
      <c r="AU294" s="253" t="s">
        <v>86</v>
      </c>
      <c r="AV294" s="251" t="s">
        <v>86</v>
      </c>
      <c r="AW294" s="251" t="s">
        <v>39</v>
      </c>
      <c r="AX294" s="251" t="s">
        <v>76</v>
      </c>
      <c r="AY294" s="253" t="s">
        <v>149</v>
      </c>
    </row>
    <row r="295" spans="2:51" s="251" customFormat="1" ht="13.5">
      <c r="B295" s="250"/>
      <c r="D295" s="252" t="s">
        <v>157</v>
      </c>
      <c r="E295" s="253" t="s">
        <v>5</v>
      </c>
      <c r="F295" s="254" t="s">
        <v>310</v>
      </c>
      <c r="H295" s="255">
        <v>40.2</v>
      </c>
      <c r="I295" s="9"/>
      <c r="L295" s="250"/>
      <c r="M295" s="256"/>
      <c r="N295" s="257"/>
      <c r="O295" s="257"/>
      <c r="P295" s="257"/>
      <c r="Q295" s="257"/>
      <c r="R295" s="257"/>
      <c r="S295" s="257"/>
      <c r="T295" s="258"/>
      <c r="AT295" s="253" t="s">
        <v>157</v>
      </c>
      <c r="AU295" s="253" t="s">
        <v>86</v>
      </c>
      <c r="AV295" s="251" t="s">
        <v>86</v>
      </c>
      <c r="AW295" s="251" t="s">
        <v>39</v>
      </c>
      <c r="AX295" s="251" t="s">
        <v>76</v>
      </c>
      <c r="AY295" s="253" t="s">
        <v>149</v>
      </c>
    </row>
    <row r="296" spans="2:51" s="264" customFormat="1" ht="13.5">
      <c r="B296" s="263"/>
      <c r="D296" s="252" t="s">
        <v>157</v>
      </c>
      <c r="E296" s="265" t="s">
        <v>5</v>
      </c>
      <c r="F296" s="266" t="s">
        <v>287</v>
      </c>
      <c r="H296" s="267" t="s">
        <v>5</v>
      </c>
      <c r="I296" s="10"/>
      <c r="L296" s="263"/>
      <c r="M296" s="268"/>
      <c r="N296" s="269"/>
      <c r="O296" s="269"/>
      <c r="P296" s="269"/>
      <c r="Q296" s="269"/>
      <c r="R296" s="269"/>
      <c r="S296" s="269"/>
      <c r="T296" s="270"/>
      <c r="AT296" s="267" t="s">
        <v>157</v>
      </c>
      <c r="AU296" s="267" t="s">
        <v>86</v>
      </c>
      <c r="AV296" s="264" t="s">
        <v>84</v>
      </c>
      <c r="AW296" s="264" t="s">
        <v>39</v>
      </c>
      <c r="AX296" s="264" t="s">
        <v>76</v>
      </c>
      <c r="AY296" s="267" t="s">
        <v>149</v>
      </c>
    </row>
    <row r="297" spans="2:51" s="251" customFormat="1" ht="13.5">
      <c r="B297" s="250"/>
      <c r="D297" s="252" t="s">
        <v>157</v>
      </c>
      <c r="E297" s="253" t="s">
        <v>5</v>
      </c>
      <c r="F297" s="254" t="s">
        <v>288</v>
      </c>
      <c r="H297" s="255">
        <v>8.997</v>
      </c>
      <c r="I297" s="9"/>
      <c r="L297" s="250"/>
      <c r="M297" s="256"/>
      <c r="N297" s="257"/>
      <c r="O297" s="257"/>
      <c r="P297" s="257"/>
      <c r="Q297" s="257"/>
      <c r="R297" s="257"/>
      <c r="S297" s="257"/>
      <c r="T297" s="258"/>
      <c r="AT297" s="253" t="s">
        <v>157</v>
      </c>
      <c r="AU297" s="253" t="s">
        <v>86</v>
      </c>
      <c r="AV297" s="251" t="s">
        <v>86</v>
      </c>
      <c r="AW297" s="251" t="s">
        <v>39</v>
      </c>
      <c r="AX297" s="251" t="s">
        <v>76</v>
      </c>
      <c r="AY297" s="253" t="s">
        <v>149</v>
      </c>
    </row>
    <row r="298" spans="2:51" s="251" customFormat="1" ht="13.5">
      <c r="B298" s="250"/>
      <c r="D298" s="252" t="s">
        <v>157</v>
      </c>
      <c r="E298" s="253" t="s">
        <v>5</v>
      </c>
      <c r="F298" s="254" t="s">
        <v>289</v>
      </c>
      <c r="H298" s="255">
        <v>53.061</v>
      </c>
      <c r="I298" s="9"/>
      <c r="L298" s="250"/>
      <c r="M298" s="256"/>
      <c r="N298" s="257"/>
      <c r="O298" s="257"/>
      <c r="P298" s="257"/>
      <c r="Q298" s="257"/>
      <c r="R298" s="257"/>
      <c r="S298" s="257"/>
      <c r="T298" s="258"/>
      <c r="AT298" s="253" t="s">
        <v>157</v>
      </c>
      <c r="AU298" s="253" t="s">
        <v>86</v>
      </c>
      <c r="AV298" s="251" t="s">
        <v>86</v>
      </c>
      <c r="AW298" s="251" t="s">
        <v>39</v>
      </c>
      <c r="AX298" s="251" t="s">
        <v>76</v>
      </c>
      <c r="AY298" s="253" t="s">
        <v>149</v>
      </c>
    </row>
    <row r="299" spans="2:51" s="251" customFormat="1" ht="13.5">
      <c r="B299" s="250"/>
      <c r="D299" s="252" t="s">
        <v>157</v>
      </c>
      <c r="E299" s="253" t="s">
        <v>5</v>
      </c>
      <c r="F299" s="254" t="s">
        <v>290</v>
      </c>
      <c r="H299" s="255">
        <v>28.727</v>
      </c>
      <c r="I299" s="9"/>
      <c r="L299" s="250"/>
      <c r="M299" s="256"/>
      <c r="N299" s="257"/>
      <c r="O299" s="257"/>
      <c r="P299" s="257"/>
      <c r="Q299" s="257"/>
      <c r="R299" s="257"/>
      <c r="S299" s="257"/>
      <c r="T299" s="258"/>
      <c r="AT299" s="253" t="s">
        <v>157</v>
      </c>
      <c r="AU299" s="253" t="s">
        <v>86</v>
      </c>
      <c r="AV299" s="251" t="s">
        <v>86</v>
      </c>
      <c r="AW299" s="251" t="s">
        <v>39</v>
      </c>
      <c r="AX299" s="251" t="s">
        <v>76</v>
      </c>
      <c r="AY299" s="253" t="s">
        <v>149</v>
      </c>
    </row>
    <row r="300" spans="2:51" s="251" customFormat="1" ht="13.5">
      <c r="B300" s="250"/>
      <c r="D300" s="252" t="s">
        <v>157</v>
      </c>
      <c r="E300" s="253" t="s">
        <v>5</v>
      </c>
      <c r="F300" s="254" t="s">
        <v>291</v>
      </c>
      <c r="H300" s="255">
        <v>7.08</v>
      </c>
      <c r="I300" s="9"/>
      <c r="L300" s="250"/>
      <c r="M300" s="256"/>
      <c r="N300" s="257"/>
      <c r="O300" s="257"/>
      <c r="P300" s="257"/>
      <c r="Q300" s="257"/>
      <c r="R300" s="257"/>
      <c r="S300" s="257"/>
      <c r="T300" s="258"/>
      <c r="AT300" s="253" t="s">
        <v>157</v>
      </c>
      <c r="AU300" s="253" t="s">
        <v>86</v>
      </c>
      <c r="AV300" s="251" t="s">
        <v>86</v>
      </c>
      <c r="AW300" s="251" t="s">
        <v>39</v>
      </c>
      <c r="AX300" s="251" t="s">
        <v>76</v>
      </c>
      <c r="AY300" s="253" t="s">
        <v>149</v>
      </c>
    </row>
    <row r="301" spans="2:51" s="251" customFormat="1" ht="13.5">
      <c r="B301" s="250"/>
      <c r="D301" s="252" t="s">
        <v>157</v>
      </c>
      <c r="E301" s="253" t="s">
        <v>5</v>
      </c>
      <c r="F301" s="254" t="s">
        <v>292</v>
      </c>
      <c r="H301" s="255">
        <v>7.73</v>
      </c>
      <c r="I301" s="9"/>
      <c r="L301" s="250"/>
      <c r="M301" s="256"/>
      <c r="N301" s="257"/>
      <c r="O301" s="257"/>
      <c r="P301" s="257"/>
      <c r="Q301" s="257"/>
      <c r="R301" s="257"/>
      <c r="S301" s="257"/>
      <c r="T301" s="258"/>
      <c r="AT301" s="253" t="s">
        <v>157</v>
      </c>
      <c r="AU301" s="253" t="s">
        <v>86</v>
      </c>
      <c r="AV301" s="251" t="s">
        <v>86</v>
      </c>
      <c r="AW301" s="251" t="s">
        <v>39</v>
      </c>
      <c r="AX301" s="251" t="s">
        <v>76</v>
      </c>
      <c r="AY301" s="253" t="s">
        <v>149</v>
      </c>
    </row>
    <row r="302" spans="2:51" s="251" customFormat="1" ht="13.5">
      <c r="B302" s="250"/>
      <c r="D302" s="252" t="s">
        <v>157</v>
      </c>
      <c r="E302" s="253" t="s">
        <v>5</v>
      </c>
      <c r="F302" s="254" t="s">
        <v>293</v>
      </c>
      <c r="H302" s="255">
        <v>2.482</v>
      </c>
      <c r="I302" s="9"/>
      <c r="L302" s="250"/>
      <c r="M302" s="256"/>
      <c r="N302" s="257"/>
      <c r="O302" s="257"/>
      <c r="P302" s="257"/>
      <c r="Q302" s="257"/>
      <c r="R302" s="257"/>
      <c r="S302" s="257"/>
      <c r="T302" s="258"/>
      <c r="AT302" s="253" t="s">
        <v>157</v>
      </c>
      <c r="AU302" s="253" t="s">
        <v>86</v>
      </c>
      <c r="AV302" s="251" t="s">
        <v>86</v>
      </c>
      <c r="AW302" s="251" t="s">
        <v>39</v>
      </c>
      <c r="AX302" s="251" t="s">
        <v>76</v>
      </c>
      <c r="AY302" s="253" t="s">
        <v>149</v>
      </c>
    </row>
    <row r="303" spans="2:51" s="251" customFormat="1" ht="13.5">
      <c r="B303" s="250"/>
      <c r="D303" s="252" t="s">
        <v>157</v>
      </c>
      <c r="E303" s="253" t="s">
        <v>5</v>
      </c>
      <c r="F303" s="254" t="s">
        <v>294</v>
      </c>
      <c r="H303" s="255">
        <v>16.127</v>
      </c>
      <c r="I303" s="9"/>
      <c r="L303" s="250"/>
      <c r="M303" s="256"/>
      <c r="N303" s="257"/>
      <c r="O303" s="257"/>
      <c r="P303" s="257"/>
      <c r="Q303" s="257"/>
      <c r="R303" s="257"/>
      <c r="S303" s="257"/>
      <c r="T303" s="258"/>
      <c r="AT303" s="253" t="s">
        <v>157</v>
      </c>
      <c r="AU303" s="253" t="s">
        <v>86</v>
      </c>
      <c r="AV303" s="251" t="s">
        <v>86</v>
      </c>
      <c r="AW303" s="251" t="s">
        <v>39</v>
      </c>
      <c r="AX303" s="251" t="s">
        <v>76</v>
      </c>
      <c r="AY303" s="253" t="s">
        <v>149</v>
      </c>
    </row>
    <row r="304" spans="2:51" s="251" customFormat="1" ht="13.5">
      <c r="B304" s="250"/>
      <c r="D304" s="252" t="s">
        <v>157</v>
      </c>
      <c r="E304" s="253" t="s">
        <v>5</v>
      </c>
      <c r="F304" s="254" t="s">
        <v>295</v>
      </c>
      <c r="H304" s="255">
        <v>5.683</v>
      </c>
      <c r="I304" s="9"/>
      <c r="L304" s="250"/>
      <c r="M304" s="256"/>
      <c r="N304" s="257"/>
      <c r="O304" s="257"/>
      <c r="P304" s="257"/>
      <c r="Q304" s="257"/>
      <c r="R304" s="257"/>
      <c r="S304" s="257"/>
      <c r="T304" s="258"/>
      <c r="AT304" s="253" t="s">
        <v>157</v>
      </c>
      <c r="AU304" s="253" t="s">
        <v>86</v>
      </c>
      <c r="AV304" s="251" t="s">
        <v>86</v>
      </c>
      <c r="AW304" s="251" t="s">
        <v>39</v>
      </c>
      <c r="AX304" s="251" t="s">
        <v>76</v>
      </c>
      <c r="AY304" s="253" t="s">
        <v>149</v>
      </c>
    </row>
    <row r="305" spans="2:51" s="251" customFormat="1" ht="13.5">
      <c r="B305" s="250"/>
      <c r="D305" s="252" t="s">
        <v>157</v>
      </c>
      <c r="E305" s="253" t="s">
        <v>5</v>
      </c>
      <c r="F305" s="254" t="s">
        <v>296</v>
      </c>
      <c r="H305" s="255">
        <v>21.063</v>
      </c>
      <c r="I305" s="9"/>
      <c r="L305" s="250"/>
      <c r="M305" s="256"/>
      <c r="N305" s="257"/>
      <c r="O305" s="257"/>
      <c r="P305" s="257"/>
      <c r="Q305" s="257"/>
      <c r="R305" s="257"/>
      <c r="S305" s="257"/>
      <c r="T305" s="258"/>
      <c r="AT305" s="253" t="s">
        <v>157</v>
      </c>
      <c r="AU305" s="253" t="s">
        <v>86</v>
      </c>
      <c r="AV305" s="251" t="s">
        <v>86</v>
      </c>
      <c r="AW305" s="251" t="s">
        <v>39</v>
      </c>
      <c r="AX305" s="251" t="s">
        <v>76</v>
      </c>
      <c r="AY305" s="253" t="s">
        <v>149</v>
      </c>
    </row>
    <row r="306" spans="2:51" s="251" customFormat="1" ht="40.5">
      <c r="B306" s="250"/>
      <c r="D306" s="252" t="s">
        <v>157</v>
      </c>
      <c r="E306" s="253" t="s">
        <v>5</v>
      </c>
      <c r="F306" s="254" t="s">
        <v>297</v>
      </c>
      <c r="H306" s="255">
        <v>145.297</v>
      </c>
      <c r="I306" s="9"/>
      <c r="L306" s="250"/>
      <c r="M306" s="256"/>
      <c r="N306" s="257"/>
      <c r="O306" s="257"/>
      <c r="P306" s="257"/>
      <c r="Q306" s="257"/>
      <c r="R306" s="257"/>
      <c r="S306" s="257"/>
      <c r="T306" s="258"/>
      <c r="AT306" s="253" t="s">
        <v>157</v>
      </c>
      <c r="AU306" s="253" t="s">
        <v>86</v>
      </c>
      <c r="AV306" s="251" t="s">
        <v>86</v>
      </c>
      <c r="AW306" s="251" t="s">
        <v>39</v>
      </c>
      <c r="AX306" s="251" t="s">
        <v>76</v>
      </c>
      <c r="AY306" s="253" t="s">
        <v>149</v>
      </c>
    </row>
    <row r="307" spans="2:51" s="251" customFormat="1" ht="13.5">
      <c r="B307" s="250"/>
      <c r="D307" s="252" t="s">
        <v>157</v>
      </c>
      <c r="E307" s="253" t="s">
        <v>5</v>
      </c>
      <c r="F307" s="254" t="s">
        <v>298</v>
      </c>
      <c r="H307" s="255">
        <v>181.79</v>
      </c>
      <c r="I307" s="9"/>
      <c r="L307" s="250"/>
      <c r="M307" s="256"/>
      <c r="N307" s="257"/>
      <c r="O307" s="257"/>
      <c r="P307" s="257"/>
      <c r="Q307" s="257"/>
      <c r="R307" s="257"/>
      <c r="S307" s="257"/>
      <c r="T307" s="258"/>
      <c r="AT307" s="253" t="s">
        <v>157</v>
      </c>
      <c r="AU307" s="253" t="s">
        <v>86</v>
      </c>
      <c r="AV307" s="251" t="s">
        <v>86</v>
      </c>
      <c r="AW307" s="251" t="s">
        <v>39</v>
      </c>
      <c r="AX307" s="251" t="s">
        <v>76</v>
      </c>
      <c r="AY307" s="253" t="s">
        <v>149</v>
      </c>
    </row>
    <row r="308" spans="2:51" s="251" customFormat="1" ht="13.5">
      <c r="B308" s="250"/>
      <c r="D308" s="252" t="s">
        <v>157</v>
      </c>
      <c r="E308" s="253" t="s">
        <v>5</v>
      </c>
      <c r="F308" s="254" t="s">
        <v>311</v>
      </c>
      <c r="H308" s="255">
        <v>330.629</v>
      </c>
      <c r="I308" s="9"/>
      <c r="L308" s="250"/>
      <c r="M308" s="256"/>
      <c r="N308" s="257"/>
      <c r="O308" s="257"/>
      <c r="P308" s="257"/>
      <c r="Q308" s="257"/>
      <c r="R308" s="257"/>
      <c r="S308" s="257"/>
      <c r="T308" s="258"/>
      <c r="AT308" s="253" t="s">
        <v>157</v>
      </c>
      <c r="AU308" s="253" t="s">
        <v>86</v>
      </c>
      <c r="AV308" s="251" t="s">
        <v>86</v>
      </c>
      <c r="AW308" s="251" t="s">
        <v>39</v>
      </c>
      <c r="AX308" s="251" t="s">
        <v>76</v>
      </c>
      <c r="AY308" s="253" t="s">
        <v>149</v>
      </c>
    </row>
    <row r="309" spans="2:51" s="251" customFormat="1" ht="13.5">
      <c r="B309" s="250"/>
      <c r="D309" s="252" t="s">
        <v>157</v>
      </c>
      <c r="E309" s="253" t="s">
        <v>5</v>
      </c>
      <c r="F309" s="254" t="s">
        <v>312</v>
      </c>
      <c r="H309" s="255">
        <v>330.42</v>
      </c>
      <c r="I309" s="9"/>
      <c r="L309" s="250"/>
      <c r="M309" s="256"/>
      <c r="N309" s="257"/>
      <c r="O309" s="257"/>
      <c r="P309" s="257"/>
      <c r="Q309" s="257"/>
      <c r="R309" s="257"/>
      <c r="S309" s="257"/>
      <c r="T309" s="258"/>
      <c r="AT309" s="253" t="s">
        <v>157</v>
      </c>
      <c r="AU309" s="253" t="s">
        <v>86</v>
      </c>
      <c r="AV309" s="251" t="s">
        <v>86</v>
      </c>
      <c r="AW309" s="251" t="s">
        <v>39</v>
      </c>
      <c r="AX309" s="251" t="s">
        <v>76</v>
      </c>
      <c r="AY309" s="253" t="s">
        <v>149</v>
      </c>
    </row>
    <row r="310" spans="2:51" s="281" customFormat="1" ht="13.5">
      <c r="B310" s="280"/>
      <c r="D310" s="259" t="s">
        <v>157</v>
      </c>
      <c r="E310" s="282" t="s">
        <v>5</v>
      </c>
      <c r="F310" s="283" t="s">
        <v>237</v>
      </c>
      <c r="H310" s="284">
        <v>4638.255</v>
      </c>
      <c r="I310" s="12"/>
      <c r="L310" s="280"/>
      <c r="M310" s="285"/>
      <c r="N310" s="286"/>
      <c r="O310" s="286"/>
      <c r="P310" s="286"/>
      <c r="Q310" s="286"/>
      <c r="R310" s="286"/>
      <c r="S310" s="286"/>
      <c r="T310" s="287"/>
      <c r="AT310" s="288" t="s">
        <v>157</v>
      </c>
      <c r="AU310" s="288" t="s">
        <v>86</v>
      </c>
      <c r="AV310" s="281" t="s">
        <v>155</v>
      </c>
      <c r="AW310" s="281" t="s">
        <v>39</v>
      </c>
      <c r="AX310" s="281" t="s">
        <v>84</v>
      </c>
      <c r="AY310" s="288" t="s">
        <v>149</v>
      </c>
    </row>
    <row r="311" spans="2:65" s="117" customFormat="1" ht="25.5" customHeight="1">
      <c r="B311" s="112"/>
      <c r="C311" s="239" t="s">
        <v>408</v>
      </c>
      <c r="D311" s="239" t="s">
        <v>151</v>
      </c>
      <c r="E311" s="240" t="s">
        <v>409</v>
      </c>
      <c r="F311" s="241" t="s">
        <v>410</v>
      </c>
      <c r="G311" s="242" t="s">
        <v>182</v>
      </c>
      <c r="H311" s="243">
        <v>3977.206</v>
      </c>
      <c r="I311" s="8"/>
      <c r="J311" s="244">
        <f>ROUND(I311*H311,2)</f>
        <v>0</v>
      </c>
      <c r="K311" s="241"/>
      <c r="L311" s="112"/>
      <c r="M311" s="245" t="s">
        <v>5</v>
      </c>
      <c r="N311" s="246" t="s">
        <v>47</v>
      </c>
      <c r="O311" s="113"/>
      <c r="P311" s="247">
        <f>O311*H311</f>
        <v>0</v>
      </c>
      <c r="Q311" s="247">
        <v>0.02448</v>
      </c>
      <c r="R311" s="247">
        <f>Q311*H311</f>
        <v>97.36200287999999</v>
      </c>
      <c r="S311" s="247">
        <v>0</v>
      </c>
      <c r="T311" s="248">
        <f>S311*H311</f>
        <v>0</v>
      </c>
      <c r="AR311" s="97" t="s">
        <v>155</v>
      </c>
      <c r="AT311" s="97" t="s">
        <v>151</v>
      </c>
      <c r="AU311" s="97" t="s">
        <v>86</v>
      </c>
      <c r="AY311" s="97" t="s">
        <v>149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97" t="s">
        <v>84</v>
      </c>
      <c r="BK311" s="249">
        <f>ROUND(I311*H311,2)</f>
        <v>0</v>
      </c>
      <c r="BL311" s="97" t="s">
        <v>155</v>
      </c>
      <c r="BM311" s="97" t="s">
        <v>411</v>
      </c>
    </row>
    <row r="312" spans="2:51" s="264" customFormat="1" ht="13.5">
      <c r="B312" s="263"/>
      <c r="D312" s="252" t="s">
        <v>157</v>
      </c>
      <c r="E312" s="265" t="s">
        <v>5</v>
      </c>
      <c r="F312" s="266" t="s">
        <v>299</v>
      </c>
      <c r="H312" s="267" t="s">
        <v>5</v>
      </c>
      <c r="I312" s="10"/>
      <c r="L312" s="263"/>
      <c r="M312" s="268"/>
      <c r="N312" s="269"/>
      <c r="O312" s="269"/>
      <c r="P312" s="269"/>
      <c r="Q312" s="269"/>
      <c r="R312" s="269"/>
      <c r="S312" s="269"/>
      <c r="T312" s="270"/>
      <c r="AT312" s="267" t="s">
        <v>157</v>
      </c>
      <c r="AU312" s="267" t="s">
        <v>86</v>
      </c>
      <c r="AV312" s="264" t="s">
        <v>84</v>
      </c>
      <c r="AW312" s="264" t="s">
        <v>39</v>
      </c>
      <c r="AX312" s="264" t="s">
        <v>76</v>
      </c>
      <c r="AY312" s="267" t="s">
        <v>149</v>
      </c>
    </row>
    <row r="313" spans="2:51" s="251" customFormat="1" ht="40.5">
      <c r="B313" s="250"/>
      <c r="D313" s="252" t="s">
        <v>157</v>
      </c>
      <c r="E313" s="253" t="s">
        <v>5</v>
      </c>
      <c r="F313" s="254" t="s">
        <v>300</v>
      </c>
      <c r="H313" s="255">
        <v>45.646</v>
      </c>
      <c r="I313" s="9"/>
      <c r="L313" s="250"/>
      <c r="M313" s="256"/>
      <c r="N313" s="257"/>
      <c r="O313" s="257"/>
      <c r="P313" s="257"/>
      <c r="Q313" s="257"/>
      <c r="R313" s="257"/>
      <c r="S313" s="257"/>
      <c r="T313" s="258"/>
      <c r="AT313" s="253" t="s">
        <v>157</v>
      </c>
      <c r="AU313" s="253" t="s">
        <v>86</v>
      </c>
      <c r="AV313" s="251" t="s">
        <v>86</v>
      </c>
      <c r="AW313" s="251" t="s">
        <v>39</v>
      </c>
      <c r="AX313" s="251" t="s">
        <v>76</v>
      </c>
      <c r="AY313" s="253" t="s">
        <v>149</v>
      </c>
    </row>
    <row r="314" spans="2:51" s="251" customFormat="1" ht="13.5">
      <c r="B314" s="250"/>
      <c r="D314" s="252" t="s">
        <v>157</v>
      </c>
      <c r="E314" s="253" t="s">
        <v>5</v>
      </c>
      <c r="F314" s="254" t="s">
        <v>301</v>
      </c>
      <c r="H314" s="255">
        <v>44.161</v>
      </c>
      <c r="I314" s="9"/>
      <c r="L314" s="250"/>
      <c r="M314" s="256"/>
      <c r="N314" s="257"/>
      <c r="O314" s="257"/>
      <c r="P314" s="257"/>
      <c r="Q314" s="257"/>
      <c r="R314" s="257"/>
      <c r="S314" s="257"/>
      <c r="T314" s="258"/>
      <c r="AT314" s="253" t="s">
        <v>157</v>
      </c>
      <c r="AU314" s="253" t="s">
        <v>86</v>
      </c>
      <c r="AV314" s="251" t="s">
        <v>86</v>
      </c>
      <c r="AW314" s="251" t="s">
        <v>39</v>
      </c>
      <c r="AX314" s="251" t="s">
        <v>76</v>
      </c>
      <c r="AY314" s="253" t="s">
        <v>149</v>
      </c>
    </row>
    <row r="315" spans="2:51" s="251" customFormat="1" ht="13.5">
      <c r="B315" s="250"/>
      <c r="D315" s="252" t="s">
        <v>157</v>
      </c>
      <c r="E315" s="253" t="s">
        <v>5</v>
      </c>
      <c r="F315" s="254" t="s">
        <v>302</v>
      </c>
      <c r="H315" s="255">
        <v>12.878</v>
      </c>
      <c r="I315" s="9"/>
      <c r="L315" s="250"/>
      <c r="M315" s="256"/>
      <c r="N315" s="257"/>
      <c r="O315" s="257"/>
      <c r="P315" s="257"/>
      <c r="Q315" s="257"/>
      <c r="R315" s="257"/>
      <c r="S315" s="257"/>
      <c r="T315" s="258"/>
      <c r="AT315" s="253" t="s">
        <v>157</v>
      </c>
      <c r="AU315" s="253" t="s">
        <v>86</v>
      </c>
      <c r="AV315" s="251" t="s">
        <v>86</v>
      </c>
      <c r="AW315" s="251" t="s">
        <v>39</v>
      </c>
      <c r="AX315" s="251" t="s">
        <v>76</v>
      </c>
      <c r="AY315" s="253" t="s">
        <v>149</v>
      </c>
    </row>
    <row r="316" spans="2:51" s="251" customFormat="1" ht="13.5">
      <c r="B316" s="250"/>
      <c r="D316" s="252" t="s">
        <v>157</v>
      </c>
      <c r="E316" s="253" t="s">
        <v>5</v>
      </c>
      <c r="F316" s="254" t="s">
        <v>303</v>
      </c>
      <c r="H316" s="255">
        <v>9.223</v>
      </c>
      <c r="I316" s="9"/>
      <c r="L316" s="250"/>
      <c r="M316" s="256"/>
      <c r="N316" s="257"/>
      <c r="O316" s="257"/>
      <c r="P316" s="257"/>
      <c r="Q316" s="257"/>
      <c r="R316" s="257"/>
      <c r="S316" s="257"/>
      <c r="T316" s="258"/>
      <c r="AT316" s="253" t="s">
        <v>157</v>
      </c>
      <c r="AU316" s="253" t="s">
        <v>86</v>
      </c>
      <c r="AV316" s="251" t="s">
        <v>86</v>
      </c>
      <c r="AW316" s="251" t="s">
        <v>39</v>
      </c>
      <c r="AX316" s="251" t="s">
        <v>76</v>
      </c>
      <c r="AY316" s="253" t="s">
        <v>149</v>
      </c>
    </row>
    <row r="317" spans="2:51" s="251" customFormat="1" ht="13.5">
      <c r="B317" s="250"/>
      <c r="D317" s="252" t="s">
        <v>157</v>
      </c>
      <c r="E317" s="253" t="s">
        <v>5</v>
      </c>
      <c r="F317" s="254" t="s">
        <v>304</v>
      </c>
      <c r="H317" s="255">
        <v>3.272</v>
      </c>
      <c r="I317" s="9"/>
      <c r="L317" s="250"/>
      <c r="M317" s="256"/>
      <c r="N317" s="257"/>
      <c r="O317" s="257"/>
      <c r="P317" s="257"/>
      <c r="Q317" s="257"/>
      <c r="R317" s="257"/>
      <c r="S317" s="257"/>
      <c r="T317" s="258"/>
      <c r="AT317" s="253" t="s">
        <v>157</v>
      </c>
      <c r="AU317" s="253" t="s">
        <v>86</v>
      </c>
      <c r="AV317" s="251" t="s">
        <v>86</v>
      </c>
      <c r="AW317" s="251" t="s">
        <v>39</v>
      </c>
      <c r="AX317" s="251" t="s">
        <v>76</v>
      </c>
      <c r="AY317" s="253" t="s">
        <v>149</v>
      </c>
    </row>
    <row r="318" spans="2:51" s="251" customFormat="1" ht="13.5">
      <c r="B318" s="250"/>
      <c r="D318" s="252" t="s">
        <v>157</v>
      </c>
      <c r="E318" s="253" t="s">
        <v>5</v>
      </c>
      <c r="F318" s="254" t="s">
        <v>305</v>
      </c>
      <c r="H318" s="255">
        <v>3.63</v>
      </c>
      <c r="I318" s="9"/>
      <c r="L318" s="250"/>
      <c r="M318" s="256"/>
      <c r="N318" s="257"/>
      <c r="O318" s="257"/>
      <c r="P318" s="257"/>
      <c r="Q318" s="257"/>
      <c r="R318" s="257"/>
      <c r="S318" s="257"/>
      <c r="T318" s="258"/>
      <c r="AT318" s="253" t="s">
        <v>157</v>
      </c>
      <c r="AU318" s="253" t="s">
        <v>86</v>
      </c>
      <c r="AV318" s="251" t="s">
        <v>86</v>
      </c>
      <c r="AW318" s="251" t="s">
        <v>39</v>
      </c>
      <c r="AX318" s="251" t="s">
        <v>76</v>
      </c>
      <c r="AY318" s="253" t="s">
        <v>149</v>
      </c>
    </row>
    <row r="319" spans="2:51" s="251" customFormat="1" ht="13.5">
      <c r="B319" s="250"/>
      <c r="D319" s="252" t="s">
        <v>157</v>
      </c>
      <c r="E319" s="253" t="s">
        <v>5</v>
      </c>
      <c r="F319" s="254" t="s">
        <v>306</v>
      </c>
      <c r="H319" s="255">
        <v>16.918</v>
      </c>
      <c r="I319" s="9"/>
      <c r="L319" s="250"/>
      <c r="M319" s="256"/>
      <c r="N319" s="257"/>
      <c r="O319" s="257"/>
      <c r="P319" s="257"/>
      <c r="Q319" s="257"/>
      <c r="R319" s="257"/>
      <c r="S319" s="257"/>
      <c r="T319" s="258"/>
      <c r="AT319" s="253" t="s">
        <v>157</v>
      </c>
      <c r="AU319" s="253" t="s">
        <v>86</v>
      </c>
      <c r="AV319" s="251" t="s">
        <v>86</v>
      </c>
      <c r="AW319" s="251" t="s">
        <v>39</v>
      </c>
      <c r="AX319" s="251" t="s">
        <v>76</v>
      </c>
      <c r="AY319" s="253" t="s">
        <v>149</v>
      </c>
    </row>
    <row r="320" spans="2:51" s="251" customFormat="1" ht="13.5">
      <c r="B320" s="250"/>
      <c r="D320" s="252" t="s">
        <v>157</v>
      </c>
      <c r="E320" s="253" t="s">
        <v>5</v>
      </c>
      <c r="F320" s="254" t="s">
        <v>307</v>
      </c>
      <c r="H320" s="255">
        <v>15.91</v>
      </c>
      <c r="I320" s="9"/>
      <c r="L320" s="250"/>
      <c r="M320" s="256"/>
      <c r="N320" s="257"/>
      <c r="O320" s="257"/>
      <c r="P320" s="257"/>
      <c r="Q320" s="257"/>
      <c r="R320" s="257"/>
      <c r="S320" s="257"/>
      <c r="T320" s="258"/>
      <c r="AT320" s="253" t="s">
        <v>157</v>
      </c>
      <c r="AU320" s="253" t="s">
        <v>86</v>
      </c>
      <c r="AV320" s="251" t="s">
        <v>86</v>
      </c>
      <c r="AW320" s="251" t="s">
        <v>39</v>
      </c>
      <c r="AX320" s="251" t="s">
        <v>76</v>
      </c>
      <c r="AY320" s="253" t="s">
        <v>149</v>
      </c>
    </row>
    <row r="321" spans="2:51" s="251" customFormat="1" ht="13.5">
      <c r="B321" s="250"/>
      <c r="D321" s="252" t="s">
        <v>157</v>
      </c>
      <c r="E321" s="253" t="s">
        <v>5</v>
      </c>
      <c r="F321" s="254" t="s">
        <v>308</v>
      </c>
      <c r="H321" s="255">
        <v>3.793</v>
      </c>
      <c r="I321" s="9"/>
      <c r="L321" s="250"/>
      <c r="M321" s="256"/>
      <c r="N321" s="257"/>
      <c r="O321" s="257"/>
      <c r="P321" s="257"/>
      <c r="Q321" s="257"/>
      <c r="R321" s="257"/>
      <c r="S321" s="257"/>
      <c r="T321" s="258"/>
      <c r="AT321" s="253" t="s">
        <v>157</v>
      </c>
      <c r="AU321" s="253" t="s">
        <v>86</v>
      </c>
      <c r="AV321" s="251" t="s">
        <v>86</v>
      </c>
      <c r="AW321" s="251" t="s">
        <v>39</v>
      </c>
      <c r="AX321" s="251" t="s">
        <v>76</v>
      </c>
      <c r="AY321" s="253" t="s">
        <v>149</v>
      </c>
    </row>
    <row r="322" spans="2:51" s="251" customFormat="1" ht="27">
      <c r="B322" s="250"/>
      <c r="D322" s="252" t="s">
        <v>157</v>
      </c>
      <c r="E322" s="253" t="s">
        <v>5</v>
      </c>
      <c r="F322" s="254" t="s">
        <v>309</v>
      </c>
      <c r="H322" s="255">
        <v>3303.538</v>
      </c>
      <c r="I322" s="9"/>
      <c r="L322" s="250"/>
      <c r="M322" s="256"/>
      <c r="N322" s="257"/>
      <c r="O322" s="257"/>
      <c r="P322" s="257"/>
      <c r="Q322" s="257"/>
      <c r="R322" s="257"/>
      <c r="S322" s="257"/>
      <c r="T322" s="258"/>
      <c r="AT322" s="253" t="s">
        <v>157</v>
      </c>
      <c r="AU322" s="253" t="s">
        <v>86</v>
      </c>
      <c r="AV322" s="251" t="s">
        <v>86</v>
      </c>
      <c r="AW322" s="251" t="s">
        <v>39</v>
      </c>
      <c r="AX322" s="251" t="s">
        <v>76</v>
      </c>
      <c r="AY322" s="253" t="s">
        <v>149</v>
      </c>
    </row>
    <row r="323" spans="2:51" s="251" customFormat="1" ht="13.5">
      <c r="B323" s="250"/>
      <c r="D323" s="252" t="s">
        <v>157</v>
      </c>
      <c r="E323" s="253" t="s">
        <v>5</v>
      </c>
      <c r="F323" s="254" t="s">
        <v>310</v>
      </c>
      <c r="H323" s="255">
        <v>40.2</v>
      </c>
      <c r="I323" s="9"/>
      <c r="L323" s="250"/>
      <c r="M323" s="256"/>
      <c r="N323" s="257"/>
      <c r="O323" s="257"/>
      <c r="P323" s="257"/>
      <c r="Q323" s="257"/>
      <c r="R323" s="257"/>
      <c r="S323" s="257"/>
      <c r="T323" s="258"/>
      <c r="AT323" s="253" t="s">
        <v>157</v>
      </c>
      <c r="AU323" s="253" t="s">
        <v>86</v>
      </c>
      <c r="AV323" s="251" t="s">
        <v>86</v>
      </c>
      <c r="AW323" s="251" t="s">
        <v>39</v>
      </c>
      <c r="AX323" s="251" t="s">
        <v>76</v>
      </c>
      <c r="AY323" s="253" t="s">
        <v>149</v>
      </c>
    </row>
    <row r="324" spans="2:51" s="264" customFormat="1" ht="13.5">
      <c r="B324" s="263"/>
      <c r="D324" s="252" t="s">
        <v>157</v>
      </c>
      <c r="E324" s="265" t="s">
        <v>5</v>
      </c>
      <c r="F324" s="266" t="s">
        <v>287</v>
      </c>
      <c r="H324" s="267" t="s">
        <v>5</v>
      </c>
      <c r="I324" s="10"/>
      <c r="L324" s="263"/>
      <c r="M324" s="268"/>
      <c r="N324" s="269"/>
      <c r="O324" s="269"/>
      <c r="P324" s="269"/>
      <c r="Q324" s="269"/>
      <c r="R324" s="269"/>
      <c r="S324" s="269"/>
      <c r="T324" s="270"/>
      <c r="AT324" s="267" t="s">
        <v>157</v>
      </c>
      <c r="AU324" s="267" t="s">
        <v>86</v>
      </c>
      <c r="AV324" s="264" t="s">
        <v>84</v>
      </c>
      <c r="AW324" s="264" t="s">
        <v>39</v>
      </c>
      <c r="AX324" s="264" t="s">
        <v>76</v>
      </c>
      <c r="AY324" s="267" t="s">
        <v>149</v>
      </c>
    </row>
    <row r="325" spans="2:51" s="251" customFormat="1" ht="13.5">
      <c r="B325" s="250"/>
      <c r="D325" s="252" t="s">
        <v>157</v>
      </c>
      <c r="E325" s="253" t="s">
        <v>5</v>
      </c>
      <c r="F325" s="254" t="s">
        <v>288</v>
      </c>
      <c r="H325" s="255">
        <v>8.997</v>
      </c>
      <c r="I325" s="9"/>
      <c r="L325" s="250"/>
      <c r="M325" s="256"/>
      <c r="N325" s="257"/>
      <c r="O325" s="257"/>
      <c r="P325" s="257"/>
      <c r="Q325" s="257"/>
      <c r="R325" s="257"/>
      <c r="S325" s="257"/>
      <c r="T325" s="258"/>
      <c r="AT325" s="253" t="s">
        <v>157</v>
      </c>
      <c r="AU325" s="253" t="s">
        <v>86</v>
      </c>
      <c r="AV325" s="251" t="s">
        <v>86</v>
      </c>
      <c r="AW325" s="251" t="s">
        <v>39</v>
      </c>
      <c r="AX325" s="251" t="s">
        <v>76</v>
      </c>
      <c r="AY325" s="253" t="s">
        <v>149</v>
      </c>
    </row>
    <row r="326" spans="2:51" s="251" customFormat="1" ht="13.5">
      <c r="B326" s="250"/>
      <c r="D326" s="252" t="s">
        <v>157</v>
      </c>
      <c r="E326" s="253" t="s">
        <v>5</v>
      </c>
      <c r="F326" s="254" t="s">
        <v>289</v>
      </c>
      <c r="H326" s="255">
        <v>53.061</v>
      </c>
      <c r="I326" s="9"/>
      <c r="L326" s="250"/>
      <c r="M326" s="256"/>
      <c r="N326" s="257"/>
      <c r="O326" s="257"/>
      <c r="P326" s="257"/>
      <c r="Q326" s="257"/>
      <c r="R326" s="257"/>
      <c r="S326" s="257"/>
      <c r="T326" s="258"/>
      <c r="AT326" s="253" t="s">
        <v>157</v>
      </c>
      <c r="AU326" s="253" t="s">
        <v>86</v>
      </c>
      <c r="AV326" s="251" t="s">
        <v>86</v>
      </c>
      <c r="AW326" s="251" t="s">
        <v>39</v>
      </c>
      <c r="AX326" s="251" t="s">
        <v>76</v>
      </c>
      <c r="AY326" s="253" t="s">
        <v>149</v>
      </c>
    </row>
    <row r="327" spans="2:51" s="251" customFormat="1" ht="13.5">
      <c r="B327" s="250"/>
      <c r="D327" s="252" t="s">
        <v>157</v>
      </c>
      <c r="E327" s="253" t="s">
        <v>5</v>
      </c>
      <c r="F327" s="254" t="s">
        <v>290</v>
      </c>
      <c r="H327" s="255">
        <v>28.727</v>
      </c>
      <c r="I327" s="9"/>
      <c r="L327" s="250"/>
      <c r="M327" s="256"/>
      <c r="N327" s="257"/>
      <c r="O327" s="257"/>
      <c r="P327" s="257"/>
      <c r="Q327" s="257"/>
      <c r="R327" s="257"/>
      <c r="S327" s="257"/>
      <c r="T327" s="258"/>
      <c r="AT327" s="253" t="s">
        <v>157</v>
      </c>
      <c r="AU327" s="253" t="s">
        <v>86</v>
      </c>
      <c r="AV327" s="251" t="s">
        <v>86</v>
      </c>
      <c r="AW327" s="251" t="s">
        <v>39</v>
      </c>
      <c r="AX327" s="251" t="s">
        <v>76</v>
      </c>
      <c r="AY327" s="253" t="s">
        <v>149</v>
      </c>
    </row>
    <row r="328" spans="2:51" s="251" customFormat="1" ht="13.5">
      <c r="B328" s="250"/>
      <c r="D328" s="252" t="s">
        <v>157</v>
      </c>
      <c r="E328" s="253" t="s">
        <v>5</v>
      </c>
      <c r="F328" s="254" t="s">
        <v>291</v>
      </c>
      <c r="H328" s="255">
        <v>7.08</v>
      </c>
      <c r="I328" s="9"/>
      <c r="L328" s="250"/>
      <c r="M328" s="256"/>
      <c r="N328" s="257"/>
      <c r="O328" s="257"/>
      <c r="P328" s="257"/>
      <c r="Q328" s="257"/>
      <c r="R328" s="257"/>
      <c r="S328" s="257"/>
      <c r="T328" s="258"/>
      <c r="AT328" s="253" t="s">
        <v>157</v>
      </c>
      <c r="AU328" s="253" t="s">
        <v>86</v>
      </c>
      <c r="AV328" s="251" t="s">
        <v>86</v>
      </c>
      <c r="AW328" s="251" t="s">
        <v>39</v>
      </c>
      <c r="AX328" s="251" t="s">
        <v>76</v>
      </c>
      <c r="AY328" s="253" t="s">
        <v>149</v>
      </c>
    </row>
    <row r="329" spans="2:51" s="251" customFormat="1" ht="13.5">
      <c r="B329" s="250"/>
      <c r="D329" s="252" t="s">
        <v>157</v>
      </c>
      <c r="E329" s="253" t="s">
        <v>5</v>
      </c>
      <c r="F329" s="254" t="s">
        <v>292</v>
      </c>
      <c r="H329" s="255">
        <v>7.73</v>
      </c>
      <c r="I329" s="9"/>
      <c r="L329" s="250"/>
      <c r="M329" s="256"/>
      <c r="N329" s="257"/>
      <c r="O329" s="257"/>
      <c r="P329" s="257"/>
      <c r="Q329" s="257"/>
      <c r="R329" s="257"/>
      <c r="S329" s="257"/>
      <c r="T329" s="258"/>
      <c r="AT329" s="253" t="s">
        <v>157</v>
      </c>
      <c r="AU329" s="253" t="s">
        <v>86</v>
      </c>
      <c r="AV329" s="251" t="s">
        <v>86</v>
      </c>
      <c r="AW329" s="251" t="s">
        <v>39</v>
      </c>
      <c r="AX329" s="251" t="s">
        <v>76</v>
      </c>
      <c r="AY329" s="253" t="s">
        <v>149</v>
      </c>
    </row>
    <row r="330" spans="2:51" s="251" customFormat="1" ht="13.5">
      <c r="B330" s="250"/>
      <c r="D330" s="252" t="s">
        <v>157</v>
      </c>
      <c r="E330" s="253" t="s">
        <v>5</v>
      </c>
      <c r="F330" s="254" t="s">
        <v>293</v>
      </c>
      <c r="H330" s="255">
        <v>2.482</v>
      </c>
      <c r="I330" s="9"/>
      <c r="L330" s="250"/>
      <c r="M330" s="256"/>
      <c r="N330" s="257"/>
      <c r="O330" s="257"/>
      <c r="P330" s="257"/>
      <c r="Q330" s="257"/>
      <c r="R330" s="257"/>
      <c r="S330" s="257"/>
      <c r="T330" s="258"/>
      <c r="AT330" s="253" t="s">
        <v>157</v>
      </c>
      <c r="AU330" s="253" t="s">
        <v>86</v>
      </c>
      <c r="AV330" s="251" t="s">
        <v>86</v>
      </c>
      <c r="AW330" s="251" t="s">
        <v>39</v>
      </c>
      <c r="AX330" s="251" t="s">
        <v>76</v>
      </c>
      <c r="AY330" s="253" t="s">
        <v>149</v>
      </c>
    </row>
    <row r="331" spans="2:51" s="251" customFormat="1" ht="13.5">
      <c r="B331" s="250"/>
      <c r="D331" s="252" t="s">
        <v>157</v>
      </c>
      <c r="E331" s="253" t="s">
        <v>5</v>
      </c>
      <c r="F331" s="254" t="s">
        <v>294</v>
      </c>
      <c r="H331" s="255">
        <v>16.127</v>
      </c>
      <c r="I331" s="9"/>
      <c r="L331" s="250"/>
      <c r="M331" s="256"/>
      <c r="N331" s="257"/>
      <c r="O331" s="257"/>
      <c r="P331" s="257"/>
      <c r="Q331" s="257"/>
      <c r="R331" s="257"/>
      <c r="S331" s="257"/>
      <c r="T331" s="258"/>
      <c r="AT331" s="253" t="s">
        <v>157</v>
      </c>
      <c r="AU331" s="253" t="s">
        <v>86</v>
      </c>
      <c r="AV331" s="251" t="s">
        <v>86</v>
      </c>
      <c r="AW331" s="251" t="s">
        <v>39</v>
      </c>
      <c r="AX331" s="251" t="s">
        <v>76</v>
      </c>
      <c r="AY331" s="253" t="s">
        <v>149</v>
      </c>
    </row>
    <row r="332" spans="2:51" s="251" customFormat="1" ht="13.5">
      <c r="B332" s="250"/>
      <c r="D332" s="252" t="s">
        <v>157</v>
      </c>
      <c r="E332" s="253" t="s">
        <v>5</v>
      </c>
      <c r="F332" s="254" t="s">
        <v>295</v>
      </c>
      <c r="H332" s="255">
        <v>5.683</v>
      </c>
      <c r="I332" s="9"/>
      <c r="L332" s="250"/>
      <c r="M332" s="256"/>
      <c r="N332" s="257"/>
      <c r="O332" s="257"/>
      <c r="P332" s="257"/>
      <c r="Q332" s="257"/>
      <c r="R332" s="257"/>
      <c r="S332" s="257"/>
      <c r="T332" s="258"/>
      <c r="AT332" s="253" t="s">
        <v>157</v>
      </c>
      <c r="AU332" s="253" t="s">
        <v>86</v>
      </c>
      <c r="AV332" s="251" t="s">
        <v>86</v>
      </c>
      <c r="AW332" s="251" t="s">
        <v>39</v>
      </c>
      <c r="AX332" s="251" t="s">
        <v>76</v>
      </c>
      <c r="AY332" s="253" t="s">
        <v>149</v>
      </c>
    </row>
    <row r="333" spans="2:51" s="251" customFormat="1" ht="13.5">
      <c r="B333" s="250"/>
      <c r="D333" s="252" t="s">
        <v>157</v>
      </c>
      <c r="E333" s="253" t="s">
        <v>5</v>
      </c>
      <c r="F333" s="254" t="s">
        <v>296</v>
      </c>
      <c r="H333" s="255">
        <v>21.063</v>
      </c>
      <c r="I333" s="9"/>
      <c r="L333" s="250"/>
      <c r="M333" s="256"/>
      <c r="N333" s="257"/>
      <c r="O333" s="257"/>
      <c r="P333" s="257"/>
      <c r="Q333" s="257"/>
      <c r="R333" s="257"/>
      <c r="S333" s="257"/>
      <c r="T333" s="258"/>
      <c r="AT333" s="253" t="s">
        <v>157</v>
      </c>
      <c r="AU333" s="253" t="s">
        <v>86</v>
      </c>
      <c r="AV333" s="251" t="s">
        <v>86</v>
      </c>
      <c r="AW333" s="251" t="s">
        <v>39</v>
      </c>
      <c r="AX333" s="251" t="s">
        <v>76</v>
      </c>
      <c r="AY333" s="253" t="s">
        <v>149</v>
      </c>
    </row>
    <row r="334" spans="2:51" s="251" customFormat="1" ht="40.5">
      <c r="B334" s="250"/>
      <c r="D334" s="252" t="s">
        <v>157</v>
      </c>
      <c r="E334" s="253" t="s">
        <v>5</v>
      </c>
      <c r="F334" s="254" t="s">
        <v>297</v>
      </c>
      <c r="H334" s="255">
        <v>145.297</v>
      </c>
      <c r="I334" s="9"/>
      <c r="L334" s="250"/>
      <c r="M334" s="256"/>
      <c r="N334" s="257"/>
      <c r="O334" s="257"/>
      <c r="P334" s="257"/>
      <c r="Q334" s="257"/>
      <c r="R334" s="257"/>
      <c r="S334" s="257"/>
      <c r="T334" s="258"/>
      <c r="AT334" s="253" t="s">
        <v>157</v>
      </c>
      <c r="AU334" s="253" t="s">
        <v>86</v>
      </c>
      <c r="AV334" s="251" t="s">
        <v>86</v>
      </c>
      <c r="AW334" s="251" t="s">
        <v>39</v>
      </c>
      <c r="AX334" s="251" t="s">
        <v>76</v>
      </c>
      <c r="AY334" s="253" t="s">
        <v>149</v>
      </c>
    </row>
    <row r="335" spans="2:51" s="251" customFormat="1" ht="13.5">
      <c r="B335" s="250"/>
      <c r="D335" s="252" t="s">
        <v>157</v>
      </c>
      <c r="E335" s="253" t="s">
        <v>5</v>
      </c>
      <c r="F335" s="254" t="s">
        <v>298</v>
      </c>
      <c r="H335" s="255">
        <v>181.79</v>
      </c>
      <c r="I335" s="9"/>
      <c r="L335" s="250"/>
      <c r="M335" s="256"/>
      <c r="N335" s="257"/>
      <c r="O335" s="257"/>
      <c r="P335" s="257"/>
      <c r="Q335" s="257"/>
      <c r="R335" s="257"/>
      <c r="S335" s="257"/>
      <c r="T335" s="258"/>
      <c r="AT335" s="253" t="s">
        <v>157</v>
      </c>
      <c r="AU335" s="253" t="s">
        <v>86</v>
      </c>
      <c r="AV335" s="251" t="s">
        <v>86</v>
      </c>
      <c r="AW335" s="251" t="s">
        <v>39</v>
      </c>
      <c r="AX335" s="251" t="s">
        <v>76</v>
      </c>
      <c r="AY335" s="253" t="s">
        <v>149</v>
      </c>
    </row>
    <row r="336" spans="2:51" s="281" customFormat="1" ht="13.5">
      <c r="B336" s="280"/>
      <c r="D336" s="259" t="s">
        <v>157</v>
      </c>
      <c r="E336" s="282" t="s">
        <v>5</v>
      </c>
      <c r="F336" s="283" t="s">
        <v>237</v>
      </c>
      <c r="H336" s="284">
        <v>3977.206</v>
      </c>
      <c r="I336" s="12"/>
      <c r="L336" s="280"/>
      <c r="M336" s="285"/>
      <c r="N336" s="286"/>
      <c r="O336" s="286"/>
      <c r="P336" s="286"/>
      <c r="Q336" s="286"/>
      <c r="R336" s="286"/>
      <c r="S336" s="286"/>
      <c r="T336" s="287"/>
      <c r="AT336" s="288" t="s">
        <v>157</v>
      </c>
      <c r="AU336" s="288" t="s">
        <v>86</v>
      </c>
      <c r="AV336" s="281" t="s">
        <v>155</v>
      </c>
      <c r="AW336" s="281" t="s">
        <v>39</v>
      </c>
      <c r="AX336" s="281" t="s">
        <v>84</v>
      </c>
      <c r="AY336" s="288" t="s">
        <v>149</v>
      </c>
    </row>
    <row r="337" spans="2:65" s="117" customFormat="1" ht="16.5" customHeight="1">
      <c r="B337" s="112"/>
      <c r="C337" s="239" t="s">
        <v>412</v>
      </c>
      <c r="D337" s="239" t="s">
        <v>151</v>
      </c>
      <c r="E337" s="240" t="s">
        <v>413</v>
      </c>
      <c r="F337" s="241" t="s">
        <v>414</v>
      </c>
      <c r="G337" s="242" t="s">
        <v>182</v>
      </c>
      <c r="H337" s="243">
        <v>4851.987</v>
      </c>
      <c r="I337" s="8"/>
      <c r="J337" s="244">
        <f>ROUND(I337*H337,2)</f>
        <v>0</v>
      </c>
      <c r="K337" s="241"/>
      <c r="L337" s="112"/>
      <c r="M337" s="245" t="s">
        <v>5</v>
      </c>
      <c r="N337" s="246" t="s">
        <v>47</v>
      </c>
      <c r="O337" s="113"/>
      <c r="P337" s="247">
        <f>O337*H337</f>
        <v>0</v>
      </c>
      <c r="Q337" s="247">
        <v>0</v>
      </c>
      <c r="R337" s="247">
        <f>Q337*H337</f>
        <v>0</v>
      </c>
      <c r="S337" s="247">
        <v>0</v>
      </c>
      <c r="T337" s="248">
        <f>S337*H337</f>
        <v>0</v>
      </c>
      <c r="AR337" s="97" t="s">
        <v>155</v>
      </c>
      <c r="AT337" s="97" t="s">
        <v>151</v>
      </c>
      <c r="AU337" s="97" t="s">
        <v>86</v>
      </c>
      <c r="AY337" s="97" t="s">
        <v>149</v>
      </c>
      <c r="BE337" s="249">
        <f>IF(N337="základní",J337,0)</f>
        <v>0</v>
      </c>
      <c r="BF337" s="249">
        <f>IF(N337="snížená",J337,0)</f>
        <v>0</v>
      </c>
      <c r="BG337" s="249">
        <f>IF(N337="zákl. přenesená",J337,0)</f>
        <v>0</v>
      </c>
      <c r="BH337" s="249">
        <f>IF(N337="sníž. přenesená",J337,0)</f>
        <v>0</v>
      </c>
      <c r="BI337" s="249">
        <f>IF(N337="nulová",J337,0)</f>
        <v>0</v>
      </c>
      <c r="BJ337" s="97" t="s">
        <v>84</v>
      </c>
      <c r="BK337" s="249">
        <f>ROUND(I337*H337,2)</f>
        <v>0</v>
      </c>
      <c r="BL337" s="97" t="s">
        <v>155</v>
      </c>
      <c r="BM337" s="97" t="s">
        <v>415</v>
      </c>
    </row>
    <row r="338" spans="2:51" s="264" customFormat="1" ht="13.5">
      <c r="B338" s="263"/>
      <c r="D338" s="252" t="s">
        <v>157</v>
      </c>
      <c r="E338" s="265" t="s">
        <v>5</v>
      </c>
      <c r="F338" s="266" t="s">
        <v>416</v>
      </c>
      <c r="H338" s="267" t="s">
        <v>5</v>
      </c>
      <c r="I338" s="10"/>
      <c r="L338" s="263"/>
      <c r="M338" s="268"/>
      <c r="N338" s="269"/>
      <c r="O338" s="269"/>
      <c r="P338" s="269"/>
      <c r="Q338" s="269"/>
      <c r="R338" s="269"/>
      <c r="S338" s="269"/>
      <c r="T338" s="270"/>
      <c r="AT338" s="267" t="s">
        <v>157</v>
      </c>
      <c r="AU338" s="267" t="s">
        <v>86</v>
      </c>
      <c r="AV338" s="264" t="s">
        <v>84</v>
      </c>
      <c r="AW338" s="264" t="s">
        <v>39</v>
      </c>
      <c r="AX338" s="264" t="s">
        <v>76</v>
      </c>
      <c r="AY338" s="267" t="s">
        <v>149</v>
      </c>
    </row>
    <row r="339" spans="2:51" s="251" customFormat="1" ht="13.5">
      <c r="B339" s="250"/>
      <c r="D339" s="252" t="s">
        <v>157</v>
      </c>
      <c r="E339" s="253" t="s">
        <v>5</v>
      </c>
      <c r="F339" s="254" t="s">
        <v>417</v>
      </c>
      <c r="H339" s="255">
        <v>4493.68</v>
      </c>
      <c r="I339" s="9"/>
      <c r="L339" s="250"/>
      <c r="M339" s="256"/>
      <c r="N339" s="257"/>
      <c r="O339" s="257"/>
      <c r="P339" s="257"/>
      <c r="Q339" s="257"/>
      <c r="R339" s="257"/>
      <c r="S339" s="257"/>
      <c r="T339" s="258"/>
      <c r="AT339" s="253" t="s">
        <v>157</v>
      </c>
      <c r="AU339" s="253" t="s">
        <v>86</v>
      </c>
      <c r="AV339" s="251" t="s">
        <v>86</v>
      </c>
      <c r="AW339" s="251" t="s">
        <v>39</v>
      </c>
      <c r="AX339" s="251" t="s">
        <v>76</v>
      </c>
      <c r="AY339" s="253" t="s">
        <v>149</v>
      </c>
    </row>
    <row r="340" spans="2:51" s="251" customFormat="1" ht="13.5">
      <c r="B340" s="250"/>
      <c r="D340" s="252" t="s">
        <v>157</v>
      </c>
      <c r="E340" s="253" t="s">
        <v>5</v>
      </c>
      <c r="F340" s="254" t="s">
        <v>418</v>
      </c>
      <c r="H340" s="255">
        <v>31.22</v>
      </c>
      <c r="I340" s="9"/>
      <c r="L340" s="250"/>
      <c r="M340" s="256"/>
      <c r="N340" s="257"/>
      <c r="O340" s="257"/>
      <c r="P340" s="257"/>
      <c r="Q340" s="257"/>
      <c r="R340" s="257"/>
      <c r="S340" s="257"/>
      <c r="T340" s="258"/>
      <c r="AT340" s="253" t="s">
        <v>157</v>
      </c>
      <c r="AU340" s="253" t="s">
        <v>86</v>
      </c>
      <c r="AV340" s="251" t="s">
        <v>86</v>
      </c>
      <c r="AW340" s="251" t="s">
        <v>39</v>
      </c>
      <c r="AX340" s="251" t="s">
        <v>76</v>
      </c>
      <c r="AY340" s="253" t="s">
        <v>149</v>
      </c>
    </row>
    <row r="341" spans="2:51" s="251" customFormat="1" ht="40.5">
      <c r="B341" s="250"/>
      <c r="D341" s="252" t="s">
        <v>157</v>
      </c>
      <c r="E341" s="253" t="s">
        <v>5</v>
      </c>
      <c r="F341" s="254" t="s">
        <v>297</v>
      </c>
      <c r="H341" s="255">
        <v>145.297</v>
      </c>
      <c r="I341" s="9"/>
      <c r="L341" s="250"/>
      <c r="M341" s="256"/>
      <c r="N341" s="257"/>
      <c r="O341" s="257"/>
      <c r="P341" s="257"/>
      <c r="Q341" s="257"/>
      <c r="R341" s="257"/>
      <c r="S341" s="257"/>
      <c r="T341" s="258"/>
      <c r="AT341" s="253" t="s">
        <v>157</v>
      </c>
      <c r="AU341" s="253" t="s">
        <v>86</v>
      </c>
      <c r="AV341" s="251" t="s">
        <v>86</v>
      </c>
      <c r="AW341" s="251" t="s">
        <v>39</v>
      </c>
      <c r="AX341" s="251" t="s">
        <v>76</v>
      </c>
      <c r="AY341" s="253" t="s">
        <v>149</v>
      </c>
    </row>
    <row r="342" spans="2:51" s="251" customFormat="1" ht="13.5">
      <c r="B342" s="250"/>
      <c r="D342" s="252" t="s">
        <v>157</v>
      </c>
      <c r="E342" s="253" t="s">
        <v>5</v>
      </c>
      <c r="F342" s="254" t="s">
        <v>298</v>
      </c>
      <c r="H342" s="255">
        <v>181.79</v>
      </c>
      <c r="I342" s="9"/>
      <c r="L342" s="250"/>
      <c r="M342" s="256"/>
      <c r="N342" s="257"/>
      <c r="O342" s="257"/>
      <c r="P342" s="257"/>
      <c r="Q342" s="257"/>
      <c r="R342" s="257"/>
      <c r="S342" s="257"/>
      <c r="T342" s="258"/>
      <c r="AT342" s="253" t="s">
        <v>157</v>
      </c>
      <c r="AU342" s="253" t="s">
        <v>86</v>
      </c>
      <c r="AV342" s="251" t="s">
        <v>86</v>
      </c>
      <c r="AW342" s="251" t="s">
        <v>39</v>
      </c>
      <c r="AX342" s="251" t="s">
        <v>76</v>
      </c>
      <c r="AY342" s="253" t="s">
        <v>149</v>
      </c>
    </row>
    <row r="343" spans="2:51" s="281" customFormat="1" ht="13.5">
      <c r="B343" s="280"/>
      <c r="D343" s="259" t="s">
        <v>157</v>
      </c>
      <c r="E343" s="282" t="s">
        <v>5</v>
      </c>
      <c r="F343" s="283" t="s">
        <v>237</v>
      </c>
      <c r="H343" s="284">
        <v>4851.987</v>
      </c>
      <c r="I343" s="12"/>
      <c r="L343" s="280"/>
      <c r="M343" s="285"/>
      <c r="N343" s="286"/>
      <c r="O343" s="286"/>
      <c r="P343" s="286"/>
      <c r="Q343" s="286"/>
      <c r="R343" s="286"/>
      <c r="S343" s="286"/>
      <c r="T343" s="287"/>
      <c r="AT343" s="288" t="s">
        <v>157</v>
      </c>
      <c r="AU343" s="288" t="s">
        <v>86</v>
      </c>
      <c r="AV343" s="281" t="s">
        <v>155</v>
      </c>
      <c r="AW343" s="281" t="s">
        <v>39</v>
      </c>
      <c r="AX343" s="281" t="s">
        <v>84</v>
      </c>
      <c r="AY343" s="288" t="s">
        <v>149</v>
      </c>
    </row>
    <row r="344" spans="2:65" s="117" customFormat="1" ht="25.5" customHeight="1">
      <c r="B344" s="112"/>
      <c r="C344" s="239" t="s">
        <v>419</v>
      </c>
      <c r="D344" s="239" t="s">
        <v>151</v>
      </c>
      <c r="E344" s="240" t="s">
        <v>420</v>
      </c>
      <c r="F344" s="241" t="s">
        <v>421</v>
      </c>
      <c r="G344" s="242" t="s">
        <v>154</v>
      </c>
      <c r="H344" s="243">
        <v>0.763</v>
      </c>
      <c r="I344" s="8"/>
      <c r="J344" s="244">
        <f>ROUND(I344*H344,2)</f>
        <v>0</v>
      </c>
      <c r="K344" s="241"/>
      <c r="L344" s="112"/>
      <c r="M344" s="245" t="s">
        <v>5</v>
      </c>
      <c r="N344" s="246" t="s">
        <v>47</v>
      </c>
      <c r="O344" s="113"/>
      <c r="P344" s="247">
        <f>O344*H344</f>
        <v>0</v>
      </c>
      <c r="Q344" s="247">
        <v>2.25634</v>
      </c>
      <c r="R344" s="247">
        <f>Q344*H344</f>
        <v>1.7215874199999999</v>
      </c>
      <c r="S344" s="247">
        <v>0</v>
      </c>
      <c r="T344" s="248">
        <f>S344*H344</f>
        <v>0</v>
      </c>
      <c r="AR344" s="97" t="s">
        <v>155</v>
      </c>
      <c r="AT344" s="97" t="s">
        <v>151</v>
      </c>
      <c r="AU344" s="97" t="s">
        <v>86</v>
      </c>
      <c r="AY344" s="97" t="s">
        <v>149</v>
      </c>
      <c r="BE344" s="249">
        <f>IF(N344="základní",J344,0)</f>
        <v>0</v>
      </c>
      <c r="BF344" s="249">
        <f>IF(N344="snížená",J344,0)</f>
        <v>0</v>
      </c>
      <c r="BG344" s="249">
        <f>IF(N344="zákl. přenesená",J344,0)</f>
        <v>0</v>
      </c>
      <c r="BH344" s="249">
        <f>IF(N344="sníž. přenesená",J344,0)</f>
        <v>0</v>
      </c>
      <c r="BI344" s="249">
        <f>IF(N344="nulová",J344,0)</f>
        <v>0</v>
      </c>
      <c r="BJ344" s="97" t="s">
        <v>84</v>
      </c>
      <c r="BK344" s="249">
        <f>ROUND(I344*H344,2)</f>
        <v>0</v>
      </c>
      <c r="BL344" s="97" t="s">
        <v>155</v>
      </c>
      <c r="BM344" s="97" t="s">
        <v>422</v>
      </c>
    </row>
    <row r="345" spans="2:51" s="251" customFormat="1" ht="27">
      <c r="B345" s="250"/>
      <c r="D345" s="259" t="s">
        <v>157</v>
      </c>
      <c r="E345" s="260" t="s">
        <v>5</v>
      </c>
      <c r="F345" s="261" t="s">
        <v>423</v>
      </c>
      <c r="H345" s="262">
        <v>0.763</v>
      </c>
      <c r="I345" s="9"/>
      <c r="L345" s="250"/>
      <c r="M345" s="256"/>
      <c r="N345" s="257"/>
      <c r="O345" s="257"/>
      <c r="P345" s="257"/>
      <c r="Q345" s="257"/>
      <c r="R345" s="257"/>
      <c r="S345" s="257"/>
      <c r="T345" s="258"/>
      <c r="AT345" s="253" t="s">
        <v>157</v>
      </c>
      <c r="AU345" s="253" t="s">
        <v>86</v>
      </c>
      <c r="AV345" s="251" t="s">
        <v>86</v>
      </c>
      <c r="AW345" s="251" t="s">
        <v>39</v>
      </c>
      <c r="AX345" s="251" t="s">
        <v>84</v>
      </c>
      <c r="AY345" s="253" t="s">
        <v>149</v>
      </c>
    </row>
    <row r="346" spans="2:65" s="117" customFormat="1" ht="25.5" customHeight="1">
      <c r="B346" s="112"/>
      <c r="C346" s="239" t="s">
        <v>424</v>
      </c>
      <c r="D346" s="239" t="s">
        <v>151</v>
      </c>
      <c r="E346" s="240" t="s">
        <v>425</v>
      </c>
      <c r="F346" s="241" t="s">
        <v>426</v>
      </c>
      <c r="G346" s="242" t="s">
        <v>154</v>
      </c>
      <c r="H346" s="243">
        <v>0.012</v>
      </c>
      <c r="I346" s="8"/>
      <c r="J346" s="244">
        <f>ROUND(I346*H346,2)</f>
        <v>0</v>
      </c>
      <c r="K346" s="241"/>
      <c r="L346" s="112"/>
      <c r="M346" s="245" t="s">
        <v>5</v>
      </c>
      <c r="N346" s="246" t="s">
        <v>47</v>
      </c>
      <c r="O346" s="113"/>
      <c r="P346" s="247">
        <f>O346*H346</f>
        <v>0</v>
      </c>
      <c r="Q346" s="247">
        <v>2.25634</v>
      </c>
      <c r="R346" s="247">
        <f>Q346*H346</f>
        <v>0.02707608</v>
      </c>
      <c r="S346" s="247">
        <v>0</v>
      </c>
      <c r="T346" s="248">
        <f>S346*H346</f>
        <v>0</v>
      </c>
      <c r="AR346" s="97" t="s">
        <v>155</v>
      </c>
      <c r="AT346" s="97" t="s">
        <v>151</v>
      </c>
      <c r="AU346" s="97" t="s">
        <v>86</v>
      </c>
      <c r="AY346" s="97" t="s">
        <v>149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97" t="s">
        <v>84</v>
      </c>
      <c r="BK346" s="249">
        <f>ROUND(I346*H346,2)</f>
        <v>0</v>
      </c>
      <c r="BL346" s="97" t="s">
        <v>155</v>
      </c>
      <c r="BM346" s="97" t="s">
        <v>427</v>
      </c>
    </row>
    <row r="347" spans="2:51" s="251" customFormat="1" ht="13.5">
      <c r="B347" s="250"/>
      <c r="D347" s="259" t="s">
        <v>157</v>
      </c>
      <c r="E347" s="260" t="s">
        <v>5</v>
      </c>
      <c r="F347" s="261" t="s">
        <v>428</v>
      </c>
      <c r="H347" s="262">
        <v>0.012</v>
      </c>
      <c r="I347" s="9"/>
      <c r="L347" s="250"/>
      <c r="M347" s="256"/>
      <c r="N347" s="257"/>
      <c r="O347" s="257"/>
      <c r="P347" s="257"/>
      <c r="Q347" s="257"/>
      <c r="R347" s="257"/>
      <c r="S347" s="257"/>
      <c r="T347" s="258"/>
      <c r="AT347" s="253" t="s">
        <v>157</v>
      </c>
      <c r="AU347" s="253" t="s">
        <v>86</v>
      </c>
      <c r="AV347" s="251" t="s">
        <v>86</v>
      </c>
      <c r="AW347" s="251" t="s">
        <v>39</v>
      </c>
      <c r="AX347" s="251" t="s">
        <v>84</v>
      </c>
      <c r="AY347" s="253" t="s">
        <v>149</v>
      </c>
    </row>
    <row r="348" spans="2:65" s="117" customFormat="1" ht="25.5" customHeight="1">
      <c r="B348" s="112"/>
      <c r="C348" s="239" t="s">
        <v>429</v>
      </c>
      <c r="D348" s="239" t="s">
        <v>151</v>
      </c>
      <c r="E348" s="240" t="s">
        <v>430</v>
      </c>
      <c r="F348" s="241" t="s">
        <v>431</v>
      </c>
      <c r="G348" s="242" t="s">
        <v>154</v>
      </c>
      <c r="H348" s="243">
        <v>0.763</v>
      </c>
      <c r="I348" s="8"/>
      <c r="J348" s="244">
        <f>ROUND(I348*H348,2)</f>
        <v>0</v>
      </c>
      <c r="K348" s="241"/>
      <c r="L348" s="112"/>
      <c r="M348" s="245" t="s">
        <v>5</v>
      </c>
      <c r="N348" s="246" t="s">
        <v>47</v>
      </c>
      <c r="O348" s="113"/>
      <c r="P348" s="247">
        <f>O348*H348</f>
        <v>0</v>
      </c>
      <c r="Q348" s="247">
        <v>0</v>
      </c>
      <c r="R348" s="247">
        <f>Q348*H348</f>
        <v>0</v>
      </c>
      <c r="S348" s="247">
        <v>0</v>
      </c>
      <c r="T348" s="248">
        <f>S348*H348</f>
        <v>0</v>
      </c>
      <c r="AR348" s="97" t="s">
        <v>155</v>
      </c>
      <c r="AT348" s="97" t="s">
        <v>151</v>
      </c>
      <c r="AU348" s="97" t="s">
        <v>86</v>
      </c>
      <c r="AY348" s="97" t="s">
        <v>149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97" t="s">
        <v>84</v>
      </c>
      <c r="BK348" s="249">
        <f>ROUND(I348*H348,2)</f>
        <v>0</v>
      </c>
      <c r="BL348" s="97" t="s">
        <v>155</v>
      </c>
      <c r="BM348" s="97" t="s">
        <v>432</v>
      </c>
    </row>
    <row r="349" spans="2:65" s="117" customFormat="1" ht="16.5" customHeight="1">
      <c r="B349" s="112"/>
      <c r="C349" s="239" t="s">
        <v>433</v>
      </c>
      <c r="D349" s="239" t="s">
        <v>151</v>
      </c>
      <c r="E349" s="240" t="s">
        <v>434</v>
      </c>
      <c r="F349" s="241" t="s">
        <v>435</v>
      </c>
      <c r="G349" s="242" t="s">
        <v>154</v>
      </c>
      <c r="H349" s="243">
        <v>0.763</v>
      </c>
      <c r="I349" s="8"/>
      <c r="J349" s="244">
        <f>ROUND(I349*H349,2)</f>
        <v>0</v>
      </c>
      <c r="K349" s="241"/>
      <c r="L349" s="112"/>
      <c r="M349" s="245" t="s">
        <v>5</v>
      </c>
      <c r="N349" s="246" t="s">
        <v>47</v>
      </c>
      <c r="O349" s="113"/>
      <c r="P349" s="247">
        <f>O349*H349</f>
        <v>0</v>
      </c>
      <c r="Q349" s="247">
        <v>0</v>
      </c>
      <c r="R349" s="247">
        <f>Q349*H349</f>
        <v>0</v>
      </c>
      <c r="S349" s="247">
        <v>0</v>
      </c>
      <c r="T349" s="248">
        <f>S349*H349</f>
        <v>0</v>
      </c>
      <c r="AR349" s="97" t="s">
        <v>155</v>
      </c>
      <c r="AT349" s="97" t="s">
        <v>151</v>
      </c>
      <c r="AU349" s="97" t="s">
        <v>86</v>
      </c>
      <c r="AY349" s="97" t="s">
        <v>149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97" t="s">
        <v>84</v>
      </c>
      <c r="BK349" s="249">
        <f>ROUND(I349*H349,2)</f>
        <v>0</v>
      </c>
      <c r="BL349" s="97" t="s">
        <v>155</v>
      </c>
      <c r="BM349" s="97" t="s">
        <v>436</v>
      </c>
    </row>
    <row r="350" spans="2:65" s="117" customFormat="1" ht="25.5" customHeight="1">
      <c r="B350" s="112"/>
      <c r="C350" s="239" t="s">
        <v>437</v>
      </c>
      <c r="D350" s="239" t="s">
        <v>151</v>
      </c>
      <c r="E350" s="240" t="s">
        <v>438</v>
      </c>
      <c r="F350" s="241" t="s">
        <v>439</v>
      </c>
      <c r="G350" s="242" t="s">
        <v>154</v>
      </c>
      <c r="H350" s="243">
        <v>0.763</v>
      </c>
      <c r="I350" s="8"/>
      <c r="J350" s="244">
        <f>ROUND(I350*H350,2)</f>
        <v>0</v>
      </c>
      <c r="K350" s="241"/>
      <c r="L350" s="112"/>
      <c r="M350" s="245" t="s">
        <v>5</v>
      </c>
      <c r="N350" s="246" t="s">
        <v>47</v>
      </c>
      <c r="O350" s="113"/>
      <c r="P350" s="247">
        <f>O350*H350</f>
        <v>0</v>
      </c>
      <c r="Q350" s="247">
        <v>0</v>
      </c>
      <c r="R350" s="247">
        <f>Q350*H350</f>
        <v>0</v>
      </c>
      <c r="S350" s="247">
        <v>0</v>
      </c>
      <c r="T350" s="248">
        <f>S350*H350</f>
        <v>0</v>
      </c>
      <c r="AR350" s="97" t="s">
        <v>155</v>
      </c>
      <c r="AT350" s="97" t="s">
        <v>151</v>
      </c>
      <c r="AU350" s="97" t="s">
        <v>86</v>
      </c>
      <c r="AY350" s="97" t="s">
        <v>149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97" t="s">
        <v>84</v>
      </c>
      <c r="BK350" s="249">
        <f>ROUND(I350*H350,2)</f>
        <v>0</v>
      </c>
      <c r="BL350" s="97" t="s">
        <v>155</v>
      </c>
      <c r="BM350" s="97" t="s">
        <v>440</v>
      </c>
    </row>
    <row r="351" spans="2:65" s="117" customFormat="1" ht="25.5" customHeight="1">
      <c r="B351" s="112"/>
      <c r="C351" s="239" t="s">
        <v>441</v>
      </c>
      <c r="D351" s="239" t="s">
        <v>151</v>
      </c>
      <c r="E351" s="240" t="s">
        <v>442</v>
      </c>
      <c r="F351" s="241" t="s">
        <v>443</v>
      </c>
      <c r="G351" s="242" t="s">
        <v>182</v>
      </c>
      <c r="H351" s="243">
        <v>31.365</v>
      </c>
      <c r="I351" s="8"/>
      <c r="J351" s="244">
        <f>ROUND(I351*H351,2)</f>
        <v>0</v>
      </c>
      <c r="K351" s="241"/>
      <c r="L351" s="112"/>
      <c r="M351" s="245" t="s">
        <v>5</v>
      </c>
      <c r="N351" s="246" t="s">
        <v>47</v>
      </c>
      <c r="O351" s="113"/>
      <c r="P351" s="247">
        <f>O351*H351</f>
        <v>0</v>
      </c>
      <c r="Q351" s="247">
        <v>0.00188</v>
      </c>
      <c r="R351" s="247">
        <f>Q351*H351</f>
        <v>0.058966199999999996</v>
      </c>
      <c r="S351" s="247">
        <v>0</v>
      </c>
      <c r="T351" s="248">
        <f>S351*H351</f>
        <v>0</v>
      </c>
      <c r="AR351" s="97" t="s">
        <v>155</v>
      </c>
      <c r="AT351" s="97" t="s">
        <v>151</v>
      </c>
      <c r="AU351" s="97" t="s">
        <v>86</v>
      </c>
      <c r="AY351" s="97" t="s">
        <v>149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97" t="s">
        <v>84</v>
      </c>
      <c r="BK351" s="249">
        <f>ROUND(I351*H351,2)</f>
        <v>0</v>
      </c>
      <c r="BL351" s="97" t="s">
        <v>155</v>
      </c>
      <c r="BM351" s="97" t="s">
        <v>444</v>
      </c>
    </row>
    <row r="352" spans="2:51" s="251" customFormat="1" ht="13.5">
      <c r="B352" s="250"/>
      <c r="D352" s="259" t="s">
        <v>157</v>
      </c>
      <c r="E352" s="260" t="s">
        <v>5</v>
      </c>
      <c r="F352" s="261" t="s">
        <v>445</v>
      </c>
      <c r="H352" s="262">
        <v>31.365</v>
      </c>
      <c r="I352" s="9"/>
      <c r="L352" s="250"/>
      <c r="M352" s="256"/>
      <c r="N352" s="257"/>
      <c r="O352" s="257"/>
      <c r="P352" s="257"/>
      <c r="Q352" s="257"/>
      <c r="R352" s="257"/>
      <c r="S352" s="257"/>
      <c r="T352" s="258"/>
      <c r="AT352" s="253" t="s">
        <v>157</v>
      </c>
      <c r="AU352" s="253" t="s">
        <v>86</v>
      </c>
      <c r="AV352" s="251" t="s">
        <v>86</v>
      </c>
      <c r="AW352" s="251" t="s">
        <v>39</v>
      </c>
      <c r="AX352" s="251" t="s">
        <v>84</v>
      </c>
      <c r="AY352" s="253" t="s">
        <v>149</v>
      </c>
    </row>
    <row r="353" spans="2:65" s="117" customFormat="1" ht="16.5" customHeight="1">
      <c r="B353" s="112"/>
      <c r="C353" s="271" t="s">
        <v>446</v>
      </c>
      <c r="D353" s="271" t="s">
        <v>198</v>
      </c>
      <c r="E353" s="272" t="s">
        <v>447</v>
      </c>
      <c r="F353" s="273" t="s">
        <v>448</v>
      </c>
      <c r="G353" s="274" t="s">
        <v>182</v>
      </c>
      <c r="H353" s="275">
        <v>31.992</v>
      </c>
      <c r="I353" s="11"/>
      <c r="J353" s="276">
        <f>ROUND(I353*H353,2)</f>
        <v>0</v>
      </c>
      <c r="K353" s="273"/>
      <c r="L353" s="277"/>
      <c r="M353" s="278" t="s">
        <v>5</v>
      </c>
      <c r="N353" s="279" t="s">
        <v>47</v>
      </c>
      <c r="O353" s="113"/>
      <c r="P353" s="247">
        <f>O353*H353</f>
        <v>0</v>
      </c>
      <c r="Q353" s="247">
        <v>0.108</v>
      </c>
      <c r="R353" s="247">
        <f>Q353*H353</f>
        <v>3.455136</v>
      </c>
      <c r="S353" s="247">
        <v>0</v>
      </c>
      <c r="T353" s="248">
        <f>S353*H353</f>
        <v>0</v>
      </c>
      <c r="AR353" s="97" t="s">
        <v>192</v>
      </c>
      <c r="AT353" s="97" t="s">
        <v>198</v>
      </c>
      <c r="AU353" s="97" t="s">
        <v>86</v>
      </c>
      <c r="AY353" s="97" t="s">
        <v>149</v>
      </c>
      <c r="BE353" s="249">
        <f>IF(N353="základní",J353,0)</f>
        <v>0</v>
      </c>
      <c r="BF353" s="249">
        <f>IF(N353="snížená",J353,0)</f>
        <v>0</v>
      </c>
      <c r="BG353" s="249">
        <f>IF(N353="zákl. přenesená",J353,0)</f>
        <v>0</v>
      </c>
      <c r="BH353" s="249">
        <f>IF(N353="sníž. přenesená",J353,0)</f>
        <v>0</v>
      </c>
      <c r="BI353" s="249">
        <f>IF(N353="nulová",J353,0)</f>
        <v>0</v>
      </c>
      <c r="BJ353" s="97" t="s">
        <v>84</v>
      </c>
      <c r="BK353" s="249">
        <f>ROUND(I353*H353,2)</f>
        <v>0</v>
      </c>
      <c r="BL353" s="97" t="s">
        <v>155</v>
      </c>
      <c r="BM353" s="97" t="s">
        <v>449</v>
      </c>
    </row>
    <row r="354" spans="2:51" s="251" customFormat="1" ht="13.5">
      <c r="B354" s="250"/>
      <c r="D354" s="252" t="s">
        <v>157</v>
      </c>
      <c r="F354" s="254" t="s">
        <v>450</v>
      </c>
      <c r="H354" s="255">
        <v>31.992</v>
      </c>
      <c r="I354" s="9"/>
      <c r="L354" s="250"/>
      <c r="M354" s="256"/>
      <c r="N354" s="257"/>
      <c r="O354" s="257"/>
      <c r="P354" s="257"/>
      <c r="Q354" s="257"/>
      <c r="R354" s="257"/>
      <c r="S354" s="257"/>
      <c r="T354" s="258"/>
      <c r="AT354" s="253" t="s">
        <v>157</v>
      </c>
      <c r="AU354" s="253" t="s">
        <v>86</v>
      </c>
      <c r="AV354" s="251" t="s">
        <v>86</v>
      </c>
      <c r="AW354" s="251" t="s">
        <v>6</v>
      </c>
      <c r="AX354" s="251" t="s">
        <v>84</v>
      </c>
      <c r="AY354" s="253" t="s">
        <v>149</v>
      </c>
    </row>
    <row r="355" spans="2:63" s="226" customFormat="1" ht="29.85" customHeight="1">
      <c r="B355" s="225"/>
      <c r="D355" s="236" t="s">
        <v>75</v>
      </c>
      <c r="E355" s="237" t="s">
        <v>197</v>
      </c>
      <c r="F355" s="237" t="s">
        <v>451</v>
      </c>
      <c r="I355" s="7"/>
      <c r="J355" s="238">
        <f>BK355</f>
        <v>0</v>
      </c>
      <c r="L355" s="225"/>
      <c r="M355" s="230"/>
      <c r="N355" s="231"/>
      <c r="O355" s="231"/>
      <c r="P355" s="232">
        <f>SUM(P356:P563)</f>
        <v>0</v>
      </c>
      <c r="Q355" s="231"/>
      <c r="R355" s="232">
        <f>SUM(R356:R563)</f>
        <v>17.26460356</v>
      </c>
      <c r="S355" s="231"/>
      <c r="T355" s="233">
        <f>SUM(T356:T563)</f>
        <v>241.00407800000002</v>
      </c>
      <c r="AR355" s="227" t="s">
        <v>84</v>
      </c>
      <c r="AT355" s="234" t="s">
        <v>75</v>
      </c>
      <c r="AU355" s="234" t="s">
        <v>84</v>
      </c>
      <c r="AY355" s="227" t="s">
        <v>149</v>
      </c>
      <c r="BK355" s="235">
        <f>SUM(BK356:BK563)</f>
        <v>0</v>
      </c>
    </row>
    <row r="356" spans="2:65" s="117" customFormat="1" ht="38.25" customHeight="1">
      <c r="B356" s="112"/>
      <c r="C356" s="239" t="s">
        <v>452</v>
      </c>
      <c r="D356" s="239" t="s">
        <v>151</v>
      </c>
      <c r="E356" s="240" t="s">
        <v>453</v>
      </c>
      <c r="F356" s="241" t="s">
        <v>454</v>
      </c>
      <c r="G356" s="242" t="s">
        <v>182</v>
      </c>
      <c r="H356" s="243">
        <v>4640</v>
      </c>
      <c r="I356" s="8"/>
      <c r="J356" s="244">
        <f>ROUND(I356*H356,2)</f>
        <v>0</v>
      </c>
      <c r="K356" s="241"/>
      <c r="L356" s="112"/>
      <c r="M356" s="245" t="s">
        <v>5</v>
      </c>
      <c r="N356" s="246" t="s">
        <v>47</v>
      </c>
      <c r="O356" s="113"/>
      <c r="P356" s="247">
        <f>O356*H356</f>
        <v>0</v>
      </c>
      <c r="Q356" s="247">
        <v>0</v>
      </c>
      <c r="R356" s="247">
        <f>Q356*H356</f>
        <v>0</v>
      </c>
      <c r="S356" s="247">
        <v>0</v>
      </c>
      <c r="T356" s="248">
        <f>S356*H356</f>
        <v>0</v>
      </c>
      <c r="AR356" s="97" t="s">
        <v>155</v>
      </c>
      <c r="AT356" s="97" t="s">
        <v>151</v>
      </c>
      <c r="AU356" s="97" t="s">
        <v>86</v>
      </c>
      <c r="AY356" s="97" t="s">
        <v>149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97" t="s">
        <v>84</v>
      </c>
      <c r="BK356" s="249">
        <f>ROUND(I356*H356,2)</f>
        <v>0</v>
      </c>
      <c r="BL356" s="97" t="s">
        <v>155</v>
      </c>
      <c r="BM356" s="97" t="s">
        <v>455</v>
      </c>
    </row>
    <row r="357" spans="2:51" s="251" customFormat="1" ht="13.5">
      <c r="B357" s="250"/>
      <c r="D357" s="259" t="s">
        <v>157</v>
      </c>
      <c r="E357" s="260" t="s">
        <v>5</v>
      </c>
      <c r="F357" s="261" t="s">
        <v>456</v>
      </c>
      <c r="H357" s="262">
        <v>4640</v>
      </c>
      <c r="I357" s="9"/>
      <c r="L357" s="250"/>
      <c r="M357" s="256"/>
      <c r="N357" s="257"/>
      <c r="O357" s="257"/>
      <c r="P357" s="257"/>
      <c r="Q357" s="257"/>
      <c r="R357" s="257"/>
      <c r="S357" s="257"/>
      <c r="T357" s="258"/>
      <c r="AT357" s="253" t="s">
        <v>157</v>
      </c>
      <c r="AU357" s="253" t="s">
        <v>86</v>
      </c>
      <c r="AV357" s="251" t="s">
        <v>86</v>
      </c>
      <c r="AW357" s="251" t="s">
        <v>39</v>
      </c>
      <c r="AX357" s="251" t="s">
        <v>84</v>
      </c>
      <c r="AY357" s="253" t="s">
        <v>149</v>
      </c>
    </row>
    <row r="358" spans="2:65" s="117" customFormat="1" ht="38.25" customHeight="1">
      <c r="B358" s="112"/>
      <c r="C358" s="239" t="s">
        <v>457</v>
      </c>
      <c r="D358" s="239" t="s">
        <v>151</v>
      </c>
      <c r="E358" s="240" t="s">
        <v>458</v>
      </c>
      <c r="F358" s="241" t="s">
        <v>459</v>
      </c>
      <c r="G358" s="242" t="s">
        <v>182</v>
      </c>
      <c r="H358" s="243">
        <v>849120</v>
      </c>
      <c r="I358" s="8"/>
      <c r="J358" s="244">
        <f>ROUND(I358*H358,2)</f>
        <v>0</v>
      </c>
      <c r="K358" s="241"/>
      <c r="L358" s="112"/>
      <c r="M358" s="245" t="s">
        <v>5</v>
      </c>
      <c r="N358" s="246" t="s">
        <v>47</v>
      </c>
      <c r="O358" s="113"/>
      <c r="P358" s="247">
        <f>O358*H358</f>
        <v>0</v>
      </c>
      <c r="Q358" s="247">
        <v>0</v>
      </c>
      <c r="R358" s="247">
        <f>Q358*H358</f>
        <v>0</v>
      </c>
      <c r="S358" s="247">
        <v>0</v>
      </c>
      <c r="T358" s="248">
        <f>S358*H358</f>
        <v>0</v>
      </c>
      <c r="AR358" s="97" t="s">
        <v>155</v>
      </c>
      <c r="AT358" s="97" t="s">
        <v>151</v>
      </c>
      <c r="AU358" s="97" t="s">
        <v>86</v>
      </c>
      <c r="AY358" s="97" t="s">
        <v>149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97" t="s">
        <v>84</v>
      </c>
      <c r="BK358" s="249">
        <f>ROUND(I358*H358,2)</f>
        <v>0</v>
      </c>
      <c r="BL358" s="97" t="s">
        <v>155</v>
      </c>
      <c r="BM358" s="97" t="s">
        <v>460</v>
      </c>
    </row>
    <row r="359" spans="2:51" s="251" customFormat="1" ht="13.5">
      <c r="B359" s="250"/>
      <c r="D359" s="259" t="s">
        <v>157</v>
      </c>
      <c r="F359" s="261" t="s">
        <v>461</v>
      </c>
      <c r="H359" s="262">
        <v>849120</v>
      </c>
      <c r="I359" s="9"/>
      <c r="L359" s="250"/>
      <c r="M359" s="256"/>
      <c r="N359" s="257"/>
      <c r="O359" s="257"/>
      <c r="P359" s="257"/>
      <c r="Q359" s="257"/>
      <c r="R359" s="257"/>
      <c r="S359" s="257"/>
      <c r="T359" s="258"/>
      <c r="AT359" s="253" t="s">
        <v>157</v>
      </c>
      <c r="AU359" s="253" t="s">
        <v>86</v>
      </c>
      <c r="AV359" s="251" t="s">
        <v>86</v>
      </c>
      <c r="AW359" s="251" t="s">
        <v>6</v>
      </c>
      <c r="AX359" s="251" t="s">
        <v>84</v>
      </c>
      <c r="AY359" s="253" t="s">
        <v>149</v>
      </c>
    </row>
    <row r="360" spans="2:65" s="117" customFormat="1" ht="38.25" customHeight="1">
      <c r="B360" s="112"/>
      <c r="C360" s="239" t="s">
        <v>462</v>
      </c>
      <c r="D360" s="239" t="s">
        <v>151</v>
      </c>
      <c r="E360" s="240" t="s">
        <v>463</v>
      </c>
      <c r="F360" s="241" t="s">
        <v>464</v>
      </c>
      <c r="G360" s="242" t="s">
        <v>182</v>
      </c>
      <c r="H360" s="243">
        <v>4640</v>
      </c>
      <c r="I360" s="8"/>
      <c r="J360" s="244">
        <f>ROUND(I360*H360,2)</f>
        <v>0</v>
      </c>
      <c r="K360" s="241"/>
      <c r="L360" s="112"/>
      <c r="M360" s="245" t="s">
        <v>5</v>
      </c>
      <c r="N360" s="246" t="s">
        <v>47</v>
      </c>
      <c r="O360" s="113"/>
      <c r="P360" s="247">
        <f>O360*H360</f>
        <v>0</v>
      </c>
      <c r="Q360" s="247">
        <v>0</v>
      </c>
      <c r="R360" s="247">
        <f>Q360*H360</f>
        <v>0</v>
      </c>
      <c r="S360" s="247">
        <v>0</v>
      </c>
      <c r="T360" s="248">
        <f>S360*H360</f>
        <v>0</v>
      </c>
      <c r="AR360" s="97" t="s">
        <v>155</v>
      </c>
      <c r="AT360" s="97" t="s">
        <v>151</v>
      </c>
      <c r="AU360" s="97" t="s">
        <v>86</v>
      </c>
      <c r="AY360" s="97" t="s">
        <v>149</v>
      </c>
      <c r="BE360" s="249">
        <f>IF(N360="základní",J360,0)</f>
        <v>0</v>
      </c>
      <c r="BF360" s="249">
        <f>IF(N360="snížená",J360,0)</f>
        <v>0</v>
      </c>
      <c r="BG360" s="249">
        <f>IF(N360="zákl. přenesená",J360,0)</f>
        <v>0</v>
      </c>
      <c r="BH360" s="249">
        <f>IF(N360="sníž. přenesená",J360,0)</f>
        <v>0</v>
      </c>
      <c r="BI360" s="249">
        <f>IF(N360="nulová",J360,0)</f>
        <v>0</v>
      </c>
      <c r="BJ360" s="97" t="s">
        <v>84</v>
      </c>
      <c r="BK360" s="249">
        <f>ROUND(I360*H360,2)</f>
        <v>0</v>
      </c>
      <c r="BL360" s="97" t="s">
        <v>155</v>
      </c>
      <c r="BM360" s="97" t="s">
        <v>465</v>
      </c>
    </row>
    <row r="361" spans="2:65" s="117" customFormat="1" ht="25.5" customHeight="1">
      <c r="B361" s="112"/>
      <c r="C361" s="239" t="s">
        <v>466</v>
      </c>
      <c r="D361" s="239" t="s">
        <v>151</v>
      </c>
      <c r="E361" s="240" t="s">
        <v>467</v>
      </c>
      <c r="F361" s="241" t="s">
        <v>468</v>
      </c>
      <c r="G361" s="242" t="s">
        <v>182</v>
      </c>
      <c r="H361" s="243">
        <v>4640</v>
      </c>
      <c r="I361" s="8"/>
      <c r="J361" s="244">
        <f>ROUND(I361*H361,2)</f>
        <v>0</v>
      </c>
      <c r="K361" s="241"/>
      <c r="L361" s="112"/>
      <c r="M361" s="245" t="s">
        <v>5</v>
      </c>
      <c r="N361" s="246" t="s">
        <v>47</v>
      </c>
      <c r="O361" s="113"/>
      <c r="P361" s="247">
        <f>O361*H361</f>
        <v>0</v>
      </c>
      <c r="Q361" s="247">
        <v>0</v>
      </c>
      <c r="R361" s="247">
        <f>Q361*H361</f>
        <v>0</v>
      </c>
      <c r="S361" s="247">
        <v>0</v>
      </c>
      <c r="T361" s="248">
        <f>S361*H361</f>
        <v>0</v>
      </c>
      <c r="AR361" s="97" t="s">
        <v>155</v>
      </c>
      <c r="AT361" s="97" t="s">
        <v>151</v>
      </c>
      <c r="AU361" s="97" t="s">
        <v>86</v>
      </c>
      <c r="AY361" s="97" t="s">
        <v>149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97" t="s">
        <v>84</v>
      </c>
      <c r="BK361" s="249">
        <f>ROUND(I361*H361,2)</f>
        <v>0</v>
      </c>
      <c r="BL361" s="97" t="s">
        <v>155</v>
      </c>
      <c r="BM361" s="97" t="s">
        <v>469</v>
      </c>
    </row>
    <row r="362" spans="2:65" s="117" customFormat="1" ht="25.5" customHeight="1">
      <c r="B362" s="112"/>
      <c r="C362" s="239" t="s">
        <v>470</v>
      </c>
      <c r="D362" s="239" t="s">
        <v>151</v>
      </c>
      <c r="E362" s="240" t="s">
        <v>471</v>
      </c>
      <c r="F362" s="241" t="s">
        <v>472</v>
      </c>
      <c r="G362" s="242" t="s">
        <v>182</v>
      </c>
      <c r="H362" s="243">
        <v>849120</v>
      </c>
      <c r="I362" s="8"/>
      <c r="J362" s="244">
        <f>ROUND(I362*H362,2)</f>
        <v>0</v>
      </c>
      <c r="K362" s="241"/>
      <c r="L362" s="112"/>
      <c r="M362" s="245" t="s">
        <v>5</v>
      </c>
      <c r="N362" s="246" t="s">
        <v>47</v>
      </c>
      <c r="O362" s="113"/>
      <c r="P362" s="247">
        <f>O362*H362</f>
        <v>0</v>
      </c>
      <c r="Q362" s="247">
        <v>0</v>
      </c>
      <c r="R362" s="247">
        <f>Q362*H362</f>
        <v>0</v>
      </c>
      <c r="S362" s="247">
        <v>0</v>
      </c>
      <c r="T362" s="248">
        <f>S362*H362</f>
        <v>0</v>
      </c>
      <c r="AR362" s="97" t="s">
        <v>155</v>
      </c>
      <c r="AT362" s="97" t="s">
        <v>151</v>
      </c>
      <c r="AU362" s="97" t="s">
        <v>86</v>
      </c>
      <c r="AY362" s="97" t="s">
        <v>149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97" t="s">
        <v>84</v>
      </c>
      <c r="BK362" s="249">
        <f>ROUND(I362*H362,2)</f>
        <v>0</v>
      </c>
      <c r="BL362" s="97" t="s">
        <v>155</v>
      </c>
      <c r="BM362" s="97" t="s">
        <v>473</v>
      </c>
    </row>
    <row r="363" spans="2:51" s="251" customFormat="1" ht="13.5">
      <c r="B363" s="250"/>
      <c r="D363" s="259" t="s">
        <v>157</v>
      </c>
      <c r="F363" s="261" t="s">
        <v>461</v>
      </c>
      <c r="H363" s="262">
        <v>849120</v>
      </c>
      <c r="I363" s="9"/>
      <c r="L363" s="250"/>
      <c r="M363" s="256"/>
      <c r="N363" s="257"/>
      <c r="O363" s="257"/>
      <c r="P363" s="257"/>
      <c r="Q363" s="257"/>
      <c r="R363" s="257"/>
      <c r="S363" s="257"/>
      <c r="T363" s="258"/>
      <c r="AT363" s="253" t="s">
        <v>157</v>
      </c>
      <c r="AU363" s="253" t="s">
        <v>86</v>
      </c>
      <c r="AV363" s="251" t="s">
        <v>86</v>
      </c>
      <c r="AW363" s="251" t="s">
        <v>6</v>
      </c>
      <c r="AX363" s="251" t="s">
        <v>84</v>
      </c>
      <c r="AY363" s="253" t="s">
        <v>149</v>
      </c>
    </row>
    <row r="364" spans="2:65" s="117" customFormat="1" ht="25.5" customHeight="1">
      <c r="B364" s="112"/>
      <c r="C364" s="239" t="s">
        <v>474</v>
      </c>
      <c r="D364" s="239" t="s">
        <v>151</v>
      </c>
      <c r="E364" s="240" t="s">
        <v>475</v>
      </c>
      <c r="F364" s="241" t="s">
        <v>476</v>
      </c>
      <c r="G364" s="242" t="s">
        <v>182</v>
      </c>
      <c r="H364" s="243">
        <v>4640</v>
      </c>
      <c r="I364" s="8"/>
      <c r="J364" s="244">
        <f>ROUND(I364*H364,2)</f>
        <v>0</v>
      </c>
      <c r="K364" s="241"/>
      <c r="L364" s="112"/>
      <c r="M364" s="245" t="s">
        <v>5</v>
      </c>
      <c r="N364" s="246" t="s">
        <v>47</v>
      </c>
      <c r="O364" s="113"/>
      <c r="P364" s="247">
        <f>O364*H364</f>
        <v>0</v>
      </c>
      <c r="Q364" s="247">
        <v>0</v>
      </c>
      <c r="R364" s="247">
        <f>Q364*H364</f>
        <v>0</v>
      </c>
      <c r="S364" s="247">
        <v>0</v>
      </c>
      <c r="T364" s="248">
        <f>S364*H364</f>
        <v>0</v>
      </c>
      <c r="AR364" s="97" t="s">
        <v>155</v>
      </c>
      <c r="AT364" s="97" t="s">
        <v>151</v>
      </c>
      <c r="AU364" s="97" t="s">
        <v>86</v>
      </c>
      <c r="AY364" s="97" t="s">
        <v>149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97" t="s">
        <v>84</v>
      </c>
      <c r="BK364" s="249">
        <f>ROUND(I364*H364,2)</f>
        <v>0</v>
      </c>
      <c r="BL364" s="97" t="s">
        <v>155</v>
      </c>
      <c r="BM364" s="97" t="s">
        <v>477</v>
      </c>
    </row>
    <row r="365" spans="2:65" s="117" customFormat="1" ht="16.5" customHeight="1">
      <c r="B365" s="112"/>
      <c r="C365" s="239" t="s">
        <v>478</v>
      </c>
      <c r="D365" s="239" t="s">
        <v>151</v>
      </c>
      <c r="E365" s="240" t="s">
        <v>479</v>
      </c>
      <c r="F365" s="241" t="s">
        <v>480</v>
      </c>
      <c r="G365" s="242" t="s">
        <v>154</v>
      </c>
      <c r="H365" s="243">
        <v>0.143</v>
      </c>
      <c r="I365" s="8"/>
      <c r="J365" s="244">
        <f>ROUND(I365*H365,2)</f>
        <v>0</v>
      </c>
      <c r="K365" s="241"/>
      <c r="L365" s="112"/>
      <c r="M365" s="245" t="s">
        <v>5</v>
      </c>
      <c r="N365" s="246" t="s">
        <v>47</v>
      </c>
      <c r="O365" s="113"/>
      <c r="P365" s="247">
        <f>O365*H365</f>
        <v>0</v>
      </c>
      <c r="Q365" s="247">
        <v>0</v>
      </c>
      <c r="R365" s="247">
        <f>Q365*H365</f>
        <v>0</v>
      </c>
      <c r="S365" s="247">
        <v>2.4</v>
      </c>
      <c r="T365" s="248">
        <f>S365*H365</f>
        <v>0.34319999999999995</v>
      </c>
      <c r="AR365" s="97" t="s">
        <v>155</v>
      </c>
      <c r="AT365" s="97" t="s">
        <v>151</v>
      </c>
      <c r="AU365" s="97" t="s">
        <v>86</v>
      </c>
      <c r="AY365" s="97" t="s">
        <v>149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97" t="s">
        <v>84</v>
      </c>
      <c r="BK365" s="249">
        <f>ROUND(I365*H365,2)</f>
        <v>0</v>
      </c>
      <c r="BL365" s="97" t="s">
        <v>155</v>
      </c>
      <c r="BM365" s="97" t="s">
        <v>481</v>
      </c>
    </row>
    <row r="366" spans="2:51" s="264" customFormat="1" ht="13.5">
      <c r="B366" s="263"/>
      <c r="D366" s="252" t="s">
        <v>157</v>
      </c>
      <c r="E366" s="265" t="s">
        <v>5</v>
      </c>
      <c r="F366" s="266" t="s">
        <v>482</v>
      </c>
      <c r="H366" s="267" t="s">
        <v>5</v>
      </c>
      <c r="I366" s="10"/>
      <c r="L366" s="263"/>
      <c r="M366" s="268"/>
      <c r="N366" s="269"/>
      <c r="O366" s="269"/>
      <c r="P366" s="269"/>
      <c r="Q366" s="269"/>
      <c r="R366" s="269"/>
      <c r="S366" s="269"/>
      <c r="T366" s="270"/>
      <c r="AT366" s="267" t="s">
        <v>157</v>
      </c>
      <c r="AU366" s="267" t="s">
        <v>86</v>
      </c>
      <c r="AV366" s="264" t="s">
        <v>84</v>
      </c>
      <c r="AW366" s="264" t="s">
        <v>39</v>
      </c>
      <c r="AX366" s="264" t="s">
        <v>76</v>
      </c>
      <c r="AY366" s="267" t="s">
        <v>149</v>
      </c>
    </row>
    <row r="367" spans="2:51" s="251" customFormat="1" ht="13.5">
      <c r="B367" s="250"/>
      <c r="D367" s="259" t="s">
        <v>157</v>
      </c>
      <c r="E367" s="260" t="s">
        <v>5</v>
      </c>
      <c r="F367" s="261" t="s">
        <v>483</v>
      </c>
      <c r="H367" s="262">
        <v>0.143</v>
      </c>
      <c r="I367" s="9"/>
      <c r="L367" s="250"/>
      <c r="M367" s="256"/>
      <c r="N367" s="257"/>
      <c r="O367" s="257"/>
      <c r="P367" s="257"/>
      <c r="Q367" s="257"/>
      <c r="R367" s="257"/>
      <c r="S367" s="257"/>
      <c r="T367" s="258"/>
      <c r="AT367" s="253" t="s">
        <v>157</v>
      </c>
      <c r="AU367" s="253" t="s">
        <v>86</v>
      </c>
      <c r="AV367" s="251" t="s">
        <v>86</v>
      </c>
      <c r="AW367" s="251" t="s">
        <v>39</v>
      </c>
      <c r="AX367" s="251" t="s">
        <v>84</v>
      </c>
      <c r="AY367" s="253" t="s">
        <v>149</v>
      </c>
    </row>
    <row r="368" spans="2:65" s="117" customFormat="1" ht="16.5" customHeight="1">
      <c r="B368" s="112"/>
      <c r="C368" s="239" t="s">
        <v>484</v>
      </c>
      <c r="D368" s="239" t="s">
        <v>151</v>
      </c>
      <c r="E368" s="240" t="s">
        <v>485</v>
      </c>
      <c r="F368" s="241" t="s">
        <v>486</v>
      </c>
      <c r="G368" s="242" t="s">
        <v>154</v>
      </c>
      <c r="H368" s="243">
        <v>5.548</v>
      </c>
      <c r="I368" s="8"/>
      <c r="J368" s="244">
        <f>ROUND(I368*H368,2)</f>
        <v>0</v>
      </c>
      <c r="K368" s="241"/>
      <c r="L368" s="112"/>
      <c r="M368" s="245" t="s">
        <v>5</v>
      </c>
      <c r="N368" s="246" t="s">
        <v>47</v>
      </c>
      <c r="O368" s="113"/>
      <c r="P368" s="247">
        <f>O368*H368</f>
        <v>0</v>
      </c>
      <c r="Q368" s="247">
        <v>0</v>
      </c>
      <c r="R368" s="247">
        <f>Q368*H368</f>
        <v>0</v>
      </c>
      <c r="S368" s="247">
        <v>2.4</v>
      </c>
      <c r="T368" s="248">
        <f>S368*H368</f>
        <v>13.315199999999999</v>
      </c>
      <c r="AR368" s="97" t="s">
        <v>155</v>
      </c>
      <c r="AT368" s="97" t="s">
        <v>151</v>
      </c>
      <c r="AU368" s="97" t="s">
        <v>86</v>
      </c>
      <c r="AY368" s="97" t="s">
        <v>149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97" t="s">
        <v>84</v>
      </c>
      <c r="BK368" s="249">
        <f>ROUND(I368*H368,2)</f>
        <v>0</v>
      </c>
      <c r="BL368" s="97" t="s">
        <v>155</v>
      </c>
      <c r="BM368" s="97" t="s">
        <v>487</v>
      </c>
    </row>
    <row r="369" spans="2:51" s="264" customFormat="1" ht="13.5">
      <c r="B369" s="263"/>
      <c r="D369" s="252" t="s">
        <v>157</v>
      </c>
      <c r="E369" s="265" t="s">
        <v>5</v>
      </c>
      <c r="F369" s="266" t="s">
        <v>488</v>
      </c>
      <c r="H369" s="267" t="s">
        <v>5</v>
      </c>
      <c r="I369" s="10"/>
      <c r="L369" s="263"/>
      <c r="M369" s="268"/>
      <c r="N369" s="269"/>
      <c r="O369" s="269"/>
      <c r="P369" s="269"/>
      <c r="Q369" s="269"/>
      <c r="R369" s="269"/>
      <c r="S369" s="269"/>
      <c r="T369" s="270"/>
      <c r="AT369" s="267" t="s">
        <v>157</v>
      </c>
      <c r="AU369" s="267" t="s">
        <v>86</v>
      </c>
      <c r="AV369" s="264" t="s">
        <v>84</v>
      </c>
      <c r="AW369" s="264" t="s">
        <v>39</v>
      </c>
      <c r="AX369" s="264" t="s">
        <v>76</v>
      </c>
      <c r="AY369" s="267" t="s">
        <v>149</v>
      </c>
    </row>
    <row r="370" spans="2:51" s="251" customFormat="1" ht="13.5">
      <c r="B370" s="250"/>
      <c r="D370" s="259" t="s">
        <v>157</v>
      </c>
      <c r="E370" s="260" t="s">
        <v>5</v>
      </c>
      <c r="F370" s="261" t="s">
        <v>489</v>
      </c>
      <c r="H370" s="262">
        <v>5.548</v>
      </c>
      <c r="I370" s="9"/>
      <c r="L370" s="250"/>
      <c r="M370" s="256"/>
      <c r="N370" s="257"/>
      <c r="O370" s="257"/>
      <c r="P370" s="257"/>
      <c r="Q370" s="257"/>
      <c r="R370" s="257"/>
      <c r="S370" s="257"/>
      <c r="T370" s="258"/>
      <c r="AT370" s="253" t="s">
        <v>157</v>
      </c>
      <c r="AU370" s="253" t="s">
        <v>86</v>
      </c>
      <c r="AV370" s="251" t="s">
        <v>86</v>
      </c>
      <c r="AW370" s="251" t="s">
        <v>39</v>
      </c>
      <c r="AX370" s="251" t="s">
        <v>84</v>
      </c>
      <c r="AY370" s="253" t="s">
        <v>149</v>
      </c>
    </row>
    <row r="371" spans="2:65" s="117" customFormat="1" ht="38.25" customHeight="1">
      <c r="B371" s="112"/>
      <c r="C371" s="239" t="s">
        <v>490</v>
      </c>
      <c r="D371" s="239" t="s">
        <v>151</v>
      </c>
      <c r="E371" s="240" t="s">
        <v>491</v>
      </c>
      <c r="F371" s="241" t="s">
        <v>492</v>
      </c>
      <c r="G371" s="242" t="s">
        <v>154</v>
      </c>
      <c r="H371" s="243">
        <v>0.516</v>
      </c>
      <c r="I371" s="8"/>
      <c r="J371" s="244">
        <f>ROUND(I371*H371,2)</f>
        <v>0</v>
      </c>
      <c r="K371" s="241"/>
      <c r="L371" s="112"/>
      <c r="M371" s="245" t="s">
        <v>5</v>
      </c>
      <c r="N371" s="246" t="s">
        <v>47</v>
      </c>
      <c r="O371" s="113"/>
      <c r="P371" s="247">
        <f>O371*H371</f>
        <v>0</v>
      </c>
      <c r="Q371" s="247">
        <v>0</v>
      </c>
      <c r="R371" s="247">
        <f>Q371*H371</f>
        <v>0</v>
      </c>
      <c r="S371" s="247">
        <v>1.8</v>
      </c>
      <c r="T371" s="248">
        <f>S371*H371</f>
        <v>0.9288000000000001</v>
      </c>
      <c r="AR371" s="97" t="s">
        <v>155</v>
      </c>
      <c r="AT371" s="97" t="s">
        <v>151</v>
      </c>
      <c r="AU371" s="97" t="s">
        <v>86</v>
      </c>
      <c r="AY371" s="97" t="s">
        <v>149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97" t="s">
        <v>84</v>
      </c>
      <c r="BK371" s="249">
        <f>ROUND(I371*H371,2)</f>
        <v>0</v>
      </c>
      <c r="BL371" s="97" t="s">
        <v>155</v>
      </c>
      <c r="BM371" s="97" t="s">
        <v>493</v>
      </c>
    </row>
    <row r="372" spans="2:51" s="251" customFormat="1" ht="27">
      <c r="B372" s="250"/>
      <c r="D372" s="259" t="s">
        <v>157</v>
      </c>
      <c r="E372" s="260" t="s">
        <v>5</v>
      </c>
      <c r="F372" s="261" t="s">
        <v>494</v>
      </c>
      <c r="H372" s="262">
        <v>0.516</v>
      </c>
      <c r="I372" s="9"/>
      <c r="L372" s="250"/>
      <c r="M372" s="256"/>
      <c r="N372" s="257"/>
      <c r="O372" s="257"/>
      <c r="P372" s="257"/>
      <c r="Q372" s="257"/>
      <c r="R372" s="257"/>
      <c r="S372" s="257"/>
      <c r="T372" s="258"/>
      <c r="AT372" s="253" t="s">
        <v>157</v>
      </c>
      <c r="AU372" s="253" t="s">
        <v>86</v>
      </c>
      <c r="AV372" s="251" t="s">
        <v>86</v>
      </c>
      <c r="AW372" s="251" t="s">
        <v>39</v>
      </c>
      <c r="AX372" s="251" t="s">
        <v>84</v>
      </c>
      <c r="AY372" s="253" t="s">
        <v>149</v>
      </c>
    </row>
    <row r="373" spans="2:65" s="117" customFormat="1" ht="38.25" customHeight="1">
      <c r="B373" s="112"/>
      <c r="C373" s="239" t="s">
        <v>495</v>
      </c>
      <c r="D373" s="239" t="s">
        <v>151</v>
      </c>
      <c r="E373" s="240" t="s">
        <v>496</v>
      </c>
      <c r="F373" s="241" t="s">
        <v>497</v>
      </c>
      <c r="G373" s="242" t="s">
        <v>154</v>
      </c>
      <c r="H373" s="243">
        <v>3.791</v>
      </c>
      <c r="I373" s="8"/>
      <c r="J373" s="244">
        <f>ROUND(I373*H373,2)</f>
        <v>0</v>
      </c>
      <c r="K373" s="241"/>
      <c r="L373" s="112"/>
      <c r="M373" s="245" t="s">
        <v>5</v>
      </c>
      <c r="N373" s="246" t="s">
        <v>47</v>
      </c>
      <c r="O373" s="113"/>
      <c r="P373" s="247">
        <f>O373*H373</f>
        <v>0</v>
      </c>
      <c r="Q373" s="247">
        <v>0</v>
      </c>
      <c r="R373" s="247">
        <f>Q373*H373</f>
        <v>0</v>
      </c>
      <c r="S373" s="247">
        <v>1.8</v>
      </c>
      <c r="T373" s="248">
        <f>S373*H373</f>
        <v>6.8238</v>
      </c>
      <c r="AR373" s="97" t="s">
        <v>155</v>
      </c>
      <c r="AT373" s="97" t="s">
        <v>151</v>
      </c>
      <c r="AU373" s="97" t="s">
        <v>86</v>
      </c>
      <c r="AY373" s="97" t="s">
        <v>149</v>
      </c>
      <c r="BE373" s="249">
        <f>IF(N373="základní",J373,0)</f>
        <v>0</v>
      </c>
      <c r="BF373" s="249">
        <f>IF(N373="snížená",J373,0)</f>
        <v>0</v>
      </c>
      <c r="BG373" s="249">
        <f>IF(N373="zákl. přenesená",J373,0)</f>
        <v>0</v>
      </c>
      <c r="BH373" s="249">
        <f>IF(N373="sníž. přenesená",J373,0)</f>
        <v>0</v>
      </c>
      <c r="BI373" s="249">
        <f>IF(N373="nulová",J373,0)</f>
        <v>0</v>
      </c>
      <c r="BJ373" s="97" t="s">
        <v>84</v>
      </c>
      <c r="BK373" s="249">
        <f>ROUND(I373*H373,2)</f>
        <v>0</v>
      </c>
      <c r="BL373" s="97" t="s">
        <v>155</v>
      </c>
      <c r="BM373" s="97" t="s">
        <v>498</v>
      </c>
    </row>
    <row r="374" spans="2:51" s="251" customFormat="1" ht="27">
      <c r="B374" s="250"/>
      <c r="D374" s="259" t="s">
        <v>157</v>
      </c>
      <c r="E374" s="260" t="s">
        <v>5</v>
      </c>
      <c r="F374" s="261" t="s">
        <v>499</v>
      </c>
      <c r="H374" s="262">
        <v>3.791</v>
      </c>
      <c r="I374" s="9"/>
      <c r="L374" s="250"/>
      <c r="M374" s="256"/>
      <c r="N374" s="257"/>
      <c r="O374" s="257"/>
      <c r="P374" s="257"/>
      <c r="Q374" s="257"/>
      <c r="R374" s="257"/>
      <c r="S374" s="257"/>
      <c r="T374" s="258"/>
      <c r="AT374" s="253" t="s">
        <v>157</v>
      </c>
      <c r="AU374" s="253" t="s">
        <v>86</v>
      </c>
      <c r="AV374" s="251" t="s">
        <v>86</v>
      </c>
      <c r="AW374" s="251" t="s">
        <v>39</v>
      </c>
      <c r="AX374" s="251" t="s">
        <v>84</v>
      </c>
      <c r="AY374" s="253" t="s">
        <v>149</v>
      </c>
    </row>
    <row r="375" spans="2:65" s="117" customFormat="1" ht="25.5" customHeight="1">
      <c r="B375" s="112"/>
      <c r="C375" s="239" t="s">
        <v>500</v>
      </c>
      <c r="D375" s="239" t="s">
        <v>151</v>
      </c>
      <c r="E375" s="240" t="s">
        <v>501</v>
      </c>
      <c r="F375" s="241" t="s">
        <v>502</v>
      </c>
      <c r="G375" s="242" t="s">
        <v>182</v>
      </c>
      <c r="H375" s="243">
        <v>38.53</v>
      </c>
      <c r="I375" s="8"/>
      <c r="J375" s="244">
        <f>ROUND(I375*H375,2)</f>
        <v>0</v>
      </c>
      <c r="K375" s="241"/>
      <c r="L375" s="112"/>
      <c r="M375" s="245" t="s">
        <v>5</v>
      </c>
      <c r="N375" s="246" t="s">
        <v>47</v>
      </c>
      <c r="O375" s="113"/>
      <c r="P375" s="247">
        <f>O375*H375</f>
        <v>0</v>
      </c>
      <c r="Q375" s="247">
        <v>0</v>
      </c>
      <c r="R375" s="247">
        <f>Q375*H375</f>
        <v>0</v>
      </c>
      <c r="S375" s="247">
        <v>0.055</v>
      </c>
      <c r="T375" s="248">
        <f>S375*H375</f>
        <v>2.11915</v>
      </c>
      <c r="AR375" s="97" t="s">
        <v>155</v>
      </c>
      <c r="AT375" s="97" t="s">
        <v>151</v>
      </c>
      <c r="AU375" s="97" t="s">
        <v>86</v>
      </c>
      <c r="AY375" s="97" t="s">
        <v>149</v>
      </c>
      <c r="BE375" s="249">
        <f>IF(N375="základní",J375,0)</f>
        <v>0</v>
      </c>
      <c r="BF375" s="249">
        <f>IF(N375="snížená",J375,0)</f>
        <v>0</v>
      </c>
      <c r="BG375" s="249">
        <f>IF(N375="zákl. přenesená",J375,0)</f>
        <v>0</v>
      </c>
      <c r="BH375" s="249">
        <f>IF(N375="sníž. přenesená",J375,0)</f>
        <v>0</v>
      </c>
      <c r="BI375" s="249">
        <f>IF(N375="nulová",J375,0)</f>
        <v>0</v>
      </c>
      <c r="BJ375" s="97" t="s">
        <v>84</v>
      </c>
      <c r="BK375" s="249">
        <f>ROUND(I375*H375,2)</f>
        <v>0</v>
      </c>
      <c r="BL375" s="97" t="s">
        <v>155</v>
      </c>
      <c r="BM375" s="97" t="s">
        <v>503</v>
      </c>
    </row>
    <row r="376" spans="2:51" s="264" customFormat="1" ht="13.5">
      <c r="B376" s="263"/>
      <c r="D376" s="252" t="s">
        <v>157</v>
      </c>
      <c r="E376" s="265" t="s">
        <v>5</v>
      </c>
      <c r="F376" s="266" t="s">
        <v>504</v>
      </c>
      <c r="H376" s="267" t="s">
        <v>5</v>
      </c>
      <c r="I376" s="10"/>
      <c r="L376" s="263"/>
      <c r="M376" s="268"/>
      <c r="N376" s="269"/>
      <c r="O376" s="269"/>
      <c r="P376" s="269"/>
      <c r="Q376" s="269"/>
      <c r="R376" s="269"/>
      <c r="S376" s="269"/>
      <c r="T376" s="270"/>
      <c r="AT376" s="267" t="s">
        <v>157</v>
      </c>
      <c r="AU376" s="267" t="s">
        <v>86</v>
      </c>
      <c r="AV376" s="264" t="s">
        <v>84</v>
      </c>
      <c r="AW376" s="264" t="s">
        <v>39</v>
      </c>
      <c r="AX376" s="264" t="s">
        <v>76</v>
      </c>
      <c r="AY376" s="267" t="s">
        <v>149</v>
      </c>
    </row>
    <row r="377" spans="2:51" s="251" customFormat="1" ht="13.5">
      <c r="B377" s="250"/>
      <c r="D377" s="252" t="s">
        <v>157</v>
      </c>
      <c r="E377" s="253" t="s">
        <v>5</v>
      </c>
      <c r="F377" s="254" t="s">
        <v>505</v>
      </c>
      <c r="H377" s="255">
        <v>28.656</v>
      </c>
      <c r="I377" s="9"/>
      <c r="L377" s="250"/>
      <c r="M377" s="256"/>
      <c r="N377" s="257"/>
      <c r="O377" s="257"/>
      <c r="P377" s="257"/>
      <c r="Q377" s="257"/>
      <c r="R377" s="257"/>
      <c r="S377" s="257"/>
      <c r="T377" s="258"/>
      <c r="AT377" s="253" t="s">
        <v>157</v>
      </c>
      <c r="AU377" s="253" t="s">
        <v>86</v>
      </c>
      <c r="AV377" s="251" t="s">
        <v>86</v>
      </c>
      <c r="AW377" s="251" t="s">
        <v>39</v>
      </c>
      <c r="AX377" s="251" t="s">
        <v>76</v>
      </c>
      <c r="AY377" s="253" t="s">
        <v>149</v>
      </c>
    </row>
    <row r="378" spans="2:51" s="251" customFormat="1" ht="13.5">
      <c r="B378" s="250"/>
      <c r="D378" s="252" t="s">
        <v>157</v>
      </c>
      <c r="E378" s="253" t="s">
        <v>5</v>
      </c>
      <c r="F378" s="254" t="s">
        <v>506</v>
      </c>
      <c r="H378" s="255">
        <v>6.389</v>
      </c>
      <c r="I378" s="9"/>
      <c r="L378" s="250"/>
      <c r="M378" s="256"/>
      <c r="N378" s="257"/>
      <c r="O378" s="257"/>
      <c r="P378" s="257"/>
      <c r="Q378" s="257"/>
      <c r="R378" s="257"/>
      <c r="S378" s="257"/>
      <c r="T378" s="258"/>
      <c r="AT378" s="253" t="s">
        <v>157</v>
      </c>
      <c r="AU378" s="253" t="s">
        <v>86</v>
      </c>
      <c r="AV378" s="251" t="s">
        <v>86</v>
      </c>
      <c r="AW378" s="251" t="s">
        <v>39</v>
      </c>
      <c r="AX378" s="251" t="s">
        <v>76</v>
      </c>
      <c r="AY378" s="253" t="s">
        <v>149</v>
      </c>
    </row>
    <row r="379" spans="2:51" s="251" customFormat="1" ht="13.5">
      <c r="B379" s="250"/>
      <c r="D379" s="252" t="s">
        <v>157</v>
      </c>
      <c r="E379" s="253" t="s">
        <v>5</v>
      </c>
      <c r="F379" s="254" t="s">
        <v>507</v>
      </c>
      <c r="H379" s="255">
        <v>3.485</v>
      </c>
      <c r="I379" s="9"/>
      <c r="L379" s="250"/>
      <c r="M379" s="256"/>
      <c r="N379" s="257"/>
      <c r="O379" s="257"/>
      <c r="P379" s="257"/>
      <c r="Q379" s="257"/>
      <c r="R379" s="257"/>
      <c r="S379" s="257"/>
      <c r="T379" s="258"/>
      <c r="AT379" s="253" t="s">
        <v>157</v>
      </c>
      <c r="AU379" s="253" t="s">
        <v>86</v>
      </c>
      <c r="AV379" s="251" t="s">
        <v>86</v>
      </c>
      <c r="AW379" s="251" t="s">
        <v>39</v>
      </c>
      <c r="AX379" s="251" t="s">
        <v>76</v>
      </c>
      <c r="AY379" s="253" t="s">
        <v>149</v>
      </c>
    </row>
    <row r="380" spans="2:51" s="281" customFormat="1" ht="13.5">
      <c r="B380" s="280"/>
      <c r="D380" s="259" t="s">
        <v>157</v>
      </c>
      <c r="E380" s="282" t="s">
        <v>5</v>
      </c>
      <c r="F380" s="283" t="s">
        <v>237</v>
      </c>
      <c r="H380" s="284">
        <v>38.53</v>
      </c>
      <c r="I380" s="12"/>
      <c r="L380" s="280"/>
      <c r="M380" s="285"/>
      <c r="N380" s="286"/>
      <c r="O380" s="286"/>
      <c r="P380" s="286"/>
      <c r="Q380" s="286"/>
      <c r="R380" s="286"/>
      <c r="S380" s="286"/>
      <c r="T380" s="287"/>
      <c r="AT380" s="288" t="s">
        <v>157</v>
      </c>
      <c r="AU380" s="288" t="s">
        <v>86</v>
      </c>
      <c r="AV380" s="281" t="s">
        <v>155</v>
      </c>
      <c r="AW380" s="281" t="s">
        <v>39</v>
      </c>
      <c r="AX380" s="281" t="s">
        <v>84</v>
      </c>
      <c r="AY380" s="288" t="s">
        <v>149</v>
      </c>
    </row>
    <row r="381" spans="2:65" s="117" customFormat="1" ht="16.5" customHeight="1">
      <c r="B381" s="112"/>
      <c r="C381" s="239" t="s">
        <v>508</v>
      </c>
      <c r="D381" s="239" t="s">
        <v>151</v>
      </c>
      <c r="E381" s="240" t="s">
        <v>509</v>
      </c>
      <c r="F381" s="241" t="s">
        <v>510</v>
      </c>
      <c r="G381" s="242" t="s">
        <v>154</v>
      </c>
      <c r="H381" s="243">
        <v>1.882</v>
      </c>
      <c r="I381" s="8"/>
      <c r="J381" s="244">
        <f>ROUND(I381*H381,2)</f>
        <v>0</v>
      </c>
      <c r="K381" s="241"/>
      <c r="L381" s="112"/>
      <c r="M381" s="245" t="s">
        <v>5</v>
      </c>
      <c r="N381" s="246" t="s">
        <v>47</v>
      </c>
      <c r="O381" s="113"/>
      <c r="P381" s="247">
        <f>O381*H381</f>
        <v>0</v>
      </c>
      <c r="Q381" s="247">
        <v>0</v>
      </c>
      <c r="R381" s="247">
        <f>Q381*H381</f>
        <v>0</v>
      </c>
      <c r="S381" s="247">
        <v>1.6</v>
      </c>
      <c r="T381" s="248">
        <f>S381*H381</f>
        <v>3.0112</v>
      </c>
      <c r="AR381" s="97" t="s">
        <v>155</v>
      </c>
      <c r="AT381" s="97" t="s">
        <v>151</v>
      </c>
      <c r="AU381" s="97" t="s">
        <v>86</v>
      </c>
      <c r="AY381" s="97" t="s">
        <v>149</v>
      </c>
      <c r="BE381" s="249">
        <f>IF(N381="základní",J381,0)</f>
        <v>0</v>
      </c>
      <c r="BF381" s="249">
        <f>IF(N381="snížená",J381,0)</f>
        <v>0</v>
      </c>
      <c r="BG381" s="249">
        <f>IF(N381="zákl. přenesená",J381,0)</f>
        <v>0</v>
      </c>
      <c r="BH381" s="249">
        <f>IF(N381="sníž. přenesená",J381,0)</f>
        <v>0</v>
      </c>
      <c r="BI381" s="249">
        <f>IF(N381="nulová",J381,0)</f>
        <v>0</v>
      </c>
      <c r="BJ381" s="97" t="s">
        <v>84</v>
      </c>
      <c r="BK381" s="249">
        <f>ROUND(I381*H381,2)</f>
        <v>0</v>
      </c>
      <c r="BL381" s="97" t="s">
        <v>155</v>
      </c>
      <c r="BM381" s="97" t="s">
        <v>511</v>
      </c>
    </row>
    <row r="382" spans="2:51" s="251" customFormat="1" ht="13.5">
      <c r="B382" s="250"/>
      <c r="D382" s="259" t="s">
        <v>157</v>
      </c>
      <c r="E382" s="260" t="s">
        <v>5</v>
      </c>
      <c r="F382" s="261" t="s">
        <v>512</v>
      </c>
      <c r="H382" s="262">
        <v>1.882</v>
      </c>
      <c r="I382" s="9"/>
      <c r="L382" s="250"/>
      <c r="M382" s="256"/>
      <c r="N382" s="257"/>
      <c r="O382" s="257"/>
      <c r="P382" s="257"/>
      <c r="Q382" s="257"/>
      <c r="R382" s="257"/>
      <c r="S382" s="257"/>
      <c r="T382" s="258"/>
      <c r="AT382" s="253" t="s">
        <v>157</v>
      </c>
      <c r="AU382" s="253" t="s">
        <v>86</v>
      </c>
      <c r="AV382" s="251" t="s">
        <v>86</v>
      </c>
      <c r="AW382" s="251" t="s">
        <v>39</v>
      </c>
      <c r="AX382" s="251" t="s">
        <v>84</v>
      </c>
      <c r="AY382" s="253" t="s">
        <v>149</v>
      </c>
    </row>
    <row r="383" spans="2:65" s="117" customFormat="1" ht="25.5" customHeight="1">
      <c r="B383" s="112"/>
      <c r="C383" s="239" t="s">
        <v>513</v>
      </c>
      <c r="D383" s="239" t="s">
        <v>151</v>
      </c>
      <c r="E383" s="240" t="s">
        <v>514</v>
      </c>
      <c r="F383" s="241" t="s">
        <v>515</v>
      </c>
      <c r="G383" s="242" t="s">
        <v>154</v>
      </c>
      <c r="H383" s="243">
        <v>1.568</v>
      </c>
      <c r="I383" s="8"/>
      <c r="J383" s="244">
        <f>ROUND(I383*H383,2)</f>
        <v>0</v>
      </c>
      <c r="K383" s="241"/>
      <c r="L383" s="112"/>
      <c r="M383" s="245" t="s">
        <v>5</v>
      </c>
      <c r="N383" s="246" t="s">
        <v>47</v>
      </c>
      <c r="O383" s="113"/>
      <c r="P383" s="247">
        <f>O383*H383</f>
        <v>0</v>
      </c>
      <c r="Q383" s="247">
        <v>0</v>
      </c>
      <c r="R383" s="247">
        <f>Q383*H383</f>
        <v>0</v>
      </c>
      <c r="S383" s="247">
        <v>2.2</v>
      </c>
      <c r="T383" s="248">
        <f>S383*H383</f>
        <v>3.4496</v>
      </c>
      <c r="AR383" s="97" t="s">
        <v>155</v>
      </c>
      <c r="AT383" s="97" t="s">
        <v>151</v>
      </c>
      <c r="AU383" s="97" t="s">
        <v>86</v>
      </c>
      <c r="AY383" s="97" t="s">
        <v>149</v>
      </c>
      <c r="BE383" s="249">
        <f>IF(N383="základní",J383,0)</f>
        <v>0</v>
      </c>
      <c r="BF383" s="249">
        <f>IF(N383="snížená",J383,0)</f>
        <v>0</v>
      </c>
      <c r="BG383" s="249">
        <f>IF(N383="zákl. přenesená",J383,0)</f>
        <v>0</v>
      </c>
      <c r="BH383" s="249">
        <f>IF(N383="sníž. přenesená",J383,0)</f>
        <v>0</v>
      </c>
      <c r="BI383" s="249">
        <f>IF(N383="nulová",J383,0)</f>
        <v>0</v>
      </c>
      <c r="BJ383" s="97" t="s">
        <v>84</v>
      </c>
      <c r="BK383" s="249">
        <f>ROUND(I383*H383,2)</f>
        <v>0</v>
      </c>
      <c r="BL383" s="97" t="s">
        <v>155</v>
      </c>
      <c r="BM383" s="97" t="s">
        <v>516</v>
      </c>
    </row>
    <row r="384" spans="2:51" s="251" customFormat="1" ht="13.5">
      <c r="B384" s="250"/>
      <c r="D384" s="259" t="s">
        <v>157</v>
      </c>
      <c r="E384" s="260" t="s">
        <v>5</v>
      </c>
      <c r="F384" s="261" t="s">
        <v>517</v>
      </c>
      <c r="H384" s="262">
        <v>1.568</v>
      </c>
      <c r="I384" s="9"/>
      <c r="L384" s="250"/>
      <c r="M384" s="256"/>
      <c r="N384" s="257"/>
      <c r="O384" s="257"/>
      <c r="P384" s="257"/>
      <c r="Q384" s="257"/>
      <c r="R384" s="257"/>
      <c r="S384" s="257"/>
      <c r="T384" s="258"/>
      <c r="AT384" s="253" t="s">
        <v>157</v>
      </c>
      <c r="AU384" s="253" t="s">
        <v>86</v>
      </c>
      <c r="AV384" s="251" t="s">
        <v>86</v>
      </c>
      <c r="AW384" s="251" t="s">
        <v>39</v>
      </c>
      <c r="AX384" s="251" t="s">
        <v>84</v>
      </c>
      <c r="AY384" s="253" t="s">
        <v>149</v>
      </c>
    </row>
    <row r="385" spans="2:65" s="117" customFormat="1" ht="25.5" customHeight="1">
      <c r="B385" s="112"/>
      <c r="C385" s="239" t="s">
        <v>518</v>
      </c>
      <c r="D385" s="239" t="s">
        <v>151</v>
      </c>
      <c r="E385" s="240" t="s">
        <v>519</v>
      </c>
      <c r="F385" s="241" t="s">
        <v>520</v>
      </c>
      <c r="G385" s="242" t="s">
        <v>182</v>
      </c>
      <c r="H385" s="243">
        <v>0.219</v>
      </c>
      <c r="I385" s="8"/>
      <c r="J385" s="244">
        <f>ROUND(I385*H385,2)</f>
        <v>0</v>
      </c>
      <c r="K385" s="241"/>
      <c r="L385" s="112"/>
      <c r="M385" s="245" t="s">
        <v>5</v>
      </c>
      <c r="N385" s="246" t="s">
        <v>47</v>
      </c>
      <c r="O385" s="113"/>
      <c r="P385" s="247">
        <f>O385*H385</f>
        <v>0</v>
      </c>
      <c r="Q385" s="247">
        <v>0</v>
      </c>
      <c r="R385" s="247">
        <f>Q385*H385</f>
        <v>0</v>
      </c>
      <c r="S385" s="247">
        <v>0.041</v>
      </c>
      <c r="T385" s="248">
        <f>S385*H385</f>
        <v>0.008979000000000001</v>
      </c>
      <c r="AR385" s="97" t="s">
        <v>155</v>
      </c>
      <c r="AT385" s="97" t="s">
        <v>151</v>
      </c>
      <c r="AU385" s="97" t="s">
        <v>86</v>
      </c>
      <c r="AY385" s="97" t="s">
        <v>149</v>
      </c>
      <c r="BE385" s="249">
        <f>IF(N385="základní",J385,0)</f>
        <v>0</v>
      </c>
      <c r="BF385" s="249">
        <f>IF(N385="snížená",J385,0)</f>
        <v>0</v>
      </c>
      <c r="BG385" s="249">
        <f>IF(N385="zákl. přenesená",J385,0)</f>
        <v>0</v>
      </c>
      <c r="BH385" s="249">
        <f>IF(N385="sníž. přenesená",J385,0)</f>
        <v>0</v>
      </c>
      <c r="BI385" s="249">
        <f>IF(N385="nulová",J385,0)</f>
        <v>0</v>
      </c>
      <c r="BJ385" s="97" t="s">
        <v>84</v>
      </c>
      <c r="BK385" s="249">
        <f>ROUND(I385*H385,2)</f>
        <v>0</v>
      </c>
      <c r="BL385" s="97" t="s">
        <v>155</v>
      </c>
      <c r="BM385" s="97" t="s">
        <v>521</v>
      </c>
    </row>
    <row r="386" spans="2:51" s="264" customFormat="1" ht="13.5">
      <c r="B386" s="263"/>
      <c r="D386" s="252" t="s">
        <v>157</v>
      </c>
      <c r="E386" s="265" t="s">
        <v>5</v>
      </c>
      <c r="F386" s="266" t="s">
        <v>522</v>
      </c>
      <c r="H386" s="267" t="s">
        <v>5</v>
      </c>
      <c r="I386" s="10"/>
      <c r="L386" s="263"/>
      <c r="M386" s="268"/>
      <c r="N386" s="269"/>
      <c r="O386" s="269"/>
      <c r="P386" s="269"/>
      <c r="Q386" s="269"/>
      <c r="R386" s="269"/>
      <c r="S386" s="269"/>
      <c r="T386" s="270"/>
      <c r="AT386" s="267" t="s">
        <v>157</v>
      </c>
      <c r="AU386" s="267" t="s">
        <v>86</v>
      </c>
      <c r="AV386" s="264" t="s">
        <v>84</v>
      </c>
      <c r="AW386" s="264" t="s">
        <v>39</v>
      </c>
      <c r="AX386" s="264" t="s">
        <v>76</v>
      </c>
      <c r="AY386" s="267" t="s">
        <v>149</v>
      </c>
    </row>
    <row r="387" spans="2:51" s="251" customFormat="1" ht="13.5">
      <c r="B387" s="250"/>
      <c r="D387" s="259" t="s">
        <v>157</v>
      </c>
      <c r="E387" s="260" t="s">
        <v>5</v>
      </c>
      <c r="F387" s="261" t="s">
        <v>523</v>
      </c>
      <c r="H387" s="262">
        <v>0.219</v>
      </c>
      <c r="I387" s="9"/>
      <c r="L387" s="250"/>
      <c r="M387" s="256"/>
      <c r="N387" s="257"/>
      <c r="O387" s="257"/>
      <c r="P387" s="257"/>
      <c r="Q387" s="257"/>
      <c r="R387" s="257"/>
      <c r="S387" s="257"/>
      <c r="T387" s="258"/>
      <c r="AT387" s="253" t="s">
        <v>157</v>
      </c>
      <c r="AU387" s="253" t="s">
        <v>86</v>
      </c>
      <c r="AV387" s="251" t="s">
        <v>86</v>
      </c>
      <c r="AW387" s="251" t="s">
        <v>39</v>
      </c>
      <c r="AX387" s="251" t="s">
        <v>84</v>
      </c>
      <c r="AY387" s="253" t="s">
        <v>149</v>
      </c>
    </row>
    <row r="388" spans="2:65" s="117" customFormat="1" ht="25.5" customHeight="1">
      <c r="B388" s="112"/>
      <c r="C388" s="239" t="s">
        <v>524</v>
      </c>
      <c r="D388" s="239" t="s">
        <v>151</v>
      </c>
      <c r="E388" s="240" t="s">
        <v>525</v>
      </c>
      <c r="F388" s="241" t="s">
        <v>526</v>
      </c>
      <c r="G388" s="242" t="s">
        <v>182</v>
      </c>
      <c r="H388" s="243">
        <v>33.996</v>
      </c>
      <c r="I388" s="8"/>
      <c r="J388" s="244">
        <f>ROUND(I388*H388,2)</f>
        <v>0</v>
      </c>
      <c r="K388" s="241"/>
      <c r="L388" s="112"/>
      <c r="M388" s="245" t="s">
        <v>5</v>
      </c>
      <c r="N388" s="246" t="s">
        <v>47</v>
      </c>
      <c r="O388" s="113"/>
      <c r="P388" s="247">
        <f>O388*H388</f>
        <v>0</v>
      </c>
      <c r="Q388" s="247">
        <v>0</v>
      </c>
      <c r="R388" s="247">
        <f>Q388*H388</f>
        <v>0</v>
      </c>
      <c r="S388" s="247">
        <v>0.031</v>
      </c>
      <c r="T388" s="248">
        <f>S388*H388</f>
        <v>1.053876</v>
      </c>
      <c r="AR388" s="97" t="s">
        <v>155</v>
      </c>
      <c r="AT388" s="97" t="s">
        <v>151</v>
      </c>
      <c r="AU388" s="97" t="s">
        <v>86</v>
      </c>
      <c r="AY388" s="97" t="s">
        <v>149</v>
      </c>
      <c r="BE388" s="249">
        <f>IF(N388="základní",J388,0)</f>
        <v>0</v>
      </c>
      <c r="BF388" s="249">
        <f>IF(N388="snížená",J388,0)</f>
        <v>0</v>
      </c>
      <c r="BG388" s="249">
        <f>IF(N388="zákl. přenesená",J388,0)</f>
        <v>0</v>
      </c>
      <c r="BH388" s="249">
        <f>IF(N388="sníž. přenesená",J388,0)</f>
        <v>0</v>
      </c>
      <c r="BI388" s="249">
        <f>IF(N388="nulová",J388,0)</f>
        <v>0</v>
      </c>
      <c r="BJ388" s="97" t="s">
        <v>84</v>
      </c>
      <c r="BK388" s="249">
        <f>ROUND(I388*H388,2)</f>
        <v>0</v>
      </c>
      <c r="BL388" s="97" t="s">
        <v>155</v>
      </c>
      <c r="BM388" s="97" t="s">
        <v>527</v>
      </c>
    </row>
    <row r="389" spans="2:51" s="264" customFormat="1" ht="13.5">
      <c r="B389" s="263"/>
      <c r="D389" s="252" t="s">
        <v>157</v>
      </c>
      <c r="E389" s="265" t="s">
        <v>5</v>
      </c>
      <c r="F389" s="266" t="s">
        <v>522</v>
      </c>
      <c r="H389" s="267" t="s">
        <v>5</v>
      </c>
      <c r="I389" s="10"/>
      <c r="L389" s="263"/>
      <c r="M389" s="268"/>
      <c r="N389" s="269"/>
      <c r="O389" s="269"/>
      <c r="P389" s="269"/>
      <c r="Q389" s="269"/>
      <c r="R389" s="269"/>
      <c r="S389" s="269"/>
      <c r="T389" s="270"/>
      <c r="AT389" s="267" t="s">
        <v>157</v>
      </c>
      <c r="AU389" s="267" t="s">
        <v>86</v>
      </c>
      <c r="AV389" s="264" t="s">
        <v>84</v>
      </c>
      <c r="AW389" s="264" t="s">
        <v>39</v>
      </c>
      <c r="AX389" s="264" t="s">
        <v>76</v>
      </c>
      <c r="AY389" s="267" t="s">
        <v>149</v>
      </c>
    </row>
    <row r="390" spans="2:51" s="251" customFormat="1" ht="13.5">
      <c r="B390" s="250"/>
      <c r="D390" s="252" t="s">
        <v>157</v>
      </c>
      <c r="E390" s="253" t="s">
        <v>5</v>
      </c>
      <c r="F390" s="254" t="s">
        <v>528</v>
      </c>
      <c r="H390" s="255">
        <v>3.238</v>
      </c>
      <c r="I390" s="9"/>
      <c r="L390" s="250"/>
      <c r="M390" s="256"/>
      <c r="N390" s="257"/>
      <c r="O390" s="257"/>
      <c r="P390" s="257"/>
      <c r="Q390" s="257"/>
      <c r="R390" s="257"/>
      <c r="S390" s="257"/>
      <c r="T390" s="258"/>
      <c r="AT390" s="253" t="s">
        <v>157</v>
      </c>
      <c r="AU390" s="253" t="s">
        <v>86</v>
      </c>
      <c r="AV390" s="251" t="s">
        <v>86</v>
      </c>
      <c r="AW390" s="251" t="s">
        <v>39</v>
      </c>
      <c r="AX390" s="251" t="s">
        <v>76</v>
      </c>
      <c r="AY390" s="253" t="s">
        <v>149</v>
      </c>
    </row>
    <row r="391" spans="2:51" s="251" customFormat="1" ht="13.5">
      <c r="B391" s="250"/>
      <c r="D391" s="252" t="s">
        <v>157</v>
      </c>
      <c r="E391" s="253" t="s">
        <v>5</v>
      </c>
      <c r="F391" s="254" t="s">
        <v>529</v>
      </c>
      <c r="H391" s="255">
        <v>30.758</v>
      </c>
      <c r="I391" s="9"/>
      <c r="L391" s="250"/>
      <c r="M391" s="256"/>
      <c r="N391" s="257"/>
      <c r="O391" s="257"/>
      <c r="P391" s="257"/>
      <c r="Q391" s="257"/>
      <c r="R391" s="257"/>
      <c r="S391" s="257"/>
      <c r="T391" s="258"/>
      <c r="AT391" s="253" t="s">
        <v>157</v>
      </c>
      <c r="AU391" s="253" t="s">
        <v>86</v>
      </c>
      <c r="AV391" s="251" t="s">
        <v>86</v>
      </c>
      <c r="AW391" s="251" t="s">
        <v>39</v>
      </c>
      <c r="AX391" s="251" t="s">
        <v>76</v>
      </c>
      <c r="AY391" s="253" t="s">
        <v>149</v>
      </c>
    </row>
    <row r="392" spans="2:51" s="281" customFormat="1" ht="13.5">
      <c r="B392" s="280"/>
      <c r="D392" s="259" t="s">
        <v>157</v>
      </c>
      <c r="E392" s="282" t="s">
        <v>5</v>
      </c>
      <c r="F392" s="283" t="s">
        <v>237</v>
      </c>
      <c r="H392" s="284">
        <v>33.996</v>
      </c>
      <c r="I392" s="12"/>
      <c r="L392" s="280"/>
      <c r="M392" s="285"/>
      <c r="N392" s="286"/>
      <c r="O392" s="286"/>
      <c r="P392" s="286"/>
      <c r="Q392" s="286"/>
      <c r="R392" s="286"/>
      <c r="S392" s="286"/>
      <c r="T392" s="287"/>
      <c r="AT392" s="288" t="s">
        <v>157</v>
      </c>
      <c r="AU392" s="288" t="s">
        <v>86</v>
      </c>
      <c r="AV392" s="281" t="s">
        <v>155</v>
      </c>
      <c r="AW392" s="281" t="s">
        <v>39</v>
      </c>
      <c r="AX392" s="281" t="s">
        <v>84</v>
      </c>
      <c r="AY392" s="288" t="s">
        <v>149</v>
      </c>
    </row>
    <row r="393" spans="2:65" s="117" customFormat="1" ht="25.5" customHeight="1">
      <c r="B393" s="112"/>
      <c r="C393" s="239" t="s">
        <v>530</v>
      </c>
      <c r="D393" s="239" t="s">
        <v>151</v>
      </c>
      <c r="E393" s="240" t="s">
        <v>531</v>
      </c>
      <c r="F393" s="241" t="s">
        <v>532</v>
      </c>
      <c r="G393" s="242" t="s">
        <v>182</v>
      </c>
      <c r="H393" s="243">
        <v>14.213</v>
      </c>
      <c r="I393" s="8"/>
      <c r="J393" s="244">
        <f>ROUND(I393*H393,2)</f>
        <v>0</v>
      </c>
      <c r="K393" s="241"/>
      <c r="L393" s="112"/>
      <c r="M393" s="245" t="s">
        <v>5</v>
      </c>
      <c r="N393" s="246" t="s">
        <v>47</v>
      </c>
      <c r="O393" s="113"/>
      <c r="P393" s="247">
        <f>O393*H393</f>
        <v>0</v>
      </c>
      <c r="Q393" s="247">
        <v>0</v>
      </c>
      <c r="R393" s="247">
        <f>Q393*H393</f>
        <v>0</v>
      </c>
      <c r="S393" s="247">
        <v>0.027</v>
      </c>
      <c r="T393" s="248">
        <f>S393*H393</f>
        <v>0.38375099999999995</v>
      </c>
      <c r="AR393" s="97" t="s">
        <v>155</v>
      </c>
      <c r="AT393" s="97" t="s">
        <v>151</v>
      </c>
      <c r="AU393" s="97" t="s">
        <v>86</v>
      </c>
      <c r="AY393" s="97" t="s">
        <v>149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97" t="s">
        <v>84</v>
      </c>
      <c r="BK393" s="249">
        <f>ROUND(I393*H393,2)</f>
        <v>0</v>
      </c>
      <c r="BL393" s="97" t="s">
        <v>155</v>
      </c>
      <c r="BM393" s="97" t="s">
        <v>533</v>
      </c>
    </row>
    <row r="394" spans="2:51" s="264" customFormat="1" ht="13.5">
      <c r="B394" s="263"/>
      <c r="D394" s="252" t="s">
        <v>157</v>
      </c>
      <c r="E394" s="265" t="s">
        <v>5</v>
      </c>
      <c r="F394" s="266" t="s">
        <v>522</v>
      </c>
      <c r="H394" s="267" t="s">
        <v>5</v>
      </c>
      <c r="I394" s="10"/>
      <c r="L394" s="263"/>
      <c r="M394" s="268"/>
      <c r="N394" s="269"/>
      <c r="O394" s="269"/>
      <c r="P394" s="269"/>
      <c r="Q394" s="269"/>
      <c r="R394" s="269"/>
      <c r="S394" s="269"/>
      <c r="T394" s="270"/>
      <c r="AT394" s="267" t="s">
        <v>157</v>
      </c>
      <c r="AU394" s="267" t="s">
        <v>86</v>
      </c>
      <c r="AV394" s="264" t="s">
        <v>84</v>
      </c>
      <c r="AW394" s="264" t="s">
        <v>39</v>
      </c>
      <c r="AX394" s="264" t="s">
        <v>76</v>
      </c>
      <c r="AY394" s="267" t="s">
        <v>149</v>
      </c>
    </row>
    <row r="395" spans="2:51" s="251" customFormat="1" ht="13.5">
      <c r="B395" s="250"/>
      <c r="D395" s="259" t="s">
        <v>157</v>
      </c>
      <c r="E395" s="260" t="s">
        <v>5</v>
      </c>
      <c r="F395" s="261" t="s">
        <v>534</v>
      </c>
      <c r="H395" s="262">
        <v>14.213</v>
      </c>
      <c r="I395" s="9"/>
      <c r="L395" s="250"/>
      <c r="M395" s="256"/>
      <c r="N395" s="257"/>
      <c r="O395" s="257"/>
      <c r="P395" s="257"/>
      <c r="Q395" s="257"/>
      <c r="R395" s="257"/>
      <c r="S395" s="257"/>
      <c r="T395" s="258"/>
      <c r="AT395" s="253" t="s">
        <v>157</v>
      </c>
      <c r="AU395" s="253" t="s">
        <v>86</v>
      </c>
      <c r="AV395" s="251" t="s">
        <v>86</v>
      </c>
      <c r="AW395" s="251" t="s">
        <v>39</v>
      </c>
      <c r="AX395" s="251" t="s">
        <v>84</v>
      </c>
      <c r="AY395" s="253" t="s">
        <v>149</v>
      </c>
    </row>
    <row r="396" spans="2:65" s="117" customFormat="1" ht="25.5" customHeight="1">
      <c r="B396" s="112"/>
      <c r="C396" s="239" t="s">
        <v>535</v>
      </c>
      <c r="D396" s="239" t="s">
        <v>151</v>
      </c>
      <c r="E396" s="240" t="s">
        <v>536</v>
      </c>
      <c r="F396" s="241" t="s">
        <v>537</v>
      </c>
      <c r="G396" s="242" t="s">
        <v>182</v>
      </c>
      <c r="H396" s="243">
        <v>582.912</v>
      </c>
      <c r="I396" s="8"/>
      <c r="J396" s="244">
        <f>ROUND(I396*H396,2)</f>
        <v>0</v>
      </c>
      <c r="K396" s="241"/>
      <c r="L396" s="112"/>
      <c r="M396" s="245" t="s">
        <v>5</v>
      </c>
      <c r="N396" s="246" t="s">
        <v>47</v>
      </c>
      <c r="O396" s="113"/>
      <c r="P396" s="247">
        <f>O396*H396</f>
        <v>0</v>
      </c>
      <c r="Q396" s="247">
        <v>0</v>
      </c>
      <c r="R396" s="247">
        <f>Q396*H396</f>
        <v>0</v>
      </c>
      <c r="S396" s="247">
        <v>0.054</v>
      </c>
      <c r="T396" s="248">
        <f>S396*H396</f>
        <v>31.477248000000003</v>
      </c>
      <c r="AR396" s="97" t="s">
        <v>155</v>
      </c>
      <c r="AT396" s="97" t="s">
        <v>151</v>
      </c>
      <c r="AU396" s="97" t="s">
        <v>86</v>
      </c>
      <c r="AY396" s="97" t="s">
        <v>149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97" t="s">
        <v>84</v>
      </c>
      <c r="BK396" s="249">
        <f>ROUND(I396*H396,2)</f>
        <v>0</v>
      </c>
      <c r="BL396" s="97" t="s">
        <v>155</v>
      </c>
      <c r="BM396" s="97" t="s">
        <v>538</v>
      </c>
    </row>
    <row r="397" spans="2:51" s="264" customFormat="1" ht="13.5">
      <c r="B397" s="263"/>
      <c r="D397" s="252" t="s">
        <v>157</v>
      </c>
      <c r="E397" s="265" t="s">
        <v>5</v>
      </c>
      <c r="F397" s="266" t="s">
        <v>522</v>
      </c>
      <c r="H397" s="267" t="s">
        <v>5</v>
      </c>
      <c r="I397" s="10"/>
      <c r="L397" s="263"/>
      <c r="M397" s="268"/>
      <c r="N397" s="269"/>
      <c r="O397" s="269"/>
      <c r="P397" s="269"/>
      <c r="Q397" s="269"/>
      <c r="R397" s="269"/>
      <c r="S397" s="269"/>
      <c r="T397" s="270"/>
      <c r="AT397" s="267" t="s">
        <v>157</v>
      </c>
      <c r="AU397" s="267" t="s">
        <v>86</v>
      </c>
      <c r="AV397" s="264" t="s">
        <v>84</v>
      </c>
      <c r="AW397" s="264" t="s">
        <v>39</v>
      </c>
      <c r="AX397" s="264" t="s">
        <v>76</v>
      </c>
      <c r="AY397" s="267" t="s">
        <v>149</v>
      </c>
    </row>
    <row r="398" spans="2:51" s="251" customFormat="1" ht="13.5">
      <c r="B398" s="250"/>
      <c r="D398" s="252" t="s">
        <v>157</v>
      </c>
      <c r="E398" s="253" t="s">
        <v>5</v>
      </c>
      <c r="F398" s="254" t="s">
        <v>539</v>
      </c>
      <c r="H398" s="255">
        <v>215.062</v>
      </c>
      <c r="I398" s="9"/>
      <c r="L398" s="250"/>
      <c r="M398" s="256"/>
      <c r="N398" s="257"/>
      <c r="O398" s="257"/>
      <c r="P398" s="257"/>
      <c r="Q398" s="257"/>
      <c r="R398" s="257"/>
      <c r="S398" s="257"/>
      <c r="T398" s="258"/>
      <c r="AT398" s="253" t="s">
        <v>157</v>
      </c>
      <c r="AU398" s="253" t="s">
        <v>86</v>
      </c>
      <c r="AV398" s="251" t="s">
        <v>86</v>
      </c>
      <c r="AW398" s="251" t="s">
        <v>39</v>
      </c>
      <c r="AX398" s="251" t="s">
        <v>76</v>
      </c>
      <c r="AY398" s="253" t="s">
        <v>149</v>
      </c>
    </row>
    <row r="399" spans="2:51" s="251" customFormat="1" ht="13.5">
      <c r="B399" s="250"/>
      <c r="D399" s="252" t="s">
        <v>157</v>
      </c>
      <c r="E399" s="253" t="s">
        <v>5</v>
      </c>
      <c r="F399" s="254" t="s">
        <v>540</v>
      </c>
      <c r="H399" s="255">
        <v>63.46</v>
      </c>
      <c r="I399" s="9"/>
      <c r="L399" s="250"/>
      <c r="M399" s="256"/>
      <c r="N399" s="257"/>
      <c r="O399" s="257"/>
      <c r="P399" s="257"/>
      <c r="Q399" s="257"/>
      <c r="R399" s="257"/>
      <c r="S399" s="257"/>
      <c r="T399" s="258"/>
      <c r="AT399" s="253" t="s">
        <v>157</v>
      </c>
      <c r="AU399" s="253" t="s">
        <v>86</v>
      </c>
      <c r="AV399" s="251" t="s">
        <v>86</v>
      </c>
      <c r="AW399" s="251" t="s">
        <v>39</v>
      </c>
      <c r="AX399" s="251" t="s">
        <v>76</v>
      </c>
      <c r="AY399" s="253" t="s">
        <v>149</v>
      </c>
    </row>
    <row r="400" spans="2:51" s="251" customFormat="1" ht="13.5">
      <c r="B400" s="250"/>
      <c r="D400" s="252" t="s">
        <v>157</v>
      </c>
      <c r="E400" s="253" t="s">
        <v>5</v>
      </c>
      <c r="F400" s="254" t="s">
        <v>541</v>
      </c>
      <c r="H400" s="255">
        <v>106.392</v>
      </c>
      <c r="I400" s="9"/>
      <c r="L400" s="250"/>
      <c r="M400" s="256"/>
      <c r="N400" s="257"/>
      <c r="O400" s="257"/>
      <c r="P400" s="257"/>
      <c r="Q400" s="257"/>
      <c r="R400" s="257"/>
      <c r="S400" s="257"/>
      <c r="T400" s="258"/>
      <c r="AT400" s="253" t="s">
        <v>157</v>
      </c>
      <c r="AU400" s="253" t="s">
        <v>86</v>
      </c>
      <c r="AV400" s="251" t="s">
        <v>86</v>
      </c>
      <c r="AW400" s="251" t="s">
        <v>39</v>
      </c>
      <c r="AX400" s="251" t="s">
        <v>76</v>
      </c>
      <c r="AY400" s="253" t="s">
        <v>149</v>
      </c>
    </row>
    <row r="401" spans="2:51" s="251" customFormat="1" ht="13.5">
      <c r="B401" s="250"/>
      <c r="D401" s="252" t="s">
        <v>157</v>
      </c>
      <c r="E401" s="253" t="s">
        <v>5</v>
      </c>
      <c r="F401" s="254" t="s">
        <v>542</v>
      </c>
      <c r="H401" s="255">
        <v>22.713</v>
      </c>
      <c r="I401" s="9"/>
      <c r="L401" s="250"/>
      <c r="M401" s="256"/>
      <c r="N401" s="257"/>
      <c r="O401" s="257"/>
      <c r="P401" s="257"/>
      <c r="Q401" s="257"/>
      <c r="R401" s="257"/>
      <c r="S401" s="257"/>
      <c r="T401" s="258"/>
      <c r="AT401" s="253" t="s">
        <v>157</v>
      </c>
      <c r="AU401" s="253" t="s">
        <v>86</v>
      </c>
      <c r="AV401" s="251" t="s">
        <v>86</v>
      </c>
      <c r="AW401" s="251" t="s">
        <v>39</v>
      </c>
      <c r="AX401" s="251" t="s">
        <v>76</v>
      </c>
      <c r="AY401" s="253" t="s">
        <v>149</v>
      </c>
    </row>
    <row r="402" spans="2:51" s="251" customFormat="1" ht="13.5">
      <c r="B402" s="250"/>
      <c r="D402" s="252" t="s">
        <v>157</v>
      </c>
      <c r="E402" s="253" t="s">
        <v>5</v>
      </c>
      <c r="F402" s="254" t="s">
        <v>543</v>
      </c>
      <c r="H402" s="255">
        <v>45.646</v>
      </c>
      <c r="I402" s="9"/>
      <c r="L402" s="250"/>
      <c r="M402" s="256"/>
      <c r="N402" s="257"/>
      <c r="O402" s="257"/>
      <c r="P402" s="257"/>
      <c r="Q402" s="257"/>
      <c r="R402" s="257"/>
      <c r="S402" s="257"/>
      <c r="T402" s="258"/>
      <c r="AT402" s="253" t="s">
        <v>157</v>
      </c>
      <c r="AU402" s="253" t="s">
        <v>86</v>
      </c>
      <c r="AV402" s="251" t="s">
        <v>86</v>
      </c>
      <c r="AW402" s="251" t="s">
        <v>39</v>
      </c>
      <c r="AX402" s="251" t="s">
        <v>76</v>
      </c>
      <c r="AY402" s="253" t="s">
        <v>149</v>
      </c>
    </row>
    <row r="403" spans="2:51" s="251" customFormat="1" ht="13.5">
      <c r="B403" s="250"/>
      <c r="D403" s="252" t="s">
        <v>157</v>
      </c>
      <c r="E403" s="253" t="s">
        <v>5</v>
      </c>
      <c r="F403" s="254" t="s">
        <v>544</v>
      </c>
      <c r="H403" s="255">
        <v>72.197</v>
      </c>
      <c r="I403" s="9"/>
      <c r="L403" s="250"/>
      <c r="M403" s="256"/>
      <c r="N403" s="257"/>
      <c r="O403" s="257"/>
      <c r="P403" s="257"/>
      <c r="Q403" s="257"/>
      <c r="R403" s="257"/>
      <c r="S403" s="257"/>
      <c r="T403" s="258"/>
      <c r="AT403" s="253" t="s">
        <v>157</v>
      </c>
      <c r="AU403" s="253" t="s">
        <v>86</v>
      </c>
      <c r="AV403" s="251" t="s">
        <v>86</v>
      </c>
      <c r="AW403" s="251" t="s">
        <v>39</v>
      </c>
      <c r="AX403" s="251" t="s">
        <v>76</v>
      </c>
      <c r="AY403" s="253" t="s">
        <v>149</v>
      </c>
    </row>
    <row r="404" spans="2:51" s="251" customFormat="1" ht="13.5">
      <c r="B404" s="250"/>
      <c r="D404" s="252" t="s">
        <v>157</v>
      </c>
      <c r="E404" s="253" t="s">
        <v>5</v>
      </c>
      <c r="F404" s="254" t="s">
        <v>545</v>
      </c>
      <c r="H404" s="255">
        <v>32.386</v>
      </c>
      <c r="I404" s="9"/>
      <c r="L404" s="250"/>
      <c r="M404" s="256"/>
      <c r="N404" s="257"/>
      <c r="O404" s="257"/>
      <c r="P404" s="257"/>
      <c r="Q404" s="257"/>
      <c r="R404" s="257"/>
      <c r="S404" s="257"/>
      <c r="T404" s="258"/>
      <c r="AT404" s="253" t="s">
        <v>157</v>
      </c>
      <c r="AU404" s="253" t="s">
        <v>86</v>
      </c>
      <c r="AV404" s="251" t="s">
        <v>86</v>
      </c>
      <c r="AW404" s="251" t="s">
        <v>39</v>
      </c>
      <c r="AX404" s="251" t="s">
        <v>76</v>
      </c>
      <c r="AY404" s="253" t="s">
        <v>149</v>
      </c>
    </row>
    <row r="405" spans="2:51" s="251" customFormat="1" ht="13.5">
      <c r="B405" s="250"/>
      <c r="D405" s="252" t="s">
        <v>157</v>
      </c>
      <c r="E405" s="253" t="s">
        <v>5</v>
      </c>
      <c r="F405" s="254" t="s">
        <v>546</v>
      </c>
      <c r="H405" s="255">
        <v>25.056</v>
      </c>
      <c r="I405" s="9"/>
      <c r="L405" s="250"/>
      <c r="M405" s="256"/>
      <c r="N405" s="257"/>
      <c r="O405" s="257"/>
      <c r="P405" s="257"/>
      <c r="Q405" s="257"/>
      <c r="R405" s="257"/>
      <c r="S405" s="257"/>
      <c r="T405" s="258"/>
      <c r="AT405" s="253" t="s">
        <v>157</v>
      </c>
      <c r="AU405" s="253" t="s">
        <v>86</v>
      </c>
      <c r="AV405" s="251" t="s">
        <v>86</v>
      </c>
      <c r="AW405" s="251" t="s">
        <v>39</v>
      </c>
      <c r="AX405" s="251" t="s">
        <v>76</v>
      </c>
      <c r="AY405" s="253" t="s">
        <v>149</v>
      </c>
    </row>
    <row r="406" spans="2:51" s="281" customFormat="1" ht="13.5">
      <c r="B406" s="280"/>
      <c r="D406" s="259" t="s">
        <v>157</v>
      </c>
      <c r="E406" s="282" t="s">
        <v>5</v>
      </c>
      <c r="F406" s="283" t="s">
        <v>237</v>
      </c>
      <c r="H406" s="284">
        <v>582.912</v>
      </c>
      <c r="I406" s="12"/>
      <c r="L406" s="280"/>
      <c r="M406" s="285"/>
      <c r="N406" s="286"/>
      <c r="O406" s="286"/>
      <c r="P406" s="286"/>
      <c r="Q406" s="286"/>
      <c r="R406" s="286"/>
      <c r="S406" s="286"/>
      <c r="T406" s="287"/>
      <c r="AT406" s="288" t="s">
        <v>157</v>
      </c>
      <c r="AU406" s="288" t="s">
        <v>86</v>
      </c>
      <c r="AV406" s="281" t="s">
        <v>155</v>
      </c>
      <c r="AW406" s="281" t="s">
        <v>39</v>
      </c>
      <c r="AX406" s="281" t="s">
        <v>84</v>
      </c>
      <c r="AY406" s="288" t="s">
        <v>149</v>
      </c>
    </row>
    <row r="407" spans="2:65" s="117" customFormat="1" ht="25.5" customHeight="1">
      <c r="B407" s="112"/>
      <c r="C407" s="239" t="s">
        <v>547</v>
      </c>
      <c r="D407" s="239" t="s">
        <v>151</v>
      </c>
      <c r="E407" s="240" t="s">
        <v>548</v>
      </c>
      <c r="F407" s="241" t="s">
        <v>549</v>
      </c>
      <c r="G407" s="242" t="s">
        <v>182</v>
      </c>
      <c r="H407" s="243">
        <v>98.843</v>
      </c>
      <c r="I407" s="8"/>
      <c r="J407" s="244">
        <f>ROUND(I407*H407,2)</f>
        <v>0</v>
      </c>
      <c r="K407" s="241"/>
      <c r="L407" s="112"/>
      <c r="M407" s="245" t="s">
        <v>5</v>
      </c>
      <c r="N407" s="246" t="s">
        <v>47</v>
      </c>
      <c r="O407" s="113"/>
      <c r="P407" s="247">
        <f>O407*H407</f>
        <v>0</v>
      </c>
      <c r="Q407" s="247">
        <v>0</v>
      </c>
      <c r="R407" s="247">
        <f>Q407*H407</f>
        <v>0</v>
      </c>
      <c r="S407" s="247">
        <v>0.047</v>
      </c>
      <c r="T407" s="248">
        <f>S407*H407</f>
        <v>4.645621</v>
      </c>
      <c r="AR407" s="97" t="s">
        <v>155</v>
      </c>
      <c r="AT407" s="97" t="s">
        <v>151</v>
      </c>
      <c r="AU407" s="97" t="s">
        <v>86</v>
      </c>
      <c r="AY407" s="97" t="s">
        <v>149</v>
      </c>
      <c r="BE407" s="249">
        <f>IF(N407="základní",J407,0)</f>
        <v>0</v>
      </c>
      <c r="BF407" s="249">
        <f>IF(N407="snížená",J407,0)</f>
        <v>0</v>
      </c>
      <c r="BG407" s="249">
        <f>IF(N407="zákl. přenesená",J407,0)</f>
        <v>0</v>
      </c>
      <c r="BH407" s="249">
        <f>IF(N407="sníž. přenesená",J407,0)</f>
        <v>0</v>
      </c>
      <c r="BI407" s="249">
        <f>IF(N407="nulová",J407,0)</f>
        <v>0</v>
      </c>
      <c r="BJ407" s="97" t="s">
        <v>84</v>
      </c>
      <c r="BK407" s="249">
        <f>ROUND(I407*H407,2)</f>
        <v>0</v>
      </c>
      <c r="BL407" s="97" t="s">
        <v>155</v>
      </c>
      <c r="BM407" s="97" t="s">
        <v>550</v>
      </c>
    </row>
    <row r="408" spans="2:51" s="264" customFormat="1" ht="13.5">
      <c r="B408" s="263"/>
      <c r="D408" s="252" t="s">
        <v>157</v>
      </c>
      <c r="E408" s="265" t="s">
        <v>5</v>
      </c>
      <c r="F408" s="266" t="s">
        <v>522</v>
      </c>
      <c r="H408" s="267" t="s">
        <v>5</v>
      </c>
      <c r="I408" s="10"/>
      <c r="L408" s="263"/>
      <c r="M408" s="268"/>
      <c r="N408" s="269"/>
      <c r="O408" s="269"/>
      <c r="P408" s="269"/>
      <c r="Q408" s="269"/>
      <c r="R408" s="269"/>
      <c r="S408" s="269"/>
      <c r="T408" s="270"/>
      <c r="AT408" s="267" t="s">
        <v>157</v>
      </c>
      <c r="AU408" s="267" t="s">
        <v>86</v>
      </c>
      <c r="AV408" s="264" t="s">
        <v>84</v>
      </c>
      <c r="AW408" s="264" t="s">
        <v>39</v>
      </c>
      <c r="AX408" s="264" t="s">
        <v>76</v>
      </c>
      <c r="AY408" s="267" t="s">
        <v>149</v>
      </c>
    </row>
    <row r="409" spans="2:51" s="251" customFormat="1" ht="13.5">
      <c r="B409" s="250"/>
      <c r="D409" s="252" t="s">
        <v>157</v>
      </c>
      <c r="E409" s="253" t="s">
        <v>5</v>
      </c>
      <c r="F409" s="254" t="s">
        <v>551</v>
      </c>
      <c r="H409" s="255">
        <v>16.052</v>
      </c>
      <c r="I409" s="9"/>
      <c r="L409" s="250"/>
      <c r="M409" s="256"/>
      <c r="N409" s="257"/>
      <c r="O409" s="257"/>
      <c r="P409" s="257"/>
      <c r="Q409" s="257"/>
      <c r="R409" s="257"/>
      <c r="S409" s="257"/>
      <c r="T409" s="258"/>
      <c r="AT409" s="253" t="s">
        <v>157</v>
      </c>
      <c r="AU409" s="253" t="s">
        <v>86</v>
      </c>
      <c r="AV409" s="251" t="s">
        <v>86</v>
      </c>
      <c r="AW409" s="251" t="s">
        <v>39</v>
      </c>
      <c r="AX409" s="251" t="s">
        <v>76</v>
      </c>
      <c r="AY409" s="253" t="s">
        <v>149</v>
      </c>
    </row>
    <row r="410" spans="2:51" s="251" customFormat="1" ht="13.5">
      <c r="B410" s="250"/>
      <c r="D410" s="252" t="s">
        <v>157</v>
      </c>
      <c r="E410" s="253" t="s">
        <v>5</v>
      </c>
      <c r="F410" s="254" t="s">
        <v>552</v>
      </c>
      <c r="H410" s="255">
        <v>22.149</v>
      </c>
      <c r="I410" s="9"/>
      <c r="L410" s="250"/>
      <c r="M410" s="256"/>
      <c r="N410" s="257"/>
      <c r="O410" s="257"/>
      <c r="P410" s="257"/>
      <c r="Q410" s="257"/>
      <c r="R410" s="257"/>
      <c r="S410" s="257"/>
      <c r="T410" s="258"/>
      <c r="AT410" s="253" t="s">
        <v>157</v>
      </c>
      <c r="AU410" s="253" t="s">
        <v>86</v>
      </c>
      <c r="AV410" s="251" t="s">
        <v>86</v>
      </c>
      <c r="AW410" s="251" t="s">
        <v>39</v>
      </c>
      <c r="AX410" s="251" t="s">
        <v>76</v>
      </c>
      <c r="AY410" s="253" t="s">
        <v>149</v>
      </c>
    </row>
    <row r="411" spans="2:51" s="251" customFormat="1" ht="13.5">
      <c r="B411" s="250"/>
      <c r="D411" s="252" t="s">
        <v>157</v>
      </c>
      <c r="E411" s="253" t="s">
        <v>5</v>
      </c>
      <c r="F411" s="254" t="s">
        <v>553</v>
      </c>
      <c r="H411" s="255">
        <v>17.522</v>
      </c>
      <c r="I411" s="9"/>
      <c r="L411" s="250"/>
      <c r="M411" s="256"/>
      <c r="N411" s="257"/>
      <c r="O411" s="257"/>
      <c r="P411" s="257"/>
      <c r="Q411" s="257"/>
      <c r="R411" s="257"/>
      <c r="S411" s="257"/>
      <c r="T411" s="258"/>
      <c r="AT411" s="253" t="s">
        <v>157</v>
      </c>
      <c r="AU411" s="253" t="s">
        <v>86</v>
      </c>
      <c r="AV411" s="251" t="s">
        <v>86</v>
      </c>
      <c r="AW411" s="251" t="s">
        <v>39</v>
      </c>
      <c r="AX411" s="251" t="s">
        <v>76</v>
      </c>
      <c r="AY411" s="253" t="s">
        <v>149</v>
      </c>
    </row>
    <row r="412" spans="2:51" s="251" customFormat="1" ht="13.5">
      <c r="B412" s="250"/>
      <c r="D412" s="252" t="s">
        <v>157</v>
      </c>
      <c r="E412" s="253" t="s">
        <v>5</v>
      </c>
      <c r="F412" s="254" t="s">
        <v>554</v>
      </c>
      <c r="H412" s="255">
        <v>43.12</v>
      </c>
      <c r="I412" s="9"/>
      <c r="L412" s="250"/>
      <c r="M412" s="256"/>
      <c r="N412" s="257"/>
      <c r="O412" s="257"/>
      <c r="P412" s="257"/>
      <c r="Q412" s="257"/>
      <c r="R412" s="257"/>
      <c r="S412" s="257"/>
      <c r="T412" s="258"/>
      <c r="AT412" s="253" t="s">
        <v>157</v>
      </c>
      <c r="AU412" s="253" t="s">
        <v>86</v>
      </c>
      <c r="AV412" s="251" t="s">
        <v>86</v>
      </c>
      <c r="AW412" s="251" t="s">
        <v>39</v>
      </c>
      <c r="AX412" s="251" t="s">
        <v>76</v>
      </c>
      <c r="AY412" s="253" t="s">
        <v>149</v>
      </c>
    </row>
    <row r="413" spans="2:51" s="281" customFormat="1" ht="13.5">
      <c r="B413" s="280"/>
      <c r="D413" s="259" t="s">
        <v>157</v>
      </c>
      <c r="E413" s="282" t="s">
        <v>5</v>
      </c>
      <c r="F413" s="283" t="s">
        <v>237</v>
      </c>
      <c r="H413" s="284">
        <v>98.843</v>
      </c>
      <c r="I413" s="12"/>
      <c r="L413" s="280"/>
      <c r="M413" s="285"/>
      <c r="N413" s="286"/>
      <c r="O413" s="286"/>
      <c r="P413" s="286"/>
      <c r="Q413" s="286"/>
      <c r="R413" s="286"/>
      <c r="S413" s="286"/>
      <c r="T413" s="287"/>
      <c r="AT413" s="288" t="s">
        <v>157</v>
      </c>
      <c r="AU413" s="288" t="s">
        <v>86</v>
      </c>
      <c r="AV413" s="281" t="s">
        <v>155</v>
      </c>
      <c r="AW413" s="281" t="s">
        <v>39</v>
      </c>
      <c r="AX413" s="281" t="s">
        <v>84</v>
      </c>
      <c r="AY413" s="288" t="s">
        <v>149</v>
      </c>
    </row>
    <row r="414" spans="2:65" s="117" customFormat="1" ht="25.5" customHeight="1">
      <c r="B414" s="112"/>
      <c r="C414" s="239" t="s">
        <v>555</v>
      </c>
      <c r="D414" s="239" t="s">
        <v>151</v>
      </c>
      <c r="E414" s="240" t="s">
        <v>556</v>
      </c>
      <c r="F414" s="241" t="s">
        <v>557</v>
      </c>
      <c r="G414" s="242" t="s">
        <v>182</v>
      </c>
      <c r="H414" s="243">
        <v>6.938</v>
      </c>
      <c r="I414" s="8"/>
      <c r="J414" s="244">
        <f>ROUND(I414*H414,2)</f>
        <v>0</v>
      </c>
      <c r="K414" s="241"/>
      <c r="L414" s="112"/>
      <c r="M414" s="245" t="s">
        <v>5</v>
      </c>
      <c r="N414" s="246" t="s">
        <v>47</v>
      </c>
      <c r="O414" s="113"/>
      <c r="P414" s="247">
        <f>O414*H414</f>
        <v>0</v>
      </c>
      <c r="Q414" s="247">
        <v>0</v>
      </c>
      <c r="R414" s="247">
        <f>Q414*H414</f>
        <v>0</v>
      </c>
      <c r="S414" s="247">
        <v>0.034</v>
      </c>
      <c r="T414" s="248">
        <f>S414*H414</f>
        <v>0.23589200000000002</v>
      </c>
      <c r="AR414" s="97" t="s">
        <v>155</v>
      </c>
      <c r="AT414" s="97" t="s">
        <v>151</v>
      </c>
      <c r="AU414" s="97" t="s">
        <v>86</v>
      </c>
      <c r="AY414" s="97" t="s">
        <v>149</v>
      </c>
      <c r="BE414" s="249">
        <f>IF(N414="základní",J414,0)</f>
        <v>0</v>
      </c>
      <c r="BF414" s="249">
        <f>IF(N414="snížená",J414,0)</f>
        <v>0</v>
      </c>
      <c r="BG414" s="249">
        <f>IF(N414="zákl. přenesená",J414,0)</f>
        <v>0</v>
      </c>
      <c r="BH414" s="249">
        <f>IF(N414="sníž. přenesená",J414,0)</f>
        <v>0</v>
      </c>
      <c r="BI414" s="249">
        <f>IF(N414="nulová",J414,0)</f>
        <v>0</v>
      </c>
      <c r="BJ414" s="97" t="s">
        <v>84</v>
      </c>
      <c r="BK414" s="249">
        <f>ROUND(I414*H414,2)</f>
        <v>0</v>
      </c>
      <c r="BL414" s="97" t="s">
        <v>155</v>
      </c>
      <c r="BM414" s="97" t="s">
        <v>558</v>
      </c>
    </row>
    <row r="415" spans="2:51" s="264" customFormat="1" ht="13.5">
      <c r="B415" s="263"/>
      <c r="D415" s="252" t="s">
        <v>157</v>
      </c>
      <c r="E415" s="265" t="s">
        <v>5</v>
      </c>
      <c r="F415" s="266" t="s">
        <v>522</v>
      </c>
      <c r="H415" s="267" t="s">
        <v>5</v>
      </c>
      <c r="I415" s="10"/>
      <c r="L415" s="263"/>
      <c r="M415" s="268"/>
      <c r="N415" s="269"/>
      <c r="O415" s="269"/>
      <c r="P415" s="269"/>
      <c r="Q415" s="269"/>
      <c r="R415" s="269"/>
      <c r="S415" s="269"/>
      <c r="T415" s="270"/>
      <c r="AT415" s="267" t="s">
        <v>157</v>
      </c>
      <c r="AU415" s="267" t="s">
        <v>86</v>
      </c>
      <c r="AV415" s="264" t="s">
        <v>84</v>
      </c>
      <c r="AW415" s="264" t="s">
        <v>39</v>
      </c>
      <c r="AX415" s="264" t="s">
        <v>76</v>
      </c>
      <c r="AY415" s="267" t="s">
        <v>149</v>
      </c>
    </row>
    <row r="416" spans="2:51" s="251" customFormat="1" ht="13.5">
      <c r="B416" s="250"/>
      <c r="D416" s="259" t="s">
        <v>157</v>
      </c>
      <c r="E416" s="260" t="s">
        <v>5</v>
      </c>
      <c r="F416" s="261" t="s">
        <v>559</v>
      </c>
      <c r="H416" s="262">
        <v>6.938</v>
      </c>
      <c r="I416" s="9"/>
      <c r="L416" s="250"/>
      <c r="M416" s="256"/>
      <c r="N416" s="257"/>
      <c r="O416" s="257"/>
      <c r="P416" s="257"/>
      <c r="Q416" s="257"/>
      <c r="R416" s="257"/>
      <c r="S416" s="257"/>
      <c r="T416" s="258"/>
      <c r="AT416" s="253" t="s">
        <v>157</v>
      </c>
      <c r="AU416" s="253" t="s">
        <v>86</v>
      </c>
      <c r="AV416" s="251" t="s">
        <v>86</v>
      </c>
      <c r="AW416" s="251" t="s">
        <v>39</v>
      </c>
      <c r="AX416" s="251" t="s">
        <v>84</v>
      </c>
      <c r="AY416" s="253" t="s">
        <v>149</v>
      </c>
    </row>
    <row r="417" spans="2:65" s="117" customFormat="1" ht="25.5" customHeight="1">
      <c r="B417" s="112"/>
      <c r="C417" s="239" t="s">
        <v>560</v>
      </c>
      <c r="D417" s="239" t="s">
        <v>151</v>
      </c>
      <c r="E417" s="240" t="s">
        <v>561</v>
      </c>
      <c r="F417" s="241" t="s">
        <v>562</v>
      </c>
      <c r="G417" s="242" t="s">
        <v>182</v>
      </c>
      <c r="H417" s="243">
        <v>380.17</v>
      </c>
      <c r="I417" s="8"/>
      <c r="J417" s="244">
        <f>ROUND(I417*H417,2)</f>
        <v>0</v>
      </c>
      <c r="K417" s="241"/>
      <c r="L417" s="112"/>
      <c r="M417" s="245" t="s">
        <v>5</v>
      </c>
      <c r="N417" s="246" t="s">
        <v>47</v>
      </c>
      <c r="O417" s="113"/>
      <c r="P417" s="247">
        <f>O417*H417</f>
        <v>0</v>
      </c>
      <c r="Q417" s="247">
        <v>0</v>
      </c>
      <c r="R417" s="247">
        <f>Q417*H417</f>
        <v>0</v>
      </c>
      <c r="S417" s="247">
        <v>0.003</v>
      </c>
      <c r="T417" s="248">
        <f>S417*H417</f>
        <v>1.1405100000000001</v>
      </c>
      <c r="AR417" s="97" t="s">
        <v>155</v>
      </c>
      <c r="AT417" s="97" t="s">
        <v>151</v>
      </c>
      <c r="AU417" s="97" t="s">
        <v>86</v>
      </c>
      <c r="AY417" s="97" t="s">
        <v>149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97" t="s">
        <v>84</v>
      </c>
      <c r="BK417" s="249">
        <f>ROUND(I417*H417,2)</f>
        <v>0</v>
      </c>
      <c r="BL417" s="97" t="s">
        <v>155</v>
      </c>
      <c r="BM417" s="97" t="s">
        <v>563</v>
      </c>
    </row>
    <row r="418" spans="2:47" s="117" customFormat="1" ht="27">
      <c r="B418" s="112"/>
      <c r="D418" s="252" t="s">
        <v>242</v>
      </c>
      <c r="F418" s="289" t="s">
        <v>564</v>
      </c>
      <c r="I418" s="13"/>
      <c r="L418" s="112"/>
      <c r="M418" s="290"/>
      <c r="N418" s="113"/>
      <c r="O418" s="113"/>
      <c r="P418" s="113"/>
      <c r="Q418" s="113"/>
      <c r="R418" s="113"/>
      <c r="S418" s="113"/>
      <c r="T418" s="143"/>
      <c r="AT418" s="97" t="s">
        <v>242</v>
      </c>
      <c r="AU418" s="97" t="s">
        <v>86</v>
      </c>
    </row>
    <row r="419" spans="2:51" s="264" customFormat="1" ht="13.5">
      <c r="B419" s="263"/>
      <c r="D419" s="252" t="s">
        <v>157</v>
      </c>
      <c r="E419" s="265" t="s">
        <v>5</v>
      </c>
      <c r="F419" s="266" t="s">
        <v>565</v>
      </c>
      <c r="H419" s="267" t="s">
        <v>5</v>
      </c>
      <c r="I419" s="10"/>
      <c r="L419" s="263"/>
      <c r="M419" s="268"/>
      <c r="N419" s="269"/>
      <c r="O419" s="269"/>
      <c r="P419" s="269"/>
      <c r="Q419" s="269"/>
      <c r="R419" s="269"/>
      <c r="S419" s="269"/>
      <c r="T419" s="270"/>
      <c r="AT419" s="267" t="s">
        <v>157</v>
      </c>
      <c r="AU419" s="267" t="s">
        <v>86</v>
      </c>
      <c r="AV419" s="264" t="s">
        <v>84</v>
      </c>
      <c r="AW419" s="264" t="s">
        <v>39</v>
      </c>
      <c r="AX419" s="264" t="s">
        <v>76</v>
      </c>
      <c r="AY419" s="267" t="s">
        <v>149</v>
      </c>
    </row>
    <row r="420" spans="2:51" s="251" customFormat="1" ht="13.5">
      <c r="B420" s="250"/>
      <c r="D420" s="252" t="s">
        <v>157</v>
      </c>
      <c r="E420" s="253" t="s">
        <v>5</v>
      </c>
      <c r="F420" s="254" t="s">
        <v>539</v>
      </c>
      <c r="H420" s="255">
        <v>215.062</v>
      </c>
      <c r="I420" s="9"/>
      <c r="L420" s="250"/>
      <c r="M420" s="256"/>
      <c r="N420" s="257"/>
      <c r="O420" s="257"/>
      <c r="P420" s="257"/>
      <c r="Q420" s="257"/>
      <c r="R420" s="257"/>
      <c r="S420" s="257"/>
      <c r="T420" s="258"/>
      <c r="AT420" s="253" t="s">
        <v>157</v>
      </c>
      <c r="AU420" s="253" t="s">
        <v>86</v>
      </c>
      <c r="AV420" s="251" t="s">
        <v>86</v>
      </c>
      <c r="AW420" s="251" t="s">
        <v>39</v>
      </c>
      <c r="AX420" s="251" t="s">
        <v>76</v>
      </c>
      <c r="AY420" s="253" t="s">
        <v>149</v>
      </c>
    </row>
    <row r="421" spans="2:51" s="251" customFormat="1" ht="13.5">
      <c r="B421" s="250"/>
      <c r="D421" s="252" t="s">
        <v>157</v>
      </c>
      <c r="E421" s="253" t="s">
        <v>5</v>
      </c>
      <c r="F421" s="254" t="s">
        <v>566</v>
      </c>
      <c r="H421" s="255">
        <v>21.153</v>
      </c>
      <c r="I421" s="9"/>
      <c r="L421" s="250"/>
      <c r="M421" s="256"/>
      <c r="N421" s="257"/>
      <c r="O421" s="257"/>
      <c r="P421" s="257"/>
      <c r="Q421" s="257"/>
      <c r="R421" s="257"/>
      <c r="S421" s="257"/>
      <c r="T421" s="258"/>
      <c r="AT421" s="253" t="s">
        <v>157</v>
      </c>
      <c r="AU421" s="253" t="s">
        <v>86</v>
      </c>
      <c r="AV421" s="251" t="s">
        <v>86</v>
      </c>
      <c r="AW421" s="251" t="s">
        <v>39</v>
      </c>
      <c r="AX421" s="251" t="s">
        <v>76</v>
      </c>
      <c r="AY421" s="253" t="s">
        <v>149</v>
      </c>
    </row>
    <row r="422" spans="2:51" s="251" customFormat="1" ht="13.5">
      <c r="B422" s="250"/>
      <c r="D422" s="252" t="s">
        <v>157</v>
      </c>
      <c r="E422" s="253" t="s">
        <v>5</v>
      </c>
      <c r="F422" s="254" t="s">
        <v>567</v>
      </c>
      <c r="H422" s="255">
        <v>78.936</v>
      </c>
      <c r="I422" s="9"/>
      <c r="L422" s="250"/>
      <c r="M422" s="256"/>
      <c r="N422" s="257"/>
      <c r="O422" s="257"/>
      <c r="P422" s="257"/>
      <c r="Q422" s="257"/>
      <c r="R422" s="257"/>
      <c r="S422" s="257"/>
      <c r="T422" s="258"/>
      <c r="AT422" s="253" t="s">
        <v>157</v>
      </c>
      <c r="AU422" s="253" t="s">
        <v>86</v>
      </c>
      <c r="AV422" s="251" t="s">
        <v>86</v>
      </c>
      <c r="AW422" s="251" t="s">
        <v>39</v>
      </c>
      <c r="AX422" s="251" t="s">
        <v>76</v>
      </c>
      <c r="AY422" s="253" t="s">
        <v>149</v>
      </c>
    </row>
    <row r="423" spans="2:51" s="251" customFormat="1" ht="13.5">
      <c r="B423" s="250"/>
      <c r="D423" s="252" t="s">
        <v>157</v>
      </c>
      <c r="E423" s="253" t="s">
        <v>5</v>
      </c>
      <c r="F423" s="254" t="s">
        <v>551</v>
      </c>
      <c r="H423" s="255">
        <v>16.052</v>
      </c>
      <c r="I423" s="9"/>
      <c r="L423" s="250"/>
      <c r="M423" s="256"/>
      <c r="N423" s="257"/>
      <c r="O423" s="257"/>
      <c r="P423" s="257"/>
      <c r="Q423" s="257"/>
      <c r="R423" s="257"/>
      <c r="S423" s="257"/>
      <c r="T423" s="258"/>
      <c r="AT423" s="253" t="s">
        <v>157</v>
      </c>
      <c r="AU423" s="253" t="s">
        <v>86</v>
      </c>
      <c r="AV423" s="251" t="s">
        <v>86</v>
      </c>
      <c r="AW423" s="251" t="s">
        <v>39</v>
      </c>
      <c r="AX423" s="251" t="s">
        <v>76</v>
      </c>
      <c r="AY423" s="253" t="s">
        <v>149</v>
      </c>
    </row>
    <row r="424" spans="2:51" s="251" customFormat="1" ht="13.5">
      <c r="B424" s="250"/>
      <c r="D424" s="252" t="s">
        <v>157</v>
      </c>
      <c r="E424" s="253" t="s">
        <v>5</v>
      </c>
      <c r="F424" s="254" t="s">
        <v>568</v>
      </c>
      <c r="H424" s="255">
        <v>17.719</v>
      </c>
      <c r="I424" s="9"/>
      <c r="L424" s="250"/>
      <c r="M424" s="256"/>
      <c r="N424" s="257"/>
      <c r="O424" s="257"/>
      <c r="P424" s="257"/>
      <c r="Q424" s="257"/>
      <c r="R424" s="257"/>
      <c r="S424" s="257"/>
      <c r="T424" s="258"/>
      <c r="AT424" s="253" t="s">
        <v>157</v>
      </c>
      <c r="AU424" s="253" t="s">
        <v>86</v>
      </c>
      <c r="AV424" s="251" t="s">
        <v>86</v>
      </c>
      <c r="AW424" s="251" t="s">
        <v>39</v>
      </c>
      <c r="AX424" s="251" t="s">
        <v>76</v>
      </c>
      <c r="AY424" s="253" t="s">
        <v>149</v>
      </c>
    </row>
    <row r="425" spans="2:51" s="251" customFormat="1" ht="13.5">
      <c r="B425" s="250"/>
      <c r="D425" s="252" t="s">
        <v>157</v>
      </c>
      <c r="E425" s="253" t="s">
        <v>5</v>
      </c>
      <c r="F425" s="254" t="s">
        <v>534</v>
      </c>
      <c r="H425" s="255">
        <v>14.213</v>
      </c>
      <c r="I425" s="9"/>
      <c r="L425" s="250"/>
      <c r="M425" s="256"/>
      <c r="N425" s="257"/>
      <c r="O425" s="257"/>
      <c r="P425" s="257"/>
      <c r="Q425" s="257"/>
      <c r="R425" s="257"/>
      <c r="S425" s="257"/>
      <c r="T425" s="258"/>
      <c r="AT425" s="253" t="s">
        <v>157</v>
      </c>
      <c r="AU425" s="253" t="s">
        <v>86</v>
      </c>
      <c r="AV425" s="251" t="s">
        <v>86</v>
      </c>
      <c r="AW425" s="251" t="s">
        <v>39</v>
      </c>
      <c r="AX425" s="251" t="s">
        <v>76</v>
      </c>
      <c r="AY425" s="253" t="s">
        <v>149</v>
      </c>
    </row>
    <row r="426" spans="2:51" s="251" customFormat="1" ht="13.5">
      <c r="B426" s="250"/>
      <c r="D426" s="252" t="s">
        <v>157</v>
      </c>
      <c r="E426" s="253" t="s">
        <v>5</v>
      </c>
      <c r="F426" s="254" t="s">
        <v>569</v>
      </c>
      <c r="H426" s="255">
        <v>17.035</v>
      </c>
      <c r="I426" s="9"/>
      <c r="L426" s="250"/>
      <c r="M426" s="256"/>
      <c r="N426" s="257"/>
      <c r="O426" s="257"/>
      <c r="P426" s="257"/>
      <c r="Q426" s="257"/>
      <c r="R426" s="257"/>
      <c r="S426" s="257"/>
      <c r="T426" s="258"/>
      <c r="AT426" s="253" t="s">
        <v>157</v>
      </c>
      <c r="AU426" s="253" t="s">
        <v>86</v>
      </c>
      <c r="AV426" s="251" t="s">
        <v>86</v>
      </c>
      <c r="AW426" s="251" t="s">
        <v>39</v>
      </c>
      <c r="AX426" s="251" t="s">
        <v>76</v>
      </c>
      <c r="AY426" s="253" t="s">
        <v>149</v>
      </c>
    </row>
    <row r="427" spans="2:51" s="281" customFormat="1" ht="13.5">
      <c r="B427" s="280"/>
      <c r="D427" s="259" t="s">
        <v>157</v>
      </c>
      <c r="E427" s="282" t="s">
        <v>5</v>
      </c>
      <c r="F427" s="283" t="s">
        <v>237</v>
      </c>
      <c r="H427" s="284">
        <v>380.17</v>
      </c>
      <c r="I427" s="12"/>
      <c r="L427" s="280"/>
      <c r="M427" s="285"/>
      <c r="N427" s="286"/>
      <c r="O427" s="286"/>
      <c r="P427" s="286"/>
      <c r="Q427" s="286"/>
      <c r="R427" s="286"/>
      <c r="S427" s="286"/>
      <c r="T427" s="287"/>
      <c r="AT427" s="288" t="s">
        <v>157</v>
      </c>
      <c r="AU427" s="288" t="s">
        <v>86</v>
      </c>
      <c r="AV427" s="281" t="s">
        <v>155</v>
      </c>
      <c r="AW427" s="281" t="s">
        <v>39</v>
      </c>
      <c r="AX427" s="281" t="s">
        <v>84</v>
      </c>
      <c r="AY427" s="288" t="s">
        <v>149</v>
      </c>
    </row>
    <row r="428" spans="2:65" s="117" customFormat="1" ht="25.5" customHeight="1">
      <c r="B428" s="112"/>
      <c r="C428" s="239" t="s">
        <v>570</v>
      </c>
      <c r="D428" s="239" t="s">
        <v>151</v>
      </c>
      <c r="E428" s="240" t="s">
        <v>571</v>
      </c>
      <c r="F428" s="241" t="s">
        <v>572</v>
      </c>
      <c r="G428" s="242" t="s">
        <v>182</v>
      </c>
      <c r="H428" s="243">
        <v>35.438</v>
      </c>
      <c r="I428" s="8"/>
      <c r="J428" s="244">
        <f>ROUND(I428*H428,2)</f>
        <v>0</v>
      </c>
      <c r="K428" s="241"/>
      <c r="L428" s="112"/>
      <c r="M428" s="245" t="s">
        <v>5</v>
      </c>
      <c r="N428" s="246" t="s">
        <v>47</v>
      </c>
      <c r="O428" s="113"/>
      <c r="P428" s="247">
        <f>O428*H428</f>
        <v>0</v>
      </c>
      <c r="Q428" s="247">
        <v>0</v>
      </c>
      <c r="R428" s="247">
        <f>Q428*H428</f>
        <v>0</v>
      </c>
      <c r="S428" s="247">
        <v>0.043</v>
      </c>
      <c r="T428" s="248">
        <f>S428*H428</f>
        <v>1.523834</v>
      </c>
      <c r="AR428" s="97" t="s">
        <v>155</v>
      </c>
      <c r="AT428" s="97" t="s">
        <v>151</v>
      </c>
      <c r="AU428" s="97" t="s">
        <v>86</v>
      </c>
      <c r="AY428" s="97" t="s">
        <v>149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97" t="s">
        <v>84</v>
      </c>
      <c r="BK428" s="249">
        <f>ROUND(I428*H428,2)</f>
        <v>0</v>
      </c>
      <c r="BL428" s="97" t="s">
        <v>155</v>
      </c>
      <c r="BM428" s="97" t="s">
        <v>573</v>
      </c>
    </row>
    <row r="429" spans="2:51" s="264" customFormat="1" ht="13.5">
      <c r="B429" s="263"/>
      <c r="D429" s="252" t="s">
        <v>157</v>
      </c>
      <c r="E429" s="265" t="s">
        <v>5</v>
      </c>
      <c r="F429" s="266" t="s">
        <v>522</v>
      </c>
      <c r="H429" s="267" t="s">
        <v>5</v>
      </c>
      <c r="I429" s="10"/>
      <c r="L429" s="263"/>
      <c r="M429" s="268"/>
      <c r="N429" s="269"/>
      <c r="O429" s="269"/>
      <c r="P429" s="269"/>
      <c r="Q429" s="269"/>
      <c r="R429" s="269"/>
      <c r="S429" s="269"/>
      <c r="T429" s="270"/>
      <c r="AT429" s="267" t="s">
        <v>157</v>
      </c>
      <c r="AU429" s="267" t="s">
        <v>86</v>
      </c>
      <c r="AV429" s="264" t="s">
        <v>84</v>
      </c>
      <c r="AW429" s="264" t="s">
        <v>39</v>
      </c>
      <c r="AX429" s="264" t="s">
        <v>76</v>
      </c>
      <c r="AY429" s="267" t="s">
        <v>149</v>
      </c>
    </row>
    <row r="430" spans="2:51" s="251" customFormat="1" ht="13.5">
      <c r="B430" s="250"/>
      <c r="D430" s="259" t="s">
        <v>157</v>
      </c>
      <c r="E430" s="260" t="s">
        <v>5</v>
      </c>
      <c r="F430" s="261" t="s">
        <v>574</v>
      </c>
      <c r="H430" s="262">
        <v>35.438</v>
      </c>
      <c r="I430" s="9"/>
      <c r="L430" s="250"/>
      <c r="M430" s="256"/>
      <c r="N430" s="257"/>
      <c r="O430" s="257"/>
      <c r="P430" s="257"/>
      <c r="Q430" s="257"/>
      <c r="R430" s="257"/>
      <c r="S430" s="257"/>
      <c r="T430" s="258"/>
      <c r="AT430" s="253" t="s">
        <v>157</v>
      </c>
      <c r="AU430" s="253" t="s">
        <v>86</v>
      </c>
      <c r="AV430" s="251" t="s">
        <v>86</v>
      </c>
      <c r="AW430" s="251" t="s">
        <v>39</v>
      </c>
      <c r="AX430" s="251" t="s">
        <v>84</v>
      </c>
      <c r="AY430" s="253" t="s">
        <v>149</v>
      </c>
    </row>
    <row r="431" spans="2:65" s="117" customFormat="1" ht="38.25" customHeight="1">
      <c r="B431" s="112"/>
      <c r="C431" s="239" t="s">
        <v>575</v>
      </c>
      <c r="D431" s="239" t="s">
        <v>151</v>
      </c>
      <c r="E431" s="240" t="s">
        <v>576</v>
      </c>
      <c r="F431" s="241" t="s">
        <v>577</v>
      </c>
      <c r="G431" s="242" t="s">
        <v>163</v>
      </c>
      <c r="H431" s="243">
        <v>21</v>
      </c>
      <c r="I431" s="8"/>
      <c r="J431" s="244">
        <f>ROUND(I431*H431,2)</f>
        <v>0</v>
      </c>
      <c r="K431" s="241"/>
      <c r="L431" s="112"/>
      <c r="M431" s="245" t="s">
        <v>5</v>
      </c>
      <c r="N431" s="246" t="s">
        <v>47</v>
      </c>
      <c r="O431" s="113"/>
      <c r="P431" s="247">
        <f>O431*H431</f>
        <v>0</v>
      </c>
      <c r="Q431" s="247">
        <v>0</v>
      </c>
      <c r="R431" s="247">
        <f>Q431*H431</f>
        <v>0</v>
      </c>
      <c r="S431" s="247">
        <v>0.099</v>
      </c>
      <c r="T431" s="248">
        <f>S431*H431</f>
        <v>2.079</v>
      </c>
      <c r="AR431" s="97" t="s">
        <v>155</v>
      </c>
      <c r="AT431" s="97" t="s">
        <v>151</v>
      </c>
      <c r="AU431" s="97" t="s">
        <v>86</v>
      </c>
      <c r="AY431" s="97" t="s">
        <v>149</v>
      </c>
      <c r="BE431" s="249">
        <f>IF(N431="základní",J431,0)</f>
        <v>0</v>
      </c>
      <c r="BF431" s="249">
        <f>IF(N431="snížená",J431,0)</f>
        <v>0</v>
      </c>
      <c r="BG431" s="249">
        <f>IF(N431="zákl. přenesená",J431,0)</f>
        <v>0</v>
      </c>
      <c r="BH431" s="249">
        <f>IF(N431="sníž. přenesená",J431,0)</f>
        <v>0</v>
      </c>
      <c r="BI431" s="249">
        <f>IF(N431="nulová",J431,0)</f>
        <v>0</v>
      </c>
      <c r="BJ431" s="97" t="s">
        <v>84</v>
      </c>
      <c r="BK431" s="249">
        <f>ROUND(I431*H431,2)</f>
        <v>0</v>
      </c>
      <c r="BL431" s="97" t="s">
        <v>155</v>
      </c>
      <c r="BM431" s="97" t="s">
        <v>578</v>
      </c>
    </row>
    <row r="432" spans="2:51" s="264" customFormat="1" ht="13.5">
      <c r="B432" s="263"/>
      <c r="D432" s="252" t="s">
        <v>157</v>
      </c>
      <c r="E432" s="265" t="s">
        <v>5</v>
      </c>
      <c r="F432" s="266" t="s">
        <v>579</v>
      </c>
      <c r="H432" s="267" t="s">
        <v>5</v>
      </c>
      <c r="I432" s="10"/>
      <c r="L432" s="263"/>
      <c r="M432" s="268"/>
      <c r="N432" s="269"/>
      <c r="O432" s="269"/>
      <c r="P432" s="269"/>
      <c r="Q432" s="269"/>
      <c r="R432" s="269"/>
      <c r="S432" s="269"/>
      <c r="T432" s="270"/>
      <c r="AT432" s="267" t="s">
        <v>157</v>
      </c>
      <c r="AU432" s="267" t="s">
        <v>86</v>
      </c>
      <c r="AV432" s="264" t="s">
        <v>84</v>
      </c>
      <c r="AW432" s="264" t="s">
        <v>39</v>
      </c>
      <c r="AX432" s="264" t="s">
        <v>76</v>
      </c>
      <c r="AY432" s="267" t="s">
        <v>149</v>
      </c>
    </row>
    <row r="433" spans="2:51" s="251" customFormat="1" ht="13.5">
      <c r="B433" s="250"/>
      <c r="D433" s="252" t="s">
        <v>157</v>
      </c>
      <c r="E433" s="253" t="s">
        <v>5</v>
      </c>
      <c r="F433" s="254" t="s">
        <v>580</v>
      </c>
      <c r="H433" s="255">
        <v>6</v>
      </c>
      <c r="I433" s="9"/>
      <c r="L433" s="250"/>
      <c r="M433" s="256"/>
      <c r="N433" s="257"/>
      <c r="O433" s="257"/>
      <c r="P433" s="257"/>
      <c r="Q433" s="257"/>
      <c r="R433" s="257"/>
      <c r="S433" s="257"/>
      <c r="T433" s="258"/>
      <c r="AT433" s="253" t="s">
        <v>157</v>
      </c>
      <c r="AU433" s="253" t="s">
        <v>86</v>
      </c>
      <c r="AV433" s="251" t="s">
        <v>86</v>
      </c>
      <c r="AW433" s="251" t="s">
        <v>39</v>
      </c>
      <c r="AX433" s="251" t="s">
        <v>76</v>
      </c>
      <c r="AY433" s="253" t="s">
        <v>149</v>
      </c>
    </row>
    <row r="434" spans="2:51" s="251" customFormat="1" ht="13.5">
      <c r="B434" s="250"/>
      <c r="D434" s="252" t="s">
        <v>157</v>
      </c>
      <c r="E434" s="253" t="s">
        <v>5</v>
      </c>
      <c r="F434" s="254" t="s">
        <v>581</v>
      </c>
      <c r="H434" s="255">
        <v>1</v>
      </c>
      <c r="I434" s="9"/>
      <c r="L434" s="250"/>
      <c r="M434" s="256"/>
      <c r="N434" s="257"/>
      <c r="O434" s="257"/>
      <c r="P434" s="257"/>
      <c r="Q434" s="257"/>
      <c r="R434" s="257"/>
      <c r="S434" s="257"/>
      <c r="T434" s="258"/>
      <c r="AT434" s="253" t="s">
        <v>157</v>
      </c>
      <c r="AU434" s="253" t="s">
        <v>86</v>
      </c>
      <c r="AV434" s="251" t="s">
        <v>86</v>
      </c>
      <c r="AW434" s="251" t="s">
        <v>39</v>
      </c>
      <c r="AX434" s="251" t="s">
        <v>76</v>
      </c>
      <c r="AY434" s="253" t="s">
        <v>149</v>
      </c>
    </row>
    <row r="435" spans="2:51" s="251" customFormat="1" ht="13.5">
      <c r="B435" s="250"/>
      <c r="D435" s="252" t="s">
        <v>157</v>
      </c>
      <c r="E435" s="253" t="s">
        <v>5</v>
      </c>
      <c r="F435" s="254" t="s">
        <v>582</v>
      </c>
      <c r="H435" s="255">
        <v>1</v>
      </c>
      <c r="I435" s="9"/>
      <c r="L435" s="250"/>
      <c r="M435" s="256"/>
      <c r="N435" s="257"/>
      <c r="O435" s="257"/>
      <c r="P435" s="257"/>
      <c r="Q435" s="257"/>
      <c r="R435" s="257"/>
      <c r="S435" s="257"/>
      <c r="T435" s="258"/>
      <c r="AT435" s="253" t="s">
        <v>157</v>
      </c>
      <c r="AU435" s="253" t="s">
        <v>86</v>
      </c>
      <c r="AV435" s="251" t="s">
        <v>86</v>
      </c>
      <c r="AW435" s="251" t="s">
        <v>39</v>
      </c>
      <c r="AX435" s="251" t="s">
        <v>76</v>
      </c>
      <c r="AY435" s="253" t="s">
        <v>149</v>
      </c>
    </row>
    <row r="436" spans="2:51" s="264" customFormat="1" ht="13.5">
      <c r="B436" s="263"/>
      <c r="D436" s="252" t="s">
        <v>157</v>
      </c>
      <c r="E436" s="265" t="s">
        <v>5</v>
      </c>
      <c r="F436" s="266" t="s">
        <v>583</v>
      </c>
      <c r="H436" s="267" t="s">
        <v>5</v>
      </c>
      <c r="I436" s="10"/>
      <c r="L436" s="263"/>
      <c r="M436" s="268"/>
      <c r="N436" s="269"/>
      <c r="O436" s="269"/>
      <c r="P436" s="269"/>
      <c r="Q436" s="269"/>
      <c r="R436" s="269"/>
      <c r="S436" s="269"/>
      <c r="T436" s="270"/>
      <c r="AT436" s="267" t="s">
        <v>157</v>
      </c>
      <c r="AU436" s="267" t="s">
        <v>86</v>
      </c>
      <c r="AV436" s="264" t="s">
        <v>84</v>
      </c>
      <c r="AW436" s="264" t="s">
        <v>39</v>
      </c>
      <c r="AX436" s="264" t="s">
        <v>76</v>
      </c>
      <c r="AY436" s="267" t="s">
        <v>149</v>
      </c>
    </row>
    <row r="437" spans="2:51" s="251" customFormat="1" ht="13.5">
      <c r="B437" s="250"/>
      <c r="D437" s="252" t="s">
        <v>157</v>
      </c>
      <c r="E437" s="253" t="s">
        <v>5</v>
      </c>
      <c r="F437" s="254" t="s">
        <v>584</v>
      </c>
      <c r="H437" s="255">
        <v>3</v>
      </c>
      <c r="I437" s="9"/>
      <c r="L437" s="250"/>
      <c r="M437" s="256"/>
      <c r="N437" s="257"/>
      <c r="O437" s="257"/>
      <c r="P437" s="257"/>
      <c r="Q437" s="257"/>
      <c r="R437" s="257"/>
      <c r="S437" s="257"/>
      <c r="T437" s="258"/>
      <c r="AT437" s="253" t="s">
        <v>157</v>
      </c>
      <c r="AU437" s="253" t="s">
        <v>86</v>
      </c>
      <c r="AV437" s="251" t="s">
        <v>86</v>
      </c>
      <c r="AW437" s="251" t="s">
        <v>39</v>
      </c>
      <c r="AX437" s="251" t="s">
        <v>76</v>
      </c>
      <c r="AY437" s="253" t="s">
        <v>149</v>
      </c>
    </row>
    <row r="438" spans="2:51" s="251" customFormat="1" ht="13.5">
      <c r="B438" s="250"/>
      <c r="D438" s="252" t="s">
        <v>157</v>
      </c>
      <c r="E438" s="253" t="s">
        <v>5</v>
      </c>
      <c r="F438" s="254" t="s">
        <v>585</v>
      </c>
      <c r="H438" s="255">
        <v>5</v>
      </c>
      <c r="I438" s="9"/>
      <c r="L438" s="250"/>
      <c r="M438" s="256"/>
      <c r="N438" s="257"/>
      <c r="O438" s="257"/>
      <c r="P438" s="257"/>
      <c r="Q438" s="257"/>
      <c r="R438" s="257"/>
      <c r="S438" s="257"/>
      <c r="T438" s="258"/>
      <c r="AT438" s="253" t="s">
        <v>157</v>
      </c>
      <c r="AU438" s="253" t="s">
        <v>86</v>
      </c>
      <c r="AV438" s="251" t="s">
        <v>86</v>
      </c>
      <c r="AW438" s="251" t="s">
        <v>39</v>
      </c>
      <c r="AX438" s="251" t="s">
        <v>76</v>
      </c>
      <c r="AY438" s="253" t="s">
        <v>149</v>
      </c>
    </row>
    <row r="439" spans="2:51" s="264" customFormat="1" ht="13.5">
      <c r="B439" s="263"/>
      <c r="D439" s="252" t="s">
        <v>157</v>
      </c>
      <c r="E439" s="265" t="s">
        <v>5</v>
      </c>
      <c r="F439" s="266" t="s">
        <v>586</v>
      </c>
      <c r="H439" s="267" t="s">
        <v>5</v>
      </c>
      <c r="I439" s="10"/>
      <c r="L439" s="263"/>
      <c r="M439" s="268"/>
      <c r="N439" s="269"/>
      <c r="O439" s="269"/>
      <c r="P439" s="269"/>
      <c r="Q439" s="269"/>
      <c r="R439" s="269"/>
      <c r="S439" s="269"/>
      <c r="T439" s="270"/>
      <c r="AT439" s="267" t="s">
        <v>157</v>
      </c>
      <c r="AU439" s="267" t="s">
        <v>86</v>
      </c>
      <c r="AV439" s="264" t="s">
        <v>84</v>
      </c>
      <c r="AW439" s="264" t="s">
        <v>39</v>
      </c>
      <c r="AX439" s="264" t="s">
        <v>76</v>
      </c>
      <c r="AY439" s="267" t="s">
        <v>149</v>
      </c>
    </row>
    <row r="440" spans="2:51" s="251" customFormat="1" ht="13.5">
      <c r="B440" s="250"/>
      <c r="D440" s="252" t="s">
        <v>157</v>
      </c>
      <c r="E440" s="253" t="s">
        <v>5</v>
      </c>
      <c r="F440" s="254" t="s">
        <v>585</v>
      </c>
      <c r="H440" s="255">
        <v>5</v>
      </c>
      <c r="I440" s="9"/>
      <c r="L440" s="250"/>
      <c r="M440" s="256"/>
      <c r="N440" s="257"/>
      <c r="O440" s="257"/>
      <c r="P440" s="257"/>
      <c r="Q440" s="257"/>
      <c r="R440" s="257"/>
      <c r="S440" s="257"/>
      <c r="T440" s="258"/>
      <c r="AT440" s="253" t="s">
        <v>157</v>
      </c>
      <c r="AU440" s="253" t="s">
        <v>86</v>
      </c>
      <c r="AV440" s="251" t="s">
        <v>86</v>
      </c>
      <c r="AW440" s="251" t="s">
        <v>39</v>
      </c>
      <c r="AX440" s="251" t="s">
        <v>76</v>
      </c>
      <c r="AY440" s="253" t="s">
        <v>149</v>
      </c>
    </row>
    <row r="441" spans="2:51" s="281" customFormat="1" ht="13.5">
      <c r="B441" s="280"/>
      <c r="D441" s="259" t="s">
        <v>157</v>
      </c>
      <c r="E441" s="282" t="s">
        <v>5</v>
      </c>
      <c r="F441" s="283" t="s">
        <v>237</v>
      </c>
      <c r="H441" s="284">
        <v>21</v>
      </c>
      <c r="I441" s="12"/>
      <c r="L441" s="280"/>
      <c r="M441" s="285"/>
      <c r="N441" s="286"/>
      <c r="O441" s="286"/>
      <c r="P441" s="286"/>
      <c r="Q441" s="286"/>
      <c r="R441" s="286"/>
      <c r="S441" s="286"/>
      <c r="T441" s="287"/>
      <c r="AT441" s="288" t="s">
        <v>157</v>
      </c>
      <c r="AU441" s="288" t="s">
        <v>86</v>
      </c>
      <c r="AV441" s="281" t="s">
        <v>155</v>
      </c>
      <c r="AW441" s="281" t="s">
        <v>39</v>
      </c>
      <c r="AX441" s="281" t="s">
        <v>84</v>
      </c>
      <c r="AY441" s="288" t="s">
        <v>149</v>
      </c>
    </row>
    <row r="442" spans="2:65" s="117" customFormat="1" ht="38.25" customHeight="1">
      <c r="B442" s="112"/>
      <c r="C442" s="239" t="s">
        <v>587</v>
      </c>
      <c r="D442" s="239" t="s">
        <v>151</v>
      </c>
      <c r="E442" s="240" t="s">
        <v>588</v>
      </c>
      <c r="F442" s="241" t="s">
        <v>589</v>
      </c>
      <c r="G442" s="242" t="s">
        <v>163</v>
      </c>
      <c r="H442" s="243">
        <v>1</v>
      </c>
      <c r="I442" s="8"/>
      <c r="J442" s="244">
        <f>ROUND(I442*H442,2)</f>
        <v>0</v>
      </c>
      <c r="K442" s="241"/>
      <c r="L442" s="112"/>
      <c r="M442" s="245" t="s">
        <v>5</v>
      </c>
      <c r="N442" s="246" t="s">
        <v>47</v>
      </c>
      <c r="O442" s="113"/>
      <c r="P442" s="247">
        <f>O442*H442</f>
        <v>0</v>
      </c>
      <c r="Q442" s="247">
        <v>0</v>
      </c>
      <c r="R442" s="247">
        <f>Q442*H442</f>
        <v>0</v>
      </c>
      <c r="S442" s="247">
        <v>0.124</v>
      </c>
      <c r="T442" s="248">
        <f>S442*H442</f>
        <v>0.124</v>
      </c>
      <c r="AR442" s="97" t="s">
        <v>155</v>
      </c>
      <c r="AT442" s="97" t="s">
        <v>151</v>
      </c>
      <c r="AU442" s="97" t="s">
        <v>86</v>
      </c>
      <c r="AY442" s="97" t="s">
        <v>149</v>
      </c>
      <c r="BE442" s="249">
        <f>IF(N442="základní",J442,0)</f>
        <v>0</v>
      </c>
      <c r="BF442" s="249">
        <f>IF(N442="snížená",J442,0)</f>
        <v>0</v>
      </c>
      <c r="BG442" s="249">
        <f>IF(N442="zákl. přenesená",J442,0)</f>
        <v>0</v>
      </c>
      <c r="BH442" s="249">
        <f>IF(N442="sníž. přenesená",J442,0)</f>
        <v>0</v>
      </c>
      <c r="BI442" s="249">
        <f>IF(N442="nulová",J442,0)</f>
        <v>0</v>
      </c>
      <c r="BJ442" s="97" t="s">
        <v>84</v>
      </c>
      <c r="BK442" s="249">
        <f>ROUND(I442*H442,2)</f>
        <v>0</v>
      </c>
      <c r="BL442" s="97" t="s">
        <v>155</v>
      </c>
      <c r="BM442" s="97" t="s">
        <v>590</v>
      </c>
    </row>
    <row r="443" spans="2:51" s="264" customFormat="1" ht="13.5">
      <c r="B443" s="263"/>
      <c r="D443" s="252" t="s">
        <v>157</v>
      </c>
      <c r="E443" s="265" t="s">
        <v>5</v>
      </c>
      <c r="F443" s="266" t="s">
        <v>583</v>
      </c>
      <c r="H443" s="267" t="s">
        <v>5</v>
      </c>
      <c r="I443" s="10"/>
      <c r="L443" s="263"/>
      <c r="M443" s="268"/>
      <c r="N443" s="269"/>
      <c r="O443" s="269"/>
      <c r="P443" s="269"/>
      <c r="Q443" s="269"/>
      <c r="R443" s="269"/>
      <c r="S443" s="269"/>
      <c r="T443" s="270"/>
      <c r="AT443" s="267" t="s">
        <v>157</v>
      </c>
      <c r="AU443" s="267" t="s">
        <v>86</v>
      </c>
      <c r="AV443" s="264" t="s">
        <v>84</v>
      </c>
      <c r="AW443" s="264" t="s">
        <v>39</v>
      </c>
      <c r="AX443" s="264" t="s">
        <v>76</v>
      </c>
      <c r="AY443" s="267" t="s">
        <v>149</v>
      </c>
    </row>
    <row r="444" spans="2:51" s="251" customFormat="1" ht="13.5">
      <c r="B444" s="250"/>
      <c r="D444" s="259" t="s">
        <v>157</v>
      </c>
      <c r="E444" s="260" t="s">
        <v>5</v>
      </c>
      <c r="F444" s="261" t="s">
        <v>591</v>
      </c>
      <c r="H444" s="262">
        <v>1</v>
      </c>
      <c r="I444" s="9"/>
      <c r="L444" s="250"/>
      <c r="M444" s="256"/>
      <c r="N444" s="257"/>
      <c r="O444" s="257"/>
      <c r="P444" s="257"/>
      <c r="Q444" s="257"/>
      <c r="R444" s="257"/>
      <c r="S444" s="257"/>
      <c r="T444" s="258"/>
      <c r="AT444" s="253" t="s">
        <v>157</v>
      </c>
      <c r="AU444" s="253" t="s">
        <v>86</v>
      </c>
      <c r="AV444" s="251" t="s">
        <v>86</v>
      </c>
      <c r="AW444" s="251" t="s">
        <v>39</v>
      </c>
      <c r="AX444" s="251" t="s">
        <v>84</v>
      </c>
      <c r="AY444" s="253" t="s">
        <v>149</v>
      </c>
    </row>
    <row r="445" spans="2:65" s="117" customFormat="1" ht="38.25" customHeight="1">
      <c r="B445" s="112"/>
      <c r="C445" s="239" t="s">
        <v>592</v>
      </c>
      <c r="D445" s="239" t="s">
        <v>151</v>
      </c>
      <c r="E445" s="240" t="s">
        <v>593</v>
      </c>
      <c r="F445" s="241" t="s">
        <v>594</v>
      </c>
      <c r="G445" s="242" t="s">
        <v>163</v>
      </c>
      <c r="H445" s="243">
        <v>1</v>
      </c>
      <c r="I445" s="8"/>
      <c r="J445" s="244">
        <f>ROUND(I445*H445,2)</f>
        <v>0</v>
      </c>
      <c r="K445" s="241"/>
      <c r="L445" s="112"/>
      <c r="M445" s="245" t="s">
        <v>5</v>
      </c>
      <c r="N445" s="246" t="s">
        <v>47</v>
      </c>
      <c r="O445" s="113"/>
      <c r="P445" s="247">
        <f>O445*H445</f>
        <v>0</v>
      </c>
      <c r="Q445" s="247">
        <v>0</v>
      </c>
      <c r="R445" s="247">
        <f>Q445*H445</f>
        <v>0</v>
      </c>
      <c r="S445" s="247">
        <v>0.069</v>
      </c>
      <c r="T445" s="248">
        <f>S445*H445</f>
        <v>0.069</v>
      </c>
      <c r="AR445" s="97" t="s">
        <v>155</v>
      </c>
      <c r="AT445" s="97" t="s">
        <v>151</v>
      </c>
      <c r="AU445" s="97" t="s">
        <v>86</v>
      </c>
      <c r="AY445" s="97" t="s">
        <v>149</v>
      </c>
      <c r="BE445" s="249">
        <f>IF(N445="základní",J445,0)</f>
        <v>0</v>
      </c>
      <c r="BF445" s="249">
        <f>IF(N445="snížená",J445,0)</f>
        <v>0</v>
      </c>
      <c r="BG445" s="249">
        <f>IF(N445="zákl. přenesená",J445,0)</f>
        <v>0</v>
      </c>
      <c r="BH445" s="249">
        <f>IF(N445="sníž. přenesená",J445,0)</f>
        <v>0</v>
      </c>
      <c r="BI445" s="249">
        <f>IF(N445="nulová",J445,0)</f>
        <v>0</v>
      </c>
      <c r="BJ445" s="97" t="s">
        <v>84</v>
      </c>
      <c r="BK445" s="249">
        <f>ROUND(I445*H445,2)</f>
        <v>0</v>
      </c>
      <c r="BL445" s="97" t="s">
        <v>155</v>
      </c>
      <c r="BM445" s="97" t="s">
        <v>595</v>
      </c>
    </row>
    <row r="446" spans="2:51" s="264" customFormat="1" ht="13.5">
      <c r="B446" s="263"/>
      <c r="D446" s="252" t="s">
        <v>157</v>
      </c>
      <c r="E446" s="265" t="s">
        <v>5</v>
      </c>
      <c r="F446" s="266" t="s">
        <v>583</v>
      </c>
      <c r="H446" s="267" t="s">
        <v>5</v>
      </c>
      <c r="I446" s="10"/>
      <c r="L446" s="263"/>
      <c r="M446" s="268"/>
      <c r="N446" s="269"/>
      <c r="O446" s="269"/>
      <c r="P446" s="269"/>
      <c r="Q446" s="269"/>
      <c r="R446" s="269"/>
      <c r="S446" s="269"/>
      <c r="T446" s="270"/>
      <c r="AT446" s="267" t="s">
        <v>157</v>
      </c>
      <c r="AU446" s="267" t="s">
        <v>86</v>
      </c>
      <c r="AV446" s="264" t="s">
        <v>84</v>
      </c>
      <c r="AW446" s="264" t="s">
        <v>39</v>
      </c>
      <c r="AX446" s="264" t="s">
        <v>76</v>
      </c>
      <c r="AY446" s="267" t="s">
        <v>149</v>
      </c>
    </row>
    <row r="447" spans="2:51" s="251" customFormat="1" ht="13.5">
      <c r="B447" s="250"/>
      <c r="D447" s="259" t="s">
        <v>157</v>
      </c>
      <c r="E447" s="260" t="s">
        <v>5</v>
      </c>
      <c r="F447" s="261" t="s">
        <v>596</v>
      </c>
      <c r="H447" s="262">
        <v>1</v>
      </c>
      <c r="I447" s="9"/>
      <c r="L447" s="250"/>
      <c r="M447" s="256"/>
      <c r="N447" s="257"/>
      <c r="O447" s="257"/>
      <c r="P447" s="257"/>
      <c r="Q447" s="257"/>
      <c r="R447" s="257"/>
      <c r="S447" s="257"/>
      <c r="T447" s="258"/>
      <c r="AT447" s="253" t="s">
        <v>157</v>
      </c>
      <c r="AU447" s="253" t="s">
        <v>86</v>
      </c>
      <c r="AV447" s="251" t="s">
        <v>86</v>
      </c>
      <c r="AW447" s="251" t="s">
        <v>39</v>
      </c>
      <c r="AX447" s="251" t="s">
        <v>84</v>
      </c>
      <c r="AY447" s="253" t="s">
        <v>149</v>
      </c>
    </row>
    <row r="448" spans="2:65" s="117" customFormat="1" ht="38.25" customHeight="1">
      <c r="B448" s="112"/>
      <c r="C448" s="239" t="s">
        <v>597</v>
      </c>
      <c r="D448" s="239" t="s">
        <v>151</v>
      </c>
      <c r="E448" s="240" t="s">
        <v>598</v>
      </c>
      <c r="F448" s="241" t="s">
        <v>599</v>
      </c>
      <c r="G448" s="242" t="s">
        <v>163</v>
      </c>
      <c r="H448" s="243">
        <v>1</v>
      </c>
      <c r="I448" s="8"/>
      <c r="J448" s="244">
        <f>ROUND(I448*H448,2)</f>
        <v>0</v>
      </c>
      <c r="K448" s="241"/>
      <c r="L448" s="112"/>
      <c r="M448" s="245" t="s">
        <v>5</v>
      </c>
      <c r="N448" s="246" t="s">
        <v>47</v>
      </c>
      <c r="O448" s="113"/>
      <c r="P448" s="247">
        <f>O448*H448</f>
        <v>0</v>
      </c>
      <c r="Q448" s="247">
        <v>0</v>
      </c>
      <c r="R448" s="247">
        <f>Q448*H448</f>
        <v>0</v>
      </c>
      <c r="S448" s="247">
        <v>0.138</v>
      </c>
      <c r="T448" s="248">
        <f>S448*H448</f>
        <v>0.138</v>
      </c>
      <c r="AR448" s="97" t="s">
        <v>155</v>
      </c>
      <c r="AT448" s="97" t="s">
        <v>151</v>
      </c>
      <c r="AU448" s="97" t="s">
        <v>86</v>
      </c>
      <c r="AY448" s="97" t="s">
        <v>149</v>
      </c>
      <c r="BE448" s="249">
        <f>IF(N448="základní",J448,0)</f>
        <v>0</v>
      </c>
      <c r="BF448" s="249">
        <f>IF(N448="snížená",J448,0)</f>
        <v>0</v>
      </c>
      <c r="BG448" s="249">
        <f>IF(N448="zákl. přenesená",J448,0)</f>
        <v>0</v>
      </c>
      <c r="BH448" s="249">
        <f>IF(N448="sníž. přenesená",J448,0)</f>
        <v>0</v>
      </c>
      <c r="BI448" s="249">
        <f>IF(N448="nulová",J448,0)</f>
        <v>0</v>
      </c>
      <c r="BJ448" s="97" t="s">
        <v>84</v>
      </c>
      <c r="BK448" s="249">
        <f>ROUND(I448*H448,2)</f>
        <v>0</v>
      </c>
      <c r="BL448" s="97" t="s">
        <v>155</v>
      </c>
      <c r="BM448" s="97" t="s">
        <v>600</v>
      </c>
    </row>
    <row r="449" spans="2:51" s="264" customFormat="1" ht="13.5">
      <c r="B449" s="263"/>
      <c r="D449" s="252" t="s">
        <v>157</v>
      </c>
      <c r="E449" s="265" t="s">
        <v>5</v>
      </c>
      <c r="F449" s="266" t="s">
        <v>583</v>
      </c>
      <c r="H449" s="267" t="s">
        <v>5</v>
      </c>
      <c r="I449" s="10"/>
      <c r="L449" s="263"/>
      <c r="M449" s="268"/>
      <c r="N449" s="269"/>
      <c r="O449" s="269"/>
      <c r="P449" s="269"/>
      <c r="Q449" s="269"/>
      <c r="R449" s="269"/>
      <c r="S449" s="269"/>
      <c r="T449" s="270"/>
      <c r="AT449" s="267" t="s">
        <v>157</v>
      </c>
      <c r="AU449" s="267" t="s">
        <v>86</v>
      </c>
      <c r="AV449" s="264" t="s">
        <v>84</v>
      </c>
      <c r="AW449" s="264" t="s">
        <v>39</v>
      </c>
      <c r="AX449" s="264" t="s">
        <v>76</v>
      </c>
      <c r="AY449" s="267" t="s">
        <v>149</v>
      </c>
    </row>
    <row r="450" spans="2:51" s="251" customFormat="1" ht="13.5">
      <c r="B450" s="250"/>
      <c r="D450" s="259" t="s">
        <v>157</v>
      </c>
      <c r="E450" s="260" t="s">
        <v>5</v>
      </c>
      <c r="F450" s="261" t="s">
        <v>596</v>
      </c>
      <c r="H450" s="262">
        <v>1</v>
      </c>
      <c r="I450" s="9"/>
      <c r="L450" s="250"/>
      <c r="M450" s="256"/>
      <c r="N450" s="257"/>
      <c r="O450" s="257"/>
      <c r="P450" s="257"/>
      <c r="Q450" s="257"/>
      <c r="R450" s="257"/>
      <c r="S450" s="257"/>
      <c r="T450" s="258"/>
      <c r="AT450" s="253" t="s">
        <v>157</v>
      </c>
      <c r="AU450" s="253" t="s">
        <v>86</v>
      </c>
      <c r="AV450" s="251" t="s">
        <v>86</v>
      </c>
      <c r="AW450" s="251" t="s">
        <v>39</v>
      </c>
      <c r="AX450" s="251" t="s">
        <v>84</v>
      </c>
      <c r="AY450" s="253" t="s">
        <v>149</v>
      </c>
    </row>
    <row r="451" spans="2:65" s="117" customFormat="1" ht="38.25" customHeight="1">
      <c r="B451" s="112"/>
      <c r="C451" s="239" t="s">
        <v>601</v>
      </c>
      <c r="D451" s="239" t="s">
        <v>151</v>
      </c>
      <c r="E451" s="240" t="s">
        <v>602</v>
      </c>
      <c r="F451" s="241" t="s">
        <v>603</v>
      </c>
      <c r="G451" s="242" t="s">
        <v>163</v>
      </c>
      <c r="H451" s="243">
        <v>4</v>
      </c>
      <c r="I451" s="8"/>
      <c r="J451" s="244">
        <f>ROUND(I451*H451,2)</f>
        <v>0</v>
      </c>
      <c r="K451" s="241"/>
      <c r="L451" s="112"/>
      <c r="M451" s="245" t="s">
        <v>5</v>
      </c>
      <c r="N451" s="246" t="s">
        <v>47</v>
      </c>
      <c r="O451" s="113"/>
      <c r="P451" s="247">
        <f>O451*H451</f>
        <v>0</v>
      </c>
      <c r="Q451" s="247">
        <v>0</v>
      </c>
      <c r="R451" s="247">
        <f>Q451*H451</f>
        <v>0</v>
      </c>
      <c r="S451" s="247">
        <v>0.207</v>
      </c>
      <c r="T451" s="248">
        <f>S451*H451</f>
        <v>0.828</v>
      </c>
      <c r="AR451" s="97" t="s">
        <v>155</v>
      </c>
      <c r="AT451" s="97" t="s">
        <v>151</v>
      </c>
      <c r="AU451" s="97" t="s">
        <v>86</v>
      </c>
      <c r="AY451" s="97" t="s">
        <v>149</v>
      </c>
      <c r="BE451" s="249">
        <f>IF(N451="základní",J451,0)</f>
        <v>0</v>
      </c>
      <c r="BF451" s="249">
        <f>IF(N451="snížená",J451,0)</f>
        <v>0</v>
      </c>
      <c r="BG451" s="249">
        <f>IF(N451="zákl. přenesená",J451,0)</f>
        <v>0</v>
      </c>
      <c r="BH451" s="249">
        <f>IF(N451="sníž. přenesená",J451,0)</f>
        <v>0</v>
      </c>
      <c r="BI451" s="249">
        <f>IF(N451="nulová",J451,0)</f>
        <v>0</v>
      </c>
      <c r="BJ451" s="97" t="s">
        <v>84</v>
      </c>
      <c r="BK451" s="249">
        <f>ROUND(I451*H451,2)</f>
        <v>0</v>
      </c>
      <c r="BL451" s="97" t="s">
        <v>155</v>
      </c>
      <c r="BM451" s="97" t="s">
        <v>604</v>
      </c>
    </row>
    <row r="452" spans="2:51" s="264" customFormat="1" ht="13.5">
      <c r="B452" s="263"/>
      <c r="D452" s="252" t="s">
        <v>157</v>
      </c>
      <c r="E452" s="265" t="s">
        <v>5</v>
      </c>
      <c r="F452" s="266" t="s">
        <v>583</v>
      </c>
      <c r="H452" s="267" t="s">
        <v>5</v>
      </c>
      <c r="I452" s="10"/>
      <c r="L452" s="263"/>
      <c r="M452" s="268"/>
      <c r="N452" s="269"/>
      <c r="O452" s="269"/>
      <c r="P452" s="269"/>
      <c r="Q452" s="269"/>
      <c r="R452" s="269"/>
      <c r="S452" s="269"/>
      <c r="T452" s="270"/>
      <c r="AT452" s="267" t="s">
        <v>157</v>
      </c>
      <c r="AU452" s="267" t="s">
        <v>86</v>
      </c>
      <c r="AV452" s="264" t="s">
        <v>84</v>
      </c>
      <c r="AW452" s="264" t="s">
        <v>39</v>
      </c>
      <c r="AX452" s="264" t="s">
        <v>76</v>
      </c>
      <c r="AY452" s="267" t="s">
        <v>149</v>
      </c>
    </row>
    <row r="453" spans="2:51" s="251" customFormat="1" ht="13.5">
      <c r="B453" s="250"/>
      <c r="D453" s="252" t="s">
        <v>157</v>
      </c>
      <c r="E453" s="253" t="s">
        <v>5</v>
      </c>
      <c r="F453" s="254" t="s">
        <v>605</v>
      </c>
      <c r="H453" s="255">
        <v>2</v>
      </c>
      <c r="I453" s="9"/>
      <c r="L453" s="250"/>
      <c r="M453" s="256"/>
      <c r="N453" s="257"/>
      <c r="O453" s="257"/>
      <c r="P453" s="257"/>
      <c r="Q453" s="257"/>
      <c r="R453" s="257"/>
      <c r="S453" s="257"/>
      <c r="T453" s="258"/>
      <c r="AT453" s="253" t="s">
        <v>157</v>
      </c>
      <c r="AU453" s="253" t="s">
        <v>86</v>
      </c>
      <c r="AV453" s="251" t="s">
        <v>86</v>
      </c>
      <c r="AW453" s="251" t="s">
        <v>39</v>
      </c>
      <c r="AX453" s="251" t="s">
        <v>76</v>
      </c>
      <c r="AY453" s="253" t="s">
        <v>149</v>
      </c>
    </row>
    <row r="454" spans="2:51" s="251" customFormat="1" ht="13.5">
      <c r="B454" s="250"/>
      <c r="D454" s="252" t="s">
        <v>157</v>
      </c>
      <c r="E454" s="253" t="s">
        <v>5</v>
      </c>
      <c r="F454" s="254" t="s">
        <v>606</v>
      </c>
      <c r="H454" s="255">
        <v>1</v>
      </c>
      <c r="I454" s="9"/>
      <c r="L454" s="250"/>
      <c r="M454" s="256"/>
      <c r="N454" s="257"/>
      <c r="O454" s="257"/>
      <c r="P454" s="257"/>
      <c r="Q454" s="257"/>
      <c r="R454" s="257"/>
      <c r="S454" s="257"/>
      <c r="T454" s="258"/>
      <c r="AT454" s="253" t="s">
        <v>157</v>
      </c>
      <c r="AU454" s="253" t="s">
        <v>86</v>
      </c>
      <c r="AV454" s="251" t="s">
        <v>86</v>
      </c>
      <c r="AW454" s="251" t="s">
        <v>39</v>
      </c>
      <c r="AX454" s="251" t="s">
        <v>76</v>
      </c>
      <c r="AY454" s="253" t="s">
        <v>149</v>
      </c>
    </row>
    <row r="455" spans="2:51" s="264" customFormat="1" ht="13.5">
      <c r="B455" s="263"/>
      <c r="D455" s="252" t="s">
        <v>157</v>
      </c>
      <c r="E455" s="265" t="s">
        <v>5</v>
      </c>
      <c r="F455" s="266" t="s">
        <v>586</v>
      </c>
      <c r="H455" s="267" t="s">
        <v>5</v>
      </c>
      <c r="I455" s="10"/>
      <c r="L455" s="263"/>
      <c r="M455" s="268"/>
      <c r="N455" s="269"/>
      <c r="O455" s="269"/>
      <c r="P455" s="269"/>
      <c r="Q455" s="269"/>
      <c r="R455" s="269"/>
      <c r="S455" s="269"/>
      <c r="T455" s="270"/>
      <c r="AT455" s="267" t="s">
        <v>157</v>
      </c>
      <c r="AU455" s="267" t="s">
        <v>86</v>
      </c>
      <c r="AV455" s="264" t="s">
        <v>84</v>
      </c>
      <c r="AW455" s="264" t="s">
        <v>39</v>
      </c>
      <c r="AX455" s="264" t="s">
        <v>76</v>
      </c>
      <c r="AY455" s="267" t="s">
        <v>149</v>
      </c>
    </row>
    <row r="456" spans="2:51" s="251" customFormat="1" ht="13.5">
      <c r="B456" s="250"/>
      <c r="D456" s="252" t="s">
        <v>157</v>
      </c>
      <c r="E456" s="253" t="s">
        <v>5</v>
      </c>
      <c r="F456" s="254" t="s">
        <v>607</v>
      </c>
      <c r="H456" s="255">
        <v>1</v>
      </c>
      <c r="I456" s="9"/>
      <c r="L456" s="250"/>
      <c r="M456" s="256"/>
      <c r="N456" s="257"/>
      <c r="O456" s="257"/>
      <c r="P456" s="257"/>
      <c r="Q456" s="257"/>
      <c r="R456" s="257"/>
      <c r="S456" s="257"/>
      <c r="T456" s="258"/>
      <c r="AT456" s="253" t="s">
        <v>157</v>
      </c>
      <c r="AU456" s="253" t="s">
        <v>86</v>
      </c>
      <c r="AV456" s="251" t="s">
        <v>86</v>
      </c>
      <c r="AW456" s="251" t="s">
        <v>39</v>
      </c>
      <c r="AX456" s="251" t="s">
        <v>76</v>
      </c>
      <c r="AY456" s="253" t="s">
        <v>149</v>
      </c>
    </row>
    <row r="457" spans="2:51" s="281" customFormat="1" ht="13.5">
      <c r="B457" s="280"/>
      <c r="D457" s="259" t="s">
        <v>157</v>
      </c>
      <c r="E457" s="282" t="s">
        <v>5</v>
      </c>
      <c r="F457" s="283" t="s">
        <v>237</v>
      </c>
      <c r="H457" s="284">
        <v>4</v>
      </c>
      <c r="I457" s="12"/>
      <c r="L457" s="280"/>
      <c r="M457" s="285"/>
      <c r="N457" s="286"/>
      <c r="O457" s="286"/>
      <c r="P457" s="286"/>
      <c r="Q457" s="286"/>
      <c r="R457" s="286"/>
      <c r="S457" s="286"/>
      <c r="T457" s="287"/>
      <c r="AT457" s="288" t="s">
        <v>157</v>
      </c>
      <c r="AU457" s="288" t="s">
        <v>86</v>
      </c>
      <c r="AV457" s="281" t="s">
        <v>155</v>
      </c>
      <c r="AW457" s="281" t="s">
        <v>39</v>
      </c>
      <c r="AX457" s="281" t="s">
        <v>84</v>
      </c>
      <c r="AY457" s="288" t="s">
        <v>149</v>
      </c>
    </row>
    <row r="458" spans="2:65" s="117" customFormat="1" ht="38.25" customHeight="1">
      <c r="B458" s="112"/>
      <c r="C458" s="239" t="s">
        <v>608</v>
      </c>
      <c r="D458" s="239" t="s">
        <v>151</v>
      </c>
      <c r="E458" s="240" t="s">
        <v>609</v>
      </c>
      <c r="F458" s="241" t="s">
        <v>610</v>
      </c>
      <c r="G458" s="242" t="s">
        <v>163</v>
      </c>
      <c r="H458" s="243">
        <v>46</v>
      </c>
      <c r="I458" s="8"/>
      <c r="J458" s="244">
        <f>ROUND(I458*H458,2)</f>
        <v>0</v>
      </c>
      <c r="K458" s="241"/>
      <c r="L458" s="112"/>
      <c r="M458" s="245" t="s">
        <v>5</v>
      </c>
      <c r="N458" s="246" t="s">
        <v>47</v>
      </c>
      <c r="O458" s="113"/>
      <c r="P458" s="247">
        <f>O458*H458</f>
        <v>0</v>
      </c>
      <c r="Q458" s="247">
        <v>0</v>
      </c>
      <c r="R458" s="247">
        <f>Q458*H458</f>
        <v>0</v>
      </c>
      <c r="S458" s="247">
        <v>0.276</v>
      </c>
      <c r="T458" s="248">
        <f>S458*H458</f>
        <v>12.696000000000002</v>
      </c>
      <c r="AR458" s="97" t="s">
        <v>155</v>
      </c>
      <c r="AT458" s="97" t="s">
        <v>151</v>
      </c>
      <c r="AU458" s="97" t="s">
        <v>86</v>
      </c>
      <c r="AY458" s="97" t="s">
        <v>149</v>
      </c>
      <c r="BE458" s="249">
        <f>IF(N458="základní",J458,0)</f>
        <v>0</v>
      </c>
      <c r="BF458" s="249">
        <f>IF(N458="snížená",J458,0)</f>
        <v>0</v>
      </c>
      <c r="BG458" s="249">
        <f>IF(N458="zákl. přenesená",J458,0)</f>
        <v>0</v>
      </c>
      <c r="BH458" s="249">
        <f>IF(N458="sníž. přenesená",J458,0)</f>
        <v>0</v>
      </c>
      <c r="BI458" s="249">
        <f>IF(N458="nulová",J458,0)</f>
        <v>0</v>
      </c>
      <c r="BJ458" s="97" t="s">
        <v>84</v>
      </c>
      <c r="BK458" s="249">
        <f>ROUND(I458*H458,2)</f>
        <v>0</v>
      </c>
      <c r="BL458" s="97" t="s">
        <v>155</v>
      </c>
      <c r="BM458" s="97" t="s">
        <v>611</v>
      </c>
    </row>
    <row r="459" spans="2:51" s="264" customFormat="1" ht="13.5">
      <c r="B459" s="263"/>
      <c r="D459" s="252" t="s">
        <v>157</v>
      </c>
      <c r="E459" s="265" t="s">
        <v>5</v>
      </c>
      <c r="F459" s="266" t="s">
        <v>579</v>
      </c>
      <c r="H459" s="267" t="s">
        <v>5</v>
      </c>
      <c r="I459" s="10"/>
      <c r="L459" s="263"/>
      <c r="M459" s="268"/>
      <c r="N459" s="269"/>
      <c r="O459" s="269"/>
      <c r="P459" s="269"/>
      <c r="Q459" s="269"/>
      <c r="R459" s="269"/>
      <c r="S459" s="269"/>
      <c r="T459" s="270"/>
      <c r="AT459" s="267" t="s">
        <v>157</v>
      </c>
      <c r="AU459" s="267" t="s">
        <v>86</v>
      </c>
      <c r="AV459" s="264" t="s">
        <v>84</v>
      </c>
      <c r="AW459" s="264" t="s">
        <v>39</v>
      </c>
      <c r="AX459" s="264" t="s">
        <v>76</v>
      </c>
      <c r="AY459" s="267" t="s">
        <v>149</v>
      </c>
    </row>
    <row r="460" spans="2:51" s="251" customFormat="1" ht="13.5">
      <c r="B460" s="250"/>
      <c r="D460" s="252" t="s">
        <v>157</v>
      </c>
      <c r="E460" s="253" t="s">
        <v>5</v>
      </c>
      <c r="F460" s="254" t="s">
        <v>607</v>
      </c>
      <c r="H460" s="255">
        <v>1</v>
      </c>
      <c r="I460" s="9"/>
      <c r="L460" s="250"/>
      <c r="M460" s="256"/>
      <c r="N460" s="257"/>
      <c r="O460" s="257"/>
      <c r="P460" s="257"/>
      <c r="Q460" s="257"/>
      <c r="R460" s="257"/>
      <c r="S460" s="257"/>
      <c r="T460" s="258"/>
      <c r="AT460" s="253" t="s">
        <v>157</v>
      </c>
      <c r="AU460" s="253" t="s">
        <v>86</v>
      </c>
      <c r="AV460" s="251" t="s">
        <v>86</v>
      </c>
      <c r="AW460" s="251" t="s">
        <v>39</v>
      </c>
      <c r="AX460" s="251" t="s">
        <v>76</v>
      </c>
      <c r="AY460" s="253" t="s">
        <v>149</v>
      </c>
    </row>
    <row r="461" spans="2:51" s="251" customFormat="1" ht="13.5">
      <c r="B461" s="250"/>
      <c r="D461" s="252" t="s">
        <v>157</v>
      </c>
      <c r="E461" s="253" t="s">
        <v>5</v>
      </c>
      <c r="F461" s="254" t="s">
        <v>612</v>
      </c>
      <c r="H461" s="255">
        <v>6</v>
      </c>
      <c r="I461" s="9"/>
      <c r="L461" s="250"/>
      <c r="M461" s="256"/>
      <c r="N461" s="257"/>
      <c r="O461" s="257"/>
      <c r="P461" s="257"/>
      <c r="Q461" s="257"/>
      <c r="R461" s="257"/>
      <c r="S461" s="257"/>
      <c r="T461" s="258"/>
      <c r="AT461" s="253" t="s">
        <v>157</v>
      </c>
      <c r="AU461" s="253" t="s">
        <v>86</v>
      </c>
      <c r="AV461" s="251" t="s">
        <v>86</v>
      </c>
      <c r="AW461" s="251" t="s">
        <v>39</v>
      </c>
      <c r="AX461" s="251" t="s">
        <v>76</v>
      </c>
      <c r="AY461" s="253" t="s">
        <v>149</v>
      </c>
    </row>
    <row r="462" spans="2:51" s="251" customFormat="1" ht="13.5">
      <c r="B462" s="250"/>
      <c r="D462" s="252" t="s">
        <v>157</v>
      </c>
      <c r="E462" s="253" t="s">
        <v>5</v>
      </c>
      <c r="F462" s="254" t="s">
        <v>613</v>
      </c>
      <c r="H462" s="255">
        <v>3</v>
      </c>
      <c r="I462" s="9"/>
      <c r="L462" s="250"/>
      <c r="M462" s="256"/>
      <c r="N462" s="257"/>
      <c r="O462" s="257"/>
      <c r="P462" s="257"/>
      <c r="Q462" s="257"/>
      <c r="R462" s="257"/>
      <c r="S462" s="257"/>
      <c r="T462" s="258"/>
      <c r="AT462" s="253" t="s">
        <v>157</v>
      </c>
      <c r="AU462" s="253" t="s">
        <v>86</v>
      </c>
      <c r="AV462" s="251" t="s">
        <v>86</v>
      </c>
      <c r="AW462" s="251" t="s">
        <v>39</v>
      </c>
      <c r="AX462" s="251" t="s">
        <v>76</v>
      </c>
      <c r="AY462" s="253" t="s">
        <v>149</v>
      </c>
    </row>
    <row r="463" spans="2:51" s="251" customFormat="1" ht="13.5">
      <c r="B463" s="250"/>
      <c r="D463" s="252" t="s">
        <v>157</v>
      </c>
      <c r="E463" s="253" t="s">
        <v>5</v>
      </c>
      <c r="F463" s="254" t="s">
        <v>614</v>
      </c>
      <c r="H463" s="255">
        <v>3</v>
      </c>
      <c r="I463" s="9"/>
      <c r="L463" s="250"/>
      <c r="M463" s="256"/>
      <c r="N463" s="257"/>
      <c r="O463" s="257"/>
      <c r="P463" s="257"/>
      <c r="Q463" s="257"/>
      <c r="R463" s="257"/>
      <c r="S463" s="257"/>
      <c r="T463" s="258"/>
      <c r="AT463" s="253" t="s">
        <v>157</v>
      </c>
      <c r="AU463" s="253" t="s">
        <v>86</v>
      </c>
      <c r="AV463" s="251" t="s">
        <v>86</v>
      </c>
      <c r="AW463" s="251" t="s">
        <v>39</v>
      </c>
      <c r="AX463" s="251" t="s">
        <v>76</v>
      </c>
      <c r="AY463" s="253" t="s">
        <v>149</v>
      </c>
    </row>
    <row r="464" spans="2:51" s="264" customFormat="1" ht="13.5">
      <c r="B464" s="263"/>
      <c r="D464" s="252" t="s">
        <v>157</v>
      </c>
      <c r="E464" s="265" t="s">
        <v>5</v>
      </c>
      <c r="F464" s="266" t="s">
        <v>583</v>
      </c>
      <c r="H464" s="267" t="s">
        <v>5</v>
      </c>
      <c r="I464" s="10"/>
      <c r="L464" s="263"/>
      <c r="M464" s="268"/>
      <c r="N464" s="269"/>
      <c r="O464" s="269"/>
      <c r="P464" s="269"/>
      <c r="Q464" s="269"/>
      <c r="R464" s="269"/>
      <c r="S464" s="269"/>
      <c r="T464" s="270"/>
      <c r="AT464" s="267" t="s">
        <v>157</v>
      </c>
      <c r="AU464" s="267" t="s">
        <v>86</v>
      </c>
      <c r="AV464" s="264" t="s">
        <v>84</v>
      </c>
      <c r="AW464" s="264" t="s">
        <v>39</v>
      </c>
      <c r="AX464" s="264" t="s">
        <v>76</v>
      </c>
      <c r="AY464" s="267" t="s">
        <v>149</v>
      </c>
    </row>
    <row r="465" spans="2:51" s="251" customFormat="1" ht="13.5">
      <c r="B465" s="250"/>
      <c r="D465" s="252" t="s">
        <v>157</v>
      </c>
      <c r="E465" s="253" t="s">
        <v>5</v>
      </c>
      <c r="F465" s="254" t="s">
        <v>613</v>
      </c>
      <c r="H465" s="255">
        <v>3</v>
      </c>
      <c r="I465" s="9"/>
      <c r="L465" s="250"/>
      <c r="M465" s="256"/>
      <c r="N465" s="257"/>
      <c r="O465" s="257"/>
      <c r="P465" s="257"/>
      <c r="Q465" s="257"/>
      <c r="R465" s="257"/>
      <c r="S465" s="257"/>
      <c r="T465" s="258"/>
      <c r="AT465" s="253" t="s">
        <v>157</v>
      </c>
      <c r="AU465" s="253" t="s">
        <v>86</v>
      </c>
      <c r="AV465" s="251" t="s">
        <v>86</v>
      </c>
      <c r="AW465" s="251" t="s">
        <v>39</v>
      </c>
      <c r="AX465" s="251" t="s">
        <v>76</v>
      </c>
      <c r="AY465" s="253" t="s">
        <v>149</v>
      </c>
    </row>
    <row r="466" spans="2:51" s="251" customFormat="1" ht="13.5">
      <c r="B466" s="250"/>
      <c r="D466" s="252" t="s">
        <v>157</v>
      </c>
      <c r="E466" s="253" t="s">
        <v>5</v>
      </c>
      <c r="F466" s="254" t="s">
        <v>596</v>
      </c>
      <c r="H466" s="255">
        <v>1</v>
      </c>
      <c r="I466" s="9"/>
      <c r="L466" s="250"/>
      <c r="M466" s="256"/>
      <c r="N466" s="257"/>
      <c r="O466" s="257"/>
      <c r="P466" s="257"/>
      <c r="Q466" s="257"/>
      <c r="R466" s="257"/>
      <c r="S466" s="257"/>
      <c r="T466" s="258"/>
      <c r="AT466" s="253" t="s">
        <v>157</v>
      </c>
      <c r="AU466" s="253" t="s">
        <v>86</v>
      </c>
      <c r="AV466" s="251" t="s">
        <v>86</v>
      </c>
      <c r="AW466" s="251" t="s">
        <v>39</v>
      </c>
      <c r="AX466" s="251" t="s">
        <v>76</v>
      </c>
      <c r="AY466" s="253" t="s">
        <v>149</v>
      </c>
    </row>
    <row r="467" spans="2:51" s="251" customFormat="1" ht="13.5">
      <c r="B467" s="250"/>
      <c r="D467" s="252" t="s">
        <v>157</v>
      </c>
      <c r="E467" s="253" t="s">
        <v>5</v>
      </c>
      <c r="F467" s="254" t="s">
        <v>607</v>
      </c>
      <c r="H467" s="255">
        <v>1</v>
      </c>
      <c r="I467" s="9"/>
      <c r="L467" s="250"/>
      <c r="M467" s="256"/>
      <c r="N467" s="257"/>
      <c r="O467" s="257"/>
      <c r="P467" s="257"/>
      <c r="Q467" s="257"/>
      <c r="R467" s="257"/>
      <c r="S467" s="257"/>
      <c r="T467" s="258"/>
      <c r="AT467" s="253" t="s">
        <v>157</v>
      </c>
      <c r="AU467" s="253" t="s">
        <v>86</v>
      </c>
      <c r="AV467" s="251" t="s">
        <v>86</v>
      </c>
      <c r="AW467" s="251" t="s">
        <v>39</v>
      </c>
      <c r="AX467" s="251" t="s">
        <v>76</v>
      </c>
      <c r="AY467" s="253" t="s">
        <v>149</v>
      </c>
    </row>
    <row r="468" spans="2:51" s="251" customFormat="1" ht="13.5">
      <c r="B468" s="250"/>
      <c r="D468" s="252" t="s">
        <v>157</v>
      </c>
      <c r="E468" s="253" t="s">
        <v>5</v>
      </c>
      <c r="F468" s="254" t="s">
        <v>615</v>
      </c>
      <c r="H468" s="255">
        <v>6</v>
      </c>
      <c r="I468" s="9"/>
      <c r="L468" s="250"/>
      <c r="M468" s="256"/>
      <c r="N468" s="257"/>
      <c r="O468" s="257"/>
      <c r="P468" s="257"/>
      <c r="Q468" s="257"/>
      <c r="R468" s="257"/>
      <c r="S468" s="257"/>
      <c r="T468" s="258"/>
      <c r="AT468" s="253" t="s">
        <v>157</v>
      </c>
      <c r="AU468" s="253" t="s">
        <v>86</v>
      </c>
      <c r="AV468" s="251" t="s">
        <v>86</v>
      </c>
      <c r="AW468" s="251" t="s">
        <v>39</v>
      </c>
      <c r="AX468" s="251" t="s">
        <v>76</v>
      </c>
      <c r="AY468" s="253" t="s">
        <v>149</v>
      </c>
    </row>
    <row r="469" spans="2:51" s="251" customFormat="1" ht="13.5">
      <c r="B469" s="250"/>
      <c r="D469" s="252" t="s">
        <v>157</v>
      </c>
      <c r="E469" s="253" t="s">
        <v>5</v>
      </c>
      <c r="F469" s="254" t="s">
        <v>616</v>
      </c>
      <c r="H469" s="255">
        <v>1</v>
      </c>
      <c r="I469" s="9"/>
      <c r="L469" s="250"/>
      <c r="M469" s="256"/>
      <c r="N469" s="257"/>
      <c r="O469" s="257"/>
      <c r="P469" s="257"/>
      <c r="Q469" s="257"/>
      <c r="R469" s="257"/>
      <c r="S469" s="257"/>
      <c r="T469" s="258"/>
      <c r="AT469" s="253" t="s">
        <v>157</v>
      </c>
      <c r="AU469" s="253" t="s">
        <v>86</v>
      </c>
      <c r="AV469" s="251" t="s">
        <v>86</v>
      </c>
      <c r="AW469" s="251" t="s">
        <v>39</v>
      </c>
      <c r="AX469" s="251" t="s">
        <v>76</v>
      </c>
      <c r="AY469" s="253" t="s">
        <v>149</v>
      </c>
    </row>
    <row r="470" spans="2:51" s="264" customFormat="1" ht="13.5">
      <c r="B470" s="263"/>
      <c r="D470" s="252" t="s">
        <v>157</v>
      </c>
      <c r="E470" s="265" t="s">
        <v>5</v>
      </c>
      <c r="F470" s="266" t="s">
        <v>586</v>
      </c>
      <c r="H470" s="267" t="s">
        <v>5</v>
      </c>
      <c r="I470" s="10"/>
      <c r="L470" s="263"/>
      <c r="M470" s="268"/>
      <c r="N470" s="269"/>
      <c r="O470" s="269"/>
      <c r="P470" s="269"/>
      <c r="Q470" s="269"/>
      <c r="R470" s="269"/>
      <c r="S470" s="269"/>
      <c r="T470" s="270"/>
      <c r="AT470" s="267" t="s">
        <v>157</v>
      </c>
      <c r="AU470" s="267" t="s">
        <v>86</v>
      </c>
      <c r="AV470" s="264" t="s">
        <v>84</v>
      </c>
      <c r="AW470" s="264" t="s">
        <v>39</v>
      </c>
      <c r="AX470" s="264" t="s">
        <v>76</v>
      </c>
      <c r="AY470" s="267" t="s">
        <v>149</v>
      </c>
    </row>
    <row r="471" spans="2:51" s="251" customFormat="1" ht="13.5">
      <c r="B471" s="250"/>
      <c r="D471" s="252" t="s">
        <v>157</v>
      </c>
      <c r="E471" s="253" t="s">
        <v>5</v>
      </c>
      <c r="F471" s="254" t="s">
        <v>607</v>
      </c>
      <c r="H471" s="255">
        <v>1</v>
      </c>
      <c r="I471" s="9"/>
      <c r="L471" s="250"/>
      <c r="M471" s="256"/>
      <c r="N471" s="257"/>
      <c r="O471" s="257"/>
      <c r="P471" s="257"/>
      <c r="Q471" s="257"/>
      <c r="R471" s="257"/>
      <c r="S471" s="257"/>
      <c r="T471" s="258"/>
      <c r="AT471" s="253" t="s">
        <v>157</v>
      </c>
      <c r="AU471" s="253" t="s">
        <v>86</v>
      </c>
      <c r="AV471" s="251" t="s">
        <v>86</v>
      </c>
      <c r="AW471" s="251" t="s">
        <v>39</v>
      </c>
      <c r="AX471" s="251" t="s">
        <v>76</v>
      </c>
      <c r="AY471" s="253" t="s">
        <v>149</v>
      </c>
    </row>
    <row r="472" spans="2:51" s="251" customFormat="1" ht="13.5">
      <c r="B472" s="250"/>
      <c r="D472" s="252" t="s">
        <v>157</v>
      </c>
      <c r="E472" s="253" t="s">
        <v>5</v>
      </c>
      <c r="F472" s="254" t="s">
        <v>617</v>
      </c>
      <c r="H472" s="255">
        <v>4</v>
      </c>
      <c r="I472" s="9"/>
      <c r="L472" s="250"/>
      <c r="M472" s="256"/>
      <c r="N472" s="257"/>
      <c r="O472" s="257"/>
      <c r="P472" s="257"/>
      <c r="Q472" s="257"/>
      <c r="R472" s="257"/>
      <c r="S472" s="257"/>
      <c r="T472" s="258"/>
      <c r="AT472" s="253" t="s">
        <v>157</v>
      </c>
      <c r="AU472" s="253" t="s">
        <v>86</v>
      </c>
      <c r="AV472" s="251" t="s">
        <v>86</v>
      </c>
      <c r="AW472" s="251" t="s">
        <v>39</v>
      </c>
      <c r="AX472" s="251" t="s">
        <v>76</v>
      </c>
      <c r="AY472" s="253" t="s">
        <v>149</v>
      </c>
    </row>
    <row r="473" spans="2:51" s="251" customFormat="1" ht="13.5">
      <c r="B473" s="250"/>
      <c r="D473" s="252" t="s">
        <v>157</v>
      </c>
      <c r="E473" s="253" t="s">
        <v>5</v>
      </c>
      <c r="F473" s="254" t="s">
        <v>618</v>
      </c>
      <c r="H473" s="255">
        <v>1</v>
      </c>
      <c r="I473" s="9"/>
      <c r="L473" s="250"/>
      <c r="M473" s="256"/>
      <c r="N473" s="257"/>
      <c r="O473" s="257"/>
      <c r="P473" s="257"/>
      <c r="Q473" s="257"/>
      <c r="R473" s="257"/>
      <c r="S473" s="257"/>
      <c r="T473" s="258"/>
      <c r="AT473" s="253" t="s">
        <v>157</v>
      </c>
      <c r="AU473" s="253" t="s">
        <v>86</v>
      </c>
      <c r="AV473" s="251" t="s">
        <v>86</v>
      </c>
      <c r="AW473" s="251" t="s">
        <v>39</v>
      </c>
      <c r="AX473" s="251" t="s">
        <v>76</v>
      </c>
      <c r="AY473" s="253" t="s">
        <v>149</v>
      </c>
    </row>
    <row r="474" spans="2:51" s="264" customFormat="1" ht="13.5">
      <c r="B474" s="263"/>
      <c r="D474" s="252" t="s">
        <v>157</v>
      </c>
      <c r="E474" s="265" t="s">
        <v>5</v>
      </c>
      <c r="F474" s="266" t="s">
        <v>619</v>
      </c>
      <c r="H474" s="267" t="s">
        <v>5</v>
      </c>
      <c r="I474" s="10"/>
      <c r="L474" s="263"/>
      <c r="M474" s="268"/>
      <c r="N474" s="269"/>
      <c r="O474" s="269"/>
      <c r="P474" s="269"/>
      <c r="Q474" s="269"/>
      <c r="R474" s="269"/>
      <c r="S474" s="269"/>
      <c r="T474" s="270"/>
      <c r="AT474" s="267" t="s">
        <v>157</v>
      </c>
      <c r="AU474" s="267" t="s">
        <v>86</v>
      </c>
      <c r="AV474" s="264" t="s">
        <v>84</v>
      </c>
      <c r="AW474" s="264" t="s">
        <v>39</v>
      </c>
      <c r="AX474" s="264" t="s">
        <v>76</v>
      </c>
      <c r="AY474" s="267" t="s">
        <v>149</v>
      </c>
    </row>
    <row r="475" spans="2:51" s="251" customFormat="1" ht="13.5">
      <c r="B475" s="250"/>
      <c r="D475" s="252" t="s">
        <v>157</v>
      </c>
      <c r="E475" s="253" t="s">
        <v>5</v>
      </c>
      <c r="F475" s="254" t="s">
        <v>620</v>
      </c>
      <c r="H475" s="255">
        <v>2</v>
      </c>
      <c r="I475" s="9"/>
      <c r="L475" s="250"/>
      <c r="M475" s="256"/>
      <c r="N475" s="257"/>
      <c r="O475" s="257"/>
      <c r="P475" s="257"/>
      <c r="Q475" s="257"/>
      <c r="R475" s="257"/>
      <c r="S475" s="257"/>
      <c r="T475" s="258"/>
      <c r="AT475" s="253" t="s">
        <v>157</v>
      </c>
      <c r="AU475" s="253" t="s">
        <v>86</v>
      </c>
      <c r="AV475" s="251" t="s">
        <v>86</v>
      </c>
      <c r="AW475" s="251" t="s">
        <v>39</v>
      </c>
      <c r="AX475" s="251" t="s">
        <v>76</v>
      </c>
      <c r="AY475" s="253" t="s">
        <v>149</v>
      </c>
    </row>
    <row r="476" spans="2:51" s="251" customFormat="1" ht="13.5">
      <c r="B476" s="250"/>
      <c r="D476" s="252" t="s">
        <v>157</v>
      </c>
      <c r="E476" s="253" t="s">
        <v>5</v>
      </c>
      <c r="F476" s="254" t="s">
        <v>165</v>
      </c>
      <c r="H476" s="255">
        <v>13</v>
      </c>
      <c r="I476" s="9"/>
      <c r="L476" s="250"/>
      <c r="M476" s="256"/>
      <c r="N476" s="257"/>
      <c r="O476" s="257"/>
      <c r="P476" s="257"/>
      <c r="Q476" s="257"/>
      <c r="R476" s="257"/>
      <c r="S476" s="257"/>
      <c r="T476" s="258"/>
      <c r="AT476" s="253" t="s">
        <v>157</v>
      </c>
      <c r="AU476" s="253" t="s">
        <v>86</v>
      </c>
      <c r="AV476" s="251" t="s">
        <v>86</v>
      </c>
      <c r="AW476" s="251" t="s">
        <v>39</v>
      </c>
      <c r="AX476" s="251" t="s">
        <v>76</v>
      </c>
      <c r="AY476" s="253" t="s">
        <v>149</v>
      </c>
    </row>
    <row r="477" spans="2:51" s="281" customFormat="1" ht="13.5">
      <c r="B477" s="280"/>
      <c r="D477" s="259" t="s">
        <v>157</v>
      </c>
      <c r="E477" s="282" t="s">
        <v>5</v>
      </c>
      <c r="F477" s="283" t="s">
        <v>237</v>
      </c>
      <c r="H477" s="284">
        <v>46</v>
      </c>
      <c r="I477" s="12"/>
      <c r="L477" s="280"/>
      <c r="M477" s="285"/>
      <c r="N477" s="286"/>
      <c r="O477" s="286"/>
      <c r="P477" s="286"/>
      <c r="Q477" s="286"/>
      <c r="R477" s="286"/>
      <c r="S477" s="286"/>
      <c r="T477" s="287"/>
      <c r="AT477" s="288" t="s">
        <v>157</v>
      </c>
      <c r="AU477" s="288" t="s">
        <v>86</v>
      </c>
      <c r="AV477" s="281" t="s">
        <v>155</v>
      </c>
      <c r="AW477" s="281" t="s">
        <v>39</v>
      </c>
      <c r="AX477" s="281" t="s">
        <v>84</v>
      </c>
      <c r="AY477" s="288" t="s">
        <v>149</v>
      </c>
    </row>
    <row r="478" spans="2:65" s="117" customFormat="1" ht="38.25" customHeight="1">
      <c r="B478" s="112"/>
      <c r="C478" s="239" t="s">
        <v>621</v>
      </c>
      <c r="D478" s="239" t="s">
        <v>151</v>
      </c>
      <c r="E478" s="240" t="s">
        <v>622</v>
      </c>
      <c r="F478" s="241" t="s">
        <v>623</v>
      </c>
      <c r="G478" s="242" t="s">
        <v>163</v>
      </c>
      <c r="H478" s="243">
        <v>2</v>
      </c>
      <c r="I478" s="8"/>
      <c r="J478" s="244">
        <f>ROUND(I478*H478,2)</f>
        <v>0</v>
      </c>
      <c r="K478" s="241"/>
      <c r="L478" s="112"/>
      <c r="M478" s="245" t="s">
        <v>5</v>
      </c>
      <c r="N478" s="246" t="s">
        <v>47</v>
      </c>
      <c r="O478" s="113"/>
      <c r="P478" s="247">
        <f>O478*H478</f>
        <v>0</v>
      </c>
      <c r="Q478" s="247">
        <v>0</v>
      </c>
      <c r="R478" s="247">
        <f>Q478*H478</f>
        <v>0</v>
      </c>
      <c r="S478" s="247">
        <v>0.344</v>
      </c>
      <c r="T478" s="248">
        <f>S478*H478</f>
        <v>0.688</v>
      </c>
      <c r="AR478" s="97" t="s">
        <v>155</v>
      </c>
      <c r="AT478" s="97" t="s">
        <v>151</v>
      </c>
      <c r="AU478" s="97" t="s">
        <v>86</v>
      </c>
      <c r="AY478" s="97" t="s">
        <v>149</v>
      </c>
      <c r="BE478" s="249">
        <f>IF(N478="základní",J478,0)</f>
        <v>0</v>
      </c>
      <c r="BF478" s="249">
        <f>IF(N478="snížená",J478,0)</f>
        <v>0</v>
      </c>
      <c r="BG478" s="249">
        <f>IF(N478="zákl. přenesená",J478,0)</f>
        <v>0</v>
      </c>
      <c r="BH478" s="249">
        <f>IF(N478="sníž. přenesená",J478,0)</f>
        <v>0</v>
      </c>
      <c r="BI478" s="249">
        <f>IF(N478="nulová",J478,0)</f>
        <v>0</v>
      </c>
      <c r="BJ478" s="97" t="s">
        <v>84</v>
      </c>
      <c r="BK478" s="249">
        <f>ROUND(I478*H478,2)</f>
        <v>0</v>
      </c>
      <c r="BL478" s="97" t="s">
        <v>155</v>
      </c>
      <c r="BM478" s="97" t="s">
        <v>624</v>
      </c>
    </row>
    <row r="479" spans="2:51" s="264" customFormat="1" ht="13.5">
      <c r="B479" s="263"/>
      <c r="D479" s="252" t="s">
        <v>157</v>
      </c>
      <c r="E479" s="265" t="s">
        <v>5</v>
      </c>
      <c r="F479" s="266" t="s">
        <v>579</v>
      </c>
      <c r="H479" s="267" t="s">
        <v>5</v>
      </c>
      <c r="I479" s="10"/>
      <c r="L479" s="263"/>
      <c r="M479" s="268"/>
      <c r="N479" s="269"/>
      <c r="O479" s="269"/>
      <c r="P479" s="269"/>
      <c r="Q479" s="269"/>
      <c r="R479" s="269"/>
      <c r="S479" s="269"/>
      <c r="T479" s="270"/>
      <c r="AT479" s="267" t="s">
        <v>157</v>
      </c>
      <c r="AU479" s="267" t="s">
        <v>86</v>
      </c>
      <c r="AV479" s="264" t="s">
        <v>84</v>
      </c>
      <c r="AW479" s="264" t="s">
        <v>39</v>
      </c>
      <c r="AX479" s="264" t="s">
        <v>76</v>
      </c>
      <c r="AY479" s="267" t="s">
        <v>149</v>
      </c>
    </row>
    <row r="480" spans="2:51" s="251" customFormat="1" ht="13.5">
      <c r="B480" s="250"/>
      <c r="D480" s="252" t="s">
        <v>157</v>
      </c>
      <c r="E480" s="253" t="s">
        <v>5</v>
      </c>
      <c r="F480" s="254" t="s">
        <v>607</v>
      </c>
      <c r="H480" s="255">
        <v>1</v>
      </c>
      <c r="I480" s="9"/>
      <c r="L480" s="250"/>
      <c r="M480" s="256"/>
      <c r="N480" s="257"/>
      <c r="O480" s="257"/>
      <c r="P480" s="257"/>
      <c r="Q480" s="257"/>
      <c r="R480" s="257"/>
      <c r="S480" s="257"/>
      <c r="T480" s="258"/>
      <c r="AT480" s="253" t="s">
        <v>157</v>
      </c>
      <c r="AU480" s="253" t="s">
        <v>86</v>
      </c>
      <c r="AV480" s="251" t="s">
        <v>86</v>
      </c>
      <c r="AW480" s="251" t="s">
        <v>39</v>
      </c>
      <c r="AX480" s="251" t="s">
        <v>76</v>
      </c>
      <c r="AY480" s="253" t="s">
        <v>149</v>
      </c>
    </row>
    <row r="481" spans="2:51" s="264" customFormat="1" ht="13.5">
      <c r="B481" s="263"/>
      <c r="D481" s="252" t="s">
        <v>157</v>
      </c>
      <c r="E481" s="265" t="s">
        <v>5</v>
      </c>
      <c r="F481" s="266" t="s">
        <v>583</v>
      </c>
      <c r="H481" s="267" t="s">
        <v>5</v>
      </c>
      <c r="I481" s="10"/>
      <c r="L481" s="263"/>
      <c r="M481" s="268"/>
      <c r="N481" s="269"/>
      <c r="O481" s="269"/>
      <c r="P481" s="269"/>
      <c r="Q481" s="269"/>
      <c r="R481" s="269"/>
      <c r="S481" s="269"/>
      <c r="T481" s="270"/>
      <c r="AT481" s="267" t="s">
        <v>157</v>
      </c>
      <c r="AU481" s="267" t="s">
        <v>86</v>
      </c>
      <c r="AV481" s="264" t="s">
        <v>84</v>
      </c>
      <c r="AW481" s="264" t="s">
        <v>39</v>
      </c>
      <c r="AX481" s="264" t="s">
        <v>76</v>
      </c>
      <c r="AY481" s="267" t="s">
        <v>149</v>
      </c>
    </row>
    <row r="482" spans="2:51" s="251" customFormat="1" ht="13.5">
      <c r="B482" s="250"/>
      <c r="D482" s="252" t="s">
        <v>157</v>
      </c>
      <c r="E482" s="253" t="s">
        <v>5</v>
      </c>
      <c r="F482" s="254" t="s">
        <v>607</v>
      </c>
      <c r="H482" s="255">
        <v>1</v>
      </c>
      <c r="I482" s="9"/>
      <c r="L482" s="250"/>
      <c r="M482" s="256"/>
      <c r="N482" s="257"/>
      <c r="O482" s="257"/>
      <c r="P482" s="257"/>
      <c r="Q482" s="257"/>
      <c r="R482" s="257"/>
      <c r="S482" s="257"/>
      <c r="T482" s="258"/>
      <c r="AT482" s="253" t="s">
        <v>157</v>
      </c>
      <c r="AU482" s="253" t="s">
        <v>86</v>
      </c>
      <c r="AV482" s="251" t="s">
        <v>86</v>
      </c>
      <c r="AW482" s="251" t="s">
        <v>39</v>
      </c>
      <c r="AX482" s="251" t="s">
        <v>76</v>
      </c>
      <c r="AY482" s="253" t="s">
        <v>149</v>
      </c>
    </row>
    <row r="483" spans="2:51" s="281" customFormat="1" ht="13.5">
      <c r="B483" s="280"/>
      <c r="D483" s="259" t="s">
        <v>157</v>
      </c>
      <c r="E483" s="282" t="s">
        <v>5</v>
      </c>
      <c r="F483" s="283" t="s">
        <v>237</v>
      </c>
      <c r="H483" s="284">
        <v>2</v>
      </c>
      <c r="I483" s="12"/>
      <c r="L483" s="280"/>
      <c r="M483" s="285"/>
      <c r="N483" s="286"/>
      <c r="O483" s="286"/>
      <c r="P483" s="286"/>
      <c r="Q483" s="286"/>
      <c r="R483" s="286"/>
      <c r="S483" s="286"/>
      <c r="T483" s="287"/>
      <c r="AT483" s="288" t="s">
        <v>157</v>
      </c>
      <c r="AU483" s="288" t="s">
        <v>86</v>
      </c>
      <c r="AV483" s="281" t="s">
        <v>155</v>
      </c>
      <c r="AW483" s="281" t="s">
        <v>39</v>
      </c>
      <c r="AX483" s="281" t="s">
        <v>84</v>
      </c>
      <c r="AY483" s="288" t="s">
        <v>149</v>
      </c>
    </row>
    <row r="484" spans="2:65" s="117" customFormat="1" ht="38.25" customHeight="1">
      <c r="B484" s="112"/>
      <c r="C484" s="239" t="s">
        <v>625</v>
      </c>
      <c r="D484" s="239" t="s">
        <v>151</v>
      </c>
      <c r="E484" s="240" t="s">
        <v>626</v>
      </c>
      <c r="F484" s="241" t="s">
        <v>627</v>
      </c>
      <c r="G484" s="242" t="s">
        <v>163</v>
      </c>
      <c r="H484" s="243">
        <v>1</v>
      </c>
      <c r="I484" s="8"/>
      <c r="J484" s="244">
        <f>ROUND(I484*H484,2)</f>
        <v>0</v>
      </c>
      <c r="K484" s="241"/>
      <c r="L484" s="112"/>
      <c r="M484" s="245" t="s">
        <v>5</v>
      </c>
      <c r="N484" s="246" t="s">
        <v>47</v>
      </c>
      <c r="O484" s="113"/>
      <c r="P484" s="247">
        <f>O484*H484</f>
        <v>0</v>
      </c>
      <c r="Q484" s="247">
        <v>0</v>
      </c>
      <c r="R484" s="247">
        <f>Q484*H484</f>
        <v>0</v>
      </c>
      <c r="S484" s="247">
        <v>0.413</v>
      </c>
      <c r="T484" s="248">
        <f>S484*H484</f>
        <v>0.413</v>
      </c>
      <c r="AR484" s="97" t="s">
        <v>155</v>
      </c>
      <c r="AT484" s="97" t="s">
        <v>151</v>
      </c>
      <c r="AU484" s="97" t="s">
        <v>86</v>
      </c>
      <c r="AY484" s="97" t="s">
        <v>149</v>
      </c>
      <c r="BE484" s="249">
        <f>IF(N484="základní",J484,0)</f>
        <v>0</v>
      </c>
      <c r="BF484" s="249">
        <f>IF(N484="snížená",J484,0)</f>
        <v>0</v>
      </c>
      <c r="BG484" s="249">
        <f>IF(N484="zákl. přenesená",J484,0)</f>
        <v>0</v>
      </c>
      <c r="BH484" s="249">
        <f>IF(N484="sníž. přenesená",J484,0)</f>
        <v>0</v>
      </c>
      <c r="BI484" s="249">
        <f>IF(N484="nulová",J484,0)</f>
        <v>0</v>
      </c>
      <c r="BJ484" s="97" t="s">
        <v>84</v>
      </c>
      <c r="BK484" s="249">
        <f>ROUND(I484*H484,2)</f>
        <v>0</v>
      </c>
      <c r="BL484" s="97" t="s">
        <v>155</v>
      </c>
      <c r="BM484" s="97" t="s">
        <v>628</v>
      </c>
    </row>
    <row r="485" spans="2:51" s="264" customFormat="1" ht="13.5">
      <c r="B485" s="263"/>
      <c r="D485" s="252" t="s">
        <v>157</v>
      </c>
      <c r="E485" s="265" t="s">
        <v>5</v>
      </c>
      <c r="F485" s="266" t="s">
        <v>579</v>
      </c>
      <c r="H485" s="267" t="s">
        <v>5</v>
      </c>
      <c r="I485" s="10"/>
      <c r="L485" s="263"/>
      <c r="M485" s="268"/>
      <c r="N485" s="269"/>
      <c r="O485" s="269"/>
      <c r="P485" s="269"/>
      <c r="Q485" s="269"/>
      <c r="R485" s="269"/>
      <c r="S485" s="269"/>
      <c r="T485" s="270"/>
      <c r="AT485" s="267" t="s">
        <v>157</v>
      </c>
      <c r="AU485" s="267" t="s">
        <v>86</v>
      </c>
      <c r="AV485" s="264" t="s">
        <v>84</v>
      </c>
      <c r="AW485" s="264" t="s">
        <v>39</v>
      </c>
      <c r="AX485" s="264" t="s">
        <v>76</v>
      </c>
      <c r="AY485" s="267" t="s">
        <v>149</v>
      </c>
    </row>
    <row r="486" spans="2:51" s="251" customFormat="1" ht="13.5">
      <c r="B486" s="250"/>
      <c r="D486" s="259" t="s">
        <v>157</v>
      </c>
      <c r="E486" s="260" t="s">
        <v>5</v>
      </c>
      <c r="F486" s="261" t="s">
        <v>629</v>
      </c>
      <c r="H486" s="262">
        <v>1</v>
      </c>
      <c r="I486" s="9"/>
      <c r="L486" s="250"/>
      <c r="M486" s="256"/>
      <c r="N486" s="257"/>
      <c r="O486" s="257"/>
      <c r="P486" s="257"/>
      <c r="Q486" s="257"/>
      <c r="R486" s="257"/>
      <c r="S486" s="257"/>
      <c r="T486" s="258"/>
      <c r="AT486" s="253" t="s">
        <v>157</v>
      </c>
      <c r="AU486" s="253" t="s">
        <v>86</v>
      </c>
      <c r="AV486" s="251" t="s">
        <v>86</v>
      </c>
      <c r="AW486" s="251" t="s">
        <v>39</v>
      </c>
      <c r="AX486" s="251" t="s">
        <v>84</v>
      </c>
      <c r="AY486" s="253" t="s">
        <v>149</v>
      </c>
    </row>
    <row r="487" spans="2:65" s="117" customFormat="1" ht="38.25" customHeight="1">
      <c r="B487" s="112"/>
      <c r="C487" s="239" t="s">
        <v>630</v>
      </c>
      <c r="D487" s="239" t="s">
        <v>151</v>
      </c>
      <c r="E487" s="240" t="s">
        <v>631</v>
      </c>
      <c r="F487" s="241" t="s">
        <v>632</v>
      </c>
      <c r="G487" s="242" t="s">
        <v>154</v>
      </c>
      <c r="H487" s="243">
        <v>3.66</v>
      </c>
      <c r="I487" s="8"/>
      <c r="J487" s="244">
        <f>ROUND(I487*H487,2)</f>
        <v>0</v>
      </c>
      <c r="K487" s="241"/>
      <c r="L487" s="112"/>
      <c r="M487" s="245" t="s">
        <v>5</v>
      </c>
      <c r="N487" s="246" t="s">
        <v>47</v>
      </c>
      <c r="O487" s="113"/>
      <c r="P487" s="247">
        <f>O487*H487</f>
        <v>0</v>
      </c>
      <c r="Q487" s="247">
        <v>0</v>
      </c>
      <c r="R487" s="247">
        <f>Q487*H487</f>
        <v>0</v>
      </c>
      <c r="S487" s="247">
        <v>1.8</v>
      </c>
      <c r="T487" s="248">
        <f>S487*H487</f>
        <v>6.588</v>
      </c>
      <c r="AR487" s="97" t="s">
        <v>155</v>
      </c>
      <c r="AT487" s="97" t="s">
        <v>151</v>
      </c>
      <c r="AU487" s="97" t="s">
        <v>86</v>
      </c>
      <c r="AY487" s="97" t="s">
        <v>149</v>
      </c>
      <c r="BE487" s="249">
        <f>IF(N487="základní",J487,0)</f>
        <v>0</v>
      </c>
      <c r="BF487" s="249">
        <f>IF(N487="snížená",J487,0)</f>
        <v>0</v>
      </c>
      <c r="BG487" s="249">
        <f>IF(N487="zákl. přenesená",J487,0)</f>
        <v>0</v>
      </c>
      <c r="BH487" s="249">
        <f>IF(N487="sníž. přenesená",J487,0)</f>
        <v>0</v>
      </c>
      <c r="BI487" s="249">
        <f>IF(N487="nulová",J487,0)</f>
        <v>0</v>
      </c>
      <c r="BJ487" s="97" t="s">
        <v>84</v>
      </c>
      <c r="BK487" s="249">
        <f>ROUND(I487*H487,2)</f>
        <v>0</v>
      </c>
      <c r="BL487" s="97" t="s">
        <v>155</v>
      </c>
      <c r="BM487" s="97" t="s">
        <v>633</v>
      </c>
    </row>
    <row r="488" spans="2:51" s="264" customFormat="1" ht="13.5">
      <c r="B488" s="263"/>
      <c r="D488" s="252" t="s">
        <v>157</v>
      </c>
      <c r="E488" s="265" t="s">
        <v>5</v>
      </c>
      <c r="F488" s="266" t="s">
        <v>579</v>
      </c>
      <c r="H488" s="267" t="s">
        <v>5</v>
      </c>
      <c r="I488" s="10"/>
      <c r="L488" s="263"/>
      <c r="M488" s="268"/>
      <c r="N488" s="269"/>
      <c r="O488" s="269"/>
      <c r="P488" s="269"/>
      <c r="Q488" s="269"/>
      <c r="R488" s="269"/>
      <c r="S488" s="269"/>
      <c r="T488" s="270"/>
      <c r="AT488" s="267" t="s">
        <v>157</v>
      </c>
      <c r="AU488" s="267" t="s">
        <v>86</v>
      </c>
      <c r="AV488" s="264" t="s">
        <v>84</v>
      </c>
      <c r="AW488" s="264" t="s">
        <v>39</v>
      </c>
      <c r="AX488" s="264" t="s">
        <v>76</v>
      </c>
      <c r="AY488" s="267" t="s">
        <v>149</v>
      </c>
    </row>
    <row r="489" spans="2:51" s="251" customFormat="1" ht="13.5">
      <c r="B489" s="250"/>
      <c r="D489" s="252" t="s">
        <v>157</v>
      </c>
      <c r="E489" s="253" t="s">
        <v>5</v>
      </c>
      <c r="F489" s="254" t="s">
        <v>634</v>
      </c>
      <c r="H489" s="255">
        <v>0.2</v>
      </c>
      <c r="I489" s="9"/>
      <c r="L489" s="250"/>
      <c r="M489" s="256"/>
      <c r="N489" s="257"/>
      <c r="O489" s="257"/>
      <c r="P489" s="257"/>
      <c r="Q489" s="257"/>
      <c r="R489" s="257"/>
      <c r="S489" s="257"/>
      <c r="T489" s="258"/>
      <c r="AT489" s="253" t="s">
        <v>157</v>
      </c>
      <c r="AU489" s="253" t="s">
        <v>86</v>
      </c>
      <c r="AV489" s="251" t="s">
        <v>86</v>
      </c>
      <c r="AW489" s="251" t="s">
        <v>39</v>
      </c>
      <c r="AX489" s="251" t="s">
        <v>76</v>
      </c>
      <c r="AY489" s="253" t="s">
        <v>149</v>
      </c>
    </row>
    <row r="490" spans="2:51" s="251" customFormat="1" ht="13.5">
      <c r="B490" s="250"/>
      <c r="D490" s="252" t="s">
        <v>157</v>
      </c>
      <c r="E490" s="253" t="s">
        <v>5</v>
      </c>
      <c r="F490" s="254" t="s">
        <v>635</v>
      </c>
      <c r="H490" s="255">
        <v>0.243</v>
      </c>
      <c r="I490" s="9"/>
      <c r="L490" s="250"/>
      <c r="M490" s="256"/>
      <c r="N490" s="257"/>
      <c r="O490" s="257"/>
      <c r="P490" s="257"/>
      <c r="Q490" s="257"/>
      <c r="R490" s="257"/>
      <c r="S490" s="257"/>
      <c r="T490" s="258"/>
      <c r="AT490" s="253" t="s">
        <v>157</v>
      </c>
      <c r="AU490" s="253" t="s">
        <v>86</v>
      </c>
      <c r="AV490" s="251" t="s">
        <v>86</v>
      </c>
      <c r="AW490" s="251" t="s">
        <v>39</v>
      </c>
      <c r="AX490" s="251" t="s">
        <v>76</v>
      </c>
      <c r="AY490" s="253" t="s">
        <v>149</v>
      </c>
    </row>
    <row r="491" spans="2:51" s="251" customFormat="1" ht="13.5">
      <c r="B491" s="250"/>
      <c r="D491" s="252" t="s">
        <v>157</v>
      </c>
      <c r="E491" s="253" t="s">
        <v>5</v>
      </c>
      <c r="F491" s="254" t="s">
        <v>636</v>
      </c>
      <c r="H491" s="255">
        <v>1.2</v>
      </c>
      <c r="I491" s="9"/>
      <c r="L491" s="250"/>
      <c r="M491" s="256"/>
      <c r="N491" s="257"/>
      <c r="O491" s="257"/>
      <c r="P491" s="257"/>
      <c r="Q491" s="257"/>
      <c r="R491" s="257"/>
      <c r="S491" s="257"/>
      <c r="T491" s="258"/>
      <c r="AT491" s="253" t="s">
        <v>157</v>
      </c>
      <c r="AU491" s="253" t="s">
        <v>86</v>
      </c>
      <c r="AV491" s="251" t="s">
        <v>86</v>
      </c>
      <c r="AW491" s="251" t="s">
        <v>39</v>
      </c>
      <c r="AX491" s="251" t="s">
        <v>76</v>
      </c>
      <c r="AY491" s="253" t="s">
        <v>149</v>
      </c>
    </row>
    <row r="492" spans="2:51" s="251" customFormat="1" ht="13.5">
      <c r="B492" s="250"/>
      <c r="D492" s="252" t="s">
        <v>157</v>
      </c>
      <c r="E492" s="253" t="s">
        <v>5</v>
      </c>
      <c r="F492" s="254" t="s">
        <v>637</v>
      </c>
      <c r="H492" s="255">
        <v>0.171</v>
      </c>
      <c r="I492" s="9"/>
      <c r="L492" s="250"/>
      <c r="M492" s="256"/>
      <c r="N492" s="257"/>
      <c r="O492" s="257"/>
      <c r="P492" s="257"/>
      <c r="Q492" s="257"/>
      <c r="R492" s="257"/>
      <c r="S492" s="257"/>
      <c r="T492" s="258"/>
      <c r="AT492" s="253" t="s">
        <v>157</v>
      </c>
      <c r="AU492" s="253" t="s">
        <v>86</v>
      </c>
      <c r="AV492" s="251" t="s">
        <v>86</v>
      </c>
      <c r="AW492" s="251" t="s">
        <v>39</v>
      </c>
      <c r="AX492" s="251" t="s">
        <v>76</v>
      </c>
      <c r="AY492" s="253" t="s">
        <v>149</v>
      </c>
    </row>
    <row r="493" spans="2:51" s="251" customFormat="1" ht="13.5">
      <c r="B493" s="250"/>
      <c r="D493" s="252" t="s">
        <v>157</v>
      </c>
      <c r="E493" s="253" t="s">
        <v>5</v>
      </c>
      <c r="F493" s="254" t="s">
        <v>638</v>
      </c>
      <c r="H493" s="255">
        <v>0.32</v>
      </c>
      <c r="I493" s="9"/>
      <c r="L493" s="250"/>
      <c r="M493" s="256"/>
      <c r="N493" s="257"/>
      <c r="O493" s="257"/>
      <c r="P493" s="257"/>
      <c r="Q493" s="257"/>
      <c r="R493" s="257"/>
      <c r="S493" s="257"/>
      <c r="T493" s="258"/>
      <c r="AT493" s="253" t="s">
        <v>157</v>
      </c>
      <c r="AU493" s="253" t="s">
        <v>86</v>
      </c>
      <c r="AV493" s="251" t="s">
        <v>86</v>
      </c>
      <c r="AW493" s="251" t="s">
        <v>39</v>
      </c>
      <c r="AX493" s="251" t="s">
        <v>76</v>
      </c>
      <c r="AY493" s="253" t="s">
        <v>149</v>
      </c>
    </row>
    <row r="494" spans="2:51" s="264" customFormat="1" ht="13.5">
      <c r="B494" s="263"/>
      <c r="D494" s="252" t="s">
        <v>157</v>
      </c>
      <c r="E494" s="265" t="s">
        <v>5</v>
      </c>
      <c r="F494" s="266" t="s">
        <v>583</v>
      </c>
      <c r="H494" s="267" t="s">
        <v>5</v>
      </c>
      <c r="I494" s="10"/>
      <c r="L494" s="263"/>
      <c r="M494" s="268"/>
      <c r="N494" s="269"/>
      <c r="O494" s="269"/>
      <c r="P494" s="269"/>
      <c r="Q494" s="269"/>
      <c r="R494" s="269"/>
      <c r="S494" s="269"/>
      <c r="T494" s="270"/>
      <c r="AT494" s="267" t="s">
        <v>157</v>
      </c>
      <c r="AU494" s="267" t="s">
        <v>86</v>
      </c>
      <c r="AV494" s="264" t="s">
        <v>84</v>
      </c>
      <c r="AW494" s="264" t="s">
        <v>39</v>
      </c>
      <c r="AX494" s="264" t="s">
        <v>76</v>
      </c>
      <c r="AY494" s="267" t="s">
        <v>149</v>
      </c>
    </row>
    <row r="495" spans="2:51" s="251" customFormat="1" ht="13.5">
      <c r="B495" s="250"/>
      <c r="D495" s="252" t="s">
        <v>157</v>
      </c>
      <c r="E495" s="253" t="s">
        <v>5</v>
      </c>
      <c r="F495" s="254" t="s">
        <v>634</v>
      </c>
      <c r="H495" s="255">
        <v>0.2</v>
      </c>
      <c r="I495" s="9"/>
      <c r="L495" s="250"/>
      <c r="M495" s="256"/>
      <c r="N495" s="257"/>
      <c r="O495" s="257"/>
      <c r="P495" s="257"/>
      <c r="Q495" s="257"/>
      <c r="R495" s="257"/>
      <c r="S495" s="257"/>
      <c r="T495" s="258"/>
      <c r="AT495" s="253" t="s">
        <v>157</v>
      </c>
      <c r="AU495" s="253" t="s">
        <v>86</v>
      </c>
      <c r="AV495" s="251" t="s">
        <v>86</v>
      </c>
      <c r="AW495" s="251" t="s">
        <v>39</v>
      </c>
      <c r="AX495" s="251" t="s">
        <v>76</v>
      </c>
      <c r="AY495" s="253" t="s">
        <v>149</v>
      </c>
    </row>
    <row r="496" spans="2:51" s="251" customFormat="1" ht="13.5">
      <c r="B496" s="250"/>
      <c r="D496" s="252" t="s">
        <v>157</v>
      </c>
      <c r="E496" s="253" t="s">
        <v>5</v>
      </c>
      <c r="F496" s="254" t="s">
        <v>637</v>
      </c>
      <c r="H496" s="255">
        <v>0.171</v>
      </c>
      <c r="I496" s="9"/>
      <c r="L496" s="250"/>
      <c r="M496" s="256"/>
      <c r="N496" s="257"/>
      <c r="O496" s="257"/>
      <c r="P496" s="257"/>
      <c r="Q496" s="257"/>
      <c r="R496" s="257"/>
      <c r="S496" s="257"/>
      <c r="T496" s="258"/>
      <c r="AT496" s="253" t="s">
        <v>157</v>
      </c>
      <c r="AU496" s="253" t="s">
        <v>86</v>
      </c>
      <c r="AV496" s="251" t="s">
        <v>86</v>
      </c>
      <c r="AW496" s="251" t="s">
        <v>39</v>
      </c>
      <c r="AX496" s="251" t="s">
        <v>76</v>
      </c>
      <c r="AY496" s="253" t="s">
        <v>149</v>
      </c>
    </row>
    <row r="497" spans="2:51" s="251" customFormat="1" ht="13.5">
      <c r="B497" s="250"/>
      <c r="D497" s="252" t="s">
        <v>157</v>
      </c>
      <c r="E497" s="253" t="s">
        <v>5</v>
      </c>
      <c r="F497" s="254" t="s">
        <v>638</v>
      </c>
      <c r="H497" s="255">
        <v>0.32</v>
      </c>
      <c r="I497" s="9"/>
      <c r="L497" s="250"/>
      <c r="M497" s="256"/>
      <c r="N497" s="257"/>
      <c r="O497" s="257"/>
      <c r="P497" s="257"/>
      <c r="Q497" s="257"/>
      <c r="R497" s="257"/>
      <c r="S497" s="257"/>
      <c r="T497" s="258"/>
      <c r="AT497" s="253" t="s">
        <v>157</v>
      </c>
      <c r="AU497" s="253" t="s">
        <v>86</v>
      </c>
      <c r="AV497" s="251" t="s">
        <v>86</v>
      </c>
      <c r="AW497" s="251" t="s">
        <v>39</v>
      </c>
      <c r="AX497" s="251" t="s">
        <v>76</v>
      </c>
      <c r="AY497" s="253" t="s">
        <v>149</v>
      </c>
    </row>
    <row r="498" spans="2:51" s="264" customFormat="1" ht="13.5">
      <c r="B498" s="263"/>
      <c r="D498" s="252" t="s">
        <v>157</v>
      </c>
      <c r="E498" s="265" t="s">
        <v>5</v>
      </c>
      <c r="F498" s="266" t="s">
        <v>586</v>
      </c>
      <c r="H498" s="267" t="s">
        <v>5</v>
      </c>
      <c r="I498" s="10"/>
      <c r="L498" s="263"/>
      <c r="M498" s="268"/>
      <c r="N498" s="269"/>
      <c r="O498" s="269"/>
      <c r="P498" s="269"/>
      <c r="Q498" s="269"/>
      <c r="R498" s="269"/>
      <c r="S498" s="269"/>
      <c r="T498" s="270"/>
      <c r="AT498" s="267" t="s">
        <v>157</v>
      </c>
      <c r="AU498" s="267" t="s">
        <v>86</v>
      </c>
      <c r="AV498" s="264" t="s">
        <v>84</v>
      </c>
      <c r="AW498" s="264" t="s">
        <v>39</v>
      </c>
      <c r="AX498" s="264" t="s">
        <v>76</v>
      </c>
      <c r="AY498" s="267" t="s">
        <v>149</v>
      </c>
    </row>
    <row r="499" spans="2:51" s="251" customFormat="1" ht="13.5">
      <c r="B499" s="250"/>
      <c r="D499" s="252" t="s">
        <v>157</v>
      </c>
      <c r="E499" s="253" t="s">
        <v>5</v>
      </c>
      <c r="F499" s="254" t="s">
        <v>634</v>
      </c>
      <c r="H499" s="255">
        <v>0.2</v>
      </c>
      <c r="I499" s="9"/>
      <c r="L499" s="250"/>
      <c r="M499" s="256"/>
      <c r="N499" s="257"/>
      <c r="O499" s="257"/>
      <c r="P499" s="257"/>
      <c r="Q499" s="257"/>
      <c r="R499" s="257"/>
      <c r="S499" s="257"/>
      <c r="T499" s="258"/>
      <c r="AT499" s="253" t="s">
        <v>157</v>
      </c>
      <c r="AU499" s="253" t="s">
        <v>86</v>
      </c>
      <c r="AV499" s="251" t="s">
        <v>86</v>
      </c>
      <c r="AW499" s="251" t="s">
        <v>39</v>
      </c>
      <c r="AX499" s="251" t="s">
        <v>76</v>
      </c>
      <c r="AY499" s="253" t="s">
        <v>149</v>
      </c>
    </row>
    <row r="500" spans="2:51" s="251" customFormat="1" ht="13.5">
      <c r="B500" s="250"/>
      <c r="D500" s="252" t="s">
        <v>157</v>
      </c>
      <c r="E500" s="253" t="s">
        <v>5</v>
      </c>
      <c r="F500" s="254" t="s">
        <v>637</v>
      </c>
      <c r="H500" s="255">
        <v>0.171</v>
      </c>
      <c r="I500" s="9"/>
      <c r="L500" s="250"/>
      <c r="M500" s="256"/>
      <c r="N500" s="257"/>
      <c r="O500" s="257"/>
      <c r="P500" s="257"/>
      <c r="Q500" s="257"/>
      <c r="R500" s="257"/>
      <c r="S500" s="257"/>
      <c r="T500" s="258"/>
      <c r="AT500" s="253" t="s">
        <v>157</v>
      </c>
      <c r="AU500" s="253" t="s">
        <v>86</v>
      </c>
      <c r="AV500" s="251" t="s">
        <v>86</v>
      </c>
      <c r="AW500" s="251" t="s">
        <v>39</v>
      </c>
      <c r="AX500" s="251" t="s">
        <v>76</v>
      </c>
      <c r="AY500" s="253" t="s">
        <v>149</v>
      </c>
    </row>
    <row r="501" spans="2:51" s="251" customFormat="1" ht="13.5">
      <c r="B501" s="250"/>
      <c r="D501" s="252" t="s">
        <v>157</v>
      </c>
      <c r="E501" s="253" t="s">
        <v>5</v>
      </c>
      <c r="F501" s="254" t="s">
        <v>639</v>
      </c>
      <c r="H501" s="255">
        <v>0.144</v>
      </c>
      <c r="I501" s="9"/>
      <c r="L501" s="250"/>
      <c r="M501" s="256"/>
      <c r="N501" s="257"/>
      <c r="O501" s="257"/>
      <c r="P501" s="257"/>
      <c r="Q501" s="257"/>
      <c r="R501" s="257"/>
      <c r="S501" s="257"/>
      <c r="T501" s="258"/>
      <c r="AT501" s="253" t="s">
        <v>157</v>
      </c>
      <c r="AU501" s="253" t="s">
        <v>86</v>
      </c>
      <c r="AV501" s="251" t="s">
        <v>86</v>
      </c>
      <c r="AW501" s="251" t="s">
        <v>39</v>
      </c>
      <c r="AX501" s="251" t="s">
        <v>76</v>
      </c>
      <c r="AY501" s="253" t="s">
        <v>149</v>
      </c>
    </row>
    <row r="502" spans="2:51" s="251" customFormat="1" ht="13.5">
      <c r="B502" s="250"/>
      <c r="D502" s="252" t="s">
        <v>157</v>
      </c>
      <c r="E502" s="253" t="s">
        <v>5</v>
      </c>
      <c r="F502" s="254" t="s">
        <v>638</v>
      </c>
      <c r="H502" s="255">
        <v>0.32</v>
      </c>
      <c r="I502" s="9"/>
      <c r="L502" s="250"/>
      <c r="M502" s="256"/>
      <c r="N502" s="257"/>
      <c r="O502" s="257"/>
      <c r="P502" s="257"/>
      <c r="Q502" s="257"/>
      <c r="R502" s="257"/>
      <c r="S502" s="257"/>
      <c r="T502" s="258"/>
      <c r="AT502" s="253" t="s">
        <v>157</v>
      </c>
      <c r="AU502" s="253" t="s">
        <v>86</v>
      </c>
      <c r="AV502" s="251" t="s">
        <v>86</v>
      </c>
      <c r="AW502" s="251" t="s">
        <v>39</v>
      </c>
      <c r="AX502" s="251" t="s">
        <v>76</v>
      </c>
      <c r="AY502" s="253" t="s">
        <v>149</v>
      </c>
    </row>
    <row r="503" spans="2:51" s="281" customFormat="1" ht="13.5">
      <c r="B503" s="280"/>
      <c r="D503" s="259" t="s">
        <v>157</v>
      </c>
      <c r="E503" s="282" t="s">
        <v>5</v>
      </c>
      <c r="F503" s="283" t="s">
        <v>237</v>
      </c>
      <c r="H503" s="284">
        <v>3.66</v>
      </c>
      <c r="I503" s="12"/>
      <c r="L503" s="280"/>
      <c r="M503" s="285"/>
      <c r="N503" s="286"/>
      <c r="O503" s="286"/>
      <c r="P503" s="286"/>
      <c r="Q503" s="286"/>
      <c r="R503" s="286"/>
      <c r="S503" s="286"/>
      <c r="T503" s="287"/>
      <c r="AT503" s="288" t="s">
        <v>157</v>
      </c>
      <c r="AU503" s="288" t="s">
        <v>86</v>
      </c>
      <c r="AV503" s="281" t="s">
        <v>155</v>
      </c>
      <c r="AW503" s="281" t="s">
        <v>39</v>
      </c>
      <c r="AX503" s="281" t="s">
        <v>84</v>
      </c>
      <c r="AY503" s="288" t="s">
        <v>149</v>
      </c>
    </row>
    <row r="504" spans="2:65" s="117" customFormat="1" ht="38.25" customHeight="1">
      <c r="B504" s="112"/>
      <c r="C504" s="239" t="s">
        <v>640</v>
      </c>
      <c r="D504" s="239" t="s">
        <v>151</v>
      </c>
      <c r="E504" s="240" t="s">
        <v>641</v>
      </c>
      <c r="F504" s="241" t="s">
        <v>642</v>
      </c>
      <c r="G504" s="242" t="s">
        <v>154</v>
      </c>
      <c r="H504" s="243">
        <v>0.348</v>
      </c>
      <c r="I504" s="8"/>
      <c r="J504" s="244">
        <f>ROUND(I504*H504,2)</f>
        <v>0</v>
      </c>
      <c r="K504" s="241"/>
      <c r="L504" s="112"/>
      <c r="M504" s="245" t="s">
        <v>5</v>
      </c>
      <c r="N504" s="246" t="s">
        <v>47</v>
      </c>
      <c r="O504" s="113"/>
      <c r="P504" s="247">
        <f>O504*H504</f>
        <v>0</v>
      </c>
      <c r="Q504" s="247">
        <v>0</v>
      </c>
      <c r="R504" s="247">
        <f>Q504*H504</f>
        <v>0</v>
      </c>
      <c r="S504" s="247">
        <v>1.8</v>
      </c>
      <c r="T504" s="248">
        <f>S504*H504</f>
        <v>0.6264</v>
      </c>
      <c r="AR504" s="97" t="s">
        <v>155</v>
      </c>
      <c r="AT504" s="97" t="s">
        <v>151</v>
      </c>
      <c r="AU504" s="97" t="s">
        <v>86</v>
      </c>
      <c r="AY504" s="97" t="s">
        <v>149</v>
      </c>
      <c r="BE504" s="249">
        <f>IF(N504="základní",J504,0)</f>
        <v>0</v>
      </c>
      <c r="BF504" s="249">
        <f>IF(N504="snížená",J504,0)</f>
        <v>0</v>
      </c>
      <c r="BG504" s="249">
        <f>IF(N504="zákl. přenesená",J504,0)</f>
        <v>0</v>
      </c>
      <c r="BH504" s="249">
        <f>IF(N504="sníž. přenesená",J504,0)</f>
        <v>0</v>
      </c>
      <c r="BI504" s="249">
        <f>IF(N504="nulová",J504,0)</f>
        <v>0</v>
      </c>
      <c r="BJ504" s="97" t="s">
        <v>84</v>
      </c>
      <c r="BK504" s="249">
        <f>ROUND(I504*H504,2)</f>
        <v>0</v>
      </c>
      <c r="BL504" s="97" t="s">
        <v>155</v>
      </c>
      <c r="BM504" s="97" t="s">
        <v>643</v>
      </c>
    </row>
    <row r="505" spans="2:51" s="264" customFormat="1" ht="13.5">
      <c r="B505" s="263"/>
      <c r="D505" s="252" t="s">
        <v>157</v>
      </c>
      <c r="E505" s="265" t="s">
        <v>5</v>
      </c>
      <c r="F505" s="266" t="s">
        <v>644</v>
      </c>
      <c r="H505" s="267" t="s">
        <v>5</v>
      </c>
      <c r="I505" s="10"/>
      <c r="L505" s="263"/>
      <c r="M505" s="268"/>
      <c r="N505" s="269"/>
      <c r="O505" s="269"/>
      <c r="P505" s="269"/>
      <c r="Q505" s="269"/>
      <c r="R505" s="269"/>
      <c r="S505" s="269"/>
      <c r="T505" s="270"/>
      <c r="AT505" s="267" t="s">
        <v>157</v>
      </c>
      <c r="AU505" s="267" t="s">
        <v>86</v>
      </c>
      <c r="AV505" s="264" t="s">
        <v>84</v>
      </c>
      <c r="AW505" s="264" t="s">
        <v>39</v>
      </c>
      <c r="AX505" s="264" t="s">
        <v>76</v>
      </c>
      <c r="AY505" s="267" t="s">
        <v>149</v>
      </c>
    </row>
    <row r="506" spans="2:51" s="251" customFormat="1" ht="13.5">
      <c r="B506" s="250"/>
      <c r="D506" s="259" t="s">
        <v>157</v>
      </c>
      <c r="E506" s="260" t="s">
        <v>5</v>
      </c>
      <c r="F506" s="261" t="s">
        <v>645</v>
      </c>
      <c r="H506" s="262">
        <v>0.348</v>
      </c>
      <c r="I506" s="9"/>
      <c r="L506" s="250"/>
      <c r="M506" s="256"/>
      <c r="N506" s="257"/>
      <c r="O506" s="257"/>
      <c r="P506" s="257"/>
      <c r="Q506" s="257"/>
      <c r="R506" s="257"/>
      <c r="S506" s="257"/>
      <c r="T506" s="258"/>
      <c r="AT506" s="253" t="s">
        <v>157</v>
      </c>
      <c r="AU506" s="253" t="s">
        <v>86</v>
      </c>
      <c r="AV506" s="251" t="s">
        <v>86</v>
      </c>
      <c r="AW506" s="251" t="s">
        <v>39</v>
      </c>
      <c r="AX506" s="251" t="s">
        <v>84</v>
      </c>
      <c r="AY506" s="253" t="s">
        <v>149</v>
      </c>
    </row>
    <row r="507" spans="2:65" s="117" customFormat="1" ht="16.5" customHeight="1">
      <c r="B507" s="112"/>
      <c r="C507" s="239" t="s">
        <v>646</v>
      </c>
      <c r="D507" s="239" t="s">
        <v>151</v>
      </c>
      <c r="E507" s="240" t="s">
        <v>647</v>
      </c>
      <c r="F507" s="241" t="s">
        <v>648</v>
      </c>
      <c r="G507" s="242" t="s">
        <v>189</v>
      </c>
      <c r="H507" s="243">
        <v>1.5</v>
      </c>
      <c r="I507" s="8"/>
      <c r="J507" s="244">
        <f>ROUND(I507*H507,2)</f>
        <v>0</v>
      </c>
      <c r="K507" s="241"/>
      <c r="L507" s="112"/>
      <c r="M507" s="245" t="s">
        <v>5</v>
      </c>
      <c r="N507" s="246" t="s">
        <v>47</v>
      </c>
      <c r="O507" s="113"/>
      <c r="P507" s="247">
        <f>O507*H507</f>
        <v>0</v>
      </c>
      <c r="Q507" s="247">
        <v>0</v>
      </c>
      <c r="R507" s="247">
        <f>Q507*H507</f>
        <v>0</v>
      </c>
      <c r="S507" s="247">
        <v>0.151</v>
      </c>
      <c r="T507" s="248">
        <f>S507*H507</f>
        <v>0.22649999999999998</v>
      </c>
      <c r="AR507" s="97" t="s">
        <v>155</v>
      </c>
      <c r="AT507" s="97" t="s">
        <v>151</v>
      </c>
      <c r="AU507" s="97" t="s">
        <v>86</v>
      </c>
      <c r="AY507" s="97" t="s">
        <v>149</v>
      </c>
      <c r="BE507" s="249">
        <f>IF(N507="základní",J507,0)</f>
        <v>0</v>
      </c>
      <c r="BF507" s="249">
        <f>IF(N507="snížená",J507,0)</f>
        <v>0</v>
      </c>
      <c r="BG507" s="249">
        <f>IF(N507="zákl. přenesená",J507,0)</f>
        <v>0</v>
      </c>
      <c r="BH507" s="249">
        <f>IF(N507="sníž. přenesená",J507,0)</f>
        <v>0</v>
      </c>
      <c r="BI507" s="249">
        <f>IF(N507="nulová",J507,0)</f>
        <v>0</v>
      </c>
      <c r="BJ507" s="97" t="s">
        <v>84</v>
      </c>
      <c r="BK507" s="249">
        <f>ROUND(I507*H507,2)</f>
        <v>0</v>
      </c>
      <c r="BL507" s="97" t="s">
        <v>155</v>
      </c>
      <c r="BM507" s="97" t="s">
        <v>649</v>
      </c>
    </row>
    <row r="508" spans="2:51" s="251" customFormat="1" ht="13.5">
      <c r="B508" s="250"/>
      <c r="D508" s="259" t="s">
        <v>157</v>
      </c>
      <c r="E508" s="260" t="s">
        <v>5</v>
      </c>
      <c r="F508" s="261" t="s">
        <v>650</v>
      </c>
      <c r="H508" s="262">
        <v>1.5</v>
      </c>
      <c r="I508" s="9"/>
      <c r="L508" s="250"/>
      <c r="M508" s="256"/>
      <c r="N508" s="257"/>
      <c r="O508" s="257"/>
      <c r="P508" s="257"/>
      <c r="Q508" s="257"/>
      <c r="R508" s="257"/>
      <c r="S508" s="257"/>
      <c r="T508" s="258"/>
      <c r="AT508" s="253" t="s">
        <v>157</v>
      </c>
      <c r="AU508" s="253" t="s">
        <v>86</v>
      </c>
      <c r="AV508" s="251" t="s">
        <v>86</v>
      </c>
      <c r="AW508" s="251" t="s">
        <v>39</v>
      </c>
      <c r="AX508" s="251" t="s">
        <v>84</v>
      </c>
      <c r="AY508" s="253" t="s">
        <v>149</v>
      </c>
    </row>
    <row r="509" spans="2:65" s="117" customFormat="1" ht="25.5" customHeight="1">
      <c r="B509" s="112"/>
      <c r="C509" s="239" t="s">
        <v>651</v>
      </c>
      <c r="D509" s="239" t="s">
        <v>151</v>
      </c>
      <c r="E509" s="240" t="s">
        <v>652</v>
      </c>
      <c r="F509" s="241" t="s">
        <v>653</v>
      </c>
      <c r="G509" s="242" t="s">
        <v>189</v>
      </c>
      <c r="H509" s="243">
        <v>1.02</v>
      </c>
      <c r="I509" s="8"/>
      <c r="J509" s="244">
        <f>ROUND(I509*H509,2)</f>
        <v>0</v>
      </c>
      <c r="K509" s="241"/>
      <c r="L509" s="112"/>
      <c r="M509" s="245" t="s">
        <v>5</v>
      </c>
      <c r="N509" s="246" t="s">
        <v>47</v>
      </c>
      <c r="O509" s="113"/>
      <c r="P509" s="247">
        <f>O509*H509</f>
        <v>0</v>
      </c>
      <c r="Q509" s="247">
        <v>0.00107</v>
      </c>
      <c r="R509" s="247">
        <f>Q509*H509</f>
        <v>0.0010914</v>
      </c>
      <c r="S509" s="247">
        <v>0.045</v>
      </c>
      <c r="T509" s="248">
        <f>S509*H509</f>
        <v>0.045899999999999996</v>
      </c>
      <c r="AR509" s="97" t="s">
        <v>155</v>
      </c>
      <c r="AT509" s="97" t="s">
        <v>151</v>
      </c>
      <c r="AU509" s="97" t="s">
        <v>86</v>
      </c>
      <c r="AY509" s="97" t="s">
        <v>149</v>
      </c>
      <c r="BE509" s="249">
        <f>IF(N509="základní",J509,0)</f>
        <v>0</v>
      </c>
      <c r="BF509" s="249">
        <f>IF(N509="snížená",J509,0)</f>
        <v>0</v>
      </c>
      <c r="BG509" s="249">
        <f>IF(N509="zákl. přenesená",J509,0)</f>
        <v>0</v>
      </c>
      <c r="BH509" s="249">
        <f>IF(N509="sníž. přenesená",J509,0)</f>
        <v>0</v>
      </c>
      <c r="BI509" s="249">
        <f>IF(N509="nulová",J509,0)</f>
        <v>0</v>
      </c>
      <c r="BJ509" s="97" t="s">
        <v>84</v>
      </c>
      <c r="BK509" s="249">
        <f>ROUND(I509*H509,2)</f>
        <v>0</v>
      </c>
      <c r="BL509" s="97" t="s">
        <v>155</v>
      </c>
      <c r="BM509" s="97" t="s">
        <v>654</v>
      </c>
    </row>
    <row r="510" spans="2:51" s="251" customFormat="1" ht="13.5">
      <c r="B510" s="250"/>
      <c r="D510" s="259" t="s">
        <v>157</v>
      </c>
      <c r="E510" s="260" t="s">
        <v>5</v>
      </c>
      <c r="F510" s="261" t="s">
        <v>655</v>
      </c>
      <c r="H510" s="262">
        <v>1.02</v>
      </c>
      <c r="I510" s="9"/>
      <c r="L510" s="250"/>
      <c r="M510" s="256"/>
      <c r="N510" s="257"/>
      <c r="O510" s="257"/>
      <c r="P510" s="257"/>
      <c r="Q510" s="257"/>
      <c r="R510" s="257"/>
      <c r="S510" s="257"/>
      <c r="T510" s="258"/>
      <c r="AT510" s="253" t="s">
        <v>157</v>
      </c>
      <c r="AU510" s="253" t="s">
        <v>86</v>
      </c>
      <c r="AV510" s="251" t="s">
        <v>86</v>
      </c>
      <c r="AW510" s="251" t="s">
        <v>39</v>
      </c>
      <c r="AX510" s="251" t="s">
        <v>84</v>
      </c>
      <c r="AY510" s="253" t="s">
        <v>149</v>
      </c>
    </row>
    <row r="511" spans="2:65" s="117" customFormat="1" ht="25.5" customHeight="1">
      <c r="B511" s="112"/>
      <c r="C511" s="239" t="s">
        <v>656</v>
      </c>
      <c r="D511" s="239" t="s">
        <v>151</v>
      </c>
      <c r="E511" s="240" t="s">
        <v>657</v>
      </c>
      <c r="F511" s="241" t="s">
        <v>658</v>
      </c>
      <c r="G511" s="242" t="s">
        <v>189</v>
      </c>
      <c r="H511" s="243">
        <v>0.62</v>
      </c>
      <c r="I511" s="8"/>
      <c r="J511" s="244">
        <f>ROUND(I511*H511,2)</f>
        <v>0</v>
      </c>
      <c r="K511" s="241"/>
      <c r="L511" s="112"/>
      <c r="M511" s="245" t="s">
        <v>5</v>
      </c>
      <c r="N511" s="246" t="s">
        <v>47</v>
      </c>
      <c r="O511" s="113"/>
      <c r="P511" s="247">
        <f>O511*H511</f>
        <v>0</v>
      </c>
      <c r="Q511" s="247">
        <v>0.00108</v>
      </c>
      <c r="R511" s="247">
        <f>Q511*H511</f>
        <v>0.0006696</v>
      </c>
      <c r="S511" s="247">
        <v>0.053</v>
      </c>
      <c r="T511" s="248">
        <f>S511*H511</f>
        <v>0.03286</v>
      </c>
      <c r="AR511" s="97" t="s">
        <v>155</v>
      </c>
      <c r="AT511" s="97" t="s">
        <v>151</v>
      </c>
      <c r="AU511" s="97" t="s">
        <v>86</v>
      </c>
      <c r="AY511" s="97" t="s">
        <v>149</v>
      </c>
      <c r="BE511" s="249">
        <f>IF(N511="základní",J511,0)</f>
        <v>0</v>
      </c>
      <c r="BF511" s="249">
        <f>IF(N511="snížená",J511,0)</f>
        <v>0</v>
      </c>
      <c r="BG511" s="249">
        <f>IF(N511="zákl. přenesená",J511,0)</f>
        <v>0</v>
      </c>
      <c r="BH511" s="249">
        <f>IF(N511="sníž. přenesená",J511,0)</f>
        <v>0</v>
      </c>
      <c r="BI511" s="249">
        <f>IF(N511="nulová",J511,0)</f>
        <v>0</v>
      </c>
      <c r="BJ511" s="97" t="s">
        <v>84</v>
      </c>
      <c r="BK511" s="249">
        <f>ROUND(I511*H511,2)</f>
        <v>0</v>
      </c>
      <c r="BL511" s="97" t="s">
        <v>155</v>
      </c>
      <c r="BM511" s="97" t="s">
        <v>659</v>
      </c>
    </row>
    <row r="512" spans="2:51" s="251" customFormat="1" ht="13.5">
      <c r="B512" s="250"/>
      <c r="D512" s="259" t="s">
        <v>157</v>
      </c>
      <c r="E512" s="260" t="s">
        <v>5</v>
      </c>
      <c r="F512" s="261" t="s">
        <v>660</v>
      </c>
      <c r="H512" s="262">
        <v>0.62</v>
      </c>
      <c r="I512" s="9"/>
      <c r="L512" s="250"/>
      <c r="M512" s="256"/>
      <c r="N512" s="257"/>
      <c r="O512" s="257"/>
      <c r="P512" s="257"/>
      <c r="Q512" s="257"/>
      <c r="R512" s="257"/>
      <c r="S512" s="257"/>
      <c r="T512" s="258"/>
      <c r="AT512" s="253" t="s">
        <v>157</v>
      </c>
      <c r="AU512" s="253" t="s">
        <v>86</v>
      </c>
      <c r="AV512" s="251" t="s">
        <v>86</v>
      </c>
      <c r="AW512" s="251" t="s">
        <v>39</v>
      </c>
      <c r="AX512" s="251" t="s">
        <v>84</v>
      </c>
      <c r="AY512" s="253" t="s">
        <v>149</v>
      </c>
    </row>
    <row r="513" spans="2:65" s="117" customFormat="1" ht="16.5" customHeight="1">
      <c r="B513" s="112"/>
      <c r="C513" s="239" t="s">
        <v>661</v>
      </c>
      <c r="D513" s="239" t="s">
        <v>151</v>
      </c>
      <c r="E513" s="240" t="s">
        <v>662</v>
      </c>
      <c r="F513" s="241" t="s">
        <v>663</v>
      </c>
      <c r="G513" s="242" t="s">
        <v>189</v>
      </c>
      <c r="H513" s="243">
        <v>19.68</v>
      </c>
      <c r="I513" s="8"/>
      <c r="J513" s="244">
        <f>ROUND(I513*H513,2)</f>
        <v>0</v>
      </c>
      <c r="K513" s="241"/>
      <c r="L513" s="112"/>
      <c r="M513" s="245" t="s">
        <v>5</v>
      </c>
      <c r="N513" s="246" t="s">
        <v>47</v>
      </c>
      <c r="O513" s="113"/>
      <c r="P513" s="247">
        <f>O513*H513</f>
        <v>0</v>
      </c>
      <c r="Q513" s="247">
        <v>0</v>
      </c>
      <c r="R513" s="247">
        <f>Q513*H513</f>
        <v>0</v>
      </c>
      <c r="S513" s="247">
        <v>0</v>
      </c>
      <c r="T513" s="248">
        <f>S513*H513</f>
        <v>0</v>
      </c>
      <c r="AR513" s="97" t="s">
        <v>155</v>
      </c>
      <c r="AT513" s="97" t="s">
        <v>151</v>
      </c>
      <c r="AU513" s="97" t="s">
        <v>86</v>
      </c>
      <c r="AY513" s="97" t="s">
        <v>149</v>
      </c>
      <c r="BE513" s="249">
        <f>IF(N513="základní",J513,0)</f>
        <v>0</v>
      </c>
      <c r="BF513" s="249">
        <f>IF(N513="snížená",J513,0)</f>
        <v>0</v>
      </c>
      <c r="BG513" s="249">
        <f>IF(N513="zákl. přenesená",J513,0)</f>
        <v>0</v>
      </c>
      <c r="BH513" s="249">
        <f>IF(N513="sníž. přenesená",J513,0)</f>
        <v>0</v>
      </c>
      <c r="BI513" s="249">
        <f>IF(N513="nulová",J513,0)</f>
        <v>0</v>
      </c>
      <c r="BJ513" s="97" t="s">
        <v>84</v>
      </c>
      <c r="BK513" s="249">
        <f>ROUND(I513*H513,2)</f>
        <v>0</v>
      </c>
      <c r="BL513" s="97" t="s">
        <v>155</v>
      </c>
      <c r="BM513" s="97" t="s">
        <v>664</v>
      </c>
    </row>
    <row r="514" spans="2:47" s="117" customFormat="1" ht="27">
      <c r="B514" s="112"/>
      <c r="D514" s="252" t="s">
        <v>242</v>
      </c>
      <c r="F514" s="289" t="s">
        <v>665</v>
      </c>
      <c r="I514" s="13"/>
      <c r="L514" s="112"/>
      <c r="M514" s="290"/>
      <c r="N514" s="113"/>
      <c r="O514" s="113"/>
      <c r="P514" s="113"/>
      <c r="Q514" s="113"/>
      <c r="R514" s="113"/>
      <c r="S514" s="113"/>
      <c r="T514" s="143"/>
      <c r="AT514" s="97" t="s">
        <v>242</v>
      </c>
      <c r="AU514" s="97" t="s">
        <v>86</v>
      </c>
    </row>
    <row r="515" spans="2:51" s="251" customFormat="1" ht="13.5">
      <c r="B515" s="250"/>
      <c r="D515" s="259" t="s">
        <v>157</v>
      </c>
      <c r="E515" s="260" t="s">
        <v>5</v>
      </c>
      <c r="F515" s="261" t="s">
        <v>666</v>
      </c>
      <c r="H515" s="262">
        <v>19.68</v>
      </c>
      <c r="I515" s="9"/>
      <c r="L515" s="250"/>
      <c r="M515" s="256"/>
      <c r="N515" s="257"/>
      <c r="O515" s="257"/>
      <c r="P515" s="257"/>
      <c r="Q515" s="257"/>
      <c r="R515" s="257"/>
      <c r="S515" s="257"/>
      <c r="T515" s="258"/>
      <c r="AT515" s="253" t="s">
        <v>157</v>
      </c>
      <c r="AU515" s="253" t="s">
        <v>86</v>
      </c>
      <c r="AV515" s="251" t="s">
        <v>86</v>
      </c>
      <c r="AW515" s="251" t="s">
        <v>39</v>
      </c>
      <c r="AX515" s="251" t="s">
        <v>84</v>
      </c>
      <c r="AY515" s="253" t="s">
        <v>149</v>
      </c>
    </row>
    <row r="516" spans="2:65" s="117" customFormat="1" ht="25.5" customHeight="1">
      <c r="B516" s="112"/>
      <c r="C516" s="239" t="s">
        <v>667</v>
      </c>
      <c r="D516" s="239" t="s">
        <v>151</v>
      </c>
      <c r="E516" s="240" t="s">
        <v>668</v>
      </c>
      <c r="F516" s="241" t="s">
        <v>669</v>
      </c>
      <c r="G516" s="242" t="s">
        <v>189</v>
      </c>
      <c r="H516" s="243">
        <v>170</v>
      </c>
      <c r="I516" s="8"/>
      <c r="J516" s="244">
        <f>ROUND(I516*H516,2)</f>
        <v>0</v>
      </c>
      <c r="K516" s="241"/>
      <c r="L516" s="112"/>
      <c r="M516" s="245" t="s">
        <v>5</v>
      </c>
      <c r="N516" s="246" t="s">
        <v>47</v>
      </c>
      <c r="O516" s="113"/>
      <c r="P516" s="247">
        <f>O516*H516</f>
        <v>0</v>
      </c>
      <c r="Q516" s="247">
        <v>0</v>
      </c>
      <c r="R516" s="247">
        <f>Q516*H516</f>
        <v>0</v>
      </c>
      <c r="S516" s="247">
        <v>0.058</v>
      </c>
      <c r="T516" s="248">
        <f>S516*H516</f>
        <v>9.860000000000001</v>
      </c>
      <c r="AR516" s="97" t="s">
        <v>155</v>
      </c>
      <c r="AT516" s="97" t="s">
        <v>151</v>
      </c>
      <c r="AU516" s="97" t="s">
        <v>86</v>
      </c>
      <c r="AY516" s="97" t="s">
        <v>149</v>
      </c>
      <c r="BE516" s="249">
        <f>IF(N516="základní",J516,0)</f>
        <v>0</v>
      </c>
      <c r="BF516" s="249">
        <f>IF(N516="snížená",J516,0)</f>
        <v>0</v>
      </c>
      <c r="BG516" s="249">
        <f>IF(N516="zákl. přenesená",J516,0)</f>
        <v>0</v>
      </c>
      <c r="BH516" s="249">
        <f>IF(N516="sníž. přenesená",J516,0)</f>
        <v>0</v>
      </c>
      <c r="BI516" s="249">
        <f>IF(N516="nulová",J516,0)</f>
        <v>0</v>
      </c>
      <c r="BJ516" s="97" t="s">
        <v>84</v>
      </c>
      <c r="BK516" s="249">
        <f>ROUND(I516*H516,2)</f>
        <v>0</v>
      </c>
      <c r="BL516" s="97" t="s">
        <v>155</v>
      </c>
      <c r="BM516" s="97" t="s">
        <v>670</v>
      </c>
    </row>
    <row r="517" spans="2:65" s="117" customFormat="1" ht="25.5" customHeight="1">
      <c r="B517" s="112"/>
      <c r="C517" s="239" t="s">
        <v>671</v>
      </c>
      <c r="D517" s="239" t="s">
        <v>151</v>
      </c>
      <c r="E517" s="240" t="s">
        <v>672</v>
      </c>
      <c r="F517" s="241" t="s">
        <v>673</v>
      </c>
      <c r="G517" s="242" t="s">
        <v>182</v>
      </c>
      <c r="H517" s="243">
        <v>4261.019</v>
      </c>
      <c r="I517" s="8"/>
      <c r="J517" s="244">
        <f>ROUND(I517*H517,2)</f>
        <v>0</v>
      </c>
      <c r="K517" s="241"/>
      <c r="L517" s="112"/>
      <c r="M517" s="245" t="s">
        <v>5</v>
      </c>
      <c r="N517" s="246" t="s">
        <v>47</v>
      </c>
      <c r="O517" s="113"/>
      <c r="P517" s="247">
        <f>O517*H517</f>
        <v>0</v>
      </c>
      <c r="Q517" s="247">
        <v>0</v>
      </c>
      <c r="R517" s="247">
        <f>Q517*H517</f>
        <v>0</v>
      </c>
      <c r="S517" s="247">
        <v>0.023</v>
      </c>
      <c r="T517" s="248">
        <f>S517*H517</f>
        <v>98.003437</v>
      </c>
      <c r="AR517" s="97" t="s">
        <v>155</v>
      </c>
      <c r="AT517" s="97" t="s">
        <v>151</v>
      </c>
      <c r="AU517" s="97" t="s">
        <v>86</v>
      </c>
      <c r="AY517" s="97" t="s">
        <v>149</v>
      </c>
      <c r="BE517" s="249">
        <f>IF(N517="základní",J517,0)</f>
        <v>0</v>
      </c>
      <c r="BF517" s="249">
        <f>IF(N517="snížená",J517,0)</f>
        <v>0</v>
      </c>
      <c r="BG517" s="249">
        <f>IF(N517="zákl. přenesená",J517,0)</f>
        <v>0</v>
      </c>
      <c r="BH517" s="249">
        <f>IF(N517="sníž. přenesená",J517,0)</f>
        <v>0</v>
      </c>
      <c r="BI517" s="249">
        <f>IF(N517="nulová",J517,0)</f>
        <v>0</v>
      </c>
      <c r="BJ517" s="97" t="s">
        <v>84</v>
      </c>
      <c r="BK517" s="249">
        <f>ROUND(I517*H517,2)</f>
        <v>0</v>
      </c>
      <c r="BL517" s="97" t="s">
        <v>155</v>
      </c>
      <c r="BM517" s="97" t="s">
        <v>674</v>
      </c>
    </row>
    <row r="518" spans="2:51" s="251" customFormat="1" ht="13.5">
      <c r="B518" s="250"/>
      <c r="D518" s="252" t="s">
        <v>157</v>
      </c>
      <c r="E518" s="253" t="s">
        <v>5</v>
      </c>
      <c r="F518" s="254" t="s">
        <v>233</v>
      </c>
      <c r="H518" s="255">
        <v>10.157</v>
      </c>
      <c r="I518" s="9"/>
      <c r="L518" s="250"/>
      <c r="M518" s="256"/>
      <c r="N518" s="257"/>
      <c r="O518" s="257"/>
      <c r="P518" s="257"/>
      <c r="Q518" s="257"/>
      <c r="R518" s="257"/>
      <c r="S518" s="257"/>
      <c r="T518" s="258"/>
      <c r="AT518" s="253" t="s">
        <v>157</v>
      </c>
      <c r="AU518" s="253" t="s">
        <v>86</v>
      </c>
      <c r="AV518" s="251" t="s">
        <v>86</v>
      </c>
      <c r="AW518" s="251" t="s">
        <v>39</v>
      </c>
      <c r="AX518" s="251" t="s">
        <v>76</v>
      </c>
      <c r="AY518" s="253" t="s">
        <v>149</v>
      </c>
    </row>
    <row r="519" spans="2:51" s="251" customFormat="1" ht="13.5">
      <c r="B519" s="250"/>
      <c r="D519" s="252" t="s">
        <v>157</v>
      </c>
      <c r="E519" s="253" t="s">
        <v>5</v>
      </c>
      <c r="F519" s="254" t="s">
        <v>232</v>
      </c>
      <c r="H519" s="255">
        <v>7.504</v>
      </c>
      <c r="I519" s="9"/>
      <c r="L519" s="250"/>
      <c r="M519" s="256"/>
      <c r="N519" s="257"/>
      <c r="O519" s="257"/>
      <c r="P519" s="257"/>
      <c r="Q519" s="257"/>
      <c r="R519" s="257"/>
      <c r="S519" s="257"/>
      <c r="T519" s="258"/>
      <c r="AT519" s="253" t="s">
        <v>157</v>
      </c>
      <c r="AU519" s="253" t="s">
        <v>86</v>
      </c>
      <c r="AV519" s="251" t="s">
        <v>86</v>
      </c>
      <c r="AW519" s="251" t="s">
        <v>39</v>
      </c>
      <c r="AX519" s="251" t="s">
        <v>76</v>
      </c>
      <c r="AY519" s="253" t="s">
        <v>149</v>
      </c>
    </row>
    <row r="520" spans="2:51" s="251" customFormat="1" ht="13.5">
      <c r="B520" s="250"/>
      <c r="D520" s="252" t="s">
        <v>157</v>
      </c>
      <c r="E520" s="253" t="s">
        <v>5</v>
      </c>
      <c r="F520" s="254" t="s">
        <v>234</v>
      </c>
      <c r="H520" s="255">
        <v>1.972</v>
      </c>
      <c r="I520" s="9"/>
      <c r="L520" s="250"/>
      <c r="M520" s="256"/>
      <c r="N520" s="257"/>
      <c r="O520" s="257"/>
      <c r="P520" s="257"/>
      <c r="Q520" s="257"/>
      <c r="R520" s="257"/>
      <c r="S520" s="257"/>
      <c r="T520" s="258"/>
      <c r="AT520" s="253" t="s">
        <v>157</v>
      </c>
      <c r="AU520" s="253" t="s">
        <v>86</v>
      </c>
      <c r="AV520" s="251" t="s">
        <v>86</v>
      </c>
      <c r="AW520" s="251" t="s">
        <v>39</v>
      </c>
      <c r="AX520" s="251" t="s">
        <v>76</v>
      </c>
      <c r="AY520" s="253" t="s">
        <v>149</v>
      </c>
    </row>
    <row r="521" spans="2:51" s="264" customFormat="1" ht="13.5">
      <c r="B521" s="263"/>
      <c r="D521" s="252" t="s">
        <v>157</v>
      </c>
      <c r="E521" s="265" t="s">
        <v>5</v>
      </c>
      <c r="F521" s="266" t="s">
        <v>235</v>
      </c>
      <c r="H521" s="267" t="s">
        <v>5</v>
      </c>
      <c r="I521" s="10"/>
      <c r="L521" s="263"/>
      <c r="M521" s="268"/>
      <c r="N521" s="269"/>
      <c r="O521" s="269"/>
      <c r="P521" s="269"/>
      <c r="Q521" s="269"/>
      <c r="R521" s="269"/>
      <c r="S521" s="269"/>
      <c r="T521" s="270"/>
      <c r="AT521" s="267" t="s">
        <v>157</v>
      </c>
      <c r="AU521" s="267" t="s">
        <v>86</v>
      </c>
      <c r="AV521" s="264" t="s">
        <v>84</v>
      </c>
      <c r="AW521" s="264" t="s">
        <v>39</v>
      </c>
      <c r="AX521" s="264" t="s">
        <v>76</v>
      </c>
      <c r="AY521" s="267" t="s">
        <v>149</v>
      </c>
    </row>
    <row r="522" spans="2:51" s="251" customFormat="1" ht="27">
      <c r="B522" s="250"/>
      <c r="D522" s="252" t="s">
        <v>157</v>
      </c>
      <c r="E522" s="253" t="s">
        <v>5</v>
      </c>
      <c r="F522" s="254" t="s">
        <v>236</v>
      </c>
      <c r="H522" s="255">
        <v>264.18</v>
      </c>
      <c r="I522" s="9"/>
      <c r="L522" s="250"/>
      <c r="M522" s="256"/>
      <c r="N522" s="257"/>
      <c r="O522" s="257"/>
      <c r="P522" s="257"/>
      <c r="Q522" s="257"/>
      <c r="R522" s="257"/>
      <c r="S522" s="257"/>
      <c r="T522" s="258"/>
      <c r="AT522" s="253" t="s">
        <v>157</v>
      </c>
      <c r="AU522" s="253" t="s">
        <v>86</v>
      </c>
      <c r="AV522" s="251" t="s">
        <v>86</v>
      </c>
      <c r="AW522" s="251" t="s">
        <v>39</v>
      </c>
      <c r="AX522" s="251" t="s">
        <v>76</v>
      </c>
      <c r="AY522" s="253" t="s">
        <v>149</v>
      </c>
    </row>
    <row r="523" spans="2:51" s="264" customFormat="1" ht="13.5">
      <c r="B523" s="263"/>
      <c r="D523" s="252" t="s">
        <v>157</v>
      </c>
      <c r="E523" s="265" t="s">
        <v>5</v>
      </c>
      <c r="F523" s="266" t="s">
        <v>287</v>
      </c>
      <c r="H523" s="267" t="s">
        <v>5</v>
      </c>
      <c r="I523" s="10"/>
      <c r="L523" s="263"/>
      <c r="M523" s="268"/>
      <c r="N523" s="269"/>
      <c r="O523" s="269"/>
      <c r="P523" s="269"/>
      <c r="Q523" s="269"/>
      <c r="R523" s="269"/>
      <c r="S523" s="269"/>
      <c r="T523" s="270"/>
      <c r="AT523" s="267" t="s">
        <v>157</v>
      </c>
      <c r="AU523" s="267" t="s">
        <v>86</v>
      </c>
      <c r="AV523" s="264" t="s">
        <v>84</v>
      </c>
      <c r="AW523" s="264" t="s">
        <v>39</v>
      </c>
      <c r="AX523" s="264" t="s">
        <v>76</v>
      </c>
      <c r="AY523" s="267" t="s">
        <v>149</v>
      </c>
    </row>
    <row r="524" spans="2:51" s="251" customFormat="1" ht="13.5">
      <c r="B524" s="250"/>
      <c r="D524" s="252" t="s">
        <v>157</v>
      </c>
      <c r="E524" s="253" t="s">
        <v>5</v>
      </c>
      <c r="F524" s="254" t="s">
        <v>288</v>
      </c>
      <c r="H524" s="255">
        <v>8.997</v>
      </c>
      <c r="I524" s="9"/>
      <c r="L524" s="250"/>
      <c r="M524" s="256"/>
      <c r="N524" s="257"/>
      <c r="O524" s="257"/>
      <c r="P524" s="257"/>
      <c r="Q524" s="257"/>
      <c r="R524" s="257"/>
      <c r="S524" s="257"/>
      <c r="T524" s="258"/>
      <c r="AT524" s="253" t="s">
        <v>157</v>
      </c>
      <c r="AU524" s="253" t="s">
        <v>86</v>
      </c>
      <c r="AV524" s="251" t="s">
        <v>86</v>
      </c>
      <c r="AW524" s="251" t="s">
        <v>39</v>
      </c>
      <c r="AX524" s="251" t="s">
        <v>76</v>
      </c>
      <c r="AY524" s="253" t="s">
        <v>149</v>
      </c>
    </row>
    <row r="525" spans="2:51" s="251" customFormat="1" ht="13.5">
      <c r="B525" s="250"/>
      <c r="D525" s="252" t="s">
        <v>157</v>
      </c>
      <c r="E525" s="253" t="s">
        <v>5</v>
      </c>
      <c r="F525" s="254" t="s">
        <v>289</v>
      </c>
      <c r="H525" s="255">
        <v>53.061</v>
      </c>
      <c r="I525" s="9"/>
      <c r="L525" s="250"/>
      <c r="M525" s="256"/>
      <c r="N525" s="257"/>
      <c r="O525" s="257"/>
      <c r="P525" s="257"/>
      <c r="Q525" s="257"/>
      <c r="R525" s="257"/>
      <c r="S525" s="257"/>
      <c r="T525" s="258"/>
      <c r="AT525" s="253" t="s">
        <v>157</v>
      </c>
      <c r="AU525" s="253" t="s">
        <v>86</v>
      </c>
      <c r="AV525" s="251" t="s">
        <v>86</v>
      </c>
      <c r="AW525" s="251" t="s">
        <v>39</v>
      </c>
      <c r="AX525" s="251" t="s">
        <v>76</v>
      </c>
      <c r="AY525" s="253" t="s">
        <v>149</v>
      </c>
    </row>
    <row r="526" spans="2:51" s="251" customFormat="1" ht="13.5">
      <c r="B526" s="250"/>
      <c r="D526" s="252" t="s">
        <v>157</v>
      </c>
      <c r="E526" s="253" t="s">
        <v>5</v>
      </c>
      <c r="F526" s="254" t="s">
        <v>290</v>
      </c>
      <c r="H526" s="255">
        <v>28.727</v>
      </c>
      <c r="I526" s="9"/>
      <c r="L526" s="250"/>
      <c r="M526" s="256"/>
      <c r="N526" s="257"/>
      <c r="O526" s="257"/>
      <c r="P526" s="257"/>
      <c r="Q526" s="257"/>
      <c r="R526" s="257"/>
      <c r="S526" s="257"/>
      <c r="T526" s="258"/>
      <c r="AT526" s="253" t="s">
        <v>157</v>
      </c>
      <c r="AU526" s="253" t="s">
        <v>86</v>
      </c>
      <c r="AV526" s="251" t="s">
        <v>86</v>
      </c>
      <c r="AW526" s="251" t="s">
        <v>39</v>
      </c>
      <c r="AX526" s="251" t="s">
        <v>76</v>
      </c>
      <c r="AY526" s="253" t="s">
        <v>149</v>
      </c>
    </row>
    <row r="527" spans="2:51" s="251" customFormat="1" ht="13.5">
      <c r="B527" s="250"/>
      <c r="D527" s="252" t="s">
        <v>157</v>
      </c>
      <c r="E527" s="253" t="s">
        <v>5</v>
      </c>
      <c r="F527" s="254" t="s">
        <v>291</v>
      </c>
      <c r="H527" s="255">
        <v>7.08</v>
      </c>
      <c r="I527" s="9"/>
      <c r="L527" s="250"/>
      <c r="M527" s="256"/>
      <c r="N527" s="257"/>
      <c r="O527" s="257"/>
      <c r="P527" s="257"/>
      <c r="Q527" s="257"/>
      <c r="R527" s="257"/>
      <c r="S527" s="257"/>
      <c r="T527" s="258"/>
      <c r="AT527" s="253" t="s">
        <v>157</v>
      </c>
      <c r="AU527" s="253" t="s">
        <v>86</v>
      </c>
      <c r="AV527" s="251" t="s">
        <v>86</v>
      </c>
      <c r="AW527" s="251" t="s">
        <v>39</v>
      </c>
      <c r="AX527" s="251" t="s">
        <v>76</v>
      </c>
      <c r="AY527" s="253" t="s">
        <v>149</v>
      </c>
    </row>
    <row r="528" spans="2:51" s="251" customFormat="1" ht="13.5">
      <c r="B528" s="250"/>
      <c r="D528" s="252" t="s">
        <v>157</v>
      </c>
      <c r="E528" s="253" t="s">
        <v>5</v>
      </c>
      <c r="F528" s="254" t="s">
        <v>292</v>
      </c>
      <c r="H528" s="255">
        <v>7.73</v>
      </c>
      <c r="I528" s="9"/>
      <c r="L528" s="250"/>
      <c r="M528" s="256"/>
      <c r="N528" s="257"/>
      <c r="O528" s="257"/>
      <c r="P528" s="257"/>
      <c r="Q528" s="257"/>
      <c r="R528" s="257"/>
      <c r="S528" s="257"/>
      <c r="T528" s="258"/>
      <c r="AT528" s="253" t="s">
        <v>157</v>
      </c>
      <c r="AU528" s="253" t="s">
        <v>86</v>
      </c>
      <c r="AV528" s="251" t="s">
        <v>86</v>
      </c>
      <c r="AW528" s="251" t="s">
        <v>39</v>
      </c>
      <c r="AX528" s="251" t="s">
        <v>76</v>
      </c>
      <c r="AY528" s="253" t="s">
        <v>149</v>
      </c>
    </row>
    <row r="529" spans="2:51" s="251" customFormat="1" ht="13.5">
      <c r="B529" s="250"/>
      <c r="D529" s="252" t="s">
        <v>157</v>
      </c>
      <c r="E529" s="253" t="s">
        <v>5</v>
      </c>
      <c r="F529" s="254" t="s">
        <v>293</v>
      </c>
      <c r="H529" s="255">
        <v>2.482</v>
      </c>
      <c r="I529" s="9"/>
      <c r="L529" s="250"/>
      <c r="M529" s="256"/>
      <c r="N529" s="257"/>
      <c r="O529" s="257"/>
      <c r="P529" s="257"/>
      <c r="Q529" s="257"/>
      <c r="R529" s="257"/>
      <c r="S529" s="257"/>
      <c r="T529" s="258"/>
      <c r="AT529" s="253" t="s">
        <v>157</v>
      </c>
      <c r="AU529" s="253" t="s">
        <v>86</v>
      </c>
      <c r="AV529" s="251" t="s">
        <v>86</v>
      </c>
      <c r="AW529" s="251" t="s">
        <v>39</v>
      </c>
      <c r="AX529" s="251" t="s">
        <v>76</v>
      </c>
      <c r="AY529" s="253" t="s">
        <v>149</v>
      </c>
    </row>
    <row r="530" spans="2:51" s="251" customFormat="1" ht="13.5">
      <c r="B530" s="250"/>
      <c r="D530" s="252" t="s">
        <v>157</v>
      </c>
      <c r="E530" s="253" t="s">
        <v>5</v>
      </c>
      <c r="F530" s="254" t="s">
        <v>294</v>
      </c>
      <c r="H530" s="255">
        <v>16.127</v>
      </c>
      <c r="I530" s="9"/>
      <c r="L530" s="250"/>
      <c r="M530" s="256"/>
      <c r="N530" s="257"/>
      <c r="O530" s="257"/>
      <c r="P530" s="257"/>
      <c r="Q530" s="257"/>
      <c r="R530" s="257"/>
      <c r="S530" s="257"/>
      <c r="T530" s="258"/>
      <c r="AT530" s="253" t="s">
        <v>157</v>
      </c>
      <c r="AU530" s="253" t="s">
        <v>86</v>
      </c>
      <c r="AV530" s="251" t="s">
        <v>86</v>
      </c>
      <c r="AW530" s="251" t="s">
        <v>39</v>
      </c>
      <c r="AX530" s="251" t="s">
        <v>76</v>
      </c>
      <c r="AY530" s="253" t="s">
        <v>149</v>
      </c>
    </row>
    <row r="531" spans="2:51" s="251" customFormat="1" ht="13.5">
      <c r="B531" s="250"/>
      <c r="D531" s="252" t="s">
        <v>157</v>
      </c>
      <c r="E531" s="253" t="s">
        <v>5</v>
      </c>
      <c r="F531" s="254" t="s">
        <v>295</v>
      </c>
      <c r="H531" s="255">
        <v>5.683</v>
      </c>
      <c r="I531" s="9"/>
      <c r="L531" s="250"/>
      <c r="M531" s="256"/>
      <c r="N531" s="257"/>
      <c r="O531" s="257"/>
      <c r="P531" s="257"/>
      <c r="Q531" s="257"/>
      <c r="R531" s="257"/>
      <c r="S531" s="257"/>
      <c r="T531" s="258"/>
      <c r="AT531" s="253" t="s">
        <v>157</v>
      </c>
      <c r="AU531" s="253" t="s">
        <v>86</v>
      </c>
      <c r="AV531" s="251" t="s">
        <v>86</v>
      </c>
      <c r="AW531" s="251" t="s">
        <v>39</v>
      </c>
      <c r="AX531" s="251" t="s">
        <v>76</v>
      </c>
      <c r="AY531" s="253" t="s">
        <v>149</v>
      </c>
    </row>
    <row r="532" spans="2:51" s="251" customFormat="1" ht="13.5">
      <c r="B532" s="250"/>
      <c r="D532" s="252" t="s">
        <v>157</v>
      </c>
      <c r="E532" s="253" t="s">
        <v>5</v>
      </c>
      <c r="F532" s="254" t="s">
        <v>296</v>
      </c>
      <c r="H532" s="255">
        <v>21.063</v>
      </c>
      <c r="I532" s="9"/>
      <c r="L532" s="250"/>
      <c r="M532" s="256"/>
      <c r="N532" s="257"/>
      <c r="O532" s="257"/>
      <c r="P532" s="257"/>
      <c r="Q532" s="257"/>
      <c r="R532" s="257"/>
      <c r="S532" s="257"/>
      <c r="T532" s="258"/>
      <c r="AT532" s="253" t="s">
        <v>157</v>
      </c>
      <c r="AU532" s="253" t="s">
        <v>86</v>
      </c>
      <c r="AV532" s="251" t="s">
        <v>86</v>
      </c>
      <c r="AW532" s="251" t="s">
        <v>39</v>
      </c>
      <c r="AX532" s="251" t="s">
        <v>76</v>
      </c>
      <c r="AY532" s="253" t="s">
        <v>149</v>
      </c>
    </row>
    <row r="533" spans="2:51" s="251" customFormat="1" ht="40.5">
      <c r="B533" s="250"/>
      <c r="D533" s="252" t="s">
        <v>157</v>
      </c>
      <c r="E533" s="253" t="s">
        <v>5</v>
      </c>
      <c r="F533" s="254" t="s">
        <v>297</v>
      </c>
      <c r="H533" s="255">
        <v>145.297</v>
      </c>
      <c r="I533" s="9"/>
      <c r="L533" s="250"/>
      <c r="M533" s="256"/>
      <c r="N533" s="257"/>
      <c r="O533" s="257"/>
      <c r="P533" s="257"/>
      <c r="Q533" s="257"/>
      <c r="R533" s="257"/>
      <c r="S533" s="257"/>
      <c r="T533" s="258"/>
      <c r="AT533" s="253" t="s">
        <v>157</v>
      </c>
      <c r="AU533" s="253" t="s">
        <v>86</v>
      </c>
      <c r="AV533" s="251" t="s">
        <v>86</v>
      </c>
      <c r="AW533" s="251" t="s">
        <v>39</v>
      </c>
      <c r="AX533" s="251" t="s">
        <v>76</v>
      </c>
      <c r="AY533" s="253" t="s">
        <v>149</v>
      </c>
    </row>
    <row r="534" spans="2:51" s="251" customFormat="1" ht="13.5">
      <c r="B534" s="250"/>
      <c r="D534" s="252" t="s">
        <v>157</v>
      </c>
      <c r="E534" s="253" t="s">
        <v>5</v>
      </c>
      <c r="F534" s="254" t="s">
        <v>298</v>
      </c>
      <c r="H534" s="255">
        <v>181.79</v>
      </c>
      <c r="I534" s="9"/>
      <c r="L534" s="250"/>
      <c r="M534" s="256"/>
      <c r="N534" s="257"/>
      <c r="O534" s="257"/>
      <c r="P534" s="257"/>
      <c r="Q534" s="257"/>
      <c r="R534" s="257"/>
      <c r="S534" s="257"/>
      <c r="T534" s="258"/>
      <c r="AT534" s="253" t="s">
        <v>157</v>
      </c>
      <c r="AU534" s="253" t="s">
        <v>86</v>
      </c>
      <c r="AV534" s="251" t="s">
        <v>86</v>
      </c>
      <c r="AW534" s="251" t="s">
        <v>39</v>
      </c>
      <c r="AX534" s="251" t="s">
        <v>76</v>
      </c>
      <c r="AY534" s="253" t="s">
        <v>149</v>
      </c>
    </row>
    <row r="535" spans="2:51" s="264" customFormat="1" ht="13.5">
      <c r="B535" s="263"/>
      <c r="D535" s="252" t="s">
        <v>157</v>
      </c>
      <c r="E535" s="265" t="s">
        <v>5</v>
      </c>
      <c r="F535" s="266" t="s">
        <v>299</v>
      </c>
      <c r="H535" s="267" t="s">
        <v>5</v>
      </c>
      <c r="I535" s="10"/>
      <c r="L535" s="263"/>
      <c r="M535" s="268"/>
      <c r="N535" s="269"/>
      <c r="O535" s="269"/>
      <c r="P535" s="269"/>
      <c r="Q535" s="269"/>
      <c r="R535" s="269"/>
      <c r="S535" s="269"/>
      <c r="T535" s="270"/>
      <c r="AT535" s="267" t="s">
        <v>157</v>
      </c>
      <c r="AU535" s="267" t="s">
        <v>86</v>
      </c>
      <c r="AV535" s="264" t="s">
        <v>84</v>
      </c>
      <c r="AW535" s="264" t="s">
        <v>39</v>
      </c>
      <c r="AX535" s="264" t="s">
        <v>76</v>
      </c>
      <c r="AY535" s="267" t="s">
        <v>149</v>
      </c>
    </row>
    <row r="536" spans="2:51" s="251" customFormat="1" ht="40.5">
      <c r="B536" s="250"/>
      <c r="D536" s="252" t="s">
        <v>157</v>
      </c>
      <c r="E536" s="253" t="s">
        <v>5</v>
      </c>
      <c r="F536" s="254" t="s">
        <v>300</v>
      </c>
      <c r="H536" s="255">
        <v>45.646</v>
      </c>
      <c r="I536" s="9"/>
      <c r="L536" s="250"/>
      <c r="M536" s="256"/>
      <c r="N536" s="257"/>
      <c r="O536" s="257"/>
      <c r="P536" s="257"/>
      <c r="Q536" s="257"/>
      <c r="R536" s="257"/>
      <c r="S536" s="257"/>
      <c r="T536" s="258"/>
      <c r="AT536" s="253" t="s">
        <v>157</v>
      </c>
      <c r="AU536" s="253" t="s">
        <v>86</v>
      </c>
      <c r="AV536" s="251" t="s">
        <v>86</v>
      </c>
      <c r="AW536" s="251" t="s">
        <v>39</v>
      </c>
      <c r="AX536" s="251" t="s">
        <v>76</v>
      </c>
      <c r="AY536" s="253" t="s">
        <v>149</v>
      </c>
    </row>
    <row r="537" spans="2:51" s="251" customFormat="1" ht="13.5">
      <c r="B537" s="250"/>
      <c r="D537" s="252" t="s">
        <v>157</v>
      </c>
      <c r="E537" s="253" t="s">
        <v>5</v>
      </c>
      <c r="F537" s="254" t="s">
        <v>301</v>
      </c>
      <c r="H537" s="255">
        <v>44.161</v>
      </c>
      <c r="I537" s="9"/>
      <c r="L537" s="250"/>
      <c r="M537" s="256"/>
      <c r="N537" s="257"/>
      <c r="O537" s="257"/>
      <c r="P537" s="257"/>
      <c r="Q537" s="257"/>
      <c r="R537" s="257"/>
      <c r="S537" s="257"/>
      <c r="T537" s="258"/>
      <c r="AT537" s="253" t="s">
        <v>157</v>
      </c>
      <c r="AU537" s="253" t="s">
        <v>86</v>
      </c>
      <c r="AV537" s="251" t="s">
        <v>86</v>
      </c>
      <c r="AW537" s="251" t="s">
        <v>39</v>
      </c>
      <c r="AX537" s="251" t="s">
        <v>76</v>
      </c>
      <c r="AY537" s="253" t="s">
        <v>149</v>
      </c>
    </row>
    <row r="538" spans="2:51" s="251" customFormat="1" ht="13.5">
      <c r="B538" s="250"/>
      <c r="D538" s="252" t="s">
        <v>157</v>
      </c>
      <c r="E538" s="253" t="s">
        <v>5</v>
      </c>
      <c r="F538" s="254" t="s">
        <v>302</v>
      </c>
      <c r="H538" s="255">
        <v>12.878</v>
      </c>
      <c r="I538" s="9"/>
      <c r="L538" s="250"/>
      <c r="M538" s="256"/>
      <c r="N538" s="257"/>
      <c r="O538" s="257"/>
      <c r="P538" s="257"/>
      <c r="Q538" s="257"/>
      <c r="R538" s="257"/>
      <c r="S538" s="257"/>
      <c r="T538" s="258"/>
      <c r="AT538" s="253" t="s">
        <v>157</v>
      </c>
      <c r="AU538" s="253" t="s">
        <v>86</v>
      </c>
      <c r="AV538" s="251" t="s">
        <v>86</v>
      </c>
      <c r="AW538" s="251" t="s">
        <v>39</v>
      </c>
      <c r="AX538" s="251" t="s">
        <v>76</v>
      </c>
      <c r="AY538" s="253" t="s">
        <v>149</v>
      </c>
    </row>
    <row r="539" spans="2:51" s="251" customFormat="1" ht="13.5">
      <c r="B539" s="250"/>
      <c r="D539" s="252" t="s">
        <v>157</v>
      </c>
      <c r="E539" s="253" t="s">
        <v>5</v>
      </c>
      <c r="F539" s="254" t="s">
        <v>303</v>
      </c>
      <c r="H539" s="255">
        <v>9.223</v>
      </c>
      <c r="I539" s="9"/>
      <c r="L539" s="250"/>
      <c r="M539" s="256"/>
      <c r="N539" s="257"/>
      <c r="O539" s="257"/>
      <c r="P539" s="257"/>
      <c r="Q539" s="257"/>
      <c r="R539" s="257"/>
      <c r="S539" s="257"/>
      <c r="T539" s="258"/>
      <c r="AT539" s="253" t="s">
        <v>157</v>
      </c>
      <c r="AU539" s="253" t="s">
        <v>86</v>
      </c>
      <c r="AV539" s="251" t="s">
        <v>86</v>
      </c>
      <c r="AW539" s="251" t="s">
        <v>39</v>
      </c>
      <c r="AX539" s="251" t="s">
        <v>76</v>
      </c>
      <c r="AY539" s="253" t="s">
        <v>149</v>
      </c>
    </row>
    <row r="540" spans="2:51" s="251" customFormat="1" ht="13.5">
      <c r="B540" s="250"/>
      <c r="D540" s="252" t="s">
        <v>157</v>
      </c>
      <c r="E540" s="253" t="s">
        <v>5</v>
      </c>
      <c r="F540" s="254" t="s">
        <v>304</v>
      </c>
      <c r="H540" s="255">
        <v>3.272</v>
      </c>
      <c r="I540" s="9"/>
      <c r="L540" s="250"/>
      <c r="M540" s="256"/>
      <c r="N540" s="257"/>
      <c r="O540" s="257"/>
      <c r="P540" s="257"/>
      <c r="Q540" s="257"/>
      <c r="R540" s="257"/>
      <c r="S540" s="257"/>
      <c r="T540" s="258"/>
      <c r="AT540" s="253" t="s">
        <v>157</v>
      </c>
      <c r="AU540" s="253" t="s">
        <v>86</v>
      </c>
      <c r="AV540" s="251" t="s">
        <v>86</v>
      </c>
      <c r="AW540" s="251" t="s">
        <v>39</v>
      </c>
      <c r="AX540" s="251" t="s">
        <v>76</v>
      </c>
      <c r="AY540" s="253" t="s">
        <v>149</v>
      </c>
    </row>
    <row r="541" spans="2:51" s="251" customFormat="1" ht="13.5">
      <c r="B541" s="250"/>
      <c r="D541" s="252" t="s">
        <v>157</v>
      </c>
      <c r="E541" s="253" t="s">
        <v>5</v>
      </c>
      <c r="F541" s="254" t="s">
        <v>305</v>
      </c>
      <c r="H541" s="255">
        <v>3.63</v>
      </c>
      <c r="I541" s="9"/>
      <c r="L541" s="250"/>
      <c r="M541" s="256"/>
      <c r="N541" s="257"/>
      <c r="O541" s="257"/>
      <c r="P541" s="257"/>
      <c r="Q541" s="257"/>
      <c r="R541" s="257"/>
      <c r="S541" s="257"/>
      <c r="T541" s="258"/>
      <c r="AT541" s="253" t="s">
        <v>157</v>
      </c>
      <c r="AU541" s="253" t="s">
        <v>86</v>
      </c>
      <c r="AV541" s="251" t="s">
        <v>86</v>
      </c>
      <c r="AW541" s="251" t="s">
        <v>39</v>
      </c>
      <c r="AX541" s="251" t="s">
        <v>76</v>
      </c>
      <c r="AY541" s="253" t="s">
        <v>149</v>
      </c>
    </row>
    <row r="542" spans="2:51" s="251" customFormat="1" ht="13.5">
      <c r="B542" s="250"/>
      <c r="D542" s="252" t="s">
        <v>157</v>
      </c>
      <c r="E542" s="253" t="s">
        <v>5</v>
      </c>
      <c r="F542" s="254" t="s">
        <v>306</v>
      </c>
      <c r="H542" s="255">
        <v>16.918</v>
      </c>
      <c r="I542" s="9"/>
      <c r="L542" s="250"/>
      <c r="M542" s="256"/>
      <c r="N542" s="257"/>
      <c r="O542" s="257"/>
      <c r="P542" s="257"/>
      <c r="Q542" s="257"/>
      <c r="R542" s="257"/>
      <c r="S542" s="257"/>
      <c r="T542" s="258"/>
      <c r="AT542" s="253" t="s">
        <v>157</v>
      </c>
      <c r="AU542" s="253" t="s">
        <v>86</v>
      </c>
      <c r="AV542" s="251" t="s">
        <v>86</v>
      </c>
      <c r="AW542" s="251" t="s">
        <v>39</v>
      </c>
      <c r="AX542" s="251" t="s">
        <v>76</v>
      </c>
      <c r="AY542" s="253" t="s">
        <v>149</v>
      </c>
    </row>
    <row r="543" spans="2:51" s="251" customFormat="1" ht="13.5">
      <c r="B543" s="250"/>
      <c r="D543" s="252" t="s">
        <v>157</v>
      </c>
      <c r="E543" s="253" t="s">
        <v>5</v>
      </c>
      <c r="F543" s="254" t="s">
        <v>307</v>
      </c>
      <c r="H543" s="255">
        <v>15.91</v>
      </c>
      <c r="I543" s="9"/>
      <c r="L543" s="250"/>
      <c r="M543" s="256"/>
      <c r="N543" s="257"/>
      <c r="O543" s="257"/>
      <c r="P543" s="257"/>
      <c r="Q543" s="257"/>
      <c r="R543" s="257"/>
      <c r="S543" s="257"/>
      <c r="T543" s="258"/>
      <c r="AT543" s="253" t="s">
        <v>157</v>
      </c>
      <c r="AU543" s="253" t="s">
        <v>86</v>
      </c>
      <c r="AV543" s="251" t="s">
        <v>86</v>
      </c>
      <c r="AW543" s="251" t="s">
        <v>39</v>
      </c>
      <c r="AX543" s="251" t="s">
        <v>76</v>
      </c>
      <c r="AY543" s="253" t="s">
        <v>149</v>
      </c>
    </row>
    <row r="544" spans="2:51" s="251" customFormat="1" ht="13.5">
      <c r="B544" s="250"/>
      <c r="D544" s="252" t="s">
        <v>157</v>
      </c>
      <c r="E544" s="253" t="s">
        <v>5</v>
      </c>
      <c r="F544" s="254" t="s">
        <v>308</v>
      </c>
      <c r="H544" s="255">
        <v>3.793</v>
      </c>
      <c r="I544" s="9"/>
      <c r="L544" s="250"/>
      <c r="M544" s="256"/>
      <c r="N544" s="257"/>
      <c r="O544" s="257"/>
      <c r="P544" s="257"/>
      <c r="Q544" s="257"/>
      <c r="R544" s="257"/>
      <c r="S544" s="257"/>
      <c r="T544" s="258"/>
      <c r="AT544" s="253" t="s">
        <v>157</v>
      </c>
      <c r="AU544" s="253" t="s">
        <v>86</v>
      </c>
      <c r="AV544" s="251" t="s">
        <v>86</v>
      </c>
      <c r="AW544" s="251" t="s">
        <v>39</v>
      </c>
      <c r="AX544" s="251" t="s">
        <v>76</v>
      </c>
      <c r="AY544" s="253" t="s">
        <v>149</v>
      </c>
    </row>
    <row r="545" spans="2:51" s="251" customFormat="1" ht="27">
      <c r="B545" s="250"/>
      <c r="D545" s="252" t="s">
        <v>157</v>
      </c>
      <c r="E545" s="253" t="s">
        <v>5</v>
      </c>
      <c r="F545" s="254" t="s">
        <v>309</v>
      </c>
      <c r="H545" s="255">
        <v>3303.538</v>
      </c>
      <c r="I545" s="9"/>
      <c r="L545" s="250"/>
      <c r="M545" s="256"/>
      <c r="N545" s="257"/>
      <c r="O545" s="257"/>
      <c r="P545" s="257"/>
      <c r="Q545" s="257"/>
      <c r="R545" s="257"/>
      <c r="S545" s="257"/>
      <c r="T545" s="258"/>
      <c r="AT545" s="253" t="s">
        <v>157</v>
      </c>
      <c r="AU545" s="253" t="s">
        <v>86</v>
      </c>
      <c r="AV545" s="251" t="s">
        <v>86</v>
      </c>
      <c r="AW545" s="251" t="s">
        <v>39</v>
      </c>
      <c r="AX545" s="251" t="s">
        <v>76</v>
      </c>
      <c r="AY545" s="253" t="s">
        <v>149</v>
      </c>
    </row>
    <row r="546" spans="2:51" s="251" customFormat="1" ht="13.5">
      <c r="B546" s="250"/>
      <c r="D546" s="252" t="s">
        <v>157</v>
      </c>
      <c r="E546" s="253" t="s">
        <v>5</v>
      </c>
      <c r="F546" s="254" t="s">
        <v>310</v>
      </c>
      <c r="H546" s="255">
        <v>40.2</v>
      </c>
      <c r="I546" s="9"/>
      <c r="L546" s="250"/>
      <c r="M546" s="256"/>
      <c r="N546" s="257"/>
      <c r="O546" s="257"/>
      <c r="P546" s="257"/>
      <c r="Q546" s="257"/>
      <c r="R546" s="257"/>
      <c r="S546" s="257"/>
      <c r="T546" s="258"/>
      <c r="AT546" s="253" t="s">
        <v>157</v>
      </c>
      <c r="AU546" s="253" t="s">
        <v>86</v>
      </c>
      <c r="AV546" s="251" t="s">
        <v>86</v>
      </c>
      <c r="AW546" s="251" t="s">
        <v>39</v>
      </c>
      <c r="AX546" s="251" t="s">
        <v>76</v>
      </c>
      <c r="AY546" s="253" t="s">
        <v>149</v>
      </c>
    </row>
    <row r="547" spans="2:51" s="281" customFormat="1" ht="13.5">
      <c r="B547" s="280"/>
      <c r="D547" s="259" t="s">
        <v>157</v>
      </c>
      <c r="E547" s="282" t="s">
        <v>5</v>
      </c>
      <c r="F547" s="283" t="s">
        <v>237</v>
      </c>
      <c r="H547" s="284">
        <v>4261.019</v>
      </c>
      <c r="I547" s="12"/>
      <c r="L547" s="280"/>
      <c r="M547" s="285"/>
      <c r="N547" s="286"/>
      <c r="O547" s="286"/>
      <c r="P547" s="286"/>
      <c r="Q547" s="286"/>
      <c r="R547" s="286"/>
      <c r="S547" s="286"/>
      <c r="T547" s="287"/>
      <c r="AT547" s="288" t="s">
        <v>157</v>
      </c>
      <c r="AU547" s="288" t="s">
        <v>86</v>
      </c>
      <c r="AV547" s="281" t="s">
        <v>155</v>
      </c>
      <c r="AW547" s="281" t="s">
        <v>39</v>
      </c>
      <c r="AX547" s="281" t="s">
        <v>84</v>
      </c>
      <c r="AY547" s="288" t="s">
        <v>149</v>
      </c>
    </row>
    <row r="548" spans="2:65" s="117" customFormat="1" ht="25.5" customHeight="1">
      <c r="B548" s="112"/>
      <c r="C548" s="239" t="s">
        <v>675</v>
      </c>
      <c r="D548" s="239" t="s">
        <v>151</v>
      </c>
      <c r="E548" s="240" t="s">
        <v>676</v>
      </c>
      <c r="F548" s="241" t="s">
        <v>677</v>
      </c>
      <c r="G548" s="242" t="s">
        <v>182</v>
      </c>
      <c r="H548" s="243">
        <v>410.266</v>
      </c>
      <c r="I548" s="8"/>
      <c r="J548" s="244">
        <f>ROUND(I548*H548,2)</f>
        <v>0</v>
      </c>
      <c r="K548" s="241"/>
      <c r="L548" s="112"/>
      <c r="M548" s="245" t="s">
        <v>5</v>
      </c>
      <c r="N548" s="246" t="s">
        <v>47</v>
      </c>
      <c r="O548" s="113"/>
      <c r="P548" s="247">
        <f>O548*H548</f>
        <v>0</v>
      </c>
      <c r="Q548" s="247">
        <v>0</v>
      </c>
      <c r="R548" s="247">
        <f>Q548*H548</f>
        <v>0</v>
      </c>
      <c r="S548" s="247">
        <v>0.05</v>
      </c>
      <c r="T548" s="248">
        <f>S548*H548</f>
        <v>20.5133</v>
      </c>
      <c r="AR548" s="97" t="s">
        <v>155</v>
      </c>
      <c r="AT548" s="97" t="s">
        <v>151</v>
      </c>
      <c r="AU548" s="97" t="s">
        <v>86</v>
      </c>
      <c r="AY548" s="97" t="s">
        <v>149</v>
      </c>
      <c r="BE548" s="249">
        <f>IF(N548="základní",J548,0)</f>
        <v>0</v>
      </c>
      <c r="BF548" s="249">
        <f>IF(N548="snížená",J548,0)</f>
        <v>0</v>
      </c>
      <c r="BG548" s="249">
        <f>IF(N548="zákl. přenesená",J548,0)</f>
        <v>0</v>
      </c>
      <c r="BH548" s="249">
        <f>IF(N548="sníž. přenesená",J548,0)</f>
        <v>0</v>
      </c>
      <c r="BI548" s="249">
        <f>IF(N548="nulová",J548,0)</f>
        <v>0</v>
      </c>
      <c r="BJ548" s="97" t="s">
        <v>84</v>
      </c>
      <c r="BK548" s="249">
        <f>ROUND(I548*H548,2)</f>
        <v>0</v>
      </c>
      <c r="BL548" s="97" t="s">
        <v>155</v>
      </c>
      <c r="BM548" s="97" t="s">
        <v>678</v>
      </c>
    </row>
    <row r="549" spans="2:51" s="264" customFormat="1" ht="13.5">
      <c r="B549" s="263"/>
      <c r="D549" s="252" t="s">
        <v>157</v>
      </c>
      <c r="E549" s="265" t="s">
        <v>5</v>
      </c>
      <c r="F549" s="266" t="s">
        <v>679</v>
      </c>
      <c r="H549" s="267" t="s">
        <v>5</v>
      </c>
      <c r="I549" s="10"/>
      <c r="L549" s="263"/>
      <c r="M549" s="268"/>
      <c r="N549" s="269"/>
      <c r="O549" s="269"/>
      <c r="P549" s="269"/>
      <c r="Q549" s="269"/>
      <c r="R549" s="269"/>
      <c r="S549" s="269"/>
      <c r="T549" s="270"/>
      <c r="AT549" s="267" t="s">
        <v>157</v>
      </c>
      <c r="AU549" s="267" t="s">
        <v>86</v>
      </c>
      <c r="AV549" s="264" t="s">
        <v>84</v>
      </c>
      <c r="AW549" s="264" t="s">
        <v>39</v>
      </c>
      <c r="AX549" s="264" t="s">
        <v>76</v>
      </c>
      <c r="AY549" s="267" t="s">
        <v>149</v>
      </c>
    </row>
    <row r="550" spans="2:51" s="251" customFormat="1" ht="13.5">
      <c r="B550" s="250"/>
      <c r="D550" s="252" t="s">
        <v>157</v>
      </c>
      <c r="E550" s="253" t="s">
        <v>5</v>
      </c>
      <c r="F550" s="254" t="s">
        <v>680</v>
      </c>
      <c r="H550" s="255">
        <v>336.2</v>
      </c>
      <c r="I550" s="9"/>
      <c r="L550" s="250"/>
      <c r="M550" s="256"/>
      <c r="N550" s="257"/>
      <c r="O550" s="257"/>
      <c r="P550" s="257"/>
      <c r="Q550" s="257"/>
      <c r="R550" s="257"/>
      <c r="S550" s="257"/>
      <c r="T550" s="258"/>
      <c r="AT550" s="253" t="s">
        <v>157</v>
      </c>
      <c r="AU550" s="253" t="s">
        <v>86</v>
      </c>
      <c r="AV550" s="251" t="s">
        <v>86</v>
      </c>
      <c r="AW550" s="251" t="s">
        <v>39</v>
      </c>
      <c r="AX550" s="251" t="s">
        <v>76</v>
      </c>
      <c r="AY550" s="253" t="s">
        <v>149</v>
      </c>
    </row>
    <row r="551" spans="2:51" s="251" customFormat="1" ht="13.5">
      <c r="B551" s="250"/>
      <c r="D551" s="252" t="s">
        <v>157</v>
      </c>
      <c r="E551" s="253" t="s">
        <v>5</v>
      </c>
      <c r="F551" s="254" t="s">
        <v>681</v>
      </c>
      <c r="H551" s="255">
        <v>0.766</v>
      </c>
      <c r="I551" s="9"/>
      <c r="L551" s="250"/>
      <c r="M551" s="256"/>
      <c r="N551" s="257"/>
      <c r="O551" s="257"/>
      <c r="P551" s="257"/>
      <c r="Q551" s="257"/>
      <c r="R551" s="257"/>
      <c r="S551" s="257"/>
      <c r="T551" s="258"/>
      <c r="AT551" s="253" t="s">
        <v>157</v>
      </c>
      <c r="AU551" s="253" t="s">
        <v>86</v>
      </c>
      <c r="AV551" s="251" t="s">
        <v>86</v>
      </c>
      <c r="AW551" s="251" t="s">
        <v>39</v>
      </c>
      <c r="AX551" s="251" t="s">
        <v>76</v>
      </c>
      <c r="AY551" s="253" t="s">
        <v>149</v>
      </c>
    </row>
    <row r="552" spans="2:51" s="251" customFormat="1" ht="13.5">
      <c r="B552" s="250"/>
      <c r="D552" s="252" t="s">
        <v>157</v>
      </c>
      <c r="E552" s="253" t="s">
        <v>5</v>
      </c>
      <c r="F552" s="254" t="s">
        <v>682</v>
      </c>
      <c r="H552" s="255">
        <v>0.36</v>
      </c>
      <c r="I552" s="9"/>
      <c r="L552" s="250"/>
      <c r="M552" s="256"/>
      <c r="N552" s="257"/>
      <c r="O552" s="257"/>
      <c r="P552" s="257"/>
      <c r="Q552" s="257"/>
      <c r="R552" s="257"/>
      <c r="S552" s="257"/>
      <c r="T552" s="258"/>
      <c r="AT552" s="253" t="s">
        <v>157</v>
      </c>
      <c r="AU552" s="253" t="s">
        <v>86</v>
      </c>
      <c r="AV552" s="251" t="s">
        <v>86</v>
      </c>
      <c r="AW552" s="251" t="s">
        <v>39</v>
      </c>
      <c r="AX552" s="251" t="s">
        <v>76</v>
      </c>
      <c r="AY552" s="253" t="s">
        <v>149</v>
      </c>
    </row>
    <row r="553" spans="2:51" s="251" customFormat="1" ht="27">
      <c r="B553" s="250"/>
      <c r="D553" s="252" t="s">
        <v>157</v>
      </c>
      <c r="E553" s="253" t="s">
        <v>5</v>
      </c>
      <c r="F553" s="254" t="s">
        <v>683</v>
      </c>
      <c r="H553" s="255">
        <v>72.94</v>
      </c>
      <c r="I553" s="9"/>
      <c r="L553" s="250"/>
      <c r="M553" s="256"/>
      <c r="N553" s="257"/>
      <c r="O553" s="257"/>
      <c r="P553" s="257"/>
      <c r="Q553" s="257"/>
      <c r="R553" s="257"/>
      <c r="S553" s="257"/>
      <c r="T553" s="258"/>
      <c r="AT553" s="253" t="s">
        <v>157</v>
      </c>
      <c r="AU553" s="253" t="s">
        <v>86</v>
      </c>
      <c r="AV553" s="251" t="s">
        <v>86</v>
      </c>
      <c r="AW553" s="251" t="s">
        <v>39</v>
      </c>
      <c r="AX553" s="251" t="s">
        <v>76</v>
      </c>
      <c r="AY553" s="253" t="s">
        <v>149</v>
      </c>
    </row>
    <row r="554" spans="2:51" s="281" customFormat="1" ht="13.5">
      <c r="B554" s="280"/>
      <c r="D554" s="259" t="s">
        <v>157</v>
      </c>
      <c r="E554" s="282" t="s">
        <v>5</v>
      </c>
      <c r="F554" s="283" t="s">
        <v>237</v>
      </c>
      <c r="H554" s="284">
        <v>410.266</v>
      </c>
      <c r="I554" s="12"/>
      <c r="L554" s="280"/>
      <c r="M554" s="285"/>
      <c r="N554" s="286"/>
      <c r="O554" s="286"/>
      <c r="P554" s="286"/>
      <c r="Q554" s="286"/>
      <c r="R554" s="286"/>
      <c r="S554" s="286"/>
      <c r="T554" s="287"/>
      <c r="AT554" s="288" t="s">
        <v>157</v>
      </c>
      <c r="AU554" s="288" t="s">
        <v>86</v>
      </c>
      <c r="AV554" s="281" t="s">
        <v>155</v>
      </c>
      <c r="AW554" s="281" t="s">
        <v>39</v>
      </c>
      <c r="AX554" s="281" t="s">
        <v>84</v>
      </c>
      <c r="AY554" s="288" t="s">
        <v>149</v>
      </c>
    </row>
    <row r="555" spans="2:65" s="117" customFormat="1" ht="25.5" customHeight="1">
      <c r="B555" s="112"/>
      <c r="C555" s="239" t="s">
        <v>684</v>
      </c>
      <c r="D555" s="239" t="s">
        <v>151</v>
      </c>
      <c r="E555" s="240" t="s">
        <v>685</v>
      </c>
      <c r="F555" s="241" t="s">
        <v>686</v>
      </c>
      <c r="G555" s="242" t="s">
        <v>182</v>
      </c>
      <c r="H555" s="243">
        <v>153.148</v>
      </c>
      <c r="I555" s="8"/>
      <c r="J555" s="244">
        <f>ROUND(I555*H555,2)</f>
        <v>0</v>
      </c>
      <c r="K555" s="241"/>
      <c r="L555" s="112"/>
      <c r="M555" s="245" t="s">
        <v>5</v>
      </c>
      <c r="N555" s="246" t="s">
        <v>47</v>
      </c>
      <c r="O555" s="113"/>
      <c r="P555" s="247">
        <f>O555*H555</f>
        <v>0</v>
      </c>
      <c r="Q555" s="247">
        <v>0</v>
      </c>
      <c r="R555" s="247">
        <f>Q555*H555</f>
        <v>0</v>
      </c>
      <c r="S555" s="247">
        <v>0.11</v>
      </c>
      <c r="T555" s="248">
        <f>S555*H555</f>
        <v>16.84628</v>
      </c>
      <c r="AR555" s="97" t="s">
        <v>155</v>
      </c>
      <c r="AT555" s="97" t="s">
        <v>151</v>
      </c>
      <c r="AU555" s="97" t="s">
        <v>86</v>
      </c>
      <c r="AY555" s="97" t="s">
        <v>149</v>
      </c>
      <c r="BE555" s="249">
        <f>IF(N555="základní",J555,0)</f>
        <v>0</v>
      </c>
      <c r="BF555" s="249">
        <f>IF(N555="snížená",J555,0)</f>
        <v>0</v>
      </c>
      <c r="BG555" s="249">
        <f>IF(N555="zákl. přenesená",J555,0)</f>
        <v>0</v>
      </c>
      <c r="BH555" s="249">
        <f>IF(N555="sníž. přenesená",J555,0)</f>
        <v>0</v>
      </c>
      <c r="BI555" s="249">
        <f>IF(N555="nulová",J555,0)</f>
        <v>0</v>
      </c>
      <c r="BJ555" s="97" t="s">
        <v>84</v>
      </c>
      <c r="BK555" s="249">
        <f>ROUND(I555*H555,2)</f>
        <v>0</v>
      </c>
      <c r="BL555" s="97" t="s">
        <v>155</v>
      </c>
      <c r="BM555" s="97" t="s">
        <v>687</v>
      </c>
    </row>
    <row r="556" spans="2:51" s="264" customFormat="1" ht="13.5">
      <c r="B556" s="263"/>
      <c r="D556" s="252" t="s">
        <v>157</v>
      </c>
      <c r="E556" s="265" t="s">
        <v>5</v>
      </c>
      <c r="F556" s="266" t="s">
        <v>688</v>
      </c>
      <c r="H556" s="267" t="s">
        <v>5</v>
      </c>
      <c r="I556" s="10"/>
      <c r="L556" s="263"/>
      <c r="M556" s="268"/>
      <c r="N556" s="269"/>
      <c r="O556" s="269"/>
      <c r="P556" s="269"/>
      <c r="Q556" s="269"/>
      <c r="R556" s="269"/>
      <c r="S556" s="269"/>
      <c r="T556" s="270"/>
      <c r="AT556" s="267" t="s">
        <v>157</v>
      </c>
      <c r="AU556" s="267" t="s">
        <v>86</v>
      </c>
      <c r="AV556" s="264" t="s">
        <v>84</v>
      </c>
      <c r="AW556" s="264" t="s">
        <v>39</v>
      </c>
      <c r="AX556" s="264" t="s">
        <v>76</v>
      </c>
      <c r="AY556" s="267" t="s">
        <v>149</v>
      </c>
    </row>
    <row r="557" spans="2:51" s="251" customFormat="1" ht="27">
      <c r="B557" s="250"/>
      <c r="D557" s="259" t="s">
        <v>157</v>
      </c>
      <c r="E557" s="260" t="s">
        <v>5</v>
      </c>
      <c r="F557" s="261" t="s">
        <v>689</v>
      </c>
      <c r="H557" s="262">
        <v>153.148</v>
      </c>
      <c r="I557" s="9"/>
      <c r="L557" s="250"/>
      <c r="M557" s="256"/>
      <c r="N557" s="257"/>
      <c r="O557" s="257"/>
      <c r="P557" s="257"/>
      <c r="Q557" s="257"/>
      <c r="R557" s="257"/>
      <c r="S557" s="257"/>
      <c r="T557" s="258"/>
      <c r="AT557" s="253" t="s">
        <v>157</v>
      </c>
      <c r="AU557" s="253" t="s">
        <v>86</v>
      </c>
      <c r="AV557" s="251" t="s">
        <v>86</v>
      </c>
      <c r="AW557" s="251" t="s">
        <v>39</v>
      </c>
      <c r="AX557" s="251" t="s">
        <v>84</v>
      </c>
      <c r="AY557" s="253" t="s">
        <v>149</v>
      </c>
    </row>
    <row r="558" spans="2:65" s="117" customFormat="1" ht="16.5" customHeight="1">
      <c r="B558" s="112"/>
      <c r="C558" s="239" t="s">
        <v>690</v>
      </c>
      <c r="D558" s="239" t="s">
        <v>151</v>
      </c>
      <c r="E558" s="240" t="s">
        <v>691</v>
      </c>
      <c r="F558" s="241" t="s">
        <v>692</v>
      </c>
      <c r="G558" s="242" t="s">
        <v>182</v>
      </c>
      <c r="H558" s="243">
        <v>153.148</v>
      </c>
      <c r="I558" s="8"/>
      <c r="J558" s="244">
        <f aca="true" t="shared" si="0" ref="J558:J563">ROUND(I558*H558,2)</f>
        <v>0</v>
      </c>
      <c r="K558" s="241"/>
      <c r="L558" s="112"/>
      <c r="M558" s="245" t="s">
        <v>5</v>
      </c>
      <c r="N558" s="246" t="s">
        <v>47</v>
      </c>
      <c r="O558" s="113"/>
      <c r="P558" s="247">
        <f aca="true" t="shared" si="1" ref="P558:P563">O558*H558</f>
        <v>0</v>
      </c>
      <c r="Q558" s="247">
        <v>0.00506</v>
      </c>
      <c r="R558" s="247">
        <f aca="true" t="shared" si="2" ref="R558:R563">Q558*H558</f>
        <v>0.77492888</v>
      </c>
      <c r="S558" s="247">
        <v>0.005</v>
      </c>
      <c r="T558" s="248">
        <f aca="true" t="shared" si="3" ref="T558:T563">S558*H558</f>
        <v>0.76574</v>
      </c>
      <c r="AR558" s="97" t="s">
        <v>155</v>
      </c>
      <c r="AT558" s="97" t="s">
        <v>151</v>
      </c>
      <c r="AU558" s="97" t="s">
        <v>86</v>
      </c>
      <c r="AY558" s="97" t="s">
        <v>149</v>
      </c>
      <c r="BE558" s="249">
        <f aca="true" t="shared" si="4" ref="BE558:BE563">IF(N558="základní",J558,0)</f>
        <v>0</v>
      </c>
      <c r="BF558" s="249">
        <f aca="true" t="shared" si="5" ref="BF558:BF563">IF(N558="snížená",J558,0)</f>
        <v>0</v>
      </c>
      <c r="BG558" s="249">
        <f aca="true" t="shared" si="6" ref="BG558:BG563">IF(N558="zákl. přenesená",J558,0)</f>
        <v>0</v>
      </c>
      <c r="BH558" s="249">
        <f aca="true" t="shared" si="7" ref="BH558:BH563">IF(N558="sníž. přenesená",J558,0)</f>
        <v>0</v>
      </c>
      <c r="BI558" s="249">
        <f aca="true" t="shared" si="8" ref="BI558:BI563">IF(N558="nulová",J558,0)</f>
        <v>0</v>
      </c>
      <c r="BJ558" s="97" t="s">
        <v>84</v>
      </c>
      <c r="BK558" s="249">
        <f aca="true" t="shared" si="9" ref="BK558:BK563">ROUND(I558*H558,2)</f>
        <v>0</v>
      </c>
      <c r="BL558" s="97" t="s">
        <v>155</v>
      </c>
      <c r="BM558" s="97" t="s">
        <v>693</v>
      </c>
    </row>
    <row r="559" spans="2:65" s="117" customFormat="1" ht="16.5" customHeight="1">
      <c r="B559" s="112"/>
      <c r="C559" s="239" t="s">
        <v>694</v>
      </c>
      <c r="D559" s="239" t="s">
        <v>151</v>
      </c>
      <c r="E559" s="240" t="s">
        <v>695</v>
      </c>
      <c r="F559" s="241" t="s">
        <v>696</v>
      </c>
      <c r="G559" s="242" t="s">
        <v>182</v>
      </c>
      <c r="H559" s="243">
        <v>153.148</v>
      </c>
      <c r="I559" s="8"/>
      <c r="J559" s="244">
        <f t="shared" si="0"/>
        <v>0</v>
      </c>
      <c r="K559" s="241"/>
      <c r="L559" s="112"/>
      <c r="M559" s="245" t="s">
        <v>5</v>
      </c>
      <c r="N559" s="246" t="s">
        <v>47</v>
      </c>
      <c r="O559" s="113"/>
      <c r="P559" s="247">
        <f t="shared" si="1"/>
        <v>0</v>
      </c>
      <c r="Q559" s="247">
        <v>0</v>
      </c>
      <c r="R559" s="247">
        <f t="shared" si="2"/>
        <v>0</v>
      </c>
      <c r="S559" s="247">
        <v>0</v>
      </c>
      <c r="T559" s="248">
        <f t="shared" si="3"/>
        <v>0</v>
      </c>
      <c r="AR559" s="97" t="s">
        <v>155</v>
      </c>
      <c r="AT559" s="97" t="s">
        <v>151</v>
      </c>
      <c r="AU559" s="97" t="s">
        <v>86</v>
      </c>
      <c r="AY559" s="97" t="s">
        <v>149</v>
      </c>
      <c r="BE559" s="249">
        <f t="shared" si="4"/>
        <v>0</v>
      </c>
      <c r="BF559" s="249">
        <f t="shared" si="5"/>
        <v>0</v>
      </c>
      <c r="BG559" s="249">
        <f t="shared" si="6"/>
        <v>0</v>
      </c>
      <c r="BH559" s="249">
        <f t="shared" si="7"/>
        <v>0</v>
      </c>
      <c r="BI559" s="249">
        <f t="shared" si="8"/>
        <v>0</v>
      </c>
      <c r="BJ559" s="97" t="s">
        <v>84</v>
      </c>
      <c r="BK559" s="249">
        <f t="shared" si="9"/>
        <v>0</v>
      </c>
      <c r="BL559" s="97" t="s">
        <v>155</v>
      </c>
      <c r="BM559" s="97" t="s">
        <v>697</v>
      </c>
    </row>
    <row r="560" spans="2:65" s="117" customFormat="1" ht="25.5" customHeight="1">
      <c r="B560" s="112"/>
      <c r="C560" s="239" t="s">
        <v>698</v>
      </c>
      <c r="D560" s="239" t="s">
        <v>151</v>
      </c>
      <c r="E560" s="240" t="s">
        <v>699</v>
      </c>
      <c r="F560" s="241" t="s">
        <v>700</v>
      </c>
      <c r="G560" s="242" t="s">
        <v>182</v>
      </c>
      <c r="H560" s="243">
        <v>153.148</v>
      </c>
      <c r="I560" s="8"/>
      <c r="J560" s="244">
        <f t="shared" si="0"/>
        <v>0</v>
      </c>
      <c r="K560" s="241"/>
      <c r="L560" s="112"/>
      <c r="M560" s="245" t="s">
        <v>5</v>
      </c>
      <c r="N560" s="246" t="s">
        <v>47</v>
      </c>
      <c r="O560" s="113"/>
      <c r="P560" s="247">
        <f t="shared" si="1"/>
        <v>0</v>
      </c>
      <c r="Q560" s="247">
        <v>0.09975</v>
      </c>
      <c r="R560" s="247">
        <f t="shared" si="2"/>
        <v>15.276513</v>
      </c>
      <c r="S560" s="247">
        <v>0</v>
      </c>
      <c r="T560" s="248">
        <f t="shared" si="3"/>
        <v>0</v>
      </c>
      <c r="AR560" s="97" t="s">
        <v>155</v>
      </c>
      <c r="AT560" s="97" t="s">
        <v>151</v>
      </c>
      <c r="AU560" s="97" t="s">
        <v>86</v>
      </c>
      <c r="AY560" s="97" t="s">
        <v>149</v>
      </c>
      <c r="BE560" s="249">
        <f t="shared" si="4"/>
        <v>0</v>
      </c>
      <c r="BF560" s="249">
        <f t="shared" si="5"/>
        <v>0</v>
      </c>
      <c r="BG560" s="249">
        <f t="shared" si="6"/>
        <v>0</v>
      </c>
      <c r="BH560" s="249">
        <f t="shared" si="7"/>
        <v>0</v>
      </c>
      <c r="BI560" s="249">
        <f t="shared" si="8"/>
        <v>0</v>
      </c>
      <c r="BJ560" s="97" t="s">
        <v>84</v>
      </c>
      <c r="BK560" s="249">
        <f t="shared" si="9"/>
        <v>0</v>
      </c>
      <c r="BL560" s="97" t="s">
        <v>155</v>
      </c>
      <c r="BM560" s="97" t="s">
        <v>701</v>
      </c>
    </row>
    <row r="561" spans="2:65" s="117" customFormat="1" ht="25.5" customHeight="1">
      <c r="B561" s="112"/>
      <c r="C561" s="239" t="s">
        <v>702</v>
      </c>
      <c r="D561" s="239" t="s">
        <v>151</v>
      </c>
      <c r="E561" s="240" t="s">
        <v>703</v>
      </c>
      <c r="F561" s="241" t="s">
        <v>704</v>
      </c>
      <c r="G561" s="242" t="s">
        <v>182</v>
      </c>
      <c r="H561" s="243">
        <v>153.148</v>
      </c>
      <c r="I561" s="8"/>
      <c r="J561" s="244">
        <f t="shared" si="0"/>
        <v>0</v>
      </c>
      <c r="K561" s="241"/>
      <c r="L561" s="112"/>
      <c r="M561" s="245" t="s">
        <v>5</v>
      </c>
      <c r="N561" s="246" t="s">
        <v>47</v>
      </c>
      <c r="O561" s="113"/>
      <c r="P561" s="247">
        <f t="shared" si="1"/>
        <v>0</v>
      </c>
      <c r="Q561" s="247">
        <v>0.00534</v>
      </c>
      <c r="R561" s="247">
        <f t="shared" si="2"/>
        <v>0.81781032</v>
      </c>
      <c r="S561" s="247">
        <v>0</v>
      </c>
      <c r="T561" s="248">
        <f t="shared" si="3"/>
        <v>0</v>
      </c>
      <c r="AR561" s="97" t="s">
        <v>155</v>
      </c>
      <c r="AT561" s="97" t="s">
        <v>151</v>
      </c>
      <c r="AU561" s="97" t="s">
        <v>86</v>
      </c>
      <c r="AY561" s="97" t="s">
        <v>149</v>
      </c>
      <c r="BE561" s="249">
        <f t="shared" si="4"/>
        <v>0</v>
      </c>
      <c r="BF561" s="249">
        <f t="shared" si="5"/>
        <v>0</v>
      </c>
      <c r="BG561" s="249">
        <f t="shared" si="6"/>
        <v>0</v>
      </c>
      <c r="BH561" s="249">
        <f t="shared" si="7"/>
        <v>0</v>
      </c>
      <c r="BI561" s="249">
        <f t="shared" si="8"/>
        <v>0</v>
      </c>
      <c r="BJ561" s="97" t="s">
        <v>84</v>
      </c>
      <c r="BK561" s="249">
        <f t="shared" si="9"/>
        <v>0</v>
      </c>
      <c r="BL561" s="97" t="s">
        <v>155</v>
      </c>
      <c r="BM561" s="97" t="s">
        <v>705</v>
      </c>
    </row>
    <row r="562" spans="2:65" s="117" customFormat="1" ht="25.5" customHeight="1">
      <c r="B562" s="112"/>
      <c r="C562" s="239" t="s">
        <v>706</v>
      </c>
      <c r="D562" s="239" t="s">
        <v>151</v>
      </c>
      <c r="E562" s="240" t="s">
        <v>707</v>
      </c>
      <c r="F562" s="241" t="s">
        <v>708</v>
      </c>
      <c r="G562" s="242" t="s">
        <v>182</v>
      </c>
      <c r="H562" s="243">
        <v>153.148</v>
      </c>
      <c r="I562" s="8"/>
      <c r="J562" s="244">
        <f t="shared" si="0"/>
        <v>0</v>
      </c>
      <c r="K562" s="241"/>
      <c r="L562" s="112"/>
      <c r="M562" s="245" t="s">
        <v>5</v>
      </c>
      <c r="N562" s="246" t="s">
        <v>47</v>
      </c>
      <c r="O562" s="113"/>
      <c r="P562" s="247">
        <f t="shared" si="1"/>
        <v>0</v>
      </c>
      <c r="Q562" s="247">
        <v>0.00099</v>
      </c>
      <c r="R562" s="247">
        <f t="shared" si="2"/>
        <v>0.15161652</v>
      </c>
      <c r="S562" s="247">
        <v>0</v>
      </c>
      <c r="T562" s="248">
        <f t="shared" si="3"/>
        <v>0</v>
      </c>
      <c r="AR562" s="97" t="s">
        <v>155</v>
      </c>
      <c r="AT562" s="97" t="s">
        <v>151</v>
      </c>
      <c r="AU562" s="97" t="s">
        <v>86</v>
      </c>
      <c r="AY562" s="97" t="s">
        <v>149</v>
      </c>
      <c r="BE562" s="249">
        <f t="shared" si="4"/>
        <v>0</v>
      </c>
      <c r="BF562" s="249">
        <f t="shared" si="5"/>
        <v>0</v>
      </c>
      <c r="BG562" s="249">
        <f t="shared" si="6"/>
        <v>0</v>
      </c>
      <c r="BH562" s="249">
        <f t="shared" si="7"/>
        <v>0</v>
      </c>
      <c r="BI562" s="249">
        <f t="shared" si="8"/>
        <v>0</v>
      </c>
      <c r="BJ562" s="97" t="s">
        <v>84</v>
      </c>
      <c r="BK562" s="249">
        <f t="shared" si="9"/>
        <v>0</v>
      </c>
      <c r="BL562" s="97" t="s">
        <v>155</v>
      </c>
      <c r="BM562" s="97" t="s">
        <v>709</v>
      </c>
    </row>
    <row r="563" spans="2:65" s="117" customFormat="1" ht="16.5" customHeight="1">
      <c r="B563" s="112"/>
      <c r="C563" s="239" t="s">
        <v>710</v>
      </c>
      <c r="D563" s="239" t="s">
        <v>151</v>
      </c>
      <c r="E563" s="240" t="s">
        <v>711</v>
      </c>
      <c r="F563" s="241" t="s">
        <v>712</v>
      </c>
      <c r="G563" s="242" t="s">
        <v>182</v>
      </c>
      <c r="H563" s="243">
        <v>153.148</v>
      </c>
      <c r="I563" s="8"/>
      <c r="J563" s="244">
        <f t="shared" si="0"/>
        <v>0</v>
      </c>
      <c r="K563" s="241"/>
      <c r="L563" s="112"/>
      <c r="M563" s="245" t="s">
        <v>5</v>
      </c>
      <c r="N563" s="246" t="s">
        <v>47</v>
      </c>
      <c r="O563" s="113"/>
      <c r="P563" s="247">
        <f t="shared" si="1"/>
        <v>0</v>
      </c>
      <c r="Q563" s="247">
        <v>0.00158</v>
      </c>
      <c r="R563" s="247">
        <f t="shared" si="2"/>
        <v>0.24197384</v>
      </c>
      <c r="S563" s="247">
        <v>0</v>
      </c>
      <c r="T563" s="248">
        <f t="shared" si="3"/>
        <v>0</v>
      </c>
      <c r="AR563" s="97" t="s">
        <v>155</v>
      </c>
      <c r="AT563" s="97" t="s">
        <v>151</v>
      </c>
      <c r="AU563" s="97" t="s">
        <v>86</v>
      </c>
      <c r="AY563" s="97" t="s">
        <v>149</v>
      </c>
      <c r="BE563" s="249">
        <f t="shared" si="4"/>
        <v>0</v>
      </c>
      <c r="BF563" s="249">
        <f t="shared" si="5"/>
        <v>0</v>
      </c>
      <c r="BG563" s="249">
        <f t="shared" si="6"/>
        <v>0</v>
      </c>
      <c r="BH563" s="249">
        <f t="shared" si="7"/>
        <v>0</v>
      </c>
      <c r="BI563" s="249">
        <f t="shared" si="8"/>
        <v>0</v>
      </c>
      <c r="BJ563" s="97" t="s">
        <v>84</v>
      </c>
      <c r="BK563" s="249">
        <f t="shared" si="9"/>
        <v>0</v>
      </c>
      <c r="BL563" s="97" t="s">
        <v>155</v>
      </c>
      <c r="BM563" s="97" t="s">
        <v>713</v>
      </c>
    </row>
    <row r="564" spans="2:63" s="226" customFormat="1" ht="29.85" customHeight="1">
      <c r="B564" s="225"/>
      <c r="D564" s="236" t="s">
        <v>75</v>
      </c>
      <c r="E564" s="237" t="s">
        <v>714</v>
      </c>
      <c r="F564" s="237" t="s">
        <v>715</v>
      </c>
      <c r="I564" s="7"/>
      <c r="J564" s="238">
        <f>BK564</f>
        <v>0</v>
      </c>
      <c r="L564" s="225"/>
      <c r="M564" s="230"/>
      <c r="N564" s="231"/>
      <c r="O564" s="231"/>
      <c r="P564" s="232">
        <f>SUM(P565:P575)</f>
        <v>0</v>
      </c>
      <c r="Q564" s="231"/>
      <c r="R564" s="232">
        <f>SUM(R565:R575)</f>
        <v>0</v>
      </c>
      <c r="S564" s="231"/>
      <c r="T564" s="233">
        <f>SUM(T565:T575)</f>
        <v>0</v>
      </c>
      <c r="AR564" s="227" t="s">
        <v>84</v>
      </c>
      <c r="AT564" s="234" t="s">
        <v>75</v>
      </c>
      <c r="AU564" s="234" t="s">
        <v>84</v>
      </c>
      <c r="AY564" s="227" t="s">
        <v>149</v>
      </c>
      <c r="BK564" s="235">
        <f>SUM(BK565:BK575)</f>
        <v>0</v>
      </c>
    </row>
    <row r="565" spans="2:65" s="117" customFormat="1" ht="25.5" customHeight="1">
      <c r="B565" s="112"/>
      <c r="C565" s="239" t="s">
        <v>716</v>
      </c>
      <c r="D565" s="239" t="s">
        <v>151</v>
      </c>
      <c r="E565" s="240" t="s">
        <v>717</v>
      </c>
      <c r="F565" s="241" t="s">
        <v>718</v>
      </c>
      <c r="G565" s="242" t="s">
        <v>719</v>
      </c>
      <c r="H565" s="243">
        <v>256.745</v>
      </c>
      <c r="I565" s="8"/>
      <c r="J565" s="244">
        <f>ROUND(I565*H565,2)</f>
        <v>0</v>
      </c>
      <c r="K565" s="241"/>
      <c r="L565" s="112"/>
      <c r="M565" s="245" t="s">
        <v>5</v>
      </c>
      <c r="N565" s="246" t="s">
        <v>47</v>
      </c>
      <c r="O565" s="113"/>
      <c r="P565" s="247">
        <f>O565*H565</f>
        <v>0</v>
      </c>
      <c r="Q565" s="247">
        <v>0</v>
      </c>
      <c r="R565" s="247">
        <f>Q565*H565</f>
        <v>0</v>
      </c>
      <c r="S565" s="247">
        <v>0</v>
      </c>
      <c r="T565" s="248">
        <f>S565*H565</f>
        <v>0</v>
      </c>
      <c r="AR565" s="97" t="s">
        <v>155</v>
      </c>
      <c r="AT565" s="97" t="s">
        <v>151</v>
      </c>
      <c r="AU565" s="97" t="s">
        <v>86</v>
      </c>
      <c r="AY565" s="97" t="s">
        <v>149</v>
      </c>
      <c r="BE565" s="249">
        <f>IF(N565="základní",J565,0)</f>
        <v>0</v>
      </c>
      <c r="BF565" s="249">
        <f>IF(N565="snížená",J565,0)</f>
        <v>0</v>
      </c>
      <c r="BG565" s="249">
        <f>IF(N565="zákl. přenesená",J565,0)</f>
        <v>0</v>
      </c>
      <c r="BH565" s="249">
        <f>IF(N565="sníž. přenesená",J565,0)</f>
        <v>0</v>
      </c>
      <c r="BI565" s="249">
        <f>IF(N565="nulová",J565,0)</f>
        <v>0</v>
      </c>
      <c r="BJ565" s="97" t="s">
        <v>84</v>
      </c>
      <c r="BK565" s="249">
        <f>ROUND(I565*H565,2)</f>
        <v>0</v>
      </c>
      <c r="BL565" s="97" t="s">
        <v>155</v>
      </c>
      <c r="BM565" s="97" t="s">
        <v>720</v>
      </c>
    </row>
    <row r="566" spans="2:65" s="117" customFormat="1" ht="25.5" customHeight="1">
      <c r="B566" s="112"/>
      <c r="C566" s="239" t="s">
        <v>721</v>
      </c>
      <c r="D566" s="239" t="s">
        <v>151</v>
      </c>
      <c r="E566" s="240" t="s">
        <v>722</v>
      </c>
      <c r="F566" s="241" t="s">
        <v>723</v>
      </c>
      <c r="G566" s="242" t="s">
        <v>719</v>
      </c>
      <c r="H566" s="243">
        <v>256.745</v>
      </c>
      <c r="I566" s="8"/>
      <c r="J566" s="244">
        <f>ROUND(I566*H566,2)</f>
        <v>0</v>
      </c>
      <c r="K566" s="241"/>
      <c r="L566" s="112"/>
      <c r="M566" s="245" t="s">
        <v>5</v>
      </c>
      <c r="N566" s="246" t="s">
        <v>47</v>
      </c>
      <c r="O566" s="113"/>
      <c r="P566" s="247">
        <f>O566*H566</f>
        <v>0</v>
      </c>
      <c r="Q566" s="247">
        <v>0</v>
      </c>
      <c r="R566" s="247">
        <f>Q566*H566</f>
        <v>0</v>
      </c>
      <c r="S566" s="247">
        <v>0</v>
      </c>
      <c r="T566" s="248">
        <f>S566*H566</f>
        <v>0</v>
      </c>
      <c r="AR566" s="97" t="s">
        <v>155</v>
      </c>
      <c r="AT566" s="97" t="s">
        <v>151</v>
      </c>
      <c r="AU566" s="97" t="s">
        <v>86</v>
      </c>
      <c r="AY566" s="97" t="s">
        <v>149</v>
      </c>
      <c r="BE566" s="249">
        <f>IF(N566="základní",J566,0)</f>
        <v>0</v>
      </c>
      <c r="BF566" s="249">
        <f>IF(N566="snížená",J566,0)</f>
        <v>0</v>
      </c>
      <c r="BG566" s="249">
        <f>IF(N566="zákl. přenesená",J566,0)</f>
        <v>0</v>
      </c>
      <c r="BH566" s="249">
        <f>IF(N566="sníž. přenesená",J566,0)</f>
        <v>0</v>
      </c>
      <c r="BI566" s="249">
        <f>IF(N566="nulová",J566,0)</f>
        <v>0</v>
      </c>
      <c r="BJ566" s="97" t="s">
        <v>84</v>
      </c>
      <c r="BK566" s="249">
        <f>ROUND(I566*H566,2)</f>
        <v>0</v>
      </c>
      <c r="BL566" s="97" t="s">
        <v>155</v>
      </c>
      <c r="BM566" s="97" t="s">
        <v>724</v>
      </c>
    </row>
    <row r="567" spans="2:65" s="117" customFormat="1" ht="25.5" customHeight="1">
      <c r="B567" s="112"/>
      <c r="C567" s="239" t="s">
        <v>725</v>
      </c>
      <c r="D567" s="239" t="s">
        <v>151</v>
      </c>
      <c r="E567" s="240" t="s">
        <v>726</v>
      </c>
      <c r="F567" s="241" t="s">
        <v>727</v>
      </c>
      <c r="G567" s="242" t="s">
        <v>719</v>
      </c>
      <c r="H567" s="243">
        <v>3594.43</v>
      </c>
      <c r="I567" s="8"/>
      <c r="J567" s="244">
        <f>ROUND(I567*H567,2)</f>
        <v>0</v>
      </c>
      <c r="K567" s="241"/>
      <c r="L567" s="112"/>
      <c r="M567" s="245" t="s">
        <v>5</v>
      </c>
      <c r="N567" s="246" t="s">
        <v>47</v>
      </c>
      <c r="O567" s="113"/>
      <c r="P567" s="247">
        <f>O567*H567</f>
        <v>0</v>
      </c>
      <c r="Q567" s="247">
        <v>0</v>
      </c>
      <c r="R567" s="247">
        <f>Q567*H567</f>
        <v>0</v>
      </c>
      <c r="S567" s="247">
        <v>0</v>
      </c>
      <c r="T567" s="248">
        <f>S567*H567</f>
        <v>0</v>
      </c>
      <c r="AR567" s="97" t="s">
        <v>155</v>
      </c>
      <c r="AT567" s="97" t="s">
        <v>151</v>
      </c>
      <c r="AU567" s="97" t="s">
        <v>86</v>
      </c>
      <c r="AY567" s="97" t="s">
        <v>149</v>
      </c>
      <c r="BE567" s="249">
        <f>IF(N567="základní",J567,0)</f>
        <v>0</v>
      </c>
      <c r="BF567" s="249">
        <f>IF(N567="snížená",J567,0)</f>
        <v>0</v>
      </c>
      <c r="BG567" s="249">
        <f>IF(N567="zákl. přenesená",J567,0)</f>
        <v>0</v>
      </c>
      <c r="BH567" s="249">
        <f>IF(N567="sníž. přenesená",J567,0)</f>
        <v>0</v>
      </c>
      <c r="BI567" s="249">
        <f>IF(N567="nulová",J567,0)</f>
        <v>0</v>
      </c>
      <c r="BJ567" s="97" t="s">
        <v>84</v>
      </c>
      <c r="BK567" s="249">
        <f>ROUND(I567*H567,2)</f>
        <v>0</v>
      </c>
      <c r="BL567" s="97" t="s">
        <v>155</v>
      </c>
      <c r="BM567" s="97" t="s">
        <v>728</v>
      </c>
    </row>
    <row r="568" spans="2:51" s="251" customFormat="1" ht="13.5">
      <c r="B568" s="250"/>
      <c r="D568" s="259" t="s">
        <v>157</v>
      </c>
      <c r="F568" s="261" t="s">
        <v>729</v>
      </c>
      <c r="H568" s="262">
        <v>3594.43</v>
      </c>
      <c r="I568" s="9"/>
      <c r="L568" s="250"/>
      <c r="M568" s="256"/>
      <c r="N568" s="257"/>
      <c r="O568" s="257"/>
      <c r="P568" s="257"/>
      <c r="Q568" s="257"/>
      <c r="R568" s="257"/>
      <c r="S568" s="257"/>
      <c r="T568" s="258"/>
      <c r="AT568" s="253" t="s">
        <v>157</v>
      </c>
      <c r="AU568" s="253" t="s">
        <v>86</v>
      </c>
      <c r="AV568" s="251" t="s">
        <v>86</v>
      </c>
      <c r="AW568" s="251" t="s">
        <v>6</v>
      </c>
      <c r="AX568" s="251" t="s">
        <v>84</v>
      </c>
      <c r="AY568" s="253" t="s">
        <v>149</v>
      </c>
    </row>
    <row r="569" spans="2:65" s="117" customFormat="1" ht="16.5" customHeight="1">
      <c r="B569" s="112"/>
      <c r="C569" s="239" t="s">
        <v>730</v>
      </c>
      <c r="D569" s="239" t="s">
        <v>151</v>
      </c>
      <c r="E569" s="240" t="s">
        <v>731</v>
      </c>
      <c r="F569" s="241" t="s">
        <v>732</v>
      </c>
      <c r="G569" s="242" t="s">
        <v>719</v>
      </c>
      <c r="H569" s="243">
        <v>16.846</v>
      </c>
      <c r="I569" s="8"/>
      <c r="J569" s="244">
        <f>ROUND(I569*H569,2)</f>
        <v>0</v>
      </c>
      <c r="K569" s="241"/>
      <c r="L569" s="112"/>
      <c r="M569" s="245" t="s">
        <v>5</v>
      </c>
      <c r="N569" s="246" t="s">
        <v>47</v>
      </c>
      <c r="O569" s="113"/>
      <c r="P569" s="247">
        <f>O569*H569</f>
        <v>0</v>
      </c>
      <c r="Q569" s="247">
        <v>0</v>
      </c>
      <c r="R569" s="247">
        <f>Q569*H569</f>
        <v>0</v>
      </c>
      <c r="S569" s="247">
        <v>0</v>
      </c>
      <c r="T569" s="248">
        <f>S569*H569</f>
        <v>0</v>
      </c>
      <c r="AR569" s="97" t="s">
        <v>155</v>
      </c>
      <c r="AT569" s="97" t="s">
        <v>151</v>
      </c>
      <c r="AU569" s="97" t="s">
        <v>86</v>
      </c>
      <c r="AY569" s="97" t="s">
        <v>149</v>
      </c>
      <c r="BE569" s="249">
        <f>IF(N569="základní",J569,0)</f>
        <v>0</v>
      </c>
      <c r="BF569" s="249">
        <f>IF(N569="snížená",J569,0)</f>
        <v>0</v>
      </c>
      <c r="BG569" s="249">
        <f>IF(N569="zákl. přenesená",J569,0)</f>
        <v>0</v>
      </c>
      <c r="BH569" s="249">
        <f>IF(N569="sníž. přenesená",J569,0)</f>
        <v>0</v>
      </c>
      <c r="BI569" s="249">
        <f>IF(N569="nulová",J569,0)</f>
        <v>0</v>
      </c>
      <c r="BJ569" s="97" t="s">
        <v>84</v>
      </c>
      <c r="BK569" s="249">
        <f>ROUND(I569*H569,2)</f>
        <v>0</v>
      </c>
      <c r="BL569" s="97" t="s">
        <v>155</v>
      </c>
      <c r="BM569" s="97" t="s">
        <v>733</v>
      </c>
    </row>
    <row r="570" spans="2:65" s="117" customFormat="1" ht="16.5" customHeight="1">
      <c r="B570" s="112"/>
      <c r="C570" s="239" t="s">
        <v>734</v>
      </c>
      <c r="D570" s="239" t="s">
        <v>151</v>
      </c>
      <c r="E570" s="240" t="s">
        <v>735</v>
      </c>
      <c r="F570" s="241" t="s">
        <v>736</v>
      </c>
      <c r="G570" s="242" t="s">
        <v>719</v>
      </c>
      <c r="H570" s="243">
        <v>18.6</v>
      </c>
      <c r="I570" s="8"/>
      <c r="J570" s="244">
        <f>ROUND(I570*H570,2)</f>
        <v>0</v>
      </c>
      <c r="K570" s="241"/>
      <c r="L570" s="112"/>
      <c r="M570" s="245" t="s">
        <v>5</v>
      </c>
      <c r="N570" s="246" t="s">
        <v>47</v>
      </c>
      <c r="O570" s="113"/>
      <c r="P570" s="247">
        <f>O570*H570</f>
        <v>0</v>
      </c>
      <c r="Q570" s="247">
        <v>0</v>
      </c>
      <c r="R570" s="247">
        <f>Q570*H570</f>
        <v>0</v>
      </c>
      <c r="S570" s="247">
        <v>0</v>
      </c>
      <c r="T570" s="248">
        <f>S570*H570</f>
        <v>0</v>
      </c>
      <c r="AR570" s="97" t="s">
        <v>155</v>
      </c>
      <c r="AT570" s="97" t="s">
        <v>151</v>
      </c>
      <c r="AU570" s="97" t="s">
        <v>86</v>
      </c>
      <c r="AY570" s="97" t="s">
        <v>149</v>
      </c>
      <c r="BE570" s="249">
        <f>IF(N570="základní",J570,0)</f>
        <v>0</v>
      </c>
      <c r="BF570" s="249">
        <f>IF(N570="snížená",J570,0)</f>
        <v>0</v>
      </c>
      <c r="BG570" s="249">
        <f>IF(N570="zákl. přenesená",J570,0)</f>
        <v>0</v>
      </c>
      <c r="BH570" s="249">
        <f>IF(N570="sníž. přenesená",J570,0)</f>
        <v>0</v>
      </c>
      <c r="BI570" s="249">
        <f>IF(N570="nulová",J570,0)</f>
        <v>0</v>
      </c>
      <c r="BJ570" s="97" t="s">
        <v>84</v>
      </c>
      <c r="BK570" s="249">
        <f>ROUND(I570*H570,2)</f>
        <v>0</v>
      </c>
      <c r="BL570" s="97" t="s">
        <v>155</v>
      </c>
      <c r="BM570" s="97" t="s">
        <v>737</v>
      </c>
    </row>
    <row r="571" spans="2:65" s="117" customFormat="1" ht="16.5" customHeight="1">
      <c r="B571" s="112"/>
      <c r="C571" s="239" t="s">
        <v>738</v>
      </c>
      <c r="D571" s="239" t="s">
        <v>151</v>
      </c>
      <c r="E571" s="240" t="s">
        <v>739</v>
      </c>
      <c r="F571" s="241" t="s">
        <v>740</v>
      </c>
      <c r="G571" s="242" t="s">
        <v>719</v>
      </c>
      <c r="H571" s="243">
        <v>23</v>
      </c>
      <c r="I571" s="8"/>
      <c r="J571" s="244">
        <f>ROUND(I571*H571,2)</f>
        <v>0</v>
      </c>
      <c r="K571" s="241"/>
      <c r="L571" s="112"/>
      <c r="M571" s="245" t="s">
        <v>5</v>
      </c>
      <c r="N571" s="246" t="s">
        <v>47</v>
      </c>
      <c r="O571" s="113"/>
      <c r="P571" s="247">
        <f>O571*H571</f>
        <v>0</v>
      </c>
      <c r="Q571" s="247">
        <v>0</v>
      </c>
      <c r="R571" s="247">
        <f>Q571*H571</f>
        <v>0</v>
      </c>
      <c r="S571" s="247">
        <v>0</v>
      </c>
      <c r="T571" s="248">
        <f>S571*H571</f>
        <v>0</v>
      </c>
      <c r="AR571" s="97" t="s">
        <v>155</v>
      </c>
      <c r="AT571" s="97" t="s">
        <v>151</v>
      </c>
      <c r="AU571" s="97" t="s">
        <v>86</v>
      </c>
      <c r="AY571" s="97" t="s">
        <v>149</v>
      </c>
      <c r="BE571" s="249">
        <f>IF(N571="základní",J571,0)</f>
        <v>0</v>
      </c>
      <c r="BF571" s="249">
        <f>IF(N571="snížená",J571,0)</f>
        <v>0</v>
      </c>
      <c r="BG571" s="249">
        <f>IF(N571="zákl. přenesená",J571,0)</f>
        <v>0</v>
      </c>
      <c r="BH571" s="249">
        <f>IF(N571="sníž. přenesená",J571,0)</f>
        <v>0</v>
      </c>
      <c r="BI571" s="249">
        <f>IF(N571="nulová",J571,0)</f>
        <v>0</v>
      </c>
      <c r="BJ571" s="97" t="s">
        <v>84</v>
      </c>
      <c r="BK571" s="249">
        <f>ROUND(I571*H571,2)</f>
        <v>0</v>
      </c>
      <c r="BL571" s="97" t="s">
        <v>155</v>
      </c>
      <c r="BM571" s="97" t="s">
        <v>741</v>
      </c>
    </row>
    <row r="572" spans="2:65" s="117" customFormat="1" ht="25.5" customHeight="1">
      <c r="B572" s="112"/>
      <c r="C572" s="239" t="s">
        <v>742</v>
      </c>
      <c r="D572" s="239" t="s">
        <v>151</v>
      </c>
      <c r="E572" s="240" t="s">
        <v>743</v>
      </c>
      <c r="F572" s="241" t="s">
        <v>744</v>
      </c>
      <c r="G572" s="242" t="s">
        <v>719</v>
      </c>
      <c r="H572" s="243">
        <v>6.317</v>
      </c>
      <c r="I572" s="8"/>
      <c r="J572" s="244">
        <f>ROUND(I572*H572,2)</f>
        <v>0</v>
      </c>
      <c r="K572" s="241"/>
      <c r="L572" s="112"/>
      <c r="M572" s="245" t="s">
        <v>5</v>
      </c>
      <c r="N572" s="246" t="s">
        <v>47</v>
      </c>
      <c r="O572" s="113"/>
      <c r="P572" s="247">
        <f>O572*H572</f>
        <v>0</v>
      </c>
      <c r="Q572" s="247">
        <v>0</v>
      </c>
      <c r="R572" s="247">
        <f>Q572*H572</f>
        <v>0</v>
      </c>
      <c r="S572" s="247">
        <v>0</v>
      </c>
      <c r="T572" s="248">
        <f>S572*H572</f>
        <v>0</v>
      </c>
      <c r="AR572" s="97" t="s">
        <v>155</v>
      </c>
      <c r="AT572" s="97" t="s">
        <v>151</v>
      </c>
      <c r="AU572" s="97" t="s">
        <v>86</v>
      </c>
      <c r="AY572" s="97" t="s">
        <v>149</v>
      </c>
      <c r="BE572" s="249">
        <f>IF(N572="základní",J572,0)</f>
        <v>0</v>
      </c>
      <c r="BF572" s="249">
        <f>IF(N572="snížená",J572,0)</f>
        <v>0</v>
      </c>
      <c r="BG572" s="249">
        <f>IF(N572="zákl. přenesená",J572,0)</f>
        <v>0</v>
      </c>
      <c r="BH572" s="249">
        <f>IF(N572="sníž. přenesená",J572,0)</f>
        <v>0</v>
      </c>
      <c r="BI572" s="249">
        <f>IF(N572="nulová",J572,0)</f>
        <v>0</v>
      </c>
      <c r="BJ572" s="97" t="s">
        <v>84</v>
      </c>
      <c r="BK572" s="249">
        <f>ROUND(I572*H572,2)</f>
        <v>0</v>
      </c>
      <c r="BL572" s="97" t="s">
        <v>155</v>
      </c>
      <c r="BM572" s="97" t="s">
        <v>745</v>
      </c>
    </row>
    <row r="573" spans="2:51" s="251" customFormat="1" ht="13.5">
      <c r="B573" s="250"/>
      <c r="D573" s="259" t="s">
        <v>157</v>
      </c>
      <c r="E573" s="260" t="s">
        <v>5</v>
      </c>
      <c r="F573" s="261" t="s">
        <v>746</v>
      </c>
      <c r="H573" s="262">
        <v>6.317</v>
      </c>
      <c r="I573" s="9"/>
      <c r="L573" s="250"/>
      <c r="M573" s="256"/>
      <c r="N573" s="257"/>
      <c r="O573" s="257"/>
      <c r="P573" s="257"/>
      <c r="Q573" s="257"/>
      <c r="R573" s="257"/>
      <c r="S573" s="257"/>
      <c r="T573" s="258"/>
      <c r="AT573" s="253" t="s">
        <v>157</v>
      </c>
      <c r="AU573" s="253" t="s">
        <v>86</v>
      </c>
      <c r="AV573" s="251" t="s">
        <v>86</v>
      </c>
      <c r="AW573" s="251" t="s">
        <v>39</v>
      </c>
      <c r="AX573" s="251" t="s">
        <v>84</v>
      </c>
      <c r="AY573" s="253" t="s">
        <v>149</v>
      </c>
    </row>
    <row r="574" spans="2:65" s="117" customFormat="1" ht="16.5" customHeight="1">
      <c r="B574" s="112"/>
      <c r="C574" s="239" t="s">
        <v>747</v>
      </c>
      <c r="D574" s="239" t="s">
        <v>151</v>
      </c>
      <c r="E574" s="240" t="s">
        <v>748</v>
      </c>
      <c r="F574" s="241" t="s">
        <v>749</v>
      </c>
      <c r="G574" s="242" t="s">
        <v>719</v>
      </c>
      <c r="H574" s="243">
        <v>204.7</v>
      </c>
      <c r="I574" s="8"/>
      <c r="J574" s="244">
        <f>ROUND(I574*H574,2)</f>
        <v>0</v>
      </c>
      <c r="K574" s="241"/>
      <c r="L574" s="112"/>
      <c r="M574" s="245" t="s">
        <v>5</v>
      </c>
      <c r="N574" s="246" t="s">
        <v>47</v>
      </c>
      <c r="O574" s="113"/>
      <c r="P574" s="247">
        <f>O574*H574</f>
        <v>0</v>
      </c>
      <c r="Q574" s="247">
        <v>0</v>
      </c>
      <c r="R574" s="247">
        <f>Q574*H574</f>
        <v>0</v>
      </c>
      <c r="S574" s="247">
        <v>0</v>
      </c>
      <c r="T574" s="248">
        <f>S574*H574</f>
        <v>0</v>
      </c>
      <c r="AR574" s="97" t="s">
        <v>155</v>
      </c>
      <c r="AT574" s="97" t="s">
        <v>151</v>
      </c>
      <c r="AU574" s="97" t="s">
        <v>86</v>
      </c>
      <c r="AY574" s="97" t="s">
        <v>149</v>
      </c>
      <c r="BE574" s="249">
        <f>IF(N574="základní",J574,0)</f>
        <v>0</v>
      </c>
      <c r="BF574" s="249">
        <f>IF(N574="snížená",J574,0)</f>
        <v>0</v>
      </c>
      <c r="BG574" s="249">
        <f>IF(N574="zákl. přenesená",J574,0)</f>
        <v>0</v>
      </c>
      <c r="BH574" s="249">
        <f>IF(N574="sníž. přenesená",J574,0)</f>
        <v>0</v>
      </c>
      <c r="BI574" s="249">
        <f>IF(N574="nulová",J574,0)</f>
        <v>0</v>
      </c>
      <c r="BJ574" s="97" t="s">
        <v>84</v>
      </c>
      <c r="BK574" s="249">
        <f>ROUND(I574*H574,2)</f>
        <v>0</v>
      </c>
      <c r="BL574" s="97" t="s">
        <v>155</v>
      </c>
      <c r="BM574" s="97" t="s">
        <v>750</v>
      </c>
    </row>
    <row r="575" spans="2:51" s="251" customFormat="1" ht="13.5">
      <c r="B575" s="250"/>
      <c r="D575" s="252" t="s">
        <v>157</v>
      </c>
      <c r="E575" s="253" t="s">
        <v>5</v>
      </c>
      <c r="F575" s="254" t="s">
        <v>751</v>
      </c>
      <c r="H575" s="255">
        <v>204.7</v>
      </c>
      <c r="I575" s="9"/>
      <c r="L575" s="250"/>
      <c r="M575" s="256"/>
      <c r="N575" s="257"/>
      <c r="O575" s="257"/>
      <c r="P575" s="257"/>
      <c r="Q575" s="257"/>
      <c r="R575" s="257"/>
      <c r="S575" s="257"/>
      <c r="T575" s="258"/>
      <c r="AT575" s="253" t="s">
        <v>157</v>
      </c>
      <c r="AU575" s="253" t="s">
        <v>86</v>
      </c>
      <c r="AV575" s="251" t="s">
        <v>86</v>
      </c>
      <c r="AW575" s="251" t="s">
        <v>39</v>
      </c>
      <c r="AX575" s="251" t="s">
        <v>84</v>
      </c>
      <c r="AY575" s="253" t="s">
        <v>149</v>
      </c>
    </row>
    <row r="576" spans="2:63" s="226" customFormat="1" ht="29.85" customHeight="1">
      <c r="B576" s="225"/>
      <c r="D576" s="236" t="s">
        <v>75</v>
      </c>
      <c r="E576" s="237" t="s">
        <v>752</v>
      </c>
      <c r="F576" s="237" t="s">
        <v>753</v>
      </c>
      <c r="I576" s="7"/>
      <c r="J576" s="238">
        <f>BK576</f>
        <v>0</v>
      </c>
      <c r="L576" s="225"/>
      <c r="M576" s="230"/>
      <c r="N576" s="231"/>
      <c r="O576" s="231"/>
      <c r="P576" s="232">
        <f>P577</f>
        <v>0</v>
      </c>
      <c r="Q576" s="231"/>
      <c r="R576" s="232">
        <f>R577</f>
        <v>0</v>
      </c>
      <c r="S576" s="231"/>
      <c r="T576" s="233">
        <f>T577</f>
        <v>0</v>
      </c>
      <c r="AR576" s="227" t="s">
        <v>84</v>
      </c>
      <c r="AT576" s="234" t="s">
        <v>75</v>
      </c>
      <c r="AU576" s="234" t="s">
        <v>84</v>
      </c>
      <c r="AY576" s="227" t="s">
        <v>149</v>
      </c>
      <c r="BK576" s="235">
        <f>BK577</f>
        <v>0</v>
      </c>
    </row>
    <row r="577" spans="2:65" s="117" customFormat="1" ht="38.25" customHeight="1">
      <c r="B577" s="112"/>
      <c r="C577" s="239" t="s">
        <v>754</v>
      </c>
      <c r="D577" s="239" t="s">
        <v>151</v>
      </c>
      <c r="E577" s="240" t="s">
        <v>755</v>
      </c>
      <c r="F577" s="241" t="s">
        <v>756</v>
      </c>
      <c r="G577" s="242" t="s">
        <v>719</v>
      </c>
      <c r="H577" s="243">
        <v>358.768</v>
      </c>
      <c r="I577" s="8"/>
      <c r="J577" s="244">
        <f>ROUND(I577*H577,2)</f>
        <v>0</v>
      </c>
      <c r="K577" s="241"/>
      <c r="L577" s="112"/>
      <c r="M577" s="245" t="s">
        <v>5</v>
      </c>
      <c r="N577" s="246" t="s">
        <v>47</v>
      </c>
      <c r="O577" s="113"/>
      <c r="P577" s="247">
        <f>O577*H577</f>
        <v>0</v>
      </c>
      <c r="Q577" s="247">
        <v>0</v>
      </c>
      <c r="R577" s="247">
        <f>Q577*H577</f>
        <v>0</v>
      </c>
      <c r="S577" s="247">
        <v>0</v>
      </c>
      <c r="T577" s="248">
        <f>S577*H577</f>
        <v>0</v>
      </c>
      <c r="AR577" s="97" t="s">
        <v>155</v>
      </c>
      <c r="AT577" s="97" t="s">
        <v>151</v>
      </c>
      <c r="AU577" s="97" t="s">
        <v>86</v>
      </c>
      <c r="AY577" s="97" t="s">
        <v>149</v>
      </c>
      <c r="BE577" s="249">
        <f>IF(N577="základní",J577,0)</f>
        <v>0</v>
      </c>
      <c r="BF577" s="249">
        <f>IF(N577="snížená",J577,0)</f>
        <v>0</v>
      </c>
      <c r="BG577" s="249">
        <f>IF(N577="zákl. přenesená",J577,0)</f>
        <v>0</v>
      </c>
      <c r="BH577" s="249">
        <f>IF(N577="sníž. přenesená",J577,0)</f>
        <v>0</v>
      </c>
      <c r="BI577" s="249">
        <f>IF(N577="nulová",J577,0)</f>
        <v>0</v>
      </c>
      <c r="BJ577" s="97" t="s">
        <v>84</v>
      </c>
      <c r="BK577" s="249">
        <f>ROUND(I577*H577,2)</f>
        <v>0</v>
      </c>
      <c r="BL577" s="97" t="s">
        <v>155</v>
      </c>
      <c r="BM577" s="97" t="s">
        <v>757</v>
      </c>
    </row>
    <row r="578" spans="2:63" s="226" customFormat="1" ht="37.35" customHeight="1">
      <c r="B578" s="225"/>
      <c r="D578" s="227" t="s">
        <v>75</v>
      </c>
      <c r="E578" s="228" t="s">
        <v>758</v>
      </c>
      <c r="F578" s="228" t="s">
        <v>759</v>
      </c>
      <c r="I578" s="7"/>
      <c r="J578" s="229">
        <f>BK578</f>
        <v>0</v>
      </c>
      <c r="L578" s="225"/>
      <c r="M578" s="230"/>
      <c r="N578" s="231"/>
      <c r="O578" s="231"/>
      <c r="P578" s="232">
        <f>P579+P596+P628+P653+P661+P663+P732+P868+P872+P943+P993+P998+P1037+P1068+P1081</f>
        <v>0</v>
      </c>
      <c r="Q578" s="231"/>
      <c r="R578" s="232">
        <f>R579+R596+R628+R653+R661+R663+R732+R868+R872+R943+R993+R998+R1037+R1068+R1081</f>
        <v>31.260555609999997</v>
      </c>
      <c r="S578" s="231"/>
      <c r="T578" s="233">
        <f>T579+T596+T628+T653+T661+T663+T732+T868+T872+T943+T993+T998+T1037+T1068+T1081</f>
        <v>15.741196500000001</v>
      </c>
      <c r="AR578" s="227" t="s">
        <v>86</v>
      </c>
      <c r="AT578" s="234" t="s">
        <v>75</v>
      </c>
      <c r="AU578" s="234" t="s">
        <v>76</v>
      </c>
      <c r="AY578" s="227" t="s">
        <v>149</v>
      </c>
      <c r="BK578" s="235">
        <f>BK579+BK596+BK628+BK653+BK661+BK663+BK732+BK868+BK872+BK943+BK993+BK998+BK1037+BK1068+BK1081</f>
        <v>0</v>
      </c>
    </row>
    <row r="579" spans="2:63" s="226" customFormat="1" ht="19.9" customHeight="1">
      <c r="B579" s="225"/>
      <c r="D579" s="236" t="s">
        <v>75</v>
      </c>
      <c r="E579" s="237" t="s">
        <v>760</v>
      </c>
      <c r="F579" s="237" t="s">
        <v>761</v>
      </c>
      <c r="I579" s="7"/>
      <c r="J579" s="238">
        <f>BK579</f>
        <v>0</v>
      </c>
      <c r="L579" s="225"/>
      <c r="M579" s="230"/>
      <c r="N579" s="231"/>
      <c r="O579" s="231"/>
      <c r="P579" s="232">
        <f>SUM(P580:P595)</f>
        <v>0</v>
      </c>
      <c r="Q579" s="231"/>
      <c r="R579" s="232">
        <f>SUM(R580:R595)</f>
        <v>0.3044586</v>
      </c>
      <c r="S579" s="231"/>
      <c r="T579" s="233">
        <f>SUM(T580:T595)</f>
        <v>0</v>
      </c>
      <c r="AR579" s="227" t="s">
        <v>86</v>
      </c>
      <c r="AT579" s="234" t="s">
        <v>75</v>
      </c>
      <c r="AU579" s="234" t="s">
        <v>84</v>
      </c>
      <c r="AY579" s="227" t="s">
        <v>149</v>
      </c>
      <c r="BK579" s="235">
        <f>SUM(BK580:BK595)</f>
        <v>0</v>
      </c>
    </row>
    <row r="580" spans="2:65" s="117" customFormat="1" ht="25.5" customHeight="1">
      <c r="B580" s="112"/>
      <c r="C580" s="239" t="s">
        <v>762</v>
      </c>
      <c r="D580" s="239" t="s">
        <v>151</v>
      </c>
      <c r="E580" s="240" t="s">
        <v>763</v>
      </c>
      <c r="F580" s="241" t="s">
        <v>764</v>
      </c>
      <c r="G580" s="242" t="s">
        <v>182</v>
      </c>
      <c r="H580" s="243">
        <v>47.093</v>
      </c>
      <c r="I580" s="8"/>
      <c r="J580" s="244">
        <f>ROUND(I580*H580,2)</f>
        <v>0</v>
      </c>
      <c r="K580" s="241"/>
      <c r="L580" s="112"/>
      <c r="M580" s="245" t="s">
        <v>5</v>
      </c>
      <c r="N580" s="246" t="s">
        <v>47</v>
      </c>
      <c r="O580" s="113"/>
      <c r="P580" s="247">
        <f>O580*H580</f>
        <v>0</v>
      </c>
      <c r="Q580" s="247">
        <v>0</v>
      </c>
      <c r="R580" s="247">
        <f>Q580*H580</f>
        <v>0</v>
      </c>
      <c r="S580" s="247">
        <v>0</v>
      </c>
      <c r="T580" s="248">
        <f>S580*H580</f>
        <v>0</v>
      </c>
      <c r="AR580" s="97" t="s">
        <v>238</v>
      </c>
      <c r="AT580" s="97" t="s">
        <v>151</v>
      </c>
      <c r="AU580" s="97" t="s">
        <v>86</v>
      </c>
      <c r="AY580" s="97" t="s">
        <v>149</v>
      </c>
      <c r="BE580" s="249">
        <f>IF(N580="základní",J580,0)</f>
        <v>0</v>
      </c>
      <c r="BF580" s="249">
        <f>IF(N580="snížená",J580,0)</f>
        <v>0</v>
      </c>
      <c r="BG580" s="249">
        <f>IF(N580="zákl. přenesená",J580,0)</f>
        <v>0</v>
      </c>
      <c r="BH580" s="249">
        <f>IF(N580="sníž. přenesená",J580,0)</f>
        <v>0</v>
      </c>
      <c r="BI580" s="249">
        <f>IF(N580="nulová",J580,0)</f>
        <v>0</v>
      </c>
      <c r="BJ580" s="97" t="s">
        <v>84</v>
      </c>
      <c r="BK580" s="249">
        <f>ROUND(I580*H580,2)</f>
        <v>0</v>
      </c>
      <c r="BL580" s="97" t="s">
        <v>238</v>
      </c>
      <c r="BM580" s="97" t="s">
        <v>765</v>
      </c>
    </row>
    <row r="581" spans="2:51" s="264" customFormat="1" ht="13.5">
      <c r="B581" s="263"/>
      <c r="D581" s="252" t="s">
        <v>157</v>
      </c>
      <c r="E581" s="265" t="s">
        <v>5</v>
      </c>
      <c r="F581" s="266" t="s">
        <v>184</v>
      </c>
      <c r="H581" s="267" t="s">
        <v>5</v>
      </c>
      <c r="I581" s="10"/>
      <c r="L581" s="263"/>
      <c r="M581" s="268"/>
      <c r="N581" s="269"/>
      <c r="O581" s="269"/>
      <c r="P581" s="269"/>
      <c r="Q581" s="269"/>
      <c r="R581" s="269"/>
      <c r="S581" s="269"/>
      <c r="T581" s="270"/>
      <c r="AT581" s="267" t="s">
        <v>157</v>
      </c>
      <c r="AU581" s="267" t="s">
        <v>86</v>
      </c>
      <c r="AV581" s="264" t="s">
        <v>84</v>
      </c>
      <c r="AW581" s="264" t="s">
        <v>39</v>
      </c>
      <c r="AX581" s="264" t="s">
        <v>76</v>
      </c>
      <c r="AY581" s="267" t="s">
        <v>149</v>
      </c>
    </row>
    <row r="582" spans="2:51" s="251" customFormat="1" ht="13.5">
      <c r="B582" s="250"/>
      <c r="D582" s="259" t="s">
        <v>157</v>
      </c>
      <c r="E582" s="260" t="s">
        <v>5</v>
      </c>
      <c r="F582" s="261" t="s">
        <v>766</v>
      </c>
      <c r="H582" s="262">
        <v>47.093</v>
      </c>
      <c r="I582" s="9"/>
      <c r="L582" s="250"/>
      <c r="M582" s="256"/>
      <c r="N582" s="257"/>
      <c r="O582" s="257"/>
      <c r="P582" s="257"/>
      <c r="Q582" s="257"/>
      <c r="R582" s="257"/>
      <c r="S582" s="257"/>
      <c r="T582" s="258"/>
      <c r="AT582" s="253" t="s">
        <v>157</v>
      </c>
      <c r="AU582" s="253" t="s">
        <v>86</v>
      </c>
      <c r="AV582" s="251" t="s">
        <v>86</v>
      </c>
      <c r="AW582" s="251" t="s">
        <v>39</v>
      </c>
      <c r="AX582" s="251" t="s">
        <v>84</v>
      </c>
      <c r="AY582" s="253" t="s">
        <v>149</v>
      </c>
    </row>
    <row r="583" spans="2:65" s="117" customFormat="1" ht="16.5" customHeight="1">
      <c r="B583" s="112"/>
      <c r="C583" s="271" t="s">
        <v>767</v>
      </c>
      <c r="D583" s="271" t="s">
        <v>198</v>
      </c>
      <c r="E583" s="272" t="s">
        <v>768</v>
      </c>
      <c r="F583" s="273" t="s">
        <v>769</v>
      </c>
      <c r="G583" s="274" t="s">
        <v>770</v>
      </c>
      <c r="H583" s="275">
        <v>16.483</v>
      </c>
      <c r="I583" s="11"/>
      <c r="J583" s="276">
        <f>ROUND(I583*H583,2)</f>
        <v>0</v>
      </c>
      <c r="K583" s="273"/>
      <c r="L583" s="277"/>
      <c r="M583" s="278" t="s">
        <v>5</v>
      </c>
      <c r="N583" s="279" t="s">
        <v>47</v>
      </c>
      <c r="O583" s="113"/>
      <c r="P583" s="247">
        <f>O583*H583</f>
        <v>0</v>
      </c>
      <c r="Q583" s="247">
        <v>0.001</v>
      </c>
      <c r="R583" s="247">
        <f>Q583*H583</f>
        <v>0.016483</v>
      </c>
      <c r="S583" s="247">
        <v>0</v>
      </c>
      <c r="T583" s="248">
        <f>S583*H583</f>
        <v>0</v>
      </c>
      <c r="AR583" s="97" t="s">
        <v>333</v>
      </c>
      <c r="AT583" s="97" t="s">
        <v>198</v>
      </c>
      <c r="AU583" s="97" t="s">
        <v>86</v>
      </c>
      <c r="AY583" s="97" t="s">
        <v>149</v>
      </c>
      <c r="BE583" s="249">
        <f>IF(N583="základní",J583,0)</f>
        <v>0</v>
      </c>
      <c r="BF583" s="249">
        <f>IF(N583="snížená",J583,0)</f>
        <v>0</v>
      </c>
      <c r="BG583" s="249">
        <f>IF(N583="zákl. přenesená",J583,0)</f>
        <v>0</v>
      </c>
      <c r="BH583" s="249">
        <f>IF(N583="sníž. přenesená",J583,0)</f>
        <v>0</v>
      </c>
      <c r="BI583" s="249">
        <f>IF(N583="nulová",J583,0)</f>
        <v>0</v>
      </c>
      <c r="BJ583" s="97" t="s">
        <v>84</v>
      </c>
      <c r="BK583" s="249">
        <f>ROUND(I583*H583,2)</f>
        <v>0</v>
      </c>
      <c r="BL583" s="97" t="s">
        <v>238</v>
      </c>
      <c r="BM583" s="97" t="s">
        <v>771</v>
      </c>
    </row>
    <row r="584" spans="2:51" s="251" customFormat="1" ht="13.5">
      <c r="B584" s="250"/>
      <c r="D584" s="259" t="s">
        <v>157</v>
      </c>
      <c r="F584" s="261" t="s">
        <v>772</v>
      </c>
      <c r="H584" s="262">
        <v>16.483</v>
      </c>
      <c r="I584" s="9"/>
      <c r="L584" s="250"/>
      <c r="M584" s="256"/>
      <c r="N584" s="257"/>
      <c r="O584" s="257"/>
      <c r="P584" s="257"/>
      <c r="Q584" s="257"/>
      <c r="R584" s="257"/>
      <c r="S584" s="257"/>
      <c r="T584" s="258"/>
      <c r="AT584" s="253" t="s">
        <v>157</v>
      </c>
      <c r="AU584" s="253" t="s">
        <v>86</v>
      </c>
      <c r="AV584" s="251" t="s">
        <v>86</v>
      </c>
      <c r="AW584" s="251" t="s">
        <v>6</v>
      </c>
      <c r="AX584" s="251" t="s">
        <v>84</v>
      </c>
      <c r="AY584" s="253" t="s">
        <v>149</v>
      </c>
    </row>
    <row r="585" spans="2:65" s="117" customFormat="1" ht="25.5" customHeight="1">
      <c r="B585" s="112"/>
      <c r="C585" s="239" t="s">
        <v>773</v>
      </c>
      <c r="D585" s="239" t="s">
        <v>151</v>
      </c>
      <c r="E585" s="240" t="s">
        <v>774</v>
      </c>
      <c r="F585" s="241" t="s">
        <v>775</v>
      </c>
      <c r="G585" s="242" t="s">
        <v>182</v>
      </c>
      <c r="H585" s="243">
        <v>47.093</v>
      </c>
      <c r="I585" s="8"/>
      <c r="J585" s="244">
        <f>ROUND(I585*H585,2)</f>
        <v>0</v>
      </c>
      <c r="K585" s="241"/>
      <c r="L585" s="112"/>
      <c r="M585" s="245" t="s">
        <v>5</v>
      </c>
      <c r="N585" s="246" t="s">
        <v>47</v>
      </c>
      <c r="O585" s="113"/>
      <c r="P585" s="247">
        <f>O585*H585</f>
        <v>0</v>
      </c>
      <c r="Q585" s="247">
        <v>0.0004</v>
      </c>
      <c r="R585" s="247">
        <f>Q585*H585</f>
        <v>0.018837200000000002</v>
      </c>
      <c r="S585" s="247">
        <v>0</v>
      </c>
      <c r="T585" s="248">
        <f>S585*H585</f>
        <v>0</v>
      </c>
      <c r="AR585" s="97" t="s">
        <v>238</v>
      </c>
      <c r="AT585" s="97" t="s">
        <v>151</v>
      </c>
      <c r="AU585" s="97" t="s">
        <v>86</v>
      </c>
      <c r="AY585" s="97" t="s">
        <v>149</v>
      </c>
      <c r="BE585" s="249">
        <f>IF(N585="základní",J585,0)</f>
        <v>0</v>
      </c>
      <c r="BF585" s="249">
        <f>IF(N585="snížená",J585,0)</f>
        <v>0</v>
      </c>
      <c r="BG585" s="249">
        <f>IF(N585="zákl. přenesená",J585,0)</f>
        <v>0</v>
      </c>
      <c r="BH585" s="249">
        <f>IF(N585="sníž. přenesená",J585,0)</f>
        <v>0</v>
      </c>
      <c r="BI585" s="249">
        <f>IF(N585="nulová",J585,0)</f>
        <v>0</v>
      </c>
      <c r="BJ585" s="97" t="s">
        <v>84</v>
      </c>
      <c r="BK585" s="249">
        <f>ROUND(I585*H585,2)</f>
        <v>0</v>
      </c>
      <c r="BL585" s="97" t="s">
        <v>238</v>
      </c>
      <c r="BM585" s="97" t="s">
        <v>776</v>
      </c>
    </row>
    <row r="586" spans="2:51" s="264" customFormat="1" ht="13.5">
      <c r="B586" s="263"/>
      <c r="D586" s="252" t="s">
        <v>157</v>
      </c>
      <c r="E586" s="265" t="s">
        <v>5</v>
      </c>
      <c r="F586" s="266" t="s">
        <v>184</v>
      </c>
      <c r="H586" s="267" t="s">
        <v>5</v>
      </c>
      <c r="I586" s="10"/>
      <c r="L586" s="263"/>
      <c r="M586" s="268"/>
      <c r="N586" s="269"/>
      <c r="O586" s="269"/>
      <c r="P586" s="269"/>
      <c r="Q586" s="269"/>
      <c r="R586" s="269"/>
      <c r="S586" s="269"/>
      <c r="T586" s="270"/>
      <c r="AT586" s="267" t="s">
        <v>157</v>
      </c>
      <c r="AU586" s="267" t="s">
        <v>86</v>
      </c>
      <c r="AV586" s="264" t="s">
        <v>84</v>
      </c>
      <c r="AW586" s="264" t="s">
        <v>39</v>
      </c>
      <c r="AX586" s="264" t="s">
        <v>76</v>
      </c>
      <c r="AY586" s="267" t="s">
        <v>149</v>
      </c>
    </row>
    <row r="587" spans="2:51" s="251" customFormat="1" ht="13.5">
      <c r="B587" s="250"/>
      <c r="D587" s="259" t="s">
        <v>157</v>
      </c>
      <c r="E587" s="260" t="s">
        <v>5</v>
      </c>
      <c r="F587" s="261" t="s">
        <v>766</v>
      </c>
      <c r="H587" s="262">
        <v>47.093</v>
      </c>
      <c r="I587" s="9"/>
      <c r="L587" s="250"/>
      <c r="M587" s="256"/>
      <c r="N587" s="257"/>
      <c r="O587" s="257"/>
      <c r="P587" s="257"/>
      <c r="Q587" s="257"/>
      <c r="R587" s="257"/>
      <c r="S587" s="257"/>
      <c r="T587" s="258"/>
      <c r="AT587" s="253" t="s">
        <v>157</v>
      </c>
      <c r="AU587" s="253" t="s">
        <v>86</v>
      </c>
      <c r="AV587" s="251" t="s">
        <v>86</v>
      </c>
      <c r="AW587" s="251" t="s">
        <v>39</v>
      </c>
      <c r="AX587" s="251" t="s">
        <v>84</v>
      </c>
      <c r="AY587" s="253" t="s">
        <v>149</v>
      </c>
    </row>
    <row r="588" spans="2:65" s="117" customFormat="1" ht="25.5" customHeight="1">
      <c r="B588" s="112"/>
      <c r="C588" s="271" t="s">
        <v>777</v>
      </c>
      <c r="D588" s="271" t="s">
        <v>198</v>
      </c>
      <c r="E588" s="272" t="s">
        <v>778</v>
      </c>
      <c r="F588" s="273" t="s">
        <v>779</v>
      </c>
      <c r="G588" s="274" t="s">
        <v>182</v>
      </c>
      <c r="H588" s="275">
        <v>56.512</v>
      </c>
      <c r="I588" s="11"/>
      <c r="J588" s="276">
        <f>ROUND(I588*H588,2)</f>
        <v>0</v>
      </c>
      <c r="K588" s="273"/>
      <c r="L588" s="277"/>
      <c r="M588" s="278" t="s">
        <v>5</v>
      </c>
      <c r="N588" s="279" t="s">
        <v>47</v>
      </c>
      <c r="O588" s="113"/>
      <c r="P588" s="247">
        <f>O588*H588</f>
        <v>0</v>
      </c>
      <c r="Q588" s="247">
        <v>0.0045</v>
      </c>
      <c r="R588" s="247">
        <f>Q588*H588</f>
        <v>0.254304</v>
      </c>
      <c r="S588" s="247">
        <v>0</v>
      </c>
      <c r="T588" s="248">
        <f>S588*H588</f>
        <v>0</v>
      </c>
      <c r="AR588" s="97" t="s">
        <v>333</v>
      </c>
      <c r="AT588" s="97" t="s">
        <v>198</v>
      </c>
      <c r="AU588" s="97" t="s">
        <v>86</v>
      </c>
      <c r="AY588" s="97" t="s">
        <v>149</v>
      </c>
      <c r="BE588" s="249">
        <f>IF(N588="základní",J588,0)</f>
        <v>0</v>
      </c>
      <c r="BF588" s="249">
        <f>IF(N588="snížená",J588,0)</f>
        <v>0</v>
      </c>
      <c r="BG588" s="249">
        <f>IF(N588="zákl. přenesená",J588,0)</f>
        <v>0</v>
      </c>
      <c r="BH588" s="249">
        <f>IF(N588="sníž. přenesená",J588,0)</f>
        <v>0</v>
      </c>
      <c r="BI588" s="249">
        <f>IF(N588="nulová",J588,0)</f>
        <v>0</v>
      </c>
      <c r="BJ588" s="97" t="s">
        <v>84</v>
      </c>
      <c r="BK588" s="249">
        <f>ROUND(I588*H588,2)</f>
        <v>0</v>
      </c>
      <c r="BL588" s="97" t="s">
        <v>238</v>
      </c>
      <c r="BM588" s="97" t="s">
        <v>780</v>
      </c>
    </row>
    <row r="589" spans="2:51" s="251" customFormat="1" ht="13.5">
      <c r="B589" s="250"/>
      <c r="D589" s="259" t="s">
        <v>157</v>
      </c>
      <c r="F589" s="261" t="s">
        <v>781</v>
      </c>
      <c r="H589" s="262">
        <v>56.512</v>
      </c>
      <c r="I589" s="9"/>
      <c r="L589" s="250"/>
      <c r="M589" s="256"/>
      <c r="N589" s="257"/>
      <c r="O589" s="257"/>
      <c r="P589" s="257"/>
      <c r="Q589" s="257"/>
      <c r="R589" s="257"/>
      <c r="S589" s="257"/>
      <c r="T589" s="258"/>
      <c r="AT589" s="253" t="s">
        <v>157</v>
      </c>
      <c r="AU589" s="253" t="s">
        <v>86</v>
      </c>
      <c r="AV589" s="251" t="s">
        <v>86</v>
      </c>
      <c r="AW589" s="251" t="s">
        <v>6</v>
      </c>
      <c r="AX589" s="251" t="s">
        <v>84</v>
      </c>
      <c r="AY589" s="253" t="s">
        <v>149</v>
      </c>
    </row>
    <row r="590" spans="2:65" s="117" customFormat="1" ht="25.5" customHeight="1">
      <c r="B590" s="112"/>
      <c r="C590" s="239" t="s">
        <v>782</v>
      </c>
      <c r="D590" s="239" t="s">
        <v>151</v>
      </c>
      <c r="E590" s="240" t="s">
        <v>783</v>
      </c>
      <c r="F590" s="241" t="s">
        <v>784</v>
      </c>
      <c r="G590" s="242" t="s">
        <v>182</v>
      </c>
      <c r="H590" s="243">
        <v>47.093</v>
      </c>
      <c r="I590" s="8"/>
      <c r="J590" s="244">
        <f>ROUND(I590*H590,2)</f>
        <v>0</v>
      </c>
      <c r="K590" s="241"/>
      <c r="L590" s="112"/>
      <c r="M590" s="245" t="s">
        <v>5</v>
      </c>
      <c r="N590" s="246" t="s">
        <v>47</v>
      </c>
      <c r="O590" s="113"/>
      <c r="P590" s="247">
        <f>O590*H590</f>
        <v>0</v>
      </c>
      <c r="Q590" s="247">
        <v>0</v>
      </c>
      <c r="R590" s="247">
        <f>Q590*H590</f>
        <v>0</v>
      </c>
      <c r="S590" s="247">
        <v>0</v>
      </c>
      <c r="T590" s="248">
        <f>S590*H590</f>
        <v>0</v>
      </c>
      <c r="AR590" s="97" t="s">
        <v>238</v>
      </c>
      <c r="AT590" s="97" t="s">
        <v>151</v>
      </c>
      <c r="AU590" s="97" t="s">
        <v>86</v>
      </c>
      <c r="AY590" s="97" t="s">
        <v>149</v>
      </c>
      <c r="BE590" s="249">
        <f>IF(N590="základní",J590,0)</f>
        <v>0</v>
      </c>
      <c r="BF590" s="249">
        <f>IF(N590="snížená",J590,0)</f>
        <v>0</v>
      </c>
      <c r="BG590" s="249">
        <f>IF(N590="zákl. přenesená",J590,0)</f>
        <v>0</v>
      </c>
      <c r="BH590" s="249">
        <f>IF(N590="sníž. přenesená",J590,0)</f>
        <v>0</v>
      </c>
      <c r="BI590" s="249">
        <f>IF(N590="nulová",J590,0)</f>
        <v>0</v>
      </c>
      <c r="BJ590" s="97" t="s">
        <v>84</v>
      </c>
      <c r="BK590" s="249">
        <f>ROUND(I590*H590,2)</f>
        <v>0</v>
      </c>
      <c r="BL590" s="97" t="s">
        <v>238</v>
      </c>
      <c r="BM590" s="97" t="s">
        <v>785</v>
      </c>
    </row>
    <row r="591" spans="2:51" s="264" customFormat="1" ht="13.5">
      <c r="B591" s="263"/>
      <c r="D591" s="252" t="s">
        <v>157</v>
      </c>
      <c r="E591" s="265" t="s">
        <v>5</v>
      </c>
      <c r="F591" s="266" t="s">
        <v>184</v>
      </c>
      <c r="H591" s="267" t="s">
        <v>5</v>
      </c>
      <c r="I591" s="10"/>
      <c r="L591" s="263"/>
      <c r="M591" s="268"/>
      <c r="N591" s="269"/>
      <c r="O591" s="269"/>
      <c r="P591" s="269"/>
      <c r="Q591" s="269"/>
      <c r="R591" s="269"/>
      <c r="S591" s="269"/>
      <c r="T591" s="270"/>
      <c r="AT591" s="267" t="s">
        <v>157</v>
      </c>
      <c r="AU591" s="267" t="s">
        <v>86</v>
      </c>
      <c r="AV591" s="264" t="s">
        <v>84</v>
      </c>
      <c r="AW591" s="264" t="s">
        <v>39</v>
      </c>
      <c r="AX591" s="264" t="s">
        <v>76</v>
      </c>
      <c r="AY591" s="267" t="s">
        <v>149</v>
      </c>
    </row>
    <row r="592" spans="2:51" s="251" customFormat="1" ht="13.5">
      <c r="B592" s="250"/>
      <c r="D592" s="259" t="s">
        <v>157</v>
      </c>
      <c r="E592" s="260" t="s">
        <v>5</v>
      </c>
      <c r="F592" s="261" t="s">
        <v>766</v>
      </c>
      <c r="H592" s="262">
        <v>47.093</v>
      </c>
      <c r="I592" s="9"/>
      <c r="L592" s="250"/>
      <c r="M592" s="256"/>
      <c r="N592" s="257"/>
      <c r="O592" s="257"/>
      <c r="P592" s="257"/>
      <c r="Q592" s="257"/>
      <c r="R592" s="257"/>
      <c r="S592" s="257"/>
      <c r="T592" s="258"/>
      <c r="AT592" s="253" t="s">
        <v>157</v>
      </c>
      <c r="AU592" s="253" t="s">
        <v>86</v>
      </c>
      <c r="AV592" s="251" t="s">
        <v>86</v>
      </c>
      <c r="AW592" s="251" t="s">
        <v>39</v>
      </c>
      <c r="AX592" s="251" t="s">
        <v>84</v>
      </c>
      <c r="AY592" s="253" t="s">
        <v>149</v>
      </c>
    </row>
    <row r="593" spans="2:65" s="117" customFormat="1" ht="16.5" customHeight="1">
      <c r="B593" s="112"/>
      <c r="C593" s="271" t="s">
        <v>786</v>
      </c>
      <c r="D593" s="271" t="s">
        <v>198</v>
      </c>
      <c r="E593" s="272" t="s">
        <v>787</v>
      </c>
      <c r="F593" s="273" t="s">
        <v>788</v>
      </c>
      <c r="G593" s="274" t="s">
        <v>182</v>
      </c>
      <c r="H593" s="275">
        <v>49.448</v>
      </c>
      <c r="I593" s="11"/>
      <c r="J593" s="276">
        <f>ROUND(I593*H593,2)</f>
        <v>0</v>
      </c>
      <c r="K593" s="273"/>
      <c r="L593" s="277"/>
      <c r="M593" s="278" t="s">
        <v>5</v>
      </c>
      <c r="N593" s="279" t="s">
        <v>47</v>
      </c>
      <c r="O593" s="113"/>
      <c r="P593" s="247">
        <f>O593*H593</f>
        <v>0</v>
      </c>
      <c r="Q593" s="247">
        <v>0.0003</v>
      </c>
      <c r="R593" s="247">
        <f>Q593*H593</f>
        <v>0.0148344</v>
      </c>
      <c r="S593" s="247">
        <v>0</v>
      </c>
      <c r="T593" s="248">
        <f>S593*H593</f>
        <v>0</v>
      </c>
      <c r="AR593" s="97" t="s">
        <v>333</v>
      </c>
      <c r="AT593" s="97" t="s">
        <v>198</v>
      </c>
      <c r="AU593" s="97" t="s">
        <v>86</v>
      </c>
      <c r="AY593" s="97" t="s">
        <v>149</v>
      </c>
      <c r="BE593" s="249">
        <f>IF(N593="základní",J593,0)</f>
        <v>0</v>
      </c>
      <c r="BF593" s="249">
        <f>IF(N593="snížená",J593,0)</f>
        <v>0</v>
      </c>
      <c r="BG593" s="249">
        <f>IF(N593="zákl. přenesená",J593,0)</f>
        <v>0</v>
      </c>
      <c r="BH593" s="249">
        <f>IF(N593="sníž. přenesená",J593,0)</f>
        <v>0</v>
      </c>
      <c r="BI593" s="249">
        <f>IF(N593="nulová",J593,0)</f>
        <v>0</v>
      </c>
      <c r="BJ593" s="97" t="s">
        <v>84</v>
      </c>
      <c r="BK593" s="249">
        <f>ROUND(I593*H593,2)</f>
        <v>0</v>
      </c>
      <c r="BL593" s="97" t="s">
        <v>238</v>
      </c>
      <c r="BM593" s="97" t="s">
        <v>789</v>
      </c>
    </row>
    <row r="594" spans="2:51" s="251" customFormat="1" ht="13.5">
      <c r="B594" s="250"/>
      <c r="D594" s="259" t="s">
        <v>157</v>
      </c>
      <c r="F594" s="261" t="s">
        <v>790</v>
      </c>
      <c r="H594" s="262">
        <v>49.448</v>
      </c>
      <c r="I594" s="9"/>
      <c r="L594" s="250"/>
      <c r="M594" s="256"/>
      <c r="N594" s="257"/>
      <c r="O594" s="257"/>
      <c r="P594" s="257"/>
      <c r="Q594" s="257"/>
      <c r="R594" s="257"/>
      <c r="S594" s="257"/>
      <c r="T594" s="258"/>
      <c r="AT594" s="253" t="s">
        <v>157</v>
      </c>
      <c r="AU594" s="253" t="s">
        <v>86</v>
      </c>
      <c r="AV594" s="251" t="s">
        <v>86</v>
      </c>
      <c r="AW594" s="251" t="s">
        <v>6</v>
      </c>
      <c r="AX594" s="251" t="s">
        <v>84</v>
      </c>
      <c r="AY594" s="253" t="s">
        <v>149</v>
      </c>
    </row>
    <row r="595" spans="2:65" s="117" customFormat="1" ht="38.25" customHeight="1">
      <c r="B595" s="112"/>
      <c r="C595" s="239" t="s">
        <v>791</v>
      </c>
      <c r="D595" s="239" t="s">
        <v>151</v>
      </c>
      <c r="E595" s="240" t="s">
        <v>792</v>
      </c>
      <c r="F595" s="241" t="s">
        <v>793</v>
      </c>
      <c r="G595" s="242" t="s">
        <v>794</v>
      </c>
      <c r="H595" s="357"/>
      <c r="I595" s="8"/>
      <c r="J595" s="244">
        <f>ROUND(I595*H595,2)</f>
        <v>0</v>
      </c>
      <c r="K595" s="241"/>
      <c r="L595" s="112"/>
      <c r="M595" s="245" t="s">
        <v>5</v>
      </c>
      <c r="N595" s="246" t="s">
        <v>47</v>
      </c>
      <c r="O595" s="113"/>
      <c r="P595" s="247">
        <f>O595*H595</f>
        <v>0</v>
      </c>
      <c r="Q595" s="247">
        <v>0</v>
      </c>
      <c r="R595" s="247">
        <f>Q595*H595</f>
        <v>0</v>
      </c>
      <c r="S595" s="247">
        <v>0</v>
      </c>
      <c r="T595" s="248">
        <f>S595*H595</f>
        <v>0</v>
      </c>
      <c r="AR595" s="97" t="s">
        <v>238</v>
      </c>
      <c r="AT595" s="97" t="s">
        <v>151</v>
      </c>
      <c r="AU595" s="97" t="s">
        <v>86</v>
      </c>
      <c r="AY595" s="97" t="s">
        <v>149</v>
      </c>
      <c r="BE595" s="249">
        <f>IF(N595="základní",J595,0)</f>
        <v>0</v>
      </c>
      <c r="BF595" s="249">
        <f>IF(N595="snížená",J595,0)</f>
        <v>0</v>
      </c>
      <c r="BG595" s="249">
        <f>IF(N595="zákl. přenesená",J595,0)</f>
        <v>0</v>
      </c>
      <c r="BH595" s="249">
        <f>IF(N595="sníž. přenesená",J595,0)</f>
        <v>0</v>
      </c>
      <c r="BI595" s="249">
        <f>IF(N595="nulová",J595,0)</f>
        <v>0</v>
      </c>
      <c r="BJ595" s="97" t="s">
        <v>84</v>
      </c>
      <c r="BK595" s="249">
        <f>ROUND(I595*H595,2)</f>
        <v>0</v>
      </c>
      <c r="BL595" s="97" t="s">
        <v>238</v>
      </c>
      <c r="BM595" s="97" t="s">
        <v>795</v>
      </c>
    </row>
    <row r="596" spans="2:63" s="226" customFormat="1" ht="29.85" customHeight="1">
      <c r="B596" s="225"/>
      <c r="D596" s="236" t="s">
        <v>75</v>
      </c>
      <c r="E596" s="237" t="s">
        <v>796</v>
      </c>
      <c r="F596" s="237" t="s">
        <v>797</v>
      </c>
      <c r="I596" s="7"/>
      <c r="J596" s="238">
        <f>BK596</f>
        <v>0</v>
      </c>
      <c r="L596" s="225"/>
      <c r="M596" s="230"/>
      <c r="N596" s="231"/>
      <c r="O596" s="231"/>
      <c r="P596" s="232">
        <f>SUM(P597:P627)</f>
        <v>0</v>
      </c>
      <c r="Q596" s="231"/>
      <c r="R596" s="232">
        <f>SUM(R597:R627)</f>
        <v>1.3850881000000002</v>
      </c>
      <c r="S596" s="231"/>
      <c r="T596" s="233">
        <f>SUM(T597:T627)</f>
        <v>6.261355</v>
      </c>
      <c r="AR596" s="227" t="s">
        <v>86</v>
      </c>
      <c r="AT596" s="234" t="s">
        <v>75</v>
      </c>
      <c r="AU596" s="234" t="s">
        <v>84</v>
      </c>
      <c r="AY596" s="227" t="s">
        <v>149</v>
      </c>
      <c r="BK596" s="235">
        <f>SUM(BK597:BK627)</f>
        <v>0</v>
      </c>
    </row>
    <row r="597" spans="2:65" s="117" customFormat="1" ht="16.5" customHeight="1">
      <c r="B597" s="112"/>
      <c r="C597" s="239" t="s">
        <v>798</v>
      </c>
      <c r="D597" s="239" t="s">
        <v>151</v>
      </c>
      <c r="E597" s="240" t="s">
        <v>799</v>
      </c>
      <c r="F597" s="241" t="s">
        <v>800</v>
      </c>
      <c r="G597" s="242" t="s">
        <v>182</v>
      </c>
      <c r="H597" s="243">
        <v>73.1</v>
      </c>
      <c r="I597" s="8"/>
      <c r="J597" s="244">
        <f>ROUND(I597*H597,2)</f>
        <v>0</v>
      </c>
      <c r="K597" s="241"/>
      <c r="L597" s="112"/>
      <c r="M597" s="245" t="s">
        <v>5</v>
      </c>
      <c r="N597" s="246" t="s">
        <v>47</v>
      </c>
      <c r="O597" s="113"/>
      <c r="P597" s="247">
        <f>O597*H597</f>
        <v>0</v>
      </c>
      <c r="Q597" s="247">
        <v>0</v>
      </c>
      <c r="R597" s="247">
        <f>Q597*H597</f>
        <v>0</v>
      </c>
      <c r="S597" s="247">
        <v>0.014</v>
      </c>
      <c r="T597" s="248">
        <f>S597*H597</f>
        <v>1.0233999999999999</v>
      </c>
      <c r="AR597" s="97" t="s">
        <v>238</v>
      </c>
      <c r="AT597" s="97" t="s">
        <v>151</v>
      </c>
      <c r="AU597" s="97" t="s">
        <v>86</v>
      </c>
      <c r="AY597" s="97" t="s">
        <v>149</v>
      </c>
      <c r="BE597" s="249">
        <f>IF(N597="základní",J597,0)</f>
        <v>0</v>
      </c>
      <c r="BF597" s="249">
        <f>IF(N597="snížená",J597,0)</f>
        <v>0</v>
      </c>
      <c r="BG597" s="249">
        <f>IF(N597="zákl. přenesená",J597,0)</f>
        <v>0</v>
      </c>
      <c r="BH597" s="249">
        <f>IF(N597="sníž. přenesená",J597,0)</f>
        <v>0</v>
      </c>
      <c r="BI597" s="249">
        <f>IF(N597="nulová",J597,0)</f>
        <v>0</v>
      </c>
      <c r="BJ597" s="97" t="s">
        <v>84</v>
      </c>
      <c r="BK597" s="249">
        <f>ROUND(I597*H597,2)</f>
        <v>0</v>
      </c>
      <c r="BL597" s="97" t="s">
        <v>238</v>
      </c>
      <c r="BM597" s="97" t="s">
        <v>801</v>
      </c>
    </row>
    <row r="598" spans="2:51" s="251" customFormat="1" ht="13.5">
      <c r="B598" s="250"/>
      <c r="D598" s="252" t="s">
        <v>157</v>
      </c>
      <c r="E598" s="253" t="s">
        <v>5</v>
      </c>
      <c r="F598" s="254" t="s">
        <v>802</v>
      </c>
      <c r="H598" s="255">
        <v>62.73</v>
      </c>
      <c r="I598" s="9"/>
      <c r="L598" s="250"/>
      <c r="M598" s="256"/>
      <c r="N598" s="257"/>
      <c r="O598" s="257"/>
      <c r="P598" s="257"/>
      <c r="Q598" s="257"/>
      <c r="R598" s="257"/>
      <c r="S598" s="257"/>
      <c r="T598" s="258"/>
      <c r="AT598" s="253" t="s">
        <v>157</v>
      </c>
      <c r="AU598" s="253" t="s">
        <v>86</v>
      </c>
      <c r="AV598" s="251" t="s">
        <v>86</v>
      </c>
      <c r="AW598" s="251" t="s">
        <v>39</v>
      </c>
      <c r="AX598" s="251" t="s">
        <v>76</v>
      </c>
      <c r="AY598" s="253" t="s">
        <v>149</v>
      </c>
    </row>
    <row r="599" spans="2:51" s="251" customFormat="1" ht="13.5">
      <c r="B599" s="250"/>
      <c r="D599" s="252" t="s">
        <v>157</v>
      </c>
      <c r="E599" s="253" t="s">
        <v>5</v>
      </c>
      <c r="F599" s="254" t="s">
        <v>803</v>
      </c>
      <c r="H599" s="255">
        <v>10.37</v>
      </c>
      <c r="I599" s="9"/>
      <c r="L599" s="250"/>
      <c r="M599" s="256"/>
      <c r="N599" s="257"/>
      <c r="O599" s="257"/>
      <c r="P599" s="257"/>
      <c r="Q599" s="257"/>
      <c r="R599" s="257"/>
      <c r="S599" s="257"/>
      <c r="T599" s="258"/>
      <c r="AT599" s="253" t="s">
        <v>157</v>
      </c>
      <c r="AU599" s="253" t="s">
        <v>86</v>
      </c>
      <c r="AV599" s="251" t="s">
        <v>86</v>
      </c>
      <c r="AW599" s="251" t="s">
        <v>39</v>
      </c>
      <c r="AX599" s="251" t="s">
        <v>76</v>
      </c>
      <c r="AY599" s="253" t="s">
        <v>149</v>
      </c>
    </row>
    <row r="600" spans="2:51" s="281" customFormat="1" ht="13.5">
      <c r="B600" s="280"/>
      <c r="D600" s="259" t="s">
        <v>157</v>
      </c>
      <c r="E600" s="282" t="s">
        <v>5</v>
      </c>
      <c r="F600" s="283" t="s">
        <v>237</v>
      </c>
      <c r="H600" s="284">
        <v>73.1</v>
      </c>
      <c r="I600" s="12"/>
      <c r="L600" s="280"/>
      <c r="M600" s="285"/>
      <c r="N600" s="286"/>
      <c r="O600" s="286"/>
      <c r="P600" s="286"/>
      <c r="Q600" s="286"/>
      <c r="R600" s="286"/>
      <c r="S600" s="286"/>
      <c r="T600" s="287"/>
      <c r="AT600" s="288" t="s">
        <v>157</v>
      </c>
      <c r="AU600" s="288" t="s">
        <v>86</v>
      </c>
      <c r="AV600" s="281" t="s">
        <v>155</v>
      </c>
      <c r="AW600" s="281" t="s">
        <v>39</v>
      </c>
      <c r="AX600" s="281" t="s">
        <v>84</v>
      </c>
      <c r="AY600" s="288" t="s">
        <v>149</v>
      </c>
    </row>
    <row r="601" spans="2:65" s="117" customFormat="1" ht="25.5" customHeight="1">
      <c r="B601" s="112"/>
      <c r="C601" s="239" t="s">
        <v>804</v>
      </c>
      <c r="D601" s="239" t="s">
        <v>151</v>
      </c>
      <c r="E601" s="240" t="s">
        <v>805</v>
      </c>
      <c r="F601" s="241" t="s">
        <v>806</v>
      </c>
      <c r="G601" s="242" t="s">
        <v>182</v>
      </c>
      <c r="H601" s="243">
        <v>31.365</v>
      </c>
      <c r="I601" s="8"/>
      <c r="J601" s="244">
        <f>ROUND(I601*H601,2)</f>
        <v>0</v>
      </c>
      <c r="K601" s="241"/>
      <c r="L601" s="112"/>
      <c r="M601" s="245" t="s">
        <v>5</v>
      </c>
      <c r="N601" s="246" t="s">
        <v>47</v>
      </c>
      <c r="O601" s="113"/>
      <c r="P601" s="247">
        <f>O601*H601</f>
        <v>0</v>
      </c>
      <c r="Q601" s="247">
        <v>0</v>
      </c>
      <c r="R601" s="247">
        <f>Q601*H601</f>
        <v>0</v>
      </c>
      <c r="S601" s="247">
        <v>0</v>
      </c>
      <c r="T601" s="248">
        <f>S601*H601</f>
        <v>0</v>
      </c>
      <c r="AR601" s="97" t="s">
        <v>238</v>
      </c>
      <c r="AT601" s="97" t="s">
        <v>151</v>
      </c>
      <c r="AU601" s="97" t="s">
        <v>86</v>
      </c>
      <c r="AY601" s="97" t="s">
        <v>149</v>
      </c>
      <c r="BE601" s="249">
        <f>IF(N601="základní",J601,0)</f>
        <v>0</v>
      </c>
      <c r="BF601" s="249">
        <f>IF(N601="snížená",J601,0)</f>
        <v>0</v>
      </c>
      <c r="BG601" s="249">
        <f>IF(N601="zákl. přenesená",J601,0)</f>
        <v>0</v>
      </c>
      <c r="BH601" s="249">
        <f>IF(N601="sníž. přenesená",J601,0)</f>
        <v>0</v>
      </c>
      <c r="BI601" s="249">
        <f>IF(N601="nulová",J601,0)</f>
        <v>0</v>
      </c>
      <c r="BJ601" s="97" t="s">
        <v>84</v>
      </c>
      <c r="BK601" s="249">
        <f>ROUND(I601*H601,2)</f>
        <v>0</v>
      </c>
      <c r="BL601" s="97" t="s">
        <v>238</v>
      </c>
      <c r="BM601" s="97" t="s">
        <v>807</v>
      </c>
    </row>
    <row r="602" spans="2:51" s="251" customFormat="1" ht="13.5">
      <c r="B602" s="250"/>
      <c r="D602" s="259" t="s">
        <v>157</v>
      </c>
      <c r="E602" s="260" t="s">
        <v>5</v>
      </c>
      <c r="F602" s="261" t="s">
        <v>445</v>
      </c>
      <c r="H602" s="262">
        <v>31.365</v>
      </c>
      <c r="I602" s="9"/>
      <c r="L602" s="250"/>
      <c r="M602" s="256"/>
      <c r="N602" s="257"/>
      <c r="O602" s="257"/>
      <c r="P602" s="257"/>
      <c r="Q602" s="257"/>
      <c r="R602" s="257"/>
      <c r="S602" s="257"/>
      <c r="T602" s="258"/>
      <c r="AT602" s="253" t="s">
        <v>157</v>
      </c>
      <c r="AU602" s="253" t="s">
        <v>86</v>
      </c>
      <c r="AV602" s="251" t="s">
        <v>86</v>
      </c>
      <c r="AW602" s="251" t="s">
        <v>39</v>
      </c>
      <c r="AX602" s="251" t="s">
        <v>84</v>
      </c>
      <c r="AY602" s="253" t="s">
        <v>149</v>
      </c>
    </row>
    <row r="603" spans="2:65" s="117" customFormat="1" ht="16.5" customHeight="1">
      <c r="B603" s="112"/>
      <c r="C603" s="271" t="s">
        <v>808</v>
      </c>
      <c r="D603" s="271" t="s">
        <v>198</v>
      </c>
      <c r="E603" s="272" t="s">
        <v>768</v>
      </c>
      <c r="F603" s="273" t="s">
        <v>769</v>
      </c>
      <c r="G603" s="274" t="s">
        <v>770</v>
      </c>
      <c r="H603" s="275">
        <v>9.41</v>
      </c>
      <c r="I603" s="11"/>
      <c r="J603" s="276">
        <f>ROUND(I603*H603,2)</f>
        <v>0</v>
      </c>
      <c r="K603" s="273"/>
      <c r="L603" s="277"/>
      <c r="M603" s="278" t="s">
        <v>5</v>
      </c>
      <c r="N603" s="279" t="s">
        <v>47</v>
      </c>
      <c r="O603" s="113"/>
      <c r="P603" s="247">
        <f>O603*H603</f>
        <v>0</v>
      </c>
      <c r="Q603" s="247">
        <v>0.001</v>
      </c>
      <c r="R603" s="247">
        <f>Q603*H603</f>
        <v>0.00941</v>
      </c>
      <c r="S603" s="247">
        <v>0</v>
      </c>
      <c r="T603" s="248">
        <f>S603*H603</f>
        <v>0</v>
      </c>
      <c r="AR603" s="97" t="s">
        <v>333</v>
      </c>
      <c r="AT603" s="97" t="s">
        <v>198</v>
      </c>
      <c r="AU603" s="97" t="s">
        <v>86</v>
      </c>
      <c r="AY603" s="97" t="s">
        <v>149</v>
      </c>
      <c r="BE603" s="249">
        <f>IF(N603="základní",J603,0)</f>
        <v>0</v>
      </c>
      <c r="BF603" s="249">
        <f>IF(N603="snížená",J603,0)</f>
        <v>0</v>
      </c>
      <c r="BG603" s="249">
        <f>IF(N603="zákl. přenesená",J603,0)</f>
        <v>0</v>
      </c>
      <c r="BH603" s="249">
        <f>IF(N603="sníž. přenesená",J603,0)</f>
        <v>0</v>
      </c>
      <c r="BI603" s="249">
        <f>IF(N603="nulová",J603,0)</f>
        <v>0</v>
      </c>
      <c r="BJ603" s="97" t="s">
        <v>84</v>
      </c>
      <c r="BK603" s="249">
        <f>ROUND(I603*H603,2)</f>
        <v>0</v>
      </c>
      <c r="BL603" s="97" t="s">
        <v>238</v>
      </c>
      <c r="BM603" s="97" t="s">
        <v>809</v>
      </c>
    </row>
    <row r="604" spans="2:51" s="251" customFormat="1" ht="13.5">
      <c r="B604" s="250"/>
      <c r="D604" s="259" t="s">
        <v>157</v>
      </c>
      <c r="F604" s="261" t="s">
        <v>810</v>
      </c>
      <c r="H604" s="262">
        <v>9.41</v>
      </c>
      <c r="I604" s="9"/>
      <c r="L604" s="250"/>
      <c r="M604" s="256"/>
      <c r="N604" s="257"/>
      <c r="O604" s="257"/>
      <c r="P604" s="257"/>
      <c r="Q604" s="257"/>
      <c r="R604" s="257"/>
      <c r="S604" s="257"/>
      <c r="T604" s="258"/>
      <c r="AT604" s="253" t="s">
        <v>157</v>
      </c>
      <c r="AU604" s="253" t="s">
        <v>86</v>
      </c>
      <c r="AV604" s="251" t="s">
        <v>86</v>
      </c>
      <c r="AW604" s="251" t="s">
        <v>6</v>
      </c>
      <c r="AX604" s="251" t="s">
        <v>84</v>
      </c>
      <c r="AY604" s="253" t="s">
        <v>149</v>
      </c>
    </row>
    <row r="605" spans="2:65" s="117" customFormat="1" ht="25.5" customHeight="1">
      <c r="B605" s="112"/>
      <c r="C605" s="239" t="s">
        <v>811</v>
      </c>
      <c r="D605" s="239" t="s">
        <v>151</v>
      </c>
      <c r="E605" s="240" t="s">
        <v>812</v>
      </c>
      <c r="F605" s="241" t="s">
        <v>813</v>
      </c>
      <c r="G605" s="242" t="s">
        <v>182</v>
      </c>
      <c r="H605" s="243">
        <v>3.48</v>
      </c>
      <c r="I605" s="8"/>
      <c r="J605" s="244">
        <f>ROUND(I605*H605,2)</f>
        <v>0</v>
      </c>
      <c r="K605" s="241"/>
      <c r="L605" s="112"/>
      <c r="M605" s="245" t="s">
        <v>5</v>
      </c>
      <c r="N605" s="246" t="s">
        <v>47</v>
      </c>
      <c r="O605" s="113"/>
      <c r="P605" s="247">
        <f>O605*H605</f>
        <v>0</v>
      </c>
      <c r="Q605" s="247">
        <v>0</v>
      </c>
      <c r="R605" s="247">
        <f>Q605*H605</f>
        <v>0</v>
      </c>
      <c r="S605" s="247">
        <v>0</v>
      </c>
      <c r="T605" s="248">
        <f>S605*H605</f>
        <v>0</v>
      </c>
      <c r="AR605" s="97" t="s">
        <v>238</v>
      </c>
      <c r="AT605" s="97" t="s">
        <v>151</v>
      </c>
      <c r="AU605" s="97" t="s">
        <v>86</v>
      </c>
      <c r="AY605" s="97" t="s">
        <v>149</v>
      </c>
      <c r="BE605" s="249">
        <f>IF(N605="základní",J605,0)</f>
        <v>0</v>
      </c>
      <c r="BF605" s="249">
        <f>IF(N605="snížená",J605,0)</f>
        <v>0</v>
      </c>
      <c r="BG605" s="249">
        <f>IF(N605="zákl. přenesená",J605,0)</f>
        <v>0</v>
      </c>
      <c r="BH605" s="249">
        <f>IF(N605="sníž. přenesená",J605,0)</f>
        <v>0</v>
      </c>
      <c r="BI605" s="249">
        <f>IF(N605="nulová",J605,0)</f>
        <v>0</v>
      </c>
      <c r="BJ605" s="97" t="s">
        <v>84</v>
      </c>
      <c r="BK605" s="249">
        <f>ROUND(I605*H605,2)</f>
        <v>0</v>
      </c>
      <c r="BL605" s="97" t="s">
        <v>238</v>
      </c>
      <c r="BM605" s="97" t="s">
        <v>814</v>
      </c>
    </row>
    <row r="606" spans="2:51" s="251" customFormat="1" ht="13.5">
      <c r="B606" s="250"/>
      <c r="D606" s="259" t="s">
        <v>157</v>
      </c>
      <c r="E606" s="260" t="s">
        <v>5</v>
      </c>
      <c r="F606" s="261" t="s">
        <v>815</v>
      </c>
      <c r="H606" s="262">
        <v>3.48</v>
      </c>
      <c r="I606" s="9"/>
      <c r="L606" s="250"/>
      <c r="M606" s="256"/>
      <c r="N606" s="257"/>
      <c r="O606" s="257"/>
      <c r="P606" s="257"/>
      <c r="Q606" s="257"/>
      <c r="R606" s="257"/>
      <c r="S606" s="257"/>
      <c r="T606" s="258"/>
      <c r="AT606" s="253" t="s">
        <v>157</v>
      </c>
      <c r="AU606" s="253" t="s">
        <v>86</v>
      </c>
      <c r="AV606" s="251" t="s">
        <v>86</v>
      </c>
      <c r="AW606" s="251" t="s">
        <v>39</v>
      </c>
      <c r="AX606" s="251" t="s">
        <v>84</v>
      </c>
      <c r="AY606" s="253" t="s">
        <v>149</v>
      </c>
    </row>
    <row r="607" spans="2:65" s="117" customFormat="1" ht="16.5" customHeight="1">
      <c r="B607" s="112"/>
      <c r="C607" s="271" t="s">
        <v>816</v>
      </c>
      <c r="D607" s="271" t="s">
        <v>198</v>
      </c>
      <c r="E607" s="272" t="s">
        <v>817</v>
      </c>
      <c r="F607" s="273" t="s">
        <v>818</v>
      </c>
      <c r="G607" s="274" t="s">
        <v>182</v>
      </c>
      <c r="H607" s="275">
        <v>4.002</v>
      </c>
      <c r="I607" s="11"/>
      <c r="J607" s="276">
        <f>ROUND(I607*H607,2)</f>
        <v>0</v>
      </c>
      <c r="K607" s="273"/>
      <c r="L607" s="277"/>
      <c r="M607" s="278" t="s">
        <v>5</v>
      </c>
      <c r="N607" s="279" t="s">
        <v>47</v>
      </c>
      <c r="O607" s="113"/>
      <c r="P607" s="247">
        <f>O607*H607</f>
        <v>0</v>
      </c>
      <c r="Q607" s="247">
        <v>0.003</v>
      </c>
      <c r="R607" s="247">
        <f>Q607*H607</f>
        <v>0.012006</v>
      </c>
      <c r="S607" s="247">
        <v>0</v>
      </c>
      <c r="T607" s="248">
        <f>S607*H607</f>
        <v>0</v>
      </c>
      <c r="AR607" s="97" t="s">
        <v>333</v>
      </c>
      <c r="AT607" s="97" t="s">
        <v>198</v>
      </c>
      <c r="AU607" s="97" t="s">
        <v>86</v>
      </c>
      <c r="AY607" s="97" t="s">
        <v>149</v>
      </c>
      <c r="BE607" s="249">
        <f>IF(N607="základní",J607,0)</f>
        <v>0</v>
      </c>
      <c r="BF607" s="249">
        <f>IF(N607="snížená",J607,0)</f>
        <v>0</v>
      </c>
      <c r="BG607" s="249">
        <f>IF(N607="zákl. přenesená",J607,0)</f>
        <v>0</v>
      </c>
      <c r="BH607" s="249">
        <f>IF(N607="sníž. přenesená",J607,0)</f>
        <v>0</v>
      </c>
      <c r="BI607" s="249">
        <f>IF(N607="nulová",J607,0)</f>
        <v>0</v>
      </c>
      <c r="BJ607" s="97" t="s">
        <v>84</v>
      </c>
      <c r="BK607" s="249">
        <f>ROUND(I607*H607,2)</f>
        <v>0</v>
      </c>
      <c r="BL607" s="97" t="s">
        <v>238</v>
      </c>
      <c r="BM607" s="97" t="s">
        <v>819</v>
      </c>
    </row>
    <row r="608" spans="2:51" s="251" customFormat="1" ht="13.5">
      <c r="B608" s="250"/>
      <c r="D608" s="259" t="s">
        <v>157</v>
      </c>
      <c r="F608" s="261" t="s">
        <v>820</v>
      </c>
      <c r="H608" s="262">
        <v>4.002</v>
      </c>
      <c r="I608" s="9"/>
      <c r="L608" s="250"/>
      <c r="M608" s="256"/>
      <c r="N608" s="257"/>
      <c r="O608" s="257"/>
      <c r="P608" s="257"/>
      <c r="Q608" s="257"/>
      <c r="R608" s="257"/>
      <c r="S608" s="257"/>
      <c r="T608" s="258"/>
      <c r="AT608" s="253" t="s">
        <v>157</v>
      </c>
      <c r="AU608" s="253" t="s">
        <v>86</v>
      </c>
      <c r="AV608" s="251" t="s">
        <v>86</v>
      </c>
      <c r="AW608" s="251" t="s">
        <v>6</v>
      </c>
      <c r="AX608" s="251" t="s">
        <v>84</v>
      </c>
      <c r="AY608" s="253" t="s">
        <v>149</v>
      </c>
    </row>
    <row r="609" spans="2:65" s="117" customFormat="1" ht="25.5" customHeight="1">
      <c r="B609" s="112"/>
      <c r="C609" s="239" t="s">
        <v>821</v>
      </c>
      <c r="D609" s="239" t="s">
        <v>151</v>
      </c>
      <c r="E609" s="240" t="s">
        <v>822</v>
      </c>
      <c r="F609" s="241" t="s">
        <v>823</v>
      </c>
      <c r="G609" s="242" t="s">
        <v>182</v>
      </c>
      <c r="H609" s="243">
        <v>164.11</v>
      </c>
      <c r="I609" s="8"/>
      <c r="J609" s="244">
        <f>ROUND(I609*H609,2)</f>
        <v>0</v>
      </c>
      <c r="K609" s="241"/>
      <c r="L609" s="112"/>
      <c r="M609" s="245" t="s">
        <v>5</v>
      </c>
      <c r="N609" s="246" t="s">
        <v>47</v>
      </c>
      <c r="O609" s="113"/>
      <c r="P609" s="247">
        <f>O609*H609</f>
        <v>0</v>
      </c>
      <c r="Q609" s="247">
        <v>0.00088</v>
      </c>
      <c r="R609" s="247">
        <f>Q609*H609</f>
        <v>0.1444168</v>
      </c>
      <c r="S609" s="247">
        <v>0</v>
      </c>
      <c r="T609" s="248">
        <f>S609*H609</f>
        <v>0</v>
      </c>
      <c r="AR609" s="97" t="s">
        <v>238</v>
      </c>
      <c r="AT609" s="97" t="s">
        <v>151</v>
      </c>
      <c r="AU609" s="97" t="s">
        <v>86</v>
      </c>
      <c r="AY609" s="97" t="s">
        <v>149</v>
      </c>
      <c r="BE609" s="249">
        <f>IF(N609="základní",J609,0)</f>
        <v>0</v>
      </c>
      <c r="BF609" s="249">
        <f>IF(N609="snížená",J609,0)</f>
        <v>0</v>
      </c>
      <c r="BG609" s="249">
        <f>IF(N609="zákl. přenesená",J609,0)</f>
        <v>0</v>
      </c>
      <c r="BH609" s="249">
        <f>IF(N609="sníž. přenesená",J609,0)</f>
        <v>0</v>
      </c>
      <c r="BI609" s="249">
        <f>IF(N609="nulová",J609,0)</f>
        <v>0</v>
      </c>
      <c r="BJ609" s="97" t="s">
        <v>84</v>
      </c>
      <c r="BK609" s="249">
        <f>ROUND(I609*H609,2)</f>
        <v>0</v>
      </c>
      <c r="BL609" s="97" t="s">
        <v>238</v>
      </c>
      <c r="BM609" s="97" t="s">
        <v>824</v>
      </c>
    </row>
    <row r="610" spans="2:51" s="251" customFormat="1" ht="13.5">
      <c r="B610" s="250"/>
      <c r="D610" s="252" t="s">
        <v>157</v>
      </c>
      <c r="E610" s="253" t="s">
        <v>5</v>
      </c>
      <c r="F610" s="254" t="s">
        <v>825</v>
      </c>
      <c r="H610" s="255">
        <v>62.73</v>
      </c>
      <c r="I610" s="9"/>
      <c r="L610" s="250"/>
      <c r="M610" s="256"/>
      <c r="N610" s="257"/>
      <c r="O610" s="257"/>
      <c r="P610" s="257"/>
      <c r="Q610" s="257"/>
      <c r="R610" s="257"/>
      <c r="S610" s="257"/>
      <c r="T610" s="258"/>
      <c r="AT610" s="253" t="s">
        <v>157</v>
      </c>
      <c r="AU610" s="253" t="s">
        <v>86</v>
      </c>
      <c r="AV610" s="251" t="s">
        <v>86</v>
      </c>
      <c r="AW610" s="251" t="s">
        <v>39</v>
      </c>
      <c r="AX610" s="251" t="s">
        <v>76</v>
      </c>
      <c r="AY610" s="253" t="s">
        <v>149</v>
      </c>
    </row>
    <row r="611" spans="2:51" s="251" customFormat="1" ht="13.5">
      <c r="B611" s="250"/>
      <c r="D611" s="252" t="s">
        <v>157</v>
      </c>
      <c r="E611" s="253" t="s">
        <v>5</v>
      </c>
      <c r="F611" s="254" t="s">
        <v>826</v>
      </c>
      <c r="H611" s="255">
        <v>87.88</v>
      </c>
      <c r="I611" s="9"/>
      <c r="L611" s="250"/>
      <c r="M611" s="256"/>
      <c r="N611" s="257"/>
      <c r="O611" s="257"/>
      <c r="P611" s="257"/>
      <c r="Q611" s="257"/>
      <c r="R611" s="257"/>
      <c r="S611" s="257"/>
      <c r="T611" s="258"/>
      <c r="AT611" s="253" t="s">
        <v>157</v>
      </c>
      <c r="AU611" s="253" t="s">
        <v>86</v>
      </c>
      <c r="AV611" s="251" t="s">
        <v>86</v>
      </c>
      <c r="AW611" s="251" t="s">
        <v>39</v>
      </c>
      <c r="AX611" s="251" t="s">
        <v>76</v>
      </c>
      <c r="AY611" s="253" t="s">
        <v>149</v>
      </c>
    </row>
    <row r="612" spans="2:51" s="251" customFormat="1" ht="13.5">
      <c r="B612" s="250"/>
      <c r="D612" s="252" t="s">
        <v>157</v>
      </c>
      <c r="E612" s="253" t="s">
        <v>5</v>
      </c>
      <c r="F612" s="254" t="s">
        <v>827</v>
      </c>
      <c r="H612" s="255">
        <v>13.5</v>
      </c>
      <c r="I612" s="9"/>
      <c r="L612" s="250"/>
      <c r="M612" s="256"/>
      <c r="N612" s="257"/>
      <c r="O612" s="257"/>
      <c r="P612" s="257"/>
      <c r="Q612" s="257"/>
      <c r="R612" s="257"/>
      <c r="S612" s="257"/>
      <c r="T612" s="258"/>
      <c r="AT612" s="253" t="s">
        <v>157</v>
      </c>
      <c r="AU612" s="253" t="s">
        <v>86</v>
      </c>
      <c r="AV612" s="251" t="s">
        <v>86</v>
      </c>
      <c r="AW612" s="251" t="s">
        <v>39</v>
      </c>
      <c r="AX612" s="251" t="s">
        <v>76</v>
      </c>
      <c r="AY612" s="253" t="s">
        <v>149</v>
      </c>
    </row>
    <row r="613" spans="2:51" s="281" customFormat="1" ht="13.5">
      <c r="B613" s="280"/>
      <c r="D613" s="259" t="s">
        <v>157</v>
      </c>
      <c r="E613" s="282" t="s">
        <v>5</v>
      </c>
      <c r="F613" s="283" t="s">
        <v>237</v>
      </c>
      <c r="H613" s="284">
        <v>164.11</v>
      </c>
      <c r="I613" s="12"/>
      <c r="L613" s="280"/>
      <c r="M613" s="285"/>
      <c r="N613" s="286"/>
      <c r="O613" s="286"/>
      <c r="P613" s="286"/>
      <c r="Q613" s="286"/>
      <c r="R613" s="286"/>
      <c r="S613" s="286"/>
      <c r="T613" s="287"/>
      <c r="AT613" s="288" t="s">
        <v>157</v>
      </c>
      <c r="AU613" s="288" t="s">
        <v>86</v>
      </c>
      <c r="AV613" s="281" t="s">
        <v>155</v>
      </c>
      <c r="AW613" s="281" t="s">
        <v>39</v>
      </c>
      <c r="AX613" s="281" t="s">
        <v>84</v>
      </c>
      <c r="AY613" s="288" t="s">
        <v>149</v>
      </c>
    </row>
    <row r="614" spans="2:65" s="117" customFormat="1" ht="38.25" customHeight="1">
      <c r="B614" s="112"/>
      <c r="C614" s="271" t="s">
        <v>828</v>
      </c>
      <c r="D614" s="271" t="s">
        <v>198</v>
      </c>
      <c r="E614" s="272" t="s">
        <v>829</v>
      </c>
      <c r="F614" s="273" t="s">
        <v>830</v>
      </c>
      <c r="G614" s="274" t="s">
        <v>182</v>
      </c>
      <c r="H614" s="275">
        <v>36.07</v>
      </c>
      <c r="I614" s="11"/>
      <c r="J614" s="276">
        <f>ROUND(I614*H614,2)</f>
        <v>0</v>
      </c>
      <c r="K614" s="273"/>
      <c r="L614" s="277"/>
      <c r="M614" s="278" t="s">
        <v>5</v>
      </c>
      <c r="N614" s="279" t="s">
        <v>47</v>
      </c>
      <c r="O614" s="113"/>
      <c r="P614" s="247">
        <f>O614*H614</f>
        <v>0</v>
      </c>
      <c r="Q614" s="247">
        <v>0.0041</v>
      </c>
      <c r="R614" s="247">
        <f>Q614*H614</f>
        <v>0.14788700000000002</v>
      </c>
      <c r="S614" s="247">
        <v>0</v>
      </c>
      <c r="T614" s="248">
        <f>S614*H614</f>
        <v>0</v>
      </c>
      <c r="AR614" s="97" t="s">
        <v>333</v>
      </c>
      <c r="AT614" s="97" t="s">
        <v>198</v>
      </c>
      <c r="AU614" s="97" t="s">
        <v>86</v>
      </c>
      <c r="AY614" s="97" t="s">
        <v>149</v>
      </c>
      <c r="BE614" s="249">
        <f>IF(N614="základní",J614,0)</f>
        <v>0</v>
      </c>
      <c r="BF614" s="249">
        <f>IF(N614="snížená",J614,0)</f>
        <v>0</v>
      </c>
      <c r="BG614" s="249">
        <f>IF(N614="zákl. přenesená",J614,0)</f>
        <v>0</v>
      </c>
      <c r="BH614" s="249">
        <f>IF(N614="sníž. přenesená",J614,0)</f>
        <v>0</v>
      </c>
      <c r="BI614" s="249">
        <f>IF(N614="nulová",J614,0)</f>
        <v>0</v>
      </c>
      <c r="BJ614" s="97" t="s">
        <v>84</v>
      </c>
      <c r="BK614" s="249">
        <f>ROUND(I614*H614,2)</f>
        <v>0</v>
      </c>
      <c r="BL614" s="97" t="s">
        <v>238</v>
      </c>
      <c r="BM614" s="97" t="s">
        <v>831</v>
      </c>
    </row>
    <row r="615" spans="2:51" s="251" customFormat="1" ht="13.5">
      <c r="B615" s="250"/>
      <c r="D615" s="259" t="s">
        <v>157</v>
      </c>
      <c r="E615" s="260" t="s">
        <v>5</v>
      </c>
      <c r="F615" s="261" t="s">
        <v>832</v>
      </c>
      <c r="H615" s="262">
        <v>36.07</v>
      </c>
      <c r="I615" s="9"/>
      <c r="L615" s="250"/>
      <c r="M615" s="256"/>
      <c r="N615" s="257"/>
      <c r="O615" s="257"/>
      <c r="P615" s="257"/>
      <c r="Q615" s="257"/>
      <c r="R615" s="257"/>
      <c r="S615" s="257"/>
      <c r="T615" s="258"/>
      <c r="AT615" s="253" t="s">
        <v>157</v>
      </c>
      <c r="AU615" s="253" t="s">
        <v>86</v>
      </c>
      <c r="AV615" s="251" t="s">
        <v>86</v>
      </c>
      <c r="AW615" s="251" t="s">
        <v>39</v>
      </c>
      <c r="AX615" s="251" t="s">
        <v>84</v>
      </c>
      <c r="AY615" s="253" t="s">
        <v>149</v>
      </c>
    </row>
    <row r="616" spans="2:65" s="117" customFormat="1" ht="38.25" customHeight="1">
      <c r="B616" s="112"/>
      <c r="C616" s="271" t="s">
        <v>833</v>
      </c>
      <c r="D616" s="271" t="s">
        <v>198</v>
      </c>
      <c r="E616" s="272" t="s">
        <v>834</v>
      </c>
      <c r="F616" s="273" t="s">
        <v>835</v>
      </c>
      <c r="G616" s="274" t="s">
        <v>182</v>
      </c>
      <c r="H616" s="275">
        <v>152.657</v>
      </c>
      <c r="I616" s="11"/>
      <c r="J616" s="276">
        <f>ROUND(I616*H616,2)</f>
        <v>0</v>
      </c>
      <c r="K616" s="273"/>
      <c r="L616" s="277"/>
      <c r="M616" s="278" t="s">
        <v>5</v>
      </c>
      <c r="N616" s="279" t="s">
        <v>47</v>
      </c>
      <c r="O616" s="113"/>
      <c r="P616" s="247">
        <f>O616*H616</f>
        <v>0</v>
      </c>
      <c r="Q616" s="247">
        <v>0.0069</v>
      </c>
      <c r="R616" s="247">
        <f>Q616*H616</f>
        <v>1.0533333</v>
      </c>
      <c r="S616" s="247">
        <v>0</v>
      </c>
      <c r="T616" s="248">
        <f>S616*H616</f>
        <v>0</v>
      </c>
      <c r="AR616" s="97" t="s">
        <v>333</v>
      </c>
      <c r="AT616" s="97" t="s">
        <v>198</v>
      </c>
      <c r="AU616" s="97" t="s">
        <v>86</v>
      </c>
      <c r="AY616" s="97" t="s">
        <v>149</v>
      </c>
      <c r="BE616" s="249">
        <f>IF(N616="základní",J616,0)</f>
        <v>0</v>
      </c>
      <c r="BF616" s="249">
        <f>IF(N616="snížená",J616,0)</f>
        <v>0</v>
      </c>
      <c r="BG616" s="249">
        <f>IF(N616="zákl. přenesená",J616,0)</f>
        <v>0</v>
      </c>
      <c r="BH616" s="249">
        <f>IF(N616="sníž. přenesená",J616,0)</f>
        <v>0</v>
      </c>
      <c r="BI616" s="249">
        <f>IF(N616="nulová",J616,0)</f>
        <v>0</v>
      </c>
      <c r="BJ616" s="97" t="s">
        <v>84</v>
      </c>
      <c r="BK616" s="249">
        <f>ROUND(I616*H616,2)</f>
        <v>0</v>
      </c>
      <c r="BL616" s="97" t="s">
        <v>238</v>
      </c>
      <c r="BM616" s="97" t="s">
        <v>836</v>
      </c>
    </row>
    <row r="617" spans="2:51" s="251" customFormat="1" ht="13.5">
      <c r="B617" s="250"/>
      <c r="D617" s="252" t="s">
        <v>157</v>
      </c>
      <c r="E617" s="253" t="s">
        <v>5</v>
      </c>
      <c r="F617" s="254" t="s">
        <v>832</v>
      </c>
      <c r="H617" s="255">
        <v>36.07</v>
      </c>
      <c r="I617" s="9"/>
      <c r="L617" s="250"/>
      <c r="M617" s="256"/>
      <c r="N617" s="257"/>
      <c r="O617" s="257"/>
      <c r="P617" s="257"/>
      <c r="Q617" s="257"/>
      <c r="R617" s="257"/>
      <c r="S617" s="257"/>
      <c r="T617" s="258"/>
      <c r="AT617" s="253" t="s">
        <v>157</v>
      </c>
      <c r="AU617" s="253" t="s">
        <v>86</v>
      </c>
      <c r="AV617" s="251" t="s">
        <v>86</v>
      </c>
      <c r="AW617" s="251" t="s">
        <v>39</v>
      </c>
      <c r="AX617" s="251" t="s">
        <v>76</v>
      </c>
      <c r="AY617" s="253" t="s">
        <v>149</v>
      </c>
    </row>
    <row r="618" spans="2:51" s="251" customFormat="1" ht="13.5">
      <c r="B618" s="250"/>
      <c r="D618" s="252" t="s">
        <v>157</v>
      </c>
      <c r="E618" s="253" t="s">
        <v>5</v>
      </c>
      <c r="F618" s="254" t="s">
        <v>837</v>
      </c>
      <c r="H618" s="255">
        <v>101.062</v>
      </c>
      <c r="I618" s="9"/>
      <c r="L618" s="250"/>
      <c r="M618" s="256"/>
      <c r="N618" s="257"/>
      <c r="O618" s="257"/>
      <c r="P618" s="257"/>
      <c r="Q618" s="257"/>
      <c r="R618" s="257"/>
      <c r="S618" s="257"/>
      <c r="T618" s="258"/>
      <c r="AT618" s="253" t="s">
        <v>157</v>
      </c>
      <c r="AU618" s="253" t="s">
        <v>86</v>
      </c>
      <c r="AV618" s="251" t="s">
        <v>86</v>
      </c>
      <c r="AW618" s="251" t="s">
        <v>39</v>
      </c>
      <c r="AX618" s="251" t="s">
        <v>76</v>
      </c>
      <c r="AY618" s="253" t="s">
        <v>149</v>
      </c>
    </row>
    <row r="619" spans="2:51" s="251" customFormat="1" ht="13.5">
      <c r="B619" s="250"/>
      <c r="D619" s="252" t="s">
        <v>157</v>
      </c>
      <c r="E619" s="253" t="s">
        <v>5</v>
      </c>
      <c r="F619" s="254" t="s">
        <v>838</v>
      </c>
      <c r="H619" s="255">
        <v>15.525</v>
      </c>
      <c r="I619" s="9"/>
      <c r="L619" s="250"/>
      <c r="M619" s="256"/>
      <c r="N619" s="257"/>
      <c r="O619" s="257"/>
      <c r="P619" s="257"/>
      <c r="Q619" s="257"/>
      <c r="R619" s="257"/>
      <c r="S619" s="257"/>
      <c r="T619" s="258"/>
      <c r="AT619" s="253" t="s">
        <v>157</v>
      </c>
      <c r="AU619" s="253" t="s">
        <v>86</v>
      </c>
      <c r="AV619" s="251" t="s">
        <v>86</v>
      </c>
      <c r="AW619" s="251" t="s">
        <v>39</v>
      </c>
      <c r="AX619" s="251" t="s">
        <v>76</v>
      </c>
      <c r="AY619" s="253" t="s">
        <v>149</v>
      </c>
    </row>
    <row r="620" spans="2:51" s="281" customFormat="1" ht="13.5">
      <c r="B620" s="280"/>
      <c r="D620" s="259" t="s">
        <v>157</v>
      </c>
      <c r="E620" s="282" t="s">
        <v>5</v>
      </c>
      <c r="F620" s="283" t="s">
        <v>237</v>
      </c>
      <c r="H620" s="284">
        <v>152.657</v>
      </c>
      <c r="I620" s="12"/>
      <c r="L620" s="280"/>
      <c r="M620" s="285"/>
      <c r="N620" s="286"/>
      <c r="O620" s="286"/>
      <c r="P620" s="286"/>
      <c r="Q620" s="286"/>
      <c r="R620" s="286"/>
      <c r="S620" s="286"/>
      <c r="T620" s="287"/>
      <c r="AT620" s="288" t="s">
        <v>157</v>
      </c>
      <c r="AU620" s="288" t="s">
        <v>86</v>
      </c>
      <c r="AV620" s="281" t="s">
        <v>155</v>
      </c>
      <c r="AW620" s="281" t="s">
        <v>39</v>
      </c>
      <c r="AX620" s="281" t="s">
        <v>84</v>
      </c>
      <c r="AY620" s="288" t="s">
        <v>149</v>
      </c>
    </row>
    <row r="621" spans="2:65" s="117" customFormat="1" ht="25.5" customHeight="1">
      <c r="B621" s="112"/>
      <c r="C621" s="239" t="s">
        <v>839</v>
      </c>
      <c r="D621" s="239" t="s">
        <v>151</v>
      </c>
      <c r="E621" s="240" t="s">
        <v>840</v>
      </c>
      <c r="F621" s="241" t="s">
        <v>841</v>
      </c>
      <c r="G621" s="242" t="s">
        <v>182</v>
      </c>
      <c r="H621" s="243">
        <v>31.365</v>
      </c>
      <c r="I621" s="8"/>
      <c r="J621" s="244">
        <f>ROUND(I621*H621,2)</f>
        <v>0</v>
      </c>
      <c r="K621" s="241"/>
      <c r="L621" s="112"/>
      <c r="M621" s="245" t="s">
        <v>5</v>
      </c>
      <c r="N621" s="246" t="s">
        <v>47</v>
      </c>
      <c r="O621" s="113"/>
      <c r="P621" s="247">
        <f>O621*H621</f>
        <v>0</v>
      </c>
      <c r="Q621" s="247">
        <v>0</v>
      </c>
      <c r="R621" s="247">
        <f>Q621*H621</f>
        <v>0</v>
      </c>
      <c r="S621" s="247">
        <v>0</v>
      </c>
      <c r="T621" s="248">
        <f>S621*H621</f>
        <v>0</v>
      </c>
      <c r="AR621" s="97" t="s">
        <v>238</v>
      </c>
      <c r="AT621" s="97" t="s">
        <v>151</v>
      </c>
      <c r="AU621" s="97" t="s">
        <v>86</v>
      </c>
      <c r="AY621" s="97" t="s">
        <v>149</v>
      </c>
      <c r="BE621" s="249">
        <f>IF(N621="základní",J621,0)</f>
        <v>0</v>
      </c>
      <c r="BF621" s="249">
        <f>IF(N621="snížená",J621,0)</f>
        <v>0</v>
      </c>
      <c r="BG621" s="249">
        <f>IF(N621="zákl. přenesená",J621,0)</f>
        <v>0</v>
      </c>
      <c r="BH621" s="249">
        <f>IF(N621="sníž. přenesená",J621,0)</f>
        <v>0</v>
      </c>
      <c r="BI621" s="249">
        <f>IF(N621="nulová",J621,0)</f>
        <v>0</v>
      </c>
      <c r="BJ621" s="97" t="s">
        <v>84</v>
      </c>
      <c r="BK621" s="249">
        <f>ROUND(I621*H621,2)</f>
        <v>0</v>
      </c>
      <c r="BL621" s="97" t="s">
        <v>238</v>
      </c>
      <c r="BM621" s="97" t="s">
        <v>842</v>
      </c>
    </row>
    <row r="622" spans="2:51" s="251" customFormat="1" ht="13.5">
      <c r="B622" s="250"/>
      <c r="D622" s="259" t="s">
        <v>157</v>
      </c>
      <c r="E622" s="260" t="s">
        <v>5</v>
      </c>
      <c r="F622" s="261" t="s">
        <v>445</v>
      </c>
      <c r="H622" s="262">
        <v>31.365</v>
      </c>
      <c r="I622" s="9"/>
      <c r="L622" s="250"/>
      <c r="M622" s="256"/>
      <c r="N622" s="257"/>
      <c r="O622" s="257"/>
      <c r="P622" s="257"/>
      <c r="Q622" s="257"/>
      <c r="R622" s="257"/>
      <c r="S622" s="257"/>
      <c r="T622" s="258"/>
      <c r="AT622" s="253" t="s">
        <v>157</v>
      </c>
      <c r="AU622" s="253" t="s">
        <v>86</v>
      </c>
      <c r="AV622" s="251" t="s">
        <v>86</v>
      </c>
      <c r="AW622" s="251" t="s">
        <v>39</v>
      </c>
      <c r="AX622" s="251" t="s">
        <v>84</v>
      </c>
      <c r="AY622" s="253" t="s">
        <v>149</v>
      </c>
    </row>
    <row r="623" spans="2:65" s="117" customFormat="1" ht="16.5" customHeight="1">
      <c r="B623" s="112"/>
      <c r="C623" s="271" t="s">
        <v>843</v>
      </c>
      <c r="D623" s="271" t="s">
        <v>198</v>
      </c>
      <c r="E623" s="272" t="s">
        <v>844</v>
      </c>
      <c r="F623" s="273" t="s">
        <v>845</v>
      </c>
      <c r="G623" s="274" t="s">
        <v>182</v>
      </c>
      <c r="H623" s="275">
        <v>36.07</v>
      </c>
      <c r="I623" s="11"/>
      <c r="J623" s="276">
        <f>ROUND(I623*H623,2)</f>
        <v>0</v>
      </c>
      <c r="K623" s="273"/>
      <c r="L623" s="277"/>
      <c r="M623" s="278" t="s">
        <v>5</v>
      </c>
      <c r="N623" s="279" t="s">
        <v>47</v>
      </c>
      <c r="O623" s="113"/>
      <c r="P623" s="247">
        <f>O623*H623</f>
        <v>0</v>
      </c>
      <c r="Q623" s="247">
        <v>0.0005</v>
      </c>
      <c r="R623" s="247">
        <f>Q623*H623</f>
        <v>0.018035</v>
      </c>
      <c r="S623" s="247">
        <v>0</v>
      </c>
      <c r="T623" s="248">
        <f>S623*H623</f>
        <v>0</v>
      </c>
      <c r="AR623" s="97" t="s">
        <v>333</v>
      </c>
      <c r="AT623" s="97" t="s">
        <v>198</v>
      </c>
      <c r="AU623" s="97" t="s">
        <v>86</v>
      </c>
      <c r="AY623" s="97" t="s">
        <v>149</v>
      </c>
      <c r="BE623" s="249">
        <f>IF(N623="základní",J623,0)</f>
        <v>0</v>
      </c>
      <c r="BF623" s="249">
        <f>IF(N623="snížená",J623,0)</f>
        <v>0</v>
      </c>
      <c r="BG623" s="249">
        <f>IF(N623="zákl. přenesená",J623,0)</f>
        <v>0</v>
      </c>
      <c r="BH623" s="249">
        <f>IF(N623="sníž. přenesená",J623,0)</f>
        <v>0</v>
      </c>
      <c r="BI623" s="249">
        <f>IF(N623="nulová",J623,0)</f>
        <v>0</v>
      </c>
      <c r="BJ623" s="97" t="s">
        <v>84</v>
      </c>
      <c r="BK623" s="249">
        <f>ROUND(I623*H623,2)</f>
        <v>0</v>
      </c>
      <c r="BL623" s="97" t="s">
        <v>238</v>
      </c>
      <c r="BM623" s="97" t="s">
        <v>846</v>
      </c>
    </row>
    <row r="624" spans="2:51" s="251" customFormat="1" ht="13.5">
      <c r="B624" s="250"/>
      <c r="D624" s="259" t="s">
        <v>157</v>
      </c>
      <c r="F624" s="261" t="s">
        <v>847</v>
      </c>
      <c r="H624" s="262">
        <v>36.07</v>
      </c>
      <c r="I624" s="9"/>
      <c r="L624" s="250"/>
      <c r="M624" s="256"/>
      <c r="N624" s="257"/>
      <c r="O624" s="257"/>
      <c r="P624" s="257"/>
      <c r="Q624" s="257"/>
      <c r="R624" s="257"/>
      <c r="S624" s="257"/>
      <c r="T624" s="258"/>
      <c r="AT624" s="253" t="s">
        <v>157</v>
      </c>
      <c r="AU624" s="253" t="s">
        <v>86</v>
      </c>
      <c r="AV624" s="251" t="s">
        <v>86</v>
      </c>
      <c r="AW624" s="251" t="s">
        <v>6</v>
      </c>
      <c r="AX624" s="251" t="s">
        <v>84</v>
      </c>
      <c r="AY624" s="253" t="s">
        <v>149</v>
      </c>
    </row>
    <row r="625" spans="2:65" s="117" customFormat="1" ht="25.5" customHeight="1">
      <c r="B625" s="112"/>
      <c r="C625" s="239" t="s">
        <v>848</v>
      </c>
      <c r="D625" s="239" t="s">
        <v>151</v>
      </c>
      <c r="E625" s="240" t="s">
        <v>849</v>
      </c>
      <c r="F625" s="241" t="s">
        <v>850</v>
      </c>
      <c r="G625" s="242" t="s">
        <v>182</v>
      </c>
      <c r="H625" s="243">
        <v>31.365</v>
      </c>
      <c r="I625" s="8"/>
      <c r="J625" s="244">
        <f>ROUND(I625*H625,2)</f>
        <v>0</v>
      </c>
      <c r="K625" s="241"/>
      <c r="L625" s="112"/>
      <c r="M625" s="245" t="s">
        <v>5</v>
      </c>
      <c r="N625" s="246" t="s">
        <v>47</v>
      </c>
      <c r="O625" s="113"/>
      <c r="P625" s="247">
        <f>O625*H625</f>
        <v>0</v>
      </c>
      <c r="Q625" s="247">
        <v>0</v>
      </c>
      <c r="R625" s="247">
        <f>Q625*H625</f>
        <v>0</v>
      </c>
      <c r="S625" s="247">
        <v>0.167</v>
      </c>
      <c r="T625" s="248">
        <f>S625*H625</f>
        <v>5.237955</v>
      </c>
      <c r="AR625" s="97" t="s">
        <v>238</v>
      </c>
      <c r="AT625" s="97" t="s">
        <v>151</v>
      </c>
      <c r="AU625" s="97" t="s">
        <v>86</v>
      </c>
      <c r="AY625" s="97" t="s">
        <v>149</v>
      </c>
      <c r="BE625" s="249">
        <f>IF(N625="základní",J625,0)</f>
        <v>0</v>
      </c>
      <c r="BF625" s="249">
        <f>IF(N625="snížená",J625,0)</f>
        <v>0</v>
      </c>
      <c r="BG625" s="249">
        <f>IF(N625="zákl. přenesená",J625,0)</f>
        <v>0</v>
      </c>
      <c r="BH625" s="249">
        <f>IF(N625="sníž. přenesená",J625,0)</f>
        <v>0</v>
      </c>
      <c r="BI625" s="249">
        <f>IF(N625="nulová",J625,0)</f>
        <v>0</v>
      </c>
      <c r="BJ625" s="97" t="s">
        <v>84</v>
      </c>
      <c r="BK625" s="249">
        <f>ROUND(I625*H625,2)</f>
        <v>0</v>
      </c>
      <c r="BL625" s="97" t="s">
        <v>238</v>
      </c>
      <c r="BM625" s="97" t="s">
        <v>851</v>
      </c>
    </row>
    <row r="626" spans="2:51" s="251" customFormat="1" ht="13.5">
      <c r="B626" s="250"/>
      <c r="D626" s="259" t="s">
        <v>157</v>
      </c>
      <c r="E626" s="260" t="s">
        <v>5</v>
      </c>
      <c r="F626" s="261" t="s">
        <v>852</v>
      </c>
      <c r="H626" s="262">
        <v>31.365</v>
      </c>
      <c r="I626" s="9"/>
      <c r="L626" s="250"/>
      <c r="M626" s="256"/>
      <c r="N626" s="257"/>
      <c r="O626" s="257"/>
      <c r="P626" s="257"/>
      <c r="Q626" s="257"/>
      <c r="R626" s="257"/>
      <c r="S626" s="257"/>
      <c r="T626" s="258"/>
      <c r="AT626" s="253" t="s">
        <v>157</v>
      </c>
      <c r="AU626" s="253" t="s">
        <v>86</v>
      </c>
      <c r="AV626" s="251" t="s">
        <v>86</v>
      </c>
      <c r="AW626" s="251" t="s">
        <v>39</v>
      </c>
      <c r="AX626" s="251" t="s">
        <v>84</v>
      </c>
      <c r="AY626" s="253" t="s">
        <v>149</v>
      </c>
    </row>
    <row r="627" spans="2:65" s="117" customFormat="1" ht="38.25" customHeight="1">
      <c r="B627" s="112"/>
      <c r="C627" s="239" t="s">
        <v>853</v>
      </c>
      <c r="D627" s="239" t="s">
        <v>151</v>
      </c>
      <c r="E627" s="240" t="s">
        <v>854</v>
      </c>
      <c r="F627" s="241" t="s">
        <v>855</v>
      </c>
      <c r="G627" s="242" t="s">
        <v>794</v>
      </c>
      <c r="H627" s="357"/>
      <c r="I627" s="8"/>
      <c r="J627" s="244">
        <f>ROUND(I627*H627,2)</f>
        <v>0</v>
      </c>
      <c r="K627" s="241"/>
      <c r="L627" s="112"/>
      <c r="M627" s="245" t="s">
        <v>5</v>
      </c>
      <c r="N627" s="246" t="s">
        <v>47</v>
      </c>
      <c r="O627" s="113"/>
      <c r="P627" s="247">
        <f>O627*H627</f>
        <v>0</v>
      </c>
      <c r="Q627" s="247">
        <v>0</v>
      </c>
      <c r="R627" s="247">
        <f>Q627*H627</f>
        <v>0</v>
      </c>
      <c r="S627" s="247">
        <v>0</v>
      </c>
      <c r="T627" s="248">
        <f>S627*H627</f>
        <v>0</v>
      </c>
      <c r="AR627" s="97" t="s">
        <v>238</v>
      </c>
      <c r="AT627" s="97" t="s">
        <v>151</v>
      </c>
      <c r="AU627" s="97" t="s">
        <v>86</v>
      </c>
      <c r="AY627" s="97" t="s">
        <v>149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97" t="s">
        <v>84</v>
      </c>
      <c r="BK627" s="249">
        <f>ROUND(I627*H627,2)</f>
        <v>0</v>
      </c>
      <c r="BL627" s="97" t="s">
        <v>238</v>
      </c>
      <c r="BM627" s="97" t="s">
        <v>856</v>
      </c>
    </row>
    <row r="628" spans="2:63" s="226" customFormat="1" ht="29.85" customHeight="1">
      <c r="B628" s="225"/>
      <c r="D628" s="236" t="s">
        <v>75</v>
      </c>
      <c r="E628" s="237" t="s">
        <v>857</v>
      </c>
      <c r="F628" s="237" t="s">
        <v>858</v>
      </c>
      <c r="I628" s="7"/>
      <c r="J628" s="238">
        <f>BK628</f>
        <v>0</v>
      </c>
      <c r="L628" s="225"/>
      <c r="M628" s="230"/>
      <c r="N628" s="231"/>
      <c r="O628" s="231"/>
      <c r="P628" s="232">
        <f>SUM(P629:P652)</f>
        <v>0</v>
      </c>
      <c r="Q628" s="231"/>
      <c r="R628" s="232">
        <f>SUM(R629:R652)</f>
        <v>0.6920009999999999</v>
      </c>
      <c r="S628" s="231"/>
      <c r="T628" s="233">
        <f>SUM(T629:T652)</f>
        <v>0.05645699999999999</v>
      </c>
      <c r="AR628" s="227" t="s">
        <v>86</v>
      </c>
      <c r="AT628" s="234" t="s">
        <v>75</v>
      </c>
      <c r="AU628" s="234" t="s">
        <v>84</v>
      </c>
      <c r="AY628" s="227" t="s">
        <v>149</v>
      </c>
      <c r="BK628" s="235">
        <f>SUM(BK629:BK652)</f>
        <v>0</v>
      </c>
    </row>
    <row r="629" spans="2:65" s="117" customFormat="1" ht="25.5" customHeight="1">
      <c r="B629" s="112"/>
      <c r="C629" s="239" t="s">
        <v>859</v>
      </c>
      <c r="D629" s="239" t="s">
        <v>151</v>
      </c>
      <c r="E629" s="240" t="s">
        <v>860</v>
      </c>
      <c r="F629" s="241" t="s">
        <v>861</v>
      </c>
      <c r="G629" s="242" t="s">
        <v>182</v>
      </c>
      <c r="H629" s="243">
        <v>47.093</v>
      </c>
      <c r="I629" s="8"/>
      <c r="J629" s="244">
        <f>ROUND(I629*H629,2)</f>
        <v>0</v>
      </c>
      <c r="K629" s="241"/>
      <c r="L629" s="112"/>
      <c r="M629" s="245" t="s">
        <v>5</v>
      </c>
      <c r="N629" s="246" t="s">
        <v>47</v>
      </c>
      <c r="O629" s="113"/>
      <c r="P629" s="247">
        <f>O629*H629</f>
        <v>0</v>
      </c>
      <c r="Q629" s="247">
        <v>0.006</v>
      </c>
      <c r="R629" s="247">
        <f>Q629*H629</f>
        <v>0.28255800000000003</v>
      </c>
      <c r="S629" s="247">
        <v>0</v>
      </c>
      <c r="T629" s="248">
        <f>S629*H629</f>
        <v>0</v>
      </c>
      <c r="AR629" s="97" t="s">
        <v>238</v>
      </c>
      <c r="AT629" s="97" t="s">
        <v>151</v>
      </c>
      <c r="AU629" s="97" t="s">
        <v>86</v>
      </c>
      <c r="AY629" s="97" t="s">
        <v>149</v>
      </c>
      <c r="BE629" s="249">
        <f>IF(N629="základní",J629,0)</f>
        <v>0</v>
      </c>
      <c r="BF629" s="249">
        <f>IF(N629="snížená",J629,0)</f>
        <v>0</v>
      </c>
      <c r="BG629" s="249">
        <f>IF(N629="zákl. přenesená",J629,0)</f>
        <v>0</v>
      </c>
      <c r="BH629" s="249">
        <f>IF(N629="sníž. přenesená",J629,0)</f>
        <v>0</v>
      </c>
      <c r="BI629" s="249">
        <f>IF(N629="nulová",J629,0)</f>
        <v>0</v>
      </c>
      <c r="BJ629" s="97" t="s">
        <v>84</v>
      </c>
      <c r="BK629" s="249">
        <f>ROUND(I629*H629,2)</f>
        <v>0</v>
      </c>
      <c r="BL629" s="97" t="s">
        <v>238</v>
      </c>
      <c r="BM629" s="97" t="s">
        <v>862</v>
      </c>
    </row>
    <row r="630" spans="2:51" s="264" customFormat="1" ht="13.5">
      <c r="B630" s="263"/>
      <c r="D630" s="252" t="s">
        <v>157</v>
      </c>
      <c r="E630" s="265" t="s">
        <v>5</v>
      </c>
      <c r="F630" s="266" t="s">
        <v>184</v>
      </c>
      <c r="H630" s="267" t="s">
        <v>5</v>
      </c>
      <c r="I630" s="10"/>
      <c r="L630" s="263"/>
      <c r="M630" s="268"/>
      <c r="N630" s="269"/>
      <c r="O630" s="269"/>
      <c r="P630" s="269"/>
      <c r="Q630" s="269"/>
      <c r="R630" s="269"/>
      <c r="S630" s="269"/>
      <c r="T630" s="270"/>
      <c r="AT630" s="267" t="s">
        <v>157</v>
      </c>
      <c r="AU630" s="267" t="s">
        <v>86</v>
      </c>
      <c r="AV630" s="264" t="s">
        <v>84</v>
      </c>
      <c r="AW630" s="264" t="s">
        <v>39</v>
      </c>
      <c r="AX630" s="264" t="s">
        <v>76</v>
      </c>
      <c r="AY630" s="267" t="s">
        <v>149</v>
      </c>
    </row>
    <row r="631" spans="2:51" s="251" customFormat="1" ht="13.5">
      <c r="B631" s="250"/>
      <c r="D631" s="259" t="s">
        <v>157</v>
      </c>
      <c r="E631" s="260" t="s">
        <v>5</v>
      </c>
      <c r="F631" s="261" t="s">
        <v>766</v>
      </c>
      <c r="H631" s="262">
        <v>47.093</v>
      </c>
      <c r="I631" s="9"/>
      <c r="L631" s="250"/>
      <c r="M631" s="256"/>
      <c r="N631" s="257"/>
      <c r="O631" s="257"/>
      <c r="P631" s="257"/>
      <c r="Q631" s="257"/>
      <c r="R631" s="257"/>
      <c r="S631" s="257"/>
      <c r="T631" s="258"/>
      <c r="AT631" s="253" t="s">
        <v>157</v>
      </c>
      <c r="AU631" s="253" t="s">
        <v>86</v>
      </c>
      <c r="AV631" s="251" t="s">
        <v>86</v>
      </c>
      <c r="AW631" s="251" t="s">
        <v>39</v>
      </c>
      <c r="AX631" s="251" t="s">
        <v>84</v>
      </c>
      <c r="AY631" s="253" t="s">
        <v>149</v>
      </c>
    </row>
    <row r="632" spans="2:65" s="117" customFormat="1" ht="16.5" customHeight="1">
      <c r="B632" s="112"/>
      <c r="C632" s="271" t="s">
        <v>863</v>
      </c>
      <c r="D632" s="271" t="s">
        <v>198</v>
      </c>
      <c r="E632" s="272" t="s">
        <v>318</v>
      </c>
      <c r="F632" s="273" t="s">
        <v>319</v>
      </c>
      <c r="G632" s="274" t="s">
        <v>182</v>
      </c>
      <c r="H632" s="275">
        <v>48.035</v>
      </c>
      <c r="I632" s="11"/>
      <c r="J632" s="276">
        <f>ROUND(I632*H632,2)</f>
        <v>0</v>
      </c>
      <c r="K632" s="273"/>
      <c r="L632" s="277"/>
      <c r="M632" s="278" t="s">
        <v>5</v>
      </c>
      <c r="N632" s="279" t="s">
        <v>47</v>
      </c>
      <c r="O632" s="113"/>
      <c r="P632" s="247">
        <f>O632*H632</f>
        <v>0</v>
      </c>
      <c r="Q632" s="247">
        <v>0.0018</v>
      </c>
      <c r="R632" s="247">
        <f>Q632*H632</f>
        <v>0.086463</v>
      </c>
      <c r="S632" s="247">
        <v>0</v>
      </c>
      <c r="T632" s="248">
        <f>S632*H632</f>
        <v>0</v>
      </c>
      <c r="AR632" s="97" t="s">
        <v>333</v>
      </c>
      <c r="AT632" s="97" t="s">
        <v>198</v>
      </c>
      <c r="AU632" s="97" t="s">
        <v>86</v>
      </c>
      <c r="AY632" s="97" t="s">
        <v>149</v>
      </c>
      <c r="BE632" s="249">
        <f>IF(N632="základní",J632,0)</f>
        <v>0</v>
      </c>
      <c r="BF632" s="249">
        <f>IF(N632="snížená",J632,0)</f>
        <v>0</v>
      </c>
      <c r="BG632" s="249">
        <f>IF(N632="zákl. přenesená",J632,0)</f>
        <v>0</v>
      </c>
      <c r="BH632" s="249">
        <f>IF(N632="sníž. přenesená",J632,0)</f>
        <v>0</v>
      </c>
      <c r="BI632" s="249">
        <f>IF(N632="nulová",J632,0)</f>
        <v>0</v>
      </c>
      <c r="BJ632" s="97" t="s">
        <v>84</v>
      </c>
      <c r="BK632" s="249">
        <f>ROUND(I632*H632,2)</f>
        <v>0</v>
      </c>
      <c r="BL632" s="97" t="s">
        <v>238</v>
      </c>
      <c r="BM632" s="97" t="s">
        <v>864</v>
      </c>
    </row>
    <row r="633" spans="2:51" s="251" customFormat="1" ht="13.5">
      <c r="B633" s="250"/>
      <c r="D633" s="259" t="s">
        <v>157</v>
      </c>
      <c r="F633" s="261" t="s">
        <v>865</v>
      </c>
      <c r="H633" s="262">
        <v>48.035</v>
      </c>
      <c r="I633" s="9"/>
      <c r="L633" s="250"/>
      <c r="M633" s="256"/>
      <c r="N633" s="257"/>
      <c r="O633" s="257"/>
      <c r="P633" s="257"/>
      <c r="Q633" s="257"/>
      <c r="R633" s="257"/>
      <c r="S633" s="257"/>
      <c r="T633" s="258"/>
      <c r="AT633" s="253" t="s">
        <v>157</v>
      </c>
      <c r="AU633" s="253" t="s">
        <v>86</v>
      </c>
      <c r="AV633" s="251" t="s">
        <v>86</v>
      </c>
      <c r="AW633" s="251" t="s">
        <v>6</v>
      </c>
      <c r="AX633" s="251" t="s">
        <v>84</v>
      </c>
      <c r="AY633" s="253" t="s">
        <v>149</v>
      </c>
    </row>
    <row r="634" spans="2:65" s="117" customFormat="1" ht="38.25" customHeight="1">
      <c r="B634" s="112"/>
      <c r="C634" s="239" t="s">
        <v>866</v>
      </c>
      <c r="D634" s="239" t="s">
        <v>151</v>
      </c>
      <c r="E634" s="240" t="s">
        <v>867</v>
      </c>
      <c r="F634" s="241" t="s">
        <v>868</v>
      </c>
      <c r="G634" s="242" t="s">
        <v>182</v>
      </c>
      <c r="H634" s="243">
        <v>31.365</v>
      </c>
      <c r="I634" s="8"/>
      <c r="J634" s="244">
        <f>ROUND(I634*H634,2)</f>
        <v>0</v>
      </c>
      <c r="K634" s="241"/>
      <c r="L634" s="112"/>
      <c r="M634" s="245" t="s">
        <v>5</v>
      </c>
      <c r="N634" s="246" t="s">
        <v>47</v>
      </c>
      <c r="O634" s="113"/>
      <c r="P634" s="247">
        <f>O634*H634</f>
        <v>0</v>
      </c>
      <c r="Q634" s="247">
        <v>0</v>
      </c>
      <c r="R634" s="247">
        <f>Q634*H634</f>
        <v>0</v>
      </c>
      <c r="S634" s="247">
        <v>0.0018</v>
      </c>
      <c r="T634" s="248">
        <f>S634*H634</f>
        <v>0.05645699999999999</v>
      </c>
      <c r="AR634" s="97" t="s">
        <v>238</v>
      </c>
      <c r="AT634" s="97" t="s">
        <v>151</v>
      </c>
      <c r="AU634" s="97" t="s">
        <v>86</v>
      </c>
      <c r="AY634" s="97" t="s">
        <v>149</v>
      </c>
      <c r="BE634" s="249">
        <f>IF(N634="základní",J634,0)</f>
        <v>0</v>
      </c>
      <c r="BF634" s="249">
        <f>IF(N634="snížená",J634,0)</f>
        <v>0</v>
      </c>
      <c r="BG634" s="249">
        <f>IF(N634="zákl. přenesená",J634,0)</f>
        <v>0</v>
      </c>
      <c r="BH634" s="249">
        <f>IF(N634="sníž. přenesená",J634,0)</f>
        <v>0</v>
      </c>
      <c r="BI634" s="249">
        <f>IF(N634="nulová",J634,0)</f>
        <v>0</v>
      </c>
      <c r="BJ634" s="97" t="s">
        <v>84</v>
      </c>
      <c r="BK634" s="249">
        <f>ROUND(I634*H634,2)</f>
        <v>0</v>
      </c>
      <c r="BL634" s="97" t="s">
        <v>238</v>
      </c>
      <c r="BM634" s="97" t="s">
        <v>869</v>
      </c>
    </row>
    <row r="635" spans="2:51" s="251" customFormat="1" ht="13.5">
      <c r="B635" s="250"/>
      <c r="D635" s="259" t="s">
        <v>157</v>
      </c>
      <c r="E635" s="260" t="s">
        <v>5</v>
      </c>
      <c r="F635" s="261" t="s">
        <v>870</v>
      </c>
      <c r="H635" s="262">
        <v>31.365</v>
      </c>
      <c r="I635" s="9"/>
      <c r="L635" s="250"/>
      <c r="M635" s="256"/>
      <c r="N635" s="257"/>
      <c r="O635" s="257"/>
      <c r="P635" s="257"/>
      <c r="Q635" s="257"/>
      <c r="R635" s="257"/>
      <c r="S635" s="257"/>
      <c r="T635" s="258"/>
      <c r="AT635" s="253" t="s">
        <v>157</v>
      </c>
      <c r="AU635" s="253" t="s">
        <v>86</v>
      </c>
      <c r="AV635" s="251" t="s">
        <v>86</v>
      </c>
      <c r="AW635" s="251" t="s">
        <v>39</v>
      </c>
      <c r="AX635" s="251" t="s">
        <v>84</v>
      </c>
      <c r="AY635" s="253" t="s">
        <v>149</v>
      </c>
    </row>
    <row r="636" spans="2:65" s="117" customFormat="1" ht="25.5" customHeight="1">
      <c r="B636" s="112"/>
      <c r="C636" s="239" t="s">
        <v>871</v>
      </c>
      <c r="D636" s="239" t="s">
        <v>151</v>
      </c>
      <c r="E636" s="240" t="s">
        <v>872</v>
      </c>
      <c r="F636" s="241" t="s">
        <v>873</v>
      </c>
      <c r="G636" s="242" t="s">
        <v>182</v>
      </c>
      <c r="H636" s="243">
        <v>119.245</v>
      </c>
      <c r="I636" s="8"/>
      <c r="J636" s="244">
        <f>ROUND(I636*H636,2)</f>
        <v>0</v>
      </c>
      <c r="K636" s="241"/>
      <c r="L636" s="112"/>
      <c r="M636" s="245" t="s">
        <v>5</v>
      </c>
      <c r="N636" s="246" t="s">
        <v>47</v>
      </c>
      <c r="O636" s="113"/>
      <c r="P636" s="247">
        <f>O636*H636</f>
        <v>0</v>
      </c>
      <c r="Q636" s="247">
        <v>0.00116</v>
      </c>
      <c r="R636" s="247">
        <f>Q636*H636</f>
        <v>0.1383242</v>
      </c>
      <c r="S636" s="247">
        <v>0</v>
      </c>
      <c r="T636" s="248">
        <f>S636*H636</f>
        <v>0</v>
      </c>
      <c r="AR636" s="97" t="s">
        <v>238</v>
      </c>
      <c r="AT636" s="97" t="s">
        <v>151</v>
      </c>
      <c r="AU636" s="97" t="s">
        <v>86</v>
      </c>
      <c r="AY636" s="97" t="s">
        <v>149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97" t="s">
        <v>84</v>
      </c>
      <c r="BK636" s="249">
        <f>ROUND(I636*H636,2)</f>
        <v>0</v>
      </c>
      <c r="BL636" s="97" t="s">
        <v>238</v>
      </c>
      <c r="BM636" s="97" t="s">
        <v>874</v>
      </c>
    </row>
    <row r="637" spans="2:51" s="251" customFormat="1" ht="13.5">
      <c r="B637" s="250"/>
      <c r="D637" s="252" t="s">
        <v>157</v>
      </c>
      <c r="E637" s="253" t="s">
        <v>5</v>
      </c>
      <c r="F637" s="254" t="s">
        <v>875</v>
      </c>
      <c r="H637" s="255">
        <v>26.725</v>
      </c>
      <c r="I637" s="9"/>
      <c r="L637" s="250"/>
      <c r="M637" s="256"/>
      <c r="N637" s="257"/>
      <c r="O637" s="257"/>
      <c r="P637" s="257"/>
      <c r="Q637" s="257"/>
      <c r="R637" s="257"/>
      <c r="S637" s="257"/>
      <c r="T637" s="258"/>
      <c r="AT637" s="253" t="s">
        <v>157</v>
      </c>
      <c r="AU637" s="253" t="s">
        <v>86</v>
      </c>
      <c r="AV637" s="251" t="s">
        <v>86</v>
      </c>
      <c r="AW637" s="251" t="s">
        <v>39</v>
      </c>
      <c r="AX637" s="251" t="s">
        <v>76</v>
      </c>
      <c r="AY637" s="253" t="s">
        <v>149</v>
      </c>
    </row>
    <row r="638" spans="2:51" s="251" customFormat="1" ht="13.5">
      <c r="B638" s="250"/>
      <c r="D638" s="252" t="s">
        <v>157</v>
      </c>
      <c r="E638" s="253" t="s">
        <v>5</v>
      </c>
      <c r="F638" s="254" t="s">
        <v>826</v>
      </c>
      <c r="H638" s="255">
        <v>87.88</v>
      </c>
      <c r="I638" s="9"/>
      <c r="L638" s="250"/>
      <c r="M638" s="256"/>
      <c r="N638" s="257"/>
      <c r="O638" s="257"/>
      <c r="P638" s="257"/>
      <c r="Q638" s="257"/>
      <c r="R638" s="257"/>
      <c r="S638" s="257"/>
      <c r="T638" s="258"/>
      <c r="AT638" s="253" t="s">
        <v>157</v>
      </c>
      <c r="AU638" s="253" t="s">
        <v>86</v>
      </c>
      <c r="AV638" s="251" t="s">
        <v>86</v>
      </c>
      <c r="AW638" s="251" t="s">
        <v>39</v>
      </c>
      <c r="AX638" s="251" t="s">
        <v>76</v>
      </c>
      <c r="AY638" s="253" t="s">
        <v>149</v>
      </c>
    </row>
    <row r="639" spans="2:51" s="251" customFormat="1" ht="13.5">
      <c r="B639" s="250"/>
      <c r="D639" s="252" t="s">
        <v>157</v>
      </c>
      <c r="E639" s="253" t="s">
        <v>5</v>
      </c>
      <c r="F639" s="254" t="s">
        <v>876</v>
      </c>
      <c r="H639" s="255">
        <v>4.64</v>
      </c>
      <c r="I639" s="9"/>
      <c r="L639" s="250"/>
      <c r="M639" s="256"/>
      <c r="N639" s="257"/>
      <c r="O639" s="257"/>
      <c r="P639" s="257"/>
      <c r="Q639" s="257"/>
      <c r="R639" s="257"/>
      <c r="S639" s="257"/>
      <c r="T639" s="258"/>
      <c r="AT639" s="253" t="s">
        <v>157</v>
      </c>
      <c r="AU639" s="253" t="s">
        <v>86</v>
      </c>
      <c r="AV639" s="251" t="s">
        <v>86</v>
      </c>
      <c r="AW639" s="251" t="s">
        <v>39</v>
      </c>
      <c r="AX639" s="251" t="s">
        <v>76</v>
      </c>
      <c r="AY639" s="253" t="s">
        <v>149</v>
      </c>
    </row>
    <row r="640" spans="2:51" s="281" customFormat="1" ht="13.5">
      <c r="B640" s="280"/>
      <c r="D640" s="259" t="s">
        <v>157</v>
      </c>
      <c r="E640" s="282" t="s">
        <v>5</v>
      </c>
      <c r="F640" s="283" t="s">
        <v>237</v>
      </c>
      <c r="H640" s="284">
        <v>119.245</v>
      </c>
      <c r="I640" s="12"/>
      <c r="L640" s="280"/>
      <c r="M640" s="285"/>
      <c r="N640" s="286"/>
      <c r="O640" s="286"/>
      <c r="P640" s="286"/>
      <c r="Q640" s="286"/>
      <c r="R640" s="286"/>
      <c r="S640" s="286"/>
      <c r="T640" s="287"/>
      <c r="AT640" s="288" t="s">
        <v>157</v>
      </c>
      <c r="AU640" s="288" t="s">
        <v>86</v>
      </c>
      <c r="AV640" s="281" t="s">
        <v>155</v>
      </c>
      <c r="AW640" s="281" t="s">
        <v>39</v>
      </c>
      <c r="AX640" s="281" t="s">
        <v>84</v>
      </c>
      <c r="AY640" s="288" t="s">
        <v>149</v>
      </c>
    </row>
    <row r="641" spans="2:65" s="117" customFormat="1" ht="25.5" customHeight="1">
      <c r="B641" s="112"/>
      <c r="C641" s="271" t="s">
        <v>877</v>
      </c>
      <c r="D641" s="271" t="s">
        <v>198</v>
      </c>
      <c r="E641" s="272" t="s">
        <v>878</v>
      </c>
      <c r="F641" s="273" t="s">
        <v>879</v>
      </c>
      <c r="G641" s="274" t="s">
        <v>154</v>
      </c>
      <c r="H641" s="275">
        <v>0.71</v>
      </c>
      <c r="I641" s="11"/>
      <c r="J641" s="276">
        <f>ROUND(I641*H641,2)</f>
        <v>0</v>
      </c>
      <c r="K641" s="273"/>
      <c r="L641" s="277"/>
      <c r="M641" s="278" t="s">
        <v>5</v>
      </c>
      <c r="N641" s="279" t="s">
        <v>47</v>
      </c>
      <c r="O641" s="113"/>
      <c r="P641" s="247">
        <f>O641*H641</f>
        <v>0</v>
      </c>
      <c r="Q641" s="247">
        <v>0.032</v>
      </c>
      <c r="R641" s="247">
        <f>Q641*H641</f>
        <v>0.02272</v>
      </c>
      <c r="S641" s="247">
        <v>0</v>
      </c>
      <c r="T641" s="248">
        <f>S641*H641</f>
        <v>0</v>
      </c>
      <c r="AR641" s="97" t="s">
        <v>333</v>
      </c>
      <c r="AT641" s="97" t="s">
        <v>198</v>
      </c>
      <c r="AU641" s="97" t="s">
        <v>86</v>
      </c>
      <c r="AY641" s="97" t="s">
        <v>149</v>
      </c>
      <c r="BE641" s="249">
        <f>IF(N641="základní",J641,0)</f>
        <v>0</v>
      </c>
      <c r="BF641" s="249">
        <f>IF(N641="snížená",J641,0)</f>
        <v>0</v>
      </c>
      <c r="BG641" s="249">
        <f>IF(N641="zákl. přenesená",J641,0)</f>
        <v>0</v>
      </c>
      <c r="BH641" s="249">
        <f>IF(N641="sníž. přenesená",J641,0)</f>
        <v>0</v>
      </c>
      <c r="BI641" s="249">
        <f>IF(N641="nulová",J641,0)</f>
        <v>0</v>
      </c>
      <c r="BJ641" s="97" t="s">
        <v>84</v>
      </c>
      <c r="BK641" s="249">
        <f>ROUND(I641*H641,2)</f>
        <v>0</v>
      </c>
      <c r="BL641" s="97" t="s">
        <v>238</v>
      </c>
      <c r="BM641" s="97" t="s">
        <v>880</v>
      </c>
    </row>
    <row r="642" spans="2:47" s="117" customFormat="1" ht="27">
      <c r="B642" s="112"/>
      <c r="D642" s="252" t="s">
        <v>242</v>
      </c>
      <c r="F642" s="289" t="s">
        <v>881</v>
      </c>
      <c r="I642" s="13"/>
      <c r="L642" s="112"/>
      <c r="M642" s="290"/>
      <c r="N642" s="113"/>
      <c r="O642" s="113"/>
      <c r="P642" s="113"/>
      <c r="Q642" s="113"/>
      <c r="R642" s="113"/>
      <c r="S642" s="113"/>
      <c r="T642" s="143"/>
      <c r="AT642" s="97" t="s">
        <v>242</v>
      </c>
      <c r="AU642" s="97" t="s">
        <v>86</v>
      </c>
    </row>
    <row r="643" spans="2:51" s="251" customFormat="1" ht="13.5">
      <c r="B643" s="250"/>
      <c r="D643" s="259" t="s">
        <v>157</v>
      </c>
      <c r="E643" s="260" t="s">
        <v>5</v>
      </c>
      <c r="F643" s="261" t="s">
        <v>882</v>
      </c>
      <c r="H643" s="262">
        <v>0.71</v>
      </c>
      <c r="I643" s="9"/>
      <c r="L643" s="250"/>
      <c r="M643" s="256"/>
      <c r="N643" s="257"/>
      <c r="O643" s="257"/>
      <c r="P643" s="257"/>
      <c r="Q643" s="257"/>
      <c r="R643" s="257"/>
      <c r="S643" s="257"/>
      <c r="T643" s="258"/>
      <c r="AT643" s="253" t="s">
        <v>157</v>
      </c>
      <c r="AU643" s="253" t="s">
        <v>86</v>
      </c>
      <c r="AV643" s="251" t="s">
        <v>86</v>
      </c>
      <c r="AW643" s="251" t="s">
        <v>39</v>
      </c>
      <c r="AX643" s="251" t="s">
        <v>84</v>
      </c>
      <c r="AY643" s="253" t="s">
        <v>149</v>
      </c>
    </row>
    <row r="644" spans="2:65" s="117" customFormat="1" ht="16.5" customHeight="1">
      <c r="B644" s="112"/>
      <c r="C644" s="271" t="s">
        <v>883</v>
      </c>
      <c r="D644" s="271" t="s">
        <v>198</v>
      </c>
      <c r="E644" s="272" t="s">
        <v>884</v>
      </c>
      <c r="F644" s="273" t="s">
        <v>885</v>
      </c>
      <c r="G644" s="274" t="s">
        <v>182</v>
      </c>
      <c r="H644" s="275">
        <v>31.992</v>
      </c>
      <c r="I644" s="11"/>
      <c r="J644" s="276">
        <f>ROUND(I644*H644,2)</f>
        <v>0</v>
      </c>
      <c r="K644" s="273"/>
      <c r="L644" s="277"/>
      <c r="M644" s="278" t="s">
        <v>5</v>
      </c>
      <c r="N644" s="279" t="s">
        <v>47</v>
      </c>
      <c r="O644" s="113"/>
      <c r="P644" s="247">
        <f>O644*H644</f>
        <v>0</v>
      </c>
      <c r="Q644" s="247">
        <v>0.00048</v>
      </c>
      <c r="R644" s="247">
        <f>Q644*H644</f>
        <v>0.01535616</v>
      </c>
      <c r="S644" s="247">
        <v>0</v>
      </c>
      <c r="T644" s="248">
        <f>S644*H644</f>
        <v>0</v>
      </c>
      <c r="AR644" s="97" t="s">
        <v>333</v>
      </c>
      <c r="AT644" s="97" t="s">
        <v>198</v>
      </c>
      <c r="AU644" s="97" t="s">
        <v>86</v>
      </c>
      <c r="AY644" s="97" t="s">
        <v>149</v>
      </c>
      <c r="BE644" s="249">
        <f>IF(N644="základní",J644,0)</f>
        <v>0</v>
      </c>
      <c r="BF644" s="249">
        <f>IF(N644="snížená",J644,0)</f>
        <v>0</v>
      </c>
      <c r="BG644" s="249">
        <f>IF(N644="zákl. přenesená",J644,0)</f>
        <v>0</v>
      </c>
      <c r="BH644" s="249">
        <f>IF(N644="sníž. přenesená",J644,0)</f>
        <v>0</v>
      </c>
      <c r="BI644" s="249">
        <f>IF(N644="nulová",J644,0)</f>
        <v>0</v>
      </c>
      <c r="BJ644" s="97" t="s">
        <v>84</v>
      </c>
      <c r="BK644" s="249">
        <f>ROUND(I644*H644,2)</f>
        <v>0</v>
      </c>
      <c r="BL644" s="97" t="s">
        <v>238</v>
      </c>
      <c r="BM644" s="97" t="s">
        <v>886</v>
      </c>
    </row>
    <row r="645" spans="2:51" s="251" customFormat="1" ht="13.5">
      <c r="B645" s="250"/>
      <c r="D645" s="259" t="s">
        <v>157</v>
      </c>
      <c r="F645" s="261" t="s">
        <v>450</v>
      </c>
      <c r="H645" s="262">
        <v>31.992</v>
      </c>
      <c r="I645" s="9"/>
      <c r="L645" s="250"/>
      <c r="M645" s="256"/>
      <c r="N645" s="257"/>
      <c r="O645" s="257"/>
      <c r="P645" s="257"/>
      <c r="Q645" s="257"/>
      <c r="R645" s="257"/>
      <c r="S645" s="257"/>
      <c r="T645" s="258"/>
      <c r="AT645" s="253" t="s">
        <v>157</v>
      </c>
      <c r="AU645" s="253" t="s">
        <v>86</v>
      </c>
      <c r="AV645" s="251" t="s">
        <v>86</v>
      </c>
      <c r="AW645" s="251" t="s">
        <v>6</v>
      </c>
      <c r="AX645" s="251" t="s">
        <v>84</v>
      </c>
      <c r="AY645" s="253" t="s">
        <v>149</v>
      </c>
    </row>
    <row r="646" spans="2:65" s="117" customFormat="1" ht="16.5" customHeight="1">
      <c r="B646" s="112"/>
      <c r="C646" s="271" t="s">
        <v>887</v>
      </c>
      <c r="D646" s="271" t="s">
        <v>198</v>
      </c>
      <c r="E646" s="272" t="s">
        <v>888</v>
      </c>
      <c r="F646" s="273" t="s">
        <v>889</v>
      </c>
      <c r="G646" s="274" t="s">
        <v>182</v>
      </c>
      <c r="H646" s="275">
        <v>89.638</v>
      </c>
      <c r="I646" s="11"/>
      <c r="J646" s="276">
        <f>ROUND(I646*H646,2)</f>
        <v>0</v>
      </c>
      <c r="K646" s="273"/>
      <c r="L646" s="277"/>
      <c r="M646" s="278" t="s">
        <v>5</v>
      </c>
      <c r="N646" s="279" t="s">
        <v>47</v>
      </c>
      <c r="O646" s="113"/>
      <c r="P646" s="247">
        <f>O646*H646</f>
        <v>0</v>
      </c>
      <c r="Q646" s="247">
        <v>0.00048</v>
      </c>
      <c r="R646" s="247">
        <f>Q646*H646</f>
        <v>0.04302624</v>
      </c>
      <c r="S646" s="247">
        <v>0</v>
      </c>
      <c r="T646" s="248">
        <f>S646*H646</f>
        <v>0</v>
      </c>
      <c r="AR646" s="97" t="s">
        <v>333</v>
      </c>
      <c r="AT646" s="97" t="s">
        <v>198</v>
      </c>
      <c r="AU646" s="97" t="s">
        <v>86</v>
      </c>
      <c r="AY646" s="97" t="s">
        <v>149</v>
      </c>
      <c r="BE646" s="249">
        <f>IF(N646="základní",J646,0)</f>
        <v>0</v>
      </c>
      <c r="BF646" s="249">
        <f>IF(N646="snížená",J646,0)</f>
        <v>0</v>
      </c>
      <c r="BG646" s="249">
        <f>IF(N646="zákl. přenesená",J646,0)</f>
        <v>0</v>
      </c>
      <c r="BH646" s="249">
        <f>IF(N646="sníž. přenesená",J646,0)</f>
        <v>0</v>
      </c>
      <c r="BI646" s="249">
        <f>IF(N646="nulová",J646,0)</f>
        <v>0</v>
      </c>
      <c r="BJ646" s="97" t="s">
        <v>84</v>
      </c>
      <c r="BK646" s="249">
        <f>ROUND(I646*H646,2)</f>
        <v>0</v>
      </c>
      <c r="BL646" s="97" t="s">
        <v>238</v>
      </c>
      <c r="BM646" s="97" t="s">
        <v>890</v>
      </c>
    </row>
    <row r="647" spans="2:51" s="251" customFormat="1" ht="13.5">
      <c r="B647" s="250"/>
      <c r="D647" s="259" t="s">
        <v>157</v>
      </c>
      <c r="F647" s="261" t="s">
        <v>891</v>
      </c>
      <c r="H647" s="262">
        <v>89.638</v>
      </c>
      <c r="I647" s="9"/>
      <c r="L647" s="250"/>
      <c r="M647" s="256"/>
      <c r="N647" s="257"/>
      <c r="O647" s="257"/>
      <c r="P647" s="257"/>
      <c r="Q647" s="257"/>
      <c r="R647" s="257"/>
      <c r="S647" s="257"/>
      <c r="T647" s="258"/>
      <c r="AT647" s="253" t="s">
        <v>157</v>
      </c>
      <c r="AU647" s="253" t="s">
        <v>86</v>
      </c>
      <c r="AV647" s="251" t="s">
        <v>86</v>
      </c>
      <c r="AW647" s="251" t="s">
        <v>6</v>
      </c>
      <c r="AX647" s="251" t="s">
        <v>84</v>
      </c>
      <c r="AY647" s="253" t="s">
        <v>149</v>
      </c>
    </row>
    <row r="648" spans="2:65" s="117" customFormat="1" ht="25.5" customHeight="1">
      <c r="B648" s="112"/>
      <c r="C648" s="239" t="s">
        <v>892</v>
      </c>
      <c r="D648" s="239" t="s">
        <v>151</v>
      </c>
      <c r="E648" s="240" t="s">
        <v>893</v>
      </c>
      <c r="F648" s="241" t="s">
        <v>894</v>
      </c>
      <c r="G648" s="242" t="s">
        <v>182</v>
      </c>
      <c r="H648" s="243">
        <v>31.365</v>
      </c>
      <c r="I648" s="8"/>
      <c r="J648" s="244">
        <f>ROUND(I648*H648,2)</f>
        <v>0</v>
      </c>
      <c r="K648" s="241"/>
      <c r="L648" s="112"/>
      <c r="M648" s="245" t="s">
        <v>5</v>
      </c>
      <c r="N648" s="246" t="s">
        <v>47</v>
      </c>
      <c r="O648" s="113"/>
      <c r="P648" s="247">
        <f>O648*H648</f>
        <v>0</v>
      </c>
      <c r="Q648" s="247">
        <v>0.00116</v>
      </c>
      <c r="R648" s="247">
        <f>Q648*H648</f>
        <v>0.036383399999999996</v>
      </c>
      <c r="S648" s="247">
        <v>0</v>
      </c>
      <c r="T648" s="248">
        <f>S648*H648</f>
        <v>0</v>
      </c>
      <c r="AR648" s="97" t="s">
        <v>238</v>
      </c>
      <c r="AT648" s="97" t="s">
        <v>151</v>
      </c>
      <c r="AU648" s="97" t="s">
        <v>86</v>
      </c>
      <c r="AY648" s="97" t="s">
        <v>149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97" t="s">
        <v>84</v>
      </c>
      <c r="BK648" s="249">
        <f>ROUND(I648*H648,2)</f>
        <v>0</v>
      </c>
      <c r="BL648" s="97" t="s">
        <v>238</v>
      </c>
      <c r="BM648" s="97" t="s">
        <v>895</v>
      </c>
    </row>
    <row r="649" spans="2:51" s="251" customFormat="1" ht="13.5">
      <c r="B649" s="250"/>
      <c r="D649" s="259" t="s">
        <v>157</v>
      </c>
      <c r="E649" s="260" t="s">
        <v>5</v>
      </c>
      <c r="F649" s="261" t="s">
        <v>445</v>
      </c>
      <c r="H649" s="262">
        <v>31.365</v>
      </c>
      <c r="I649" s="9"/>
      <c r="L649" s="250"/>
      <c r="M649" s="256"/>
      <c r="N649" s="257"/>
      <c r="O649" s="257"/>
      <c r="P649" s="257"/>
      <c r="Q649" s="257"/>
      <c r="R649" s="257"/>
      <c r="S649" s="257"/>
      <c r="T649" s="258"/>
      <c r="AT649" s="253" t="s">
        <v>157</v>
      </c>
      <c r="AU649" s="253" t="s">
        <v>86</v>
      </c>
      <c r="AV649" s="251" t="s">
        <v>86</v>
      </c>
      <c r="AW649" s="251" t="s">
        <v>39</v>
      </c>
      <c r="AX649" s="251" t="s">
        <v>84</v>
      </c>
      <c r="AY649" s="253" t="s">
        <v>149</v>
      </c>
    </row>
    <row r="650" spans="2:65" s="117" customFormat="1" ht="38.25" customHeight="1">
      <c r="B650" s="112"/>
      <c r="C650" s="271" t="s">
        <v>896</v>
      </c>
      <c r="D650" s="271" t="s">
        <v>198</v>
      </c>
      <c r="E650" s="272" t="s">
        <v>897</v>
      </c>
      <c r="F650" s="273" t="s">
        <v>898</v>
      </c>
      <c r="G650" s="274" t="s">
        <v>154</v>
      </c>
      <c r="H650" s="275">
        <v>2.239</v>
      </c>
      <c r="I650" s="11"/>
      <c r="J650" s="276">
        <f>ROUND(I650*H650,2)</f>
        <v>0</v>
      </c>
      <c r="K650" s="273"/>
      <c r="L650" s="277"/>
      <c r="M650" s="278" t="s">
        <v>5</v>
      </c>
      <c r="N650" s="279" t="s">
        <v>47</v>
      </c>
      <c r="O650" s="113"/>
      <c r="P650" s="247">
        <f>O650*H650</f>
        <v>0</v>
      </c>
      <c r="Q650" s="247">
        <v>0.03</v>
      </c>
      <c r="R650" s="247">
        <f>Q650*H650</f>
        <v>0.06717</v>
      </c>
      <c r="S650" s="247">
        <v>0</v>
      </c>
      <c r="T650" s="248">
        <f>S650*H650</f>
        <v>0</v>
      </c>
      <c r="AR650" s="97" t="s">
        <v>333</v>
      </c>
      <c r="AT650" s="97" t="s">
        <v>198</v>
      </c>
      <c r="AU650" s="97" t="s">
        <v>86</v>
      </c>
      <c r="AY650" s="97" t="s">
        <v>149</v>
      </c>
      <c r="BE650" s="249">
        <f>IF(N650="základní",J650,0)</f>
        <v>0</v>
      </c>
      <c r="BF650" s="249">
        <f>IF(N650="snížená",J650,0)</f>
        <v>0</v>
      </c>
      <c r="BG650" s="249">
        <f>IF(N650="zákl. přenesená",J650,0)</f>
        <v>0</v>
      </c>
      <c r="BH650" s="249">
        <f>IF(N650="sníž. přenesená",J650,0)</f>
        <v>0</v>
      </c>
      <c r="BI650" s="249">
        <f>IF(N650="nulová",J650,0)</f>
        <v>0</v>
      </c>
      <c r="BJ650" s="97" t="s">
        <v>84</v>
      </c>
      <c r="BK650" s="249">
        <f>ROUND(I650*H650,2)</f>
        <v>0</v>
      </c>
      <c r="BL650" s="97" t="s">
        <v>238</v>
      </c>
      <c r="BM650" s="97" t="s">
        <v>899</v>
      </c>
    </row>
    <row r="651" spans="2:51" s="251" customFormat="1" ht="13.5">
      <c r="B651" s="250"/>
      <c r="D651" s="259" t="s">
        <v>157</v>
      </c>
      <c r="E651" s="260" t="s">
        <v>5</v>
      </c>
      <c r="F651" s="261" t="s">
        <v>900</v>
      </c>
      <c r="H651" s="262">
        <v>2.239</v>
      </c>
      <c r="I651" s="9"/>
      <c r="L651" s="250"/>
      <c r="M651" s="256"/>
      <c r="N651" s="257"/>
      <c r="O651" s="257"/>
      <c r="P651" s="257"/>
      <c r="Q651" s="257"/>
      <c r="R651" s="257"/>
      <c r="S651" s="257"/>
      <c r="T651" s="258"/>
      <c r="AT651" s="253" t="s">
        <v>157</v>
      </c>
      <c r="AU651" s="253" t="s">
        <v>86</v>
      </c>
      <c r="AV651" s="251" t="s">
        <v>86</v>
      </c>
      <c r="AW651" s="251" t="s">
        <v>39</v>
      </c>
      <c r="AX651" s="251" t="s">
        <v>84</v>
      </c>
      <c r="AY651" s="253" t="s">
        <v>149</v>
      </c>
    </row>
    <row r="652" spans="2:65" s="117" customFormat="1" ht="38.25" customHeight="1">
      <c r="B652" s="112"/>
      <c r="C652" s="239" t="s">
        <v>901</v>
      </c>
      <c r="D652" s="239" t="s">
        <v>151</v>
      </c>
      <c r="E652" s="240" t="s">
        <v>902</v>
      </c>
      <c r="F652" s="241" t="s">
        <v>903</v>
      </c>
      <c r="G652" s="242" t="s">
        <v>794</v>
      </c>
      <c r="H652" s="357"/>
      <c r="I652" s="8"/>
      <c r="J652" s="244">
        <f>ROUND(I652*H652,2)</f>
        <v>0</v>
      </c>
      <c r="K652" s="241"/>
      <c r="L652" s="112"/>
      <c r="M652" s="245" t="s">
        <v>5</v>
      </c>
      <c r="N652" s="246" t="s">
        <v>47</v>
      </c>
      <c r="O652" s="113"/>
      <c r="P652" s="247">
        <f>O652*H652</f>
        <v>0</v>
      </c>
      <c r="Q652" s="247">
        <v>0</v>
      </c>
      <c r="R652" s="247">
        <f>Q652*H652</f>
        <v>0</v>
      </c>
      <c r="S652" s="247">
        <v>0</v>
      </c>
      <c r="T652" s="248">
        <f>S652*H652</f>
        <v>0</v>
      </c>
      <c r="AR652" s="97" t="s">
        <v>238</v>
      </c>
      <c r="AT652" s="97" t="s">
        <v>151</v>
      </c>
      <c r="AU652" s="97" t="s">
        <v>86</v>
      </c>
      <c r="AY652" s="97" t="s">
        <v>149</v>
      </c>
      <c r="BE652" s="249">
        <f>IF(N652="základní",J652,0)</f>
        <v>0</v>
      </c>
      <c r="BF652" s="249">
        <f>IF(N652="snížená",J652,0)</f>
        <v>0</v>
      </c>
      <c r="BG652" s="249">
        <f>IF(N652="zákl. přenesená",J652,0)</f>
        <v>0</v>
      </c>
      <c r="BH652" s="249">
        <f>IF(N652="sníž. přenesená",J652,0)</f>
        <v>0</v>
      </c>
      <c r="BI652" s="249">
        <f>IF(N652="nulová",J652,0)</f>
        <v>0</v>
      </c>
      <c r="BJ652" s="97" t="s">
        <v>84</v>
      </c>
      <c r="BK652" s="249">
        <f>ROUND(I652*H652,2)</f>
        <v>0</v>
      </c>
      <c r="BL652" s="97" t="s">
        <v>238</v>
      </c>
      <c r="BM652" s="97" t="s">
        <v>904</v>
      </c>
    </row>
    <row r="653" spans="2:63" s="226" customFormat="1" ht="29.85" customHeight="1">
      <c r="B653" s="225"/>
      <c r="D653" s="236" t="s">
        <v>75</v>
      </c>
      <c r="E653" s="237" t="s">
        <v>905</v>
      </c>
      <c r="F653" s="237" t="s">
        <v>906</v>
      </c>
      <c r="I653" s="7"/>
      <c r="J653" s="238">
        <f>BK653</f>
        <v>0</v>
      </c>
      <c r="L653" s="225"/>
      <c r="M653" s="230"/>
      <c r="N653" s="231"/>
      <c r="O653" s="231"/>
      <c r="P653" s="232">
        <f>SUM(P654:P660)</f>
        <v>0</v>
      </c>
      <c r="Q653" s="231"/>
      <c r="R653" s="232">
        <f>SUM(R654:R660)</f>
        <v>0.35919</v>
      </c>
      <c r="S653" s="231"/>
      <c r="T653" s="233">
        <f>SUM(T654:T660)</f>
        <v>0.45786000000000004</v>
      </c>
      <c r="AR653" s="227" t="s">
        <v>86</v>
      </c>
      <c r="AT653" s="234" t="s">
        <v>75</v>
      </c>
      <c r="AU653" s="234" t="s">
        <v>84</v>
      </c>
      <c r="AY653" s="227" t="s">
        <v>149</v>
      </c>
      <c r="BK653" s="235">
        <f>SUM(BK654:BK660)</f>
        <v>0</v>
      </c>
    </row>
    <row r="654" spans="2:65" s="117" customFormat="1" ht="16.5" customHeight="1">
      <c r="B654" s="112"/>
      <c r="C654" s="239" t="s">
        <v>907</v>
      </c>
      <c r="D654" s="239" t="s">
        <v>151</v>
      </c>
      <c r="E654" s="240" t="s">
        <v>908</v>
      </c>
      <c r="F654" s="241" t="s">
        <v>909</v>
      </c>
      <c r="G654" s="242" t="s">
        <v>189</v>
      </c>
      <c r="H654" s="243">
        <v>15</v>
      </c>
      <c r="I654" s="8"/>
      <c r="J654" s="244">
        <f>ROUND(I654*H654,2)</f>
        <v>0</v>
      </c>
      <c r="K654" s="241"/>
      <c r="L654" s="112"/>
      <c r="M654" s="245" t="s">
        <v>5</v>
      </c>
      <c r="N654" s="246" t="s">
        <v>47</v>
      </c>
      <c r="O654" s="113"/>
      <c r="P654" s="247">
        <f>O654*H654</f>
        <v>0</v>
      </c>
      <c r="Q654" s="247">
        <v>0.02261</v>
      </c>
      <c r="R654" s="247">
        <f>Q654*H654</f>
        <v>0.33915</v>
      </c>
      <c r="S654" s="247">
        <v>0</v>
      </c>
      <c r="T654" s="248">
        <f>S654*H654</f>
        <v>0</v>
      </c>
      <c r="AR654" s="97" t="s">
        <v>238</v>
      </c>
      <c r="AT654" s="97" t="s">
        <v>151</v>
      </c>
      <c r="AU654" s="97" t="s">
        <v>86</v>
      </c>
      <c r="AY654" s="97" t="s">
        <v>149</v>
      </c>
      <c r="BE654" s="249">
        <f>IF(N654="základní",J654,0)</f>
        <v>0</v>
      </c>
      <c r="BF654" s="249">
        <f>IF(N654="snížená",J654,0)</f>
        <v>0</v>
      </c>
      <c r="BG654" s="249">
        <f>IF(N654="zákl. přenesená",J654,0)</f>
        <v>0</v>
      </c>
      <c r="BH654" s="249">
        <f>IF(N654="sníž. přenesená",J654,0)</f>
        <v>0</v>
      </c>
      <c r="BI654" s="249">
        <f>IF(N654="nulová",J654,0)</f>
        <v>0</v>
      </c>
      <c r="BJ654" s="97" t="s">
        <v>84</v>
      </c>
      <c r="BK654" s="249">
        <f>ROUND(I654*H654,2)</f>
        <v>0</v>
      </c>
      <c r="BL654" s="97" t="s">
        <v>238</v>
      </c>
      <c r="BM654" s="97" t="s">
        <v>910</v>
      </c>
    </row>
    <row r="655" spans="2:51" s="251" customFormat="1" ht="13.5">
      <c r="B655" s="250"/>
      <c r="D655" s="259" t="s">
        <v>157</v>
      </c>
      <c r="E655" s="260" t="s">
        <v>5</v>
      </c>
      <c r="F655" s="261" t="s">
        <v>911</v>
      </c>
      <c r="H655" s="262">
        <v>15</v>
      </c>
      <c r="I655" s="9"/>
      <c r="L655" s="250"/>
      <c r="M655" s="256"/>
      <c r="N655" s="257"/>
      <c r="O655" s="257"/>
      <c r="P655" s="257"/>
      <c r="Q655" s="257"/>
      <c r="R655" s="257"/>
      <c r="S655" s="257"/>
      <c r="T655" s="258"/>
      <c r="AT655" s="253" t="s">
        <v>157</v>
      </c>
      <c r="AU655" s="253" t="s">
        <v>86</v>
      </c>
      <c r="AV655" s="251" t="s">
        <v>86</v>
      </c>
      <c r="AW655" s="251" t="s">
        <v>39</v>
      </c>
      <c r="AX655" s="251" t="s">
        <v>84</v>
      </c>
      <c r="AY655" s="253" t="s">
        <v>149</v>
      </c>
    </row>
    <row r="656" spans="2:65" s="117" customFormat="1" ht="16.5" customHeight="1">
      <c r="B656" s="112"/>
      <c r="C656" s="239" t="s">
        <v>912</v>
      </c>
      <c r="D656" s="239" t="s">
        <v>151</v>
      </c>
      <c r="E656" s="240" t="s">
        <v>913</v>
      </c>
      <c r="F656" s="241" t="s">
        <v>914</v>
      </c>
      <c r="G656" s="242" t="s">
        <v>189</v>
      </c>
      <c r="H656" s="243">
        <v>5</v>
      </c>
      <c r="I656" s="8"/>
      <c r="J656" s="244">
        <f>ROUND(I656*H656,2)</f>
        <v>0</v>
      </c>
      <c r="K656" s="241"/>
      <c r="L656" s="112"/>
      <c r="M656" s="245" t="s">
        <v>5</v>
      </c>
      <c r="N656" s="246" t="s">
        <v>47</v>
      </c>
      <c r="O656" s="113"/>
      <c r="P656" s="247">
        <f>O656*H656</f>
        <v>0</v>
      </c>
      <c r="Q656" s="247">
        <v>0.00029</v>
      </c>
      <c r="R656" s="247">
        <f>Q656*H656</f>
        <v>0.00145</v>
      </c>
      <c r="S656" s="247">
        <v>0</v>
      </c>
      <c r="T656" s="248">
        <f>S656*H656</f>
        <v>0</v>
      </c>
      <c r="AR656" s="97" t="s">
        <v>238</v>
      </c>
      <c r="AT656" s="97" t="s">
        <v>151</v>
      </c>
      <c r="AU656" s="97" t="s">
        <v>86</v>
      </c>
      <c r="AY656" s="97" t="s">
        <v>149</v>
      </c>
      <c r="BE656" s="249">
        <f>IF(N656="základní",J656,0)</f>
        <v>0</v>
      </c>
      <c r="BF656" s="249">
        <f>IF(N656="snížená",J656,0)</f>
        <v>0</v>
      </c>
      <c r="BG656" s="249">
        <f>IF(N656="zákl. přenesená",J656,0)</f>
        <v>0</v>
      </c>
      <c r="BH656" s="249">
        <f>IF(N656="sníž. přenesená",J656,0)</f>
        <v>0</v>
      </c>
      <c r="BI656" s="249">
        <f>IF(N656="nulová",J656,0)</f>
        <v>0</v>
      </c>
      <c r="BJ656" s="97" t="s">
        <v>84</v>
      </c>
      <c r="BK656" s="249">
        <f>ROUND(I656*H656,2)</f>
        <v>0</v>
      </c>
      <c r="BL656" s="97" t="s">
        <v>238</v>
      </c>
      <c r="BM656" s="97" t="s">
        <v>915</v>
      </c>
    </row>
    <row r="657" spans="2:47" s="117" customFormat="1" ht="54">
      <c r="B657" s="112"/>
      <c r="D657" s="259" t="s">
        <v>242</v>
      </c>
      <c r="F657" s="294" t="s">
        <v>916</v>
      </c>
      <c r="I657" s="13"/>
      <c r="L657" s="112"/>
      <c r="M657" s="290"/>
      <c r="N657" s="113"/>
      <c r="O657" s="113"/>
      <c r="P657" s="113"/>
      <c r="Q657" s="113"/>
      <c r="R657" s="113"/>
      <c r="S657" s="113"/>
      <c r="T657" s="143"/>
      <c r="AT657" s="97" t="s">
        <v>242</v>
      </c>
      <c r="AU657" s="97" t="s">
        <v>86</v>
      </c>
    </row>
    <row r="658" spans="2:65" s="117" customFormat="1" ht="25.5" customHeight="1">
      <c r="B658" s="112"/>
      <c r="C658" s="239" t="s">
        <v>917</v>
      </c>
      <c r="D658" s="239" t="s">
        <v>151</v>
      </c>
      <c r="E658" s="240" t="s">
        <v>918</v>
      </c>
      <c r="F658" s="241" t="s">
        <v>919</v>
      </c>
      <c r="G658" s="242" t="s">
        <v>163</v>
      </c>
      <c r="H658" s="243">
        <v>13</v>
      </c>
      <c r="I658" s="8"/>
      <c r="J658" s="244">
        <f>ROUND(I658*H658,2)</f>
        <v>0</v>
      </c>
      <c r="K658" s="241"/>
      <c r="L658" s="112"/>
      <c r="M658" s="245" t="s">
        <v>5</v>
      </c>
      <c r="N658" s="246" t="s">
        <v>47</v>
      </c>
      <c r="O658" s="113"/>
      <c r="P658" s="247">
        <f>O658*H658</f>
        <v>0</v>
      </c>
      <c r="Q658" s="247">
        <v>0.00143</v>
      </c>
      <c r="R658" s="247">
        <f>Q658*H658</f>
        <v>0.018590000000000002</v>
      </c>
      <c r="S658" s="247">
        <v>0</v>
      </c>
      <c r="T658" s="248">
        <f>S658*H658</f>
        <v>0</v>
      </c>
      <c r="AR658" s="97" t="s">
        <v>238</v>
      </c>
      <c r="AT658" s="97" t="s">
        <v>151</v>
      </c>
      <c r="AU658" s="97" t="s">
        <v>86</v>
      </c>
      <c r="AY658" s="97" t="s">
        <v>149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97" t="s">
        <v>84</v>
      </c>
      <c r="BK658" s="249">
        <f>ROUND(I658*H658,2)</f>
        <v>0</v>
      </c>
      <c r="BL658" s="97" t="s">
        <v>238</v>
      </c>
      <c r="BM658" s="97" t="s">
        <v>920</v>
      </c>
    </row>
    <row r="659" spans="2:65" s="117" customFormat="1" ht="16.5" customHeight="1">
      <c r="B659" s="112"/>
      <c r="C659" s="239" t="s">
        <v>921</v>
      </c>
      <c r="D659" s="239" t="s">
        <v>151</v>
      </c>
      <c r="E659" s="240" t="s">
        <v>922</v>
      </c>
      <c r="F659" s="241" t="s">
        <v>923</v>
      </c>
      <c r="G659" s="242" t="s">
        <v>163</v>
      </c>
      <c r="H659" s="243">
        <v>13</v>
      </c>
      <c r="I659" s="8"/>
      <c r="J659" s="244">
        <f>ROUND(I659*H659,2)</f>
        <v>0</v>
      </c>
      <c r="K659" s="241"/>
      <c r="L659" s="112"/>
      <c r="M659" s="245" t="s">
        <v>5</v>
      </c>
      <c r="N659" s="246" t="s">
        <v>47</v>
      </c>
      <c r="O659" s="113"/>
      <c r="P659" s="247">
        <f>O659*H659</f>
        <v>0</v>
      </c>
      <c r="Q659" s="247">
        <v>0</v>
      </c>
      <c r="R659" s="247">
        <f>Q659*H659</f>
        <v>0</v>
      </c>
      <c r="S659" s="247">
        <v>0.03522</v>
      </c>
      <c r="T659" s="248">
        <f>S659*H659</f>
        <v>0.45786000000000004</v>
      </c>
      <c r="AR659" s="97" t="s">
        <v>238</v>
      </c>
      <c r="AT659" s="97" t="s">
        <v>151</v>
      </c>
      <c r="AU659" s="97" t="s">
        <v>86</v>
      </c>
      <c r="AY659" s="97" t="s">
        <v>149</v>
      </c>
      <c r="BE659" s="249">
        <f>IF(N659="základní",J659,0)</f>
        <v>0</v>
      </c>
      <c r="BF659" s="249">
        <f>IF(N659="snížená",J659,0)</f>
        <v>0</v>
      </c>
      <c r="BG659" s="249">
        <f>IF(N659="zákl. přenesená",J659,0)</f>
        <v>0</v>
      </c>
      <c r="BH659" s="249">
        <f>IF(N659="sníž. přenesená",J659,0)</f>
        <v>0</v>
      </c>
      <c r="BI659" s="249">
        <f>IF(N659="nulová",J659,0)</f>
        <v>0</v>
      </c>
      <c r="BJ659" s="97" t="s">
        <v>84</v>
      </c>
      <c r="BK659" s="249">
        <f>ROUND(I659*H659,2)</f>
        <v>0</v>
      </c>
      <c r="BL659" s="97" t="s">
        <v>238</v>
      </c>
      <c r="BM659" s="97" t="s">
        <v>924</v>
      </c>
    </row>
    <row r="660" spans="2:65" s="117" customFormat="1" ht="38.25" customHeight="1">
      <c r="B660" s="112"/>
      <c r="C660" s="239" t="s">
        <v>925</v>
      </c>
      <c r="D660" s="239" t="s">
        <v>151</v>
      </c>
      <c r="E660" s="240" t="s">
        <v>926</v>
      </c>
      <c r="F660" s="241" t="s">
        <v>927</v>
      </c>
      <c r="G660" s="242" t="s">
        <v>794</v>
      </c>
      <c r="H660" s="357"/>
      <c r="I660" s="8"/>
      <c r="J660" s="244">
        <f>ROUND(I660*H660,2)</f>
        <v>0</v>
      </c>
      <c r="K660" s="241"/>
      <c r="L660" s="112"/>
      <c r="M660" s="245" t="s">
        <v>5</v>
      </c>
      <c r="N660" s="246" t="s">
        <v>47</v>
      </c>
      <c r="O660" s="113"/>
      <c r="P660" s="247">
        <f>O660*H660</f>
        <v>0</v>
      </c>
      <c r="Q660" s="247">
        <v>0</v>
      </c>
      <c r="R660" s="247">
        <f>Q660*H660</f>
        <v>0</v>
      </c>
      <c r="S660" s="247">
        <v>0</v>
      </c>
      <c r="T660" s="248">
        <f>S660*H660</f>
        <v>0</v>
      </c>
      <c r="AR660" s="97" t="s">
        <v>238</v>
      </c>
      <c r="AT660" s="97" t="s">
        <v>151</v>
      </c>
      <c r="AU660" s="97" t="s">
        <v>86</v>
      </c>
      <c r="AY660" s="97" t="s">
        <v>149</v>
      </c>
      <c r="BE660" s="249">
        <f>IF(N660="základní",J660,0)</f>
        <v>0</v>
      </c>
      <c r="BF660" s="249">
        <f>IF(N660="snížená",J660,0)</f>
        <v>0</v>
      </c>
      <c r="BG660" s="249">
        <f>IF(N660="zákl. přenesená",J660,0)</f>
        <v>0</v>
      </c>
      <c r="BH660" s="249">
        <f>IF(N660="sníž. přenesená",J660,0)</f>
        <v>0</v>
      </c>
      <c r="BI660" s="249">
        <f>IF(N660="nulová",J660,0)</f>
        <v>0</v>
      </c>
      <c r="BJ660" s="97" t="s">
        <v>84</v>
      </c>
      <c r="BK660" s="249">
        <f>ROUND(I660*H660,2)</f>
        <v>0</v>
      </c>
      <c r="BL660" s="97" t="s">
        <v>238</v>
      </c>
      <c r="BM660" s="97" t="s">
        <v>928</v>
      </c>
    </row>
    <row r="661" spans="2:63" s="226" customFormat="1" ht="29.85" customHeight="1">
      <c r="B661" s="225"/>
      <c r="D661" s="236" t="s">
        <v>75</v>
      </c>
      <c r="E661" s="237" t="s">
        <v>929</v>
      </c>
      <c r="F661" s="237" t="s">
        <v>930</v>
      </c>
      <c r="I661" s="7"/>
      <c r="J661" s="238">
        <f>BK661</f>
        <v>0</v>
      </c>
      <c r="L661" s="225"/>
      <c r="M661" s="230"/>
      <c r="N661" s="231"/>
      <c r="O661" s="231"/>
      <c r="P661" s="232">
        <f>P662</f>
        <v>0</v>
      </c>
      <c r="Q661" s="231"/>
      <c r="R661" s="232">
        <f>R662</f>
        <v>0</v>
      </c>
      <c r="S661" s="231"/>
      <c r="T661" s="233">
        <f>T662</f>
        <v>0</v>
      </c>
      <c r="AR661" s="227" t="s">
        <v>86</v>
      </c>
      <c r="AT661" s="234" t="s">
        <v>75</v>
      </c>
      <c r="AU661" s="234" t="s">
        <v>84</v>
      </c>
      <c r="AY661" s="227" t="s">
        <v>149</v>
      </c>
      <c r="BK661" s="235">
        <f>BK662</f>
        <v>0</v>
      </c>
    </row>
    <row r="662" spans="2:65" s="117" customFormat="1" ht="16.5" customHeight="1">
      <c r="B662" s="112"/>
      <c r="C662" s="239" t="s">
        <v>931</v>
      </c>
      <c r="D662" s="239" t="s">
        <v>151</v>
      </c>
      <c r="E662" s="240" t="s">
        <v>932</v>
      </c>
      <c r="F662" s="241" t="s">
        <v>933</v>
      </c>
      <c r="G662" s="242" t="s">
        <v>163</v>
      </c>
      <c r="H662" s="243">
        <v>1</v>
      </c>
      <c r="I662" s="8"/>
      <c r="J662" s="244">
        <f>ROUND(I662*H662,2)</f>
        <v>0</v>
      </c>
      <c r="K662" s="241"/>
      <c r="L662" s="112"/>
      <c r="M662" s="245" t="s">
        <v>5</v>
      </c>
      <c r="N662" s="246" t="s">
        <v>47</v>
      </c>
      <c r="O662" s="113"/>
      <c r="P662" s="247">
        <f>O662*H662</f>
        <v>0</v>
      </c>
      <c r="Q662" s="247">
        <v>0</v>
      </c>
      <c r="R662" s="247">
        <f>Q662*H662</f>
        <v>0</v>
      </c>
      <c r="S662" s="247">
        <v>0</v>
      </c>
      <c r="T662" s="248">
        <f>S662*H662</f>
        <v>0</v>
      </c>
      <c r="AR662" s="97" t="s">
        <v>238</v>
      </c>
      <c r="AT662" s="97" t="s">
        <v>151</v>
      </c>
      <c r="AU662" s="97" t="s">
        <v>86</v>
      </c>
      <c r="AY662" s="97" t="s">
        <v>149</v>
      </c>
      <c r="BE662" s="249">
        <f>IF(N662="základní",J662,0)</f>
        <v>0</v>
      </c>
      <c r="BF662" s="249">
        <f>IF(N662="snížená",J662,0)</f>
        <v>0</v>
      </c>
      <c r="BG662" s="249">
        <f>IF(N662="zákl. přenesená",J662,0)</f>
        <v>0</v>
      </c>
      <c r="BH662" s="249">
        <f>IF(N662="sníž. přenesená",J662,0)</f>
        <v>0</v>
      </c>
      <c r="BI662" s="249">
        <f>IF(N662="nulová",J662,0)</f>
        <v>0</v>
      </c>
      <c r="BJ662" s="97" t="s">
        <v>84</v>
      </c>
      <c r="BK662" s="249">
        <f>ROUND(I662*H662,2)</f>
        <v>0</v>
      </c>
      <c r="BL662" s="97" t="s">
        <v>238</v>
      </c>
      <c r="BM662" s="97" t="s">
        <v>934</v>
      </c>
    </row>
    <row r="663" spans="2:63" s="226" customFormat="1" ht="29.85" customHeight="1">
      <c r="B663" s="225"/>
      <c r="D663" s="236" t="s">
        <v>75</v>
      </c>
      <c r="E663" s="237" t="s">
        <v>935</v>
      </c>
      <c r="F663" s="237" t="s">
        <v>936</v>
      </c>
      <c r="I663" s="7"/>
      <c r="J663" s="238">
        <f>BK663</f>
        <v>0</v>
      </c>
      <c r="L663" s="225"/>
      <c r="M663" s="230"/>
      <c r="N663" s="231"/>
      <c r="O663" s="231"/>
      <c r="P663" s="232">
        <f>SUM(P664:P731)</f>
        <v>0</v>
      </c>
      <c r="Q663" s="231"/>
      <c r="R663" s="232">
        <f>SUM(R664:R731)</f>
        <v>5.89929</v>
      </c>
      <c r="S663" s="231"/>
      <c r="T663" s="233">
        <f>SUM(T664:T731)</f>
        <v>0</v>
      </c>
      <c r="AR663" s="227" t="s">
        <v>86</v>
      </c>
      <c r="AT663" s="234" t="s">
        <v>75</v>
      </c>
      <c r="AU663" s="234" t="s">
        <v>84</v>
      </c>
      <c r="AY663" s="227" t="s">
        <v>149</v>
      </c>
      <c r="BK663" s="235">
        <f>SUM(BK664:BK731)</f>
        <v>0</v>
      </c>
    </row>
    <row r="664" spans="2:65" s="117" customFormat="1" ht="25.5" customHeight="1">
      <c r="B664" s="112"/>
      <c r="C664" s="239" t="s">
        <v>937</v>
      </c>
      <c r="D664" s="239" t="s">
        <v>151</v>
      </c>
      <c r="E664" s="240" t="s">
        <v>938</v>
      </c>
      <c r="F664" s="241" t="s">
        <v>939</v>
      </c>
      <c r="G664" s="242" t="s">
        <v>189</v>
      </c>
      <c r="H664" s="243">
        <v>195</v>
      </c>
      <c r="I664" s="8"/>
      <c r="J664" s="244">
        <f aca="true" t="shared" si="10" ref="J664:J671">ROUND(I664*H664,2)</f>
        <v>0</v>
      </c>
      <c r="K664" s="241"/>
      <c r="L664" s="112"/>
      <c r="M664" s="245" t="s">
        <v>5</v>
      </c>
      <c r="N664" s="246" t="s">
        <v>47</v>
      </c>
      <c r="O664" s="113"/>
      <c r="P664" s="247">
        <f aca="true" t="shared" si="11" ref="P664:P671">O664*H664</f>
        <v>0</v>
      </c>
      <c r="Q664" s="247">
        <v>0</v>
      </c>
      <c r="R664" s="247">
        <f aca="true" t="shared" si="12" ref="R664:R671">Q664*H664</f>
        <v>0</v>
      </c>
      <c r="S664" s="247">
        <v>0</v>
      </c>
      <c r="T664" s="248">
        <f aca="true" t="shared" si="13" ref="T664:T671">S664*H664</f>
        <v>0</v>
      </c>
      <c r="AR664" s="97" t="s">
        <v>238</v>
      </c>
      <c r="AT664" s="97" t="s">
        <v>151</v>
      </c>
      <c r="AU664" s="97" t="s">
        <v>86</v>
      </c>
      <c r="AY664" s="97" t="s">
        <v>149</v>
      </c>
      <c r="BE664" s="249">
        <f aca="true" t="shared" si="14" ref="BE664:BE671">IF(N664="základní",J664,0)</f>
        <v>0</v>
      </c>
      <c r="BF664" s="249">
        <f aca="true" t="shared" si="15" ref="BF664:BF671">IF(N664="snížená",J664,0)</f>
        <v>0</v>
      </c>
      <c r="BG664" s="249">
        <f aca="true" t="shared" si="16" ref="BG664:BG671">IF(N664="zákl. přenesená",J664,0)</f>
        <v>0</v>
      </c>
      <c r="BH664" s="249">
        <f aca="true" t="shared" si="17" ref="BH664:BH671">IF(N664="sníž. přenesená",J664,0)</f>
        <v>0</v>
      </c>
      <c r="BI664" s="249">
        <f aca="true" t="shared" si="18" ref="BI664:BI671">IF(N664="nulová",J664,0)</f>
        <v>0</v>
      </c>
      <c r="BJ664" s="97" t="s">
        <v>84</v>
      </c>
      <c r="BK664" s="249">
        <f aca="true" t="shared" si="19" ref="BK664:BK671">ROUND(I664*H664,2)</f>
        <v>0</v>
      </c>
      <c r="BL664" s="97" t="s">
        <v>238</v>
      </c>
      <c r="BM664" s="97" t="s">
        <v>940</v>
      </c>
    </row>
    <row r="665" spans="2:65" s="117" customFormat="1" ht="16.5" customHeight="1">
      <c r="B665" s="112"/>
      <c r="C665" s="271" t="s">
        <v>941</v>
      </c>
      <c r="D665" s="271" t="s">
        <v>198</v>
      </c>
      <c r="E665" s="272" t="s">
        <v>942</v>
      </c>
      <c r="F665" s="273" t="s">
        <v>943</v>
      </c>
      <c r="G665" s="274" t="s">
        <v>189</v>
      </c>
      <c r="H665" s="275">
        <v>195</v>
      </c>
      <c r="I665" s="11"/>
      <c r="J665" s="276">
        <f t="shared" si="10"/>
        <v>0</v>
      </c>
      <c r="K665" s="273"/>
      <c r="L665" s="277"/>
      <c r="M665" s="278" t="s">
        <v>5</v>
      </c>
      <c r="N665" s="279" t="s">
        <v>47</v>
      </c>
      <c r="O665" s="113"/>
      <c r="P665" s="247">
        <f t="shared" si="11"/>
        <v>0</v>
      </c>
      <c r="Q665" s="247">
        <v>0.00016</v>
      </c>
      <c r="R665" s="247">
        <f t="shared" si="12"/>
        <v>0.031200000000000002</v>
      </c>
      <c r="S665" s="247">
        <v>0</v>
      </c>
      <c r="T665" s="248">
        <f t="shared" si="13"/>
        <v>0</v>
      </c>
      <c r="AR665" s="97" t="s">
        <v>333</v>
      </c>
      <c r="AT665" s="97" t="s">
        <v>198</v>
      </c>
      <c r="AU665" s="97" t="s">
        <v>86</v>
      </c>
      <c r="AY665" s="97" t="s">
        <v>149</v>
      </c>
      <c r="BE665" s="249">
        <f t="shared" si="14"/>
        <v>0</v>
      </c>
      <c r="BF665" s="249">
        <f t="shared" si="15"/>
        <v>0</v>
      </c>
      <c r="BG665" s="249">
        <f t="shared" si="16"/>
        <v>0</v>
      </c>
      <c r="BH665" s="249">
        <f t="shared" si="17"/>
        <v>0</v>
      </c>
      <c r="BI665" s="249">
        <f t="shared" si="18"/>
        <v>0</v>
      </c>
      <c r="BJ665" s="97" t="s">
        <v>84</v>
      </c>
      <c r="BK665" s="249">
        <f t="shared" si="19"/>
        <v>0</v>
      </c>
      <c r="BL665" s="97" t="s">
        <v>238</v>
      </c>
      <c r="BM665" s="97" t="s">
        <v>944</v>
      </c>
    </row>
    <row r="666" spans="2:65" s="117" customFormat="1" ht="25.5" customHeight="1">
      <c r="B666" s="112"/>
      <c r="C666" s="239" t="s">
        <v>945</v>
      </c>
      <c r="D666" s="239" t="s">
        <v>151</v>
      </c>
      <c r="E666" s="240" t="s">
        <v>946</v>
      </c>
      <c r="F666" s="241" t="s">
        <v>947</v>
      </c>
      <c r="G666" s="242" t="s">
        <v>189</v>
      </c>
      <c r="H666" s="243">
        <v>380</v>
      </c>
      <c r="I666" s="8"/>
      <c r="J666" s="244">
        <f t="shared" si="10"/>
        <v>0</v>
      </c>
      <c r="K666" s="241"/>
      <c r="L666" s="112"/>
      <c r="M666" s="245" t="s">
        <v>5</v>
      </c>
      <c r="N666" s="246" t="s">
        <v>47</v>
      </c>
      <c r="O666" s="113"/>
      <c r="P666" s="247">
        <f t="shared" si="11"/>
        <v>0</v>
      </c>
      <c r="Q666" s="247">
        <v>0</v>
      </c>
      <c r="R666" s="247">
        <f t="shared" si="12"/>
        <v>0</v>
      </c>
      <c r="S666" s="247">
        <v>0</v>
      </c>
      <c r="T666" s="248">
        <f t="shared" si="13"/>
        <v>0</v>
      </c>
      <c r="AR666" s="97" t="s">
        <v>238</v>
      </c>
      <c r="AT666" s="97" t="s">
        <v>151</v>
      </c>
      <c r="AU666" s="97" t="s">
        <v>86</v>
      </c>
      <c r="AY666" s="97" t="s">
        <v>149</v>
      </c>
      <c r="BE666" s="249">
        <f t="shared" si="14"/>
        <v>0</v>
      </c>
      <c r="BF666" s="249">
        <f t="shared" si="15"/>
        <v>0</v>
      </c>
      <c r="BG666" s="249">
        <f t="shared" si="16"/>
        <v>0</v>
      </c>
      <c r="BH666" s="249">
        <f t="shared" si="17"/>
        <v>0</v>
      </c>
      <c r="BI666" s="249">
        <f t="shared" si="18"/>
        <v>0</v>
      </c>
      <c r="BJ666" s="97" t="s">
        <v>84</v>
      </c>
      <c r="BK666" s="249">
        <f t="shared" si="19"/>
        <v>0</v>
      </c>
      <c r="BL666" s="97" t="s">
        <v>238</v>
      </c>
      <c r="BM666" s="97" t="s">
        <v>948</v>
      </c>
    </row>
    <row r="667" spans="2:65" s="117" customFormat="1" ht="16.5" customHeight="1">
      <c r="B667" s="112"/>
      <c r="C667" s="271" t="s">
        <v>949</v>
      </c>
      <c r="D667" s="271" t="s">
        <v>198</v>
      </c>
      <c r="E667" s="272" t="s">
        <v>950</v>
      </c>
      <c r="F667" s="273" t="s">
        <v>951</v>
      </c>
      <c r="G667" s="274" t="s">
        <v>189</v>
      </c>
      <c r="H667" s="275">
        <v>380</v>
      </c>
      <c r="I667" s="11"/>
      <c r="J667" s="276">
        <f t="shared" si="10"/>
        <v>0</v>
      </c>
      <c r="K667" s="273"/>
      <c r="L667" s="277"/>
      <c r="M667" s="278" t="s">
        <v>5</v>
      </c>
      <c r="N667" s="279" t="s">
        <v>47</v>
      </c>
      <c r="O667" s="113"/>
      <c r="P667" s="247">
        <f t="shared" si="11"/>
        <v>0</v>
      </c>
      <c r="Q667" s="247">
        <v>0.00046</v>
      </c>
      <c r="R667" s="247">
        <f t="shared" si="12"/>
        <v>0.1748</v>
      </c>
      <c r="S667" s="247">
        <v>0</v>
      </c>
      <c r="T667" s="248">
        <f t="shared" si="13"/>
        <v>0</v>
      </c>
      <c r="AR667" s="97" t="s">
        <v>333</v>
      </c>
      <c r="AT667" s="97" t="s">
        <v>198</v>
      </c>
      <c r="AU667" s="97" t="s">
        <v>86</v>
      </c>
      <c r="AY667" s="97" t="s">
        <v>149</v>
      </c>
      <c r="BE667" s="249">
        <f t="shared" si="14"/>
        <v>0</v>
      </c>
      <c r="BF667" s="249">
        <f t="shared" si="15"/>
        <v>0</v>
      </c>
      <c r="BG667" s="249">
        <f t="shared" si="16"/>
        <v>0</v>
      </c>
      <c r="BH667" s="249">
        <f t="shared" si="17"/>
        <v>0</v>
      </c>
      <c r="BI667" s="249">
        <f t="shared" si="18"/>
        <v>0</v>
      </c>
      <c r="BJ667" s="97" t="s">
        <v>84</v>
      </c>
      <c r="BK667" s="249">
        <f t="shared" si="19"/>
        <v>0</v>
      </c>
      <c r="BL667" s="97" t="s">
        <v>238</v>
      </c>
      <c r="BM667" s="97" t="s">
        <v>952</v>
      </c>
    </row>
    <row r="668" spans="2:65" s="117" customFormat="1" ht="38.25" customHeight="1">
      <c r="B668" s="112"/>
      <c r="C668" s="239" t="s">
        <v>953</v>
      </c>
      <c r="D668" s="239" t="s">
        <v>151</v>
      </c>
      <c r="E668" s="240" t="s">
        <v>954</v>
      </c>
      <c r="F668" s="241" t="s">
        <v>955</v>
      </c>
      <c r="G668" s="242" t="s">
        <v>163</v>
      </c>
      <c r="H668" s="243">
        <v>117</v>
      </c>
      <c r="I668" s="8"/>
      <c r="J668" s="244">
        <f t="shared" si="10"/>
        <v>0</v>
      </c>
      <c r="K668" s="241"/>
      <c r="L668" s="112"/>
      <c r="M668" s="245" t="s">
        <v>5</v>
      </c>
      <c r="N668" s="246" t="s">
        <v>47</v>
      </c>
      <c r="O668" s="113"/>
      <c r="P668" s="247">
        <f t="shared" si="11"/>
        <v>0</v>
      </c>
      <c r="Q668" s="247">
        <v>0</v>
      </c>
      <c r="R668" s="247">
        <f t="shared" si="12"/>
        <v>0</v>
      </c>
      <c r="S668" s="247">
        <v>0</v>
      </c>
      <c r="T668" s="248">
        <f t="shared" si="13"/>
        <v>0</v>
      </c>
      <c r="AR668" s="97" t="s">
        <v>238</v>
      </c>
      <c r="AT668" s="97" t="s">
        <v>151</v>
      </c>
      <c r="AU668" s="97" t="s">
        <v>86</v>
      </c>
      <c r="AY668" s="97" t="s">
        <v>149</v>
      </c>
      <c r="BE668" s="249">
        <f t="shared" si="14"/>
        <v>0</v>
      </c>
      <c r="BF668" s="249">
        <f t="shared" si="15"/>
        <v>0</v>
      </c>
      <c r="BG668" s="249">
        <f t="shared" si="16"/>
        <v>0</v>
      </c>
      <c r="BH668" s="249">
        <f t="shared" si="17"/>
        <v>0</v>
      </c>
      <c r="BI668" s="249">
        <f t="shared" si="18"/>
        <v>0</v>
      </c>
      <c r="BJ668" s="97" t="s">
        <v>84</v>
      </c>
      <c r="BK668" s="249">
        <f t="shared" si="19"/>
        <v>0</v>
      </c>
      <c r="BL668" s="97" t="s">
        <v>238</v>
      </c>
      <c r="BM668" s="97" t="s">
        <v>956</v>
      </c>
    </row>
    <row r="669" spans="2:65" s="117" customFormat="1" ht="16.5" customHeight="1">
      <c r="B669" s="112"/>
      <c r="C669" s="271" t="s">
        <v>957</v>
      </c>
      <c r="D669" s="271" t="s">
        <v>198</v>
      </c>
      <c r="E669" s="272" t="s">
        <v>958</v>
      </c>
      <c r="F669" s="273" t="s">
        <v>959</v>
      </c>
      <c r="G669" s="274" t="s">
        <v>163</v>
      </c>
      <c r="H669" s="275">
        <v>117</v>
      </c>
      <c r="I669" s="11"/>
      <c r="J669" s="276">
        <f t="shared" si="10"/>
        <v>0</v>
      </c>
      <c r="K669" s="273"/>
      <c r="L669" s="277"/>
      <c r="M669" s="278" t="s">
        <v>5</v>
      </c>
      <c r="N669" s="279" t="s">
        <v>47</v>
      </c>
      <c r="O669" s="113"/>
      <c r="P669" s="247">
        <f t="shared" si="11"/>
        <v>0</v>
      </c>
      <c r="Q669" s="247">
        <v>4E-05</v>
      </c>
      <c r="R669" s="247">
        <f t="shared" si="12"/>
        <v>0.00468</v>
      </c>
      <c r="S669" s="247">
        <v>0</v>
      </c>
      <c r="T669" s="248">
        <f t="shared" si="13"/>
        <v>0</v>
      </c>
      <c r="AR669" s="97" t="s">
        <v>333</v>
      </c>
      <c r="AT669" s="97" t="s">
        <v>198</v>
      </c>
      <c r="AU669" s="97" t="s">
        <v>86</v>
      </c>
      <c r="AY669" s="97" t="s">
        <v>149</v>
      </c>
      <c r="BE669" s="249">
        <f t="shared" si="14"/>
        <v>0</v>
      </c>
      <c r="BF669" s="249">
        <f t="shared" si="15"/>
        <v>0</v>
      </c>
      <c r="BG669" s="249">
        <f t="shared" si="16"/>
        <v>0</v>
      </c>
      <c r="BH669" s="249">
        <f t="shared" si="17"/>
        <v>0</v>
      </c>
      <c r="BI669" s="249">
        <f t="shared" si="18"/>
        <v>0</v>
      </c>
      <c r="BJ669" s="97" t="s">
        <v>84</v>
      </c>
      <c r="BK669" s="249">
        <f t="shared" si="19"/>
        <v>0</v>
      </c>
      <c r="BL669" s="97" t="s">
        <v>238</v>
      </c>
      <c r="BM669" s="97" t="s">
        <v>960</v>
      </c>
    </row>
    <row r="670" spans="2:65" s="117" customFormat="1" ht="25.5" customHeight="1">
      <c r="B670" s="112"/>
      <c r="C670" s="239" t="s">
        <v>961</v>
      </c>
      <c r="D670" s="239" t="s">
        <v>151</v>
      </c>
      <c r="E670" s="240" t="s">
        <v>962</v>
      </c>
      <c r="F670" s="241" t="s">
        <v>963</v>
      </c>
      <c r="G670" s="242" t="s">
        <v>163</v>
      </c>
      <c r="H670" s="243">
        <v>265</v>
      </c>
      <c r="I670" s="8"/>
      <c r="J670" s="244">
        <f t="shared" si="10"/>
        <v>0</v>
      </c>
      <c r="K670" s="241"/>
      <c r="L670" s="112"/>
      <c r="M670" s="245" t="s">
        <v>5</v>
      </c>
      <c r="N670" s="246" t="s">
        <v>47</v>
      </c>
      <c r="O670" s="113"/>
      <c r="P670" s="247">
        <f t="shared" si="11"/>
        <v>0</v>
      </c>
      <c r="Q670" s="247">
        <v>0</v>
      </c>
      <c r="R670" s="247">
        <f t="shared" si="12"/>
        <v>0</v>
      </c>
      <c r="S670" s="247">
        <v>0</v>
      </c>
      <c r="T670" s="248">
        <f t="shared" si="13"/>
        <v>0</v>
      </c>
      <c r="AR670" s="97" t="s">
        <v>238</v>
      </c>
      <c r="AT670" s="97" t="s">
        <v>151</v>
      </c>
      <c r="AU670" s="97" t="s">
        <v>86</v>
      </c>
      <c r="AY670" s="97" t="s">
        <v>149</v>
      </c>
      <c r="BE670" s="249">
        <f t="shared" si="14"/>
        <v>0</v>
      </c>
      <c r="BF670" s="249">
        <f t="shared" si="15"/>
        <v>0</v>
      </c>
      <c r="BG670" s="249">
        <f t="shared" si="16"/>
        <v>0</v>
      </c>
      <c r="BH670" s="249">
        <f t="shared" si="17"/>
        <v>0</v>
      </c>
      <c r="BI670" s="249">
        <f t="shared" si="18"/>
        <v>0</v>
      </c>
      <c r="BJ670" s="97" t="s">
        <v>84</v>
      </c>
      <c r="BK670" s="249">
        <f t="shared" si="19"/>
        <v>0</v>
      </c>
      <c r="BL670" s="97" t="s">
        <v>238</v>
      </c>
      <c r="BM670" s="97" t="s">
        <v>964</v>
      </c>
    </row>
    <row r="671" spans="2:65" s="117" customFormat="1" ht="16.5" customHeight="1">
      <c r="B671" s="112"/>
      <c r="C671" s="271" t="s">
        <v>965</v>
      </c>
      <c r="D671" s="271" t="s">
        <v>198</v>
      </c>
      <c r="E671" s="272" t="s">
        <v>966</v>
      </c>
      <c r="F671" s="273" t="s">
        <v>967</v>
      </c>
      <c r="G671" s="274" t="s">
        <v>163</v>
      </c>
      <c r="H671" s="275">
        <v>265</v>
      </c>
      <c r="I671" s="11"/>
      <c r="J671" s="276">
        <f t="shared" si="10"/>
        <v>0</v>
      </c>
      <c r="K671" s="273"/>
      <c r="L671" s="277"/>
      <c r="M671" s="278" t="s">
        <v>5</v>
      </c>
      <c r="N671" s="279" t="s">
        <v>47</v>
      </c>
      <c r="O671" s="113"/>
      <c r="P671" s="247">
        <f t="shared" si="11"/>
        <v>0</v>
      </c>
      <c r="Q671" s="247">
        <v>3E-05</v>
      </c>
      <c r="R671" s="247">
        <f t="shared" si="12"/>
        <v>0.00795</v>
      </c>
      <c r="S671" s="247">
        <v>0</v>
      </c>
      <c r="T671" s="248">
        <f t="shared" si="13"/>
        <v>0</v>
      </c>
      <c r="AR671" s="97" t="s">
        <v>333</v>
      </c>
      <c r="AT671" s="97" t="s">
        <v>198</v>
      </c>
      <c r="AU671" s="97" t="s">
        <v>86</v>
      </c>
      <c r="AY671" s="97" t="s">
        <v>149</v>
      </c>
      <c r="BE671" s="249">
        <f t="shared" si="14"/>
        <v>0</v>
      </c>
      <c r="BF671" s="249">
        <f t="shared" si="15"/>
        <v>0</v>
      </c>
      <c r="BG671" s="249">
        <f t="shared" si="16"/>
        <v>0</v>
      </c>
      <c r="BH671" s="249">
        <f t="shared" si="17"/>
        <v>0</v>
      </c>
      <c r="BI671" s="249">
        <f t="shared" si="18"/>
        <v>0</v>
      </c>
      <c r="BJ671" s="97" t="s">
        <v>84</v>
      </c>
      <c r="BK671" s="249">
        <f t="shared" si="19"/>
        <v>0</v>
      </c>
      <c r="BL671" s="97" t="s">
        <v>238</v>
      </c>
      <c r="BM671" s="97" t="s">
        <v>968</v>
      </c>
    </row>
    <row r="672" spans="2:47" s="117" customFormat="1" ht="27">
      <c r="B672" s="112"/>
      <c r="D672" s="259" t="s">
        <v>242</v>
      </c>
      <c r="F672" s="294" t="s">
        <v>969</v>
      </c>
      <c r="I672" s="13"/>
      <c r="L672" s="112"/>
      <c r="M672" s="290"/>
      <c r="N672" s="113"/>
      <c r="O672" s="113"/>
      <c r="P672" s="113"/>
      <c r="Q672" s="113"/>
      <c r="R672" s="113"/>
      <c r="S672" s="113"/>
      <c r="T672" s="143"/>
      <c r="AT672" s="97" t="s">
        <v>242</v>
      </c>
      <c r="AU672" s="97" t="s">
        <v>86</v>
      </c>
    </row>
    <row r="673" spans="2:65" s="117" customFormat="1" ht="25.5" customHeight="1">
      <c r="B673" s="112"/>
      <c r="C673" s="239" t="s">
        <v>970</v>
      </c>
      <c r="D673" s="239" t="s">
        <v>151</v>
      </c>
      <c r="E673" s="240" t="s">
        <v>971</v>
      </c>
      <c r="F673" s="241" t="s">
        <v>972</v>
      </c>
      <c r="G673" s="242" t="s">
        <v>189</v>
      </c>
      <c r="H673" s="243">
        <v>2615</v>
      </c>
      <c r="I673" s="8"/>
      <c r="J673" s="244">
        <f>ROUND(I673*H673,2)</f>
        <v>0</v>
      </c>
      <c r="K673" s="241"/>
      <c r="L673" s="112"/>
      <c r="M673" s="245" t="s">
        <v>5</v>
      </c>
      <c r="N673" s="246" t="s">
        <v>47</v>
      </c>
      <c r="O673" s="113"/>
      <c r="P673" s="247">
        <f>O673*H673</f>
        <v>0</v>
      </c>
      <c r="Q673" s="247">
        <v>0</v>
      </c>
      <c r="R673" s="247">
        <f>Q673*H673</f>
        <v>0</v>
      </c>
      <c r="S673" s="247">
        <v>0</v>
      </c>
      <c r="T673" s="248">
        <f>S673*H673</f>
        <v>0</v>
      </c>
      <c r="AR673" s="97" t="s">
        <v>238</v>
      </c>
      <c r="AT673" s="97" t="s">
        <v>151</v>
      </c>
      <c r="AU673" s="97" t="s">
        <v>86</v>
      </c>
      <c r="AY673" s="97" t="s">
        <v>149</v>
      </c>
      <c r="BE673" s="249">
        <f>IF(N673="základní",J673,0)</f>
        <v>0</v>
      </c>
      <c r="BF673" s="249">
        <f>IF(N673="snížená",J673,0)</f>
        <v>0</v>
      </c>
      <c r="BG673" s="249">
        <f>IF(N673="zákl. přenesená",J673,0)</f>
        <v>0</v>
      </c>
      <c r="BH673" s="249">
        <f>IF(N673="sníž. přenesená",J673,0)</f>
        <v>0</v>
      </c>
      <c r="BI673" s="249">
        <f>IF(N673="nulová",J673,0)</f>
        <v>0</v>
      </c>
      <c r="BJ673" s="97" t="s">
        <v>84</v>
      </c>
      <c r="BK673" s="249">
        <f>ROUND(I673*H673,2)</f>
        <v>0</v>
      </c>
      <c r="BL673" s="97" t="s">
        <v>238</v>
      </c>
      <c r="BM673" s="97" t="s">
        <v>973</v>
      </c>
    </row>
    <row r="674" spans="2:65" s="117" customFormat="1" ht="16.5" customHeight="1">
      <c r="B674" s="112"/>
      <c r="C674" s="271" t="s">
        <v>974</v>
      </c>
      <c r="D674" s="271" t="s">
        <v>198</v>
      </c>
      <c r="E674" s="272" t="s">
        <v>975</v>
      </c>
      <c r="F674" s="273" t="s">
        <v>976</v>
      </c>
      <c r="G674" s="274" t="s">
        <v>189</v>
      </c>
      <c r="H674" s="275">
        <v>2615</v>
      </c>
      <c r="I674" s="11"/>
      <c r="J674" s="276">
        <f>ROUND(I674*H674,2)</f>
        <v>0</v>
      </c>
      <c r="K674" s="273"/>
      <c r="L674" s="277"/>
      <c r="M674" s="278" t="s">
        <v>5</v>
      </c>
      <c r="N674" s="279" t="s">
        <v>47</v>
      </c>
      <c r="O674" s="113"/>
      <c r="P674" s="247">
        <f>O674*H674</f>
        <v>0</v>
      </c>
      <c r="Q674" s="247">
        <v>0.00012</v>
      </c>
      <c r="R674" s="247">
        <f>Q674*H674</f>
        <v>0.3138</v>
      </c>
      <c r="S674" s="247">
        <v>0</v>
      </c>
      <c r="T674" s="248">
        <f>S674*H674</f>
        <v>0</v>
      </c>
      <c r="AR674" s="97" t="s">
        <v>333</v>
      </c>
      <c r="AT674" s="97" t="s">
        <v>198</v>
      </c>
      <c r="AU674" s="97" t="s">
        <v>86</v>
      </c>
      <c r="AY674" s="97" t="s">
        <v>149</v>
      </c>
      <c r="BE674" s="249">
        <f>IF(N674="základní",J674,0)</f>
        <v>0</v>
      </c>
      <c r="BF674" s="249">
        <f>IF(N674="snížená",J674,0)</f>
        <v>0</v>
      </c>
      <c r="BG674" s="249">
        <f>IF(N674="zákl. přenesená",J674,0)</f>
        <v>0</v>
      </c>
      <c r="BH674" s="249">
        <f>IF(N674="sníž. přenesená",J674,0)</f>
        <v>0</v>
      </c>
      <c r="BI674" s="249">
        <f>IF(N674="nulová",J674,0)</f>
        <v>0</v>
      </c>
      <c r="BJ674" s="97" t="s">
        <v>84</v>
      </c>
      <c r="BK674" s="249">
        <f>ROUND(I674*H674,2)</f>
        <v>0</v>
      </c>
      <c r="BL674" s="97" t="s">
        <v>238</v>
      </c>
      <c r="BM674" s="97" t="s">
        <v>977</v>
      </c>
    </row>
    <row r="675" spans="2:47" s="117" customFormat="1" ht="27">
      <c r="B675" s="112"/>
      <c r="D675" s="259" t="s">
        <v>242</v>
      </c>
      <c r="F675" s="294" t="s">
        <v>978</v>
      </c>
      <c r="I675" s="13"/>
      <c r="L675" s="112"/>
      <c r="M675" s="290"/>
      <c r="N675" s="113"/>
      <c r="O675" s="113"/>
      <c r="P675" s="113"/>
      <c r="Q675" s="113"/>
      <c r="R675" s="113"/>
      <c r="S675" s="113"/>
      <c r="T675" s="143"/>
      <c r="AT675" s="97" t="s">
        <v>242</v>
      </c>
      <c r="AU675" s="97" t="s">
        <v>86</v>
      </c>
    </row>
    <row r="676" spans="2:65" s="117" customFormat="1" ht="25.5" customHeight="1">
      <c r="B676" s="112"/>
      <c r="C676" s="239" t="s">
        <v>979</v>
      </c>
      <c r="D676" s="239" t="s">
        <v>151</v>
      </c>
      <c r="E676" s="240" t="s">
        <v>980</v>
      </c>
      <c r="F676" s="241" t="s">
        <v>981</v>
      </c>
      <c r="G676" s="242" t="s">
        <v>189</v>
      </c>
      <c r="H676" s="243">
        <v>1035</v>
      </c>
      <c r="I676" s="8"/>
      <c r="J676" s="244">
        <f>ROUND(I676*H676,2)</f>
        <v>0</v>
      </c>
      <c r="K676" s="241"/>
      <c r="L676" s="112"/>
      <c r="M676" s="245" t="s">
        <v>5</v>
      </c>
      <c r="N676" s="246" t="s">
        <v>47</v>
      </c>
      <c r="O676" s="113"/>
      <c r="P676" s="247">
        <f>O676*H676</f>
        <v>0</v>
      </c>
      <c r="Q676" s="247">
        <v>0</v>
      </c>
      <c r="R676" s="247">
        <f>Q676*H676</f>
        <v>0</v>
      </c>
      <c r="S676" s="247">
        <v>0</v>
      </c>
      <c r="T676" s="248">
        <f>S676*H676</f>
        <v>0</v>
      </c>
      <c r="AR676" s="97" t="s">
        <v>238</v>
      </c>
      <c r="AT676" s="97" t="s">
        <v>151</v>
      </c>
      <c r="AU676" s="97" t="s">
        <v>86</v>
      </c>
      <c r="AY676" s="97" t="s">
        <v>149</v>
      </c>
      <c r="BE676" s="249">
        <f>IF(N676="základní",J676,0)</f>
        <v>0</v>
      </c>
      <c r="BF676" s="249">
        <f>IF(N676="snížená",J676,0)</f>
        <v>0</v>
      </c>
      <c r="BG676" s="249">
        <f>IF(N676="zákl. přenesená",J676,0)</f>
        <v>0</v>
      </c>
      <c r="BH676" s="249">
        <f>IF(N676="sníž. přenesená",J676,0)</f>
        <v>0</v>
      </c>
      <c r="BI676" s="249">
        <f>IF(N676="nulová",J676,0)</f>
        <v>0</v>
      </c>
      <c r="BJ676" s="97" t="s">
        <v>84</v>
      </c>
      <c r="BK676" s="249">
        <f>ROUND(I676*H676,2)</f>
        <v>0</v>
      </c>
      <c r="BL676" s="97" t="s">
        <v>238</v>
      </c>
      <c r="BM676" s="97" t="s">
        <v>982</v>
      </c>
    </row>
    <row r="677" spans="2:65" s="117" customFormat="1" ht="16.5" customHeight="1">
      <c r="B677" s="112"/>
      <c r="C677" s="271" t="s">
        <v>983</v>
      </c>
      <c r="D677" s="271" t="s">
        <v>198</v>
      </c>
      <c r="E677" s="272" t="s">
        <v>984</v>
      </c>
      <c r="F677" s="273" t="s">
        <v>985</v>
      </c>
      <c r="G677" s="274" t="s">
        <v>189</v>
      </c>
      <c r="H677" s="275">
        <v>1035</v>
      </c>
      <c r="I677" s="11"/>
      <c r="J677" s="276">
        <f>ROUND(I677*H677,2)</f>
        <v>0</v>
      </c>
      <c r="K677" s="273"/>
      <c r="L677" s="277"/>
      <c r="M677" s="278" t="s">
        <v>5</v>
      </c>
      <c r="N677" s="279" t="s">
        <v>47</v>
      </c>
      <c r="O677" s="113"/>
      <c r="P677" s="247">
        <f>O677*H677</f>
        <v>0</v>
      </c>
      <c r="Q677" s="247">
        <v>0.00017</v>
      </c>
      <c r="R677" s="247">
        <f>Q677*H677</f>
        <v>0.17595000000000002</v>
      </c>
      <c r="S677" s="247">
        <v>0</v>
      </c>
      <c r="T677" s="248">
        <f>S677*H677</f>
        <v>0</v>
      </c>
      <c r="AR677" s="97" t="s">
        <v>333</v>
      </c>
      <c r="AT677" s="97" t="s">
        <v>198</v>
      </c>
      <c r="AU677" s="97" t="s">
        <v>86</v>
      </c>
      <c r="AY677" s="97" t="s">
        <v>149</v>
      </c>
      <c r="BE677" s="249">
        <f>IF(N677="základní",J677,0)</f>
        <v>0</v>
      </c>
      <c r="BF677" s="249">
        <f>IF(N677="snížená",J677,0)</f>
        <v>0</v>
      </c>
      <c r="BG677" s="249">
        <f>IF(N677="zákl. přenesená",J677,0)</f>
        <v>0</v>
      </c>
      <c r="BH677" s="249">
        <f>IF(N677="sníž. přenesená",J677,0)</f>
        <v>0</v>
      </c>
      <c r="BI677" s="249">
        <f>IF(N677="nulová",J677,0)</f>
        <v>0</v>
      </c>
      <c r="BJ677" s="97" t="s">
        <v>84</v>
      </c>
      <c r="BK677" s="249">
        <f>ROUND(I677*H677,2)</f>
        <v>0</v>
      </c>
      <c r="BL677" s="97" t="s">
        <v>238</v>
      </c>
      <c r="BM677" s="97" t="s">
        <v>986</v>
      </c>
    </row>
    <row r="678" spans="2:47" s="117" customFormat="1" ht="27">
      <c r="B678" s="112"/>
      <c r="D678" s="259" t="s">
        <v>242</v>
      </c>
      <c r="F678" s="294" t="s">
        <v>987</v>
      </c>
      <c r="I678" s="13"/>
      <c r="L678" s="112"/>
      <c r="M678" s="290"/>
      <c r="N678" s="113"/>
      <c r="O678" s="113"/>
      <c r="P678" s="113"/>
      <c r="Q678" s="113"/>
      <c r="R678" s="113"/>
      <c r="S678" s="113"/>
      <c r="T678" s="143"/>
      <c r="AT678" s="97" t="s">
        <v>242</v>
      </c>
      <c r="AU678" s="97" t="s">
        <v>86</v>
      </c>
    </row>
    <row r="679" spans="2:65" s="117" customFormat="1" ht="25.5" customHeight="1">
      <c r="B679" s="112"/>
      <c r="C679" s="239" t="s">
        <v>988</v>
      </c>
      <c r="D679" s="239" t="s">
        <v>151</v>
      </c>
      <c r="E679" s="240" t="s">
        <v>989</v>
      </c>
      <c r="F679" s="241" t="s">
        <v>990</v>
      </c>
      <c r="G679" s="242" t="s">
        <v>991</v>
      </c>
      <c r="H679" s="243">
        <v>1</v>
      </c>
      <c r="I679" s="8"/>
      <c r="J679" s="244">
        <f>ROUND(I679*H679,2)</f>
        <v>0</v>
      </c>
      <c r="K679" s="241"/>
      <c r="L679" s="112"/>
      <c r="M679" s="245" t="s">
        <v>5</v>
      </c>
      <c r="N679" s="246" t="s">
        <v>47</v>
      </c>
      <c r="O679" s="113"/>
      <c r="P679" s="247">
        <f>O679*H679</f>
        <v>0</v>
      </c>
      <c r="Q679" s="247">
        <v>0</v>
      </c>
      <c r="R679" s="247">
        <f>Q679*H679</f>
        <v>0</v>
      </c>
      <c r="S679" s="247">
        <v>0</v>
      </c>
      <c r="T679" s="248">
        <f>S679*H679</f>
        <v>0</v>
      </c>
      <c r="AR679" s="97" t="s">
        <v>238</v>
      </c>
      <c r="AT679" s="97" t="s">
        <v>151</v>
      </c>
      <c r="AU679" s="97" t="s">
        <v>86</v>
      </c>
      <c r="AY679" s="97" t="s">
        <v>149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97" t="s">
        <v>84</v>
      </c>
      <c r="BK679" s="249">
        <f>ROUND(I679*H679,2)</f>
        <v>0</v>
      </c>
      <c r="BL679" s="97" t="s">
        <v>238</v>
      </c>
      <c r="BM679" s="97" t="s">
        <v>992</v>
      </c>
    </row>
    <row r="680" spans="2:65" s="117" customFormat="1" ht="25.5" customHeight="1">
      <c r="B680" s="112"/>
      <c r="C680" s="239" t="s">
        <v>993</v>
      </c>
      <c r="D680" s="239" t="s">
        <v>151</v>
      </c>
      <c r="E680" s="240" t="s">
        <v>994</v>
      </c>
      <c r="F680" s="241" t="s">
        <v>995</v>
      </c>
      <c r="G680" s="242" t="s">
        <v>189</v>
      </c>
      <c r="H680" s="243">
        <v>318</v>
      </c>
      <c r="I680" s="8"/>
      <c r="J680" s="244">
        <f>ROUND(I680*H680,2)</f>
        <v>0</v>
      </c>
      <c r="K680" s="241"/>
      <c r="L680" s="112"/>
      <c r="M680" s="245" t="s">
        <v>5</v>
      </c>
      <c r="N680" s="246" t="s">
        <v>47</v>
      </c>
      <c r="O680" s="113"/>
      <c r="P680" s="247">
        <f>O680*H680</f>
        <v>0</v>
      </c>
      <c r="Q680" s="247">
        <v>0</v>
      </c>
      <c r="R680" s="247">
        <f>Q680*H680</f>
        <v>0</v>
      </c>
      <c r="S680" s="247">
        <v>0</v>
      </c>
      <c r="T680" s="248">
        <f>S680*H680</f>
        <v>0</v>
      </c>
      <c r="AR680" s="97" t="s">
        <v>238</v>
      </c>
      <c r="AT680" s="97" t="s">
        <v>151</v>
      </c>
      <c r="AU680" s="97" t="s">
        <v>86</v>
      </c>
      <c r="AY680" s="97" t="s">
        <v>149</v>
      </c>
      <c r="BE680" s="249">
        <f>IF(N680="základní",J680,0)</f>
        <v>0</v>
      </c>
      <c r="BF680" s="249">
        <f>IF(N680="snížená",J680,0)</f>
        <v>0</v>
      </c>
      <c r="BG680" s="249">
        <f>IF(N680="zákl. přenesená",J680,0)</f>
        <v>0</v>
      </c>
      <c r="BH680" s="249">
        <f>IF(N680="sníž. přenesená",J680,0)</f>
        <v>0</v>
      </c>
      <c r="BI680" s="249">
        <f>IF(N680="nulová",J680,0)</f>
        <v>0</v>
      </c>
      <c r="BJ680" s="97" t="s">
        <v>84</v>
      </c>
      <c r="BK680" s="249">
        <f>ROUND(I680*H680,2)</f>
        <v>0</v>
      </c>
      <c r="BL680" s="97" t="s">
        <v>238</v>
      </c>
      <c r="BM680" s="97" t="s">
        <v>996</v>
      </c>
    </row>
    <row r="681" spans="2:51" s="251" customFormat="1" ht="13.5">
      <c r="B681" s="250"/>
      <c r="D681" s="252" t="s">
        <v>157</v>
      </c>
      <c r="E681" s="253" t="s">
        <v>5</v>
      </c>
      <c r="F681" s="254" t="s">
        <v>997</v>
      </c>
      <c r="H681" s="255">
        <v>198</v>
      </c>
      <c r="I681" s="9"/>
      <c r="L681" s="250"/>
      <c r="M681" s="256"/>
      <c r="N681" s="257"/>
      <c r="O681" s="257"/>
      <c r="P681" s="257"/>
      <c r="Q681" s="257"/>
      <c r="R681" s="257"/>
      <c r="S681" s="257"/>
      <c r="T681" s="258"/>
      <c r="AT681" s="253" t="s">
        <v>157</v>
      </c>
      <c r="AU681" s="253" t="s">
        <v>86</v>
      </c>
      <c r="AV681" s="251" t="s">
        <v>86</v>
      </c>
      <c r="AW681" s="251" t="s">
        <v>39</v>
      </c>
      <c r="AX681" s="251" t="s">
        <v>76</v>
      </c>
      <c r="AY681" s="253" t="s">
        <v>149</v>
      </c>
    </row>
    <row r="682" spans="2:51" s="251" customFormat="1" ht="13.5">
      <c r="B682" s="250"/>
      <c r="D682" s="252" t="s">
        <v>157</v>
      </c>
      <c r="E682" s="253" t="s">
        <v>5</v>
      </c>
      <c r="F682" s="254" t="s">
        <v>998</v>
      </c>
      <c r="H682" s="255">
        <v>120</v>
      </c>
      <c r="I682" s="9"/>
      <c r="L682" s="250"/>
      <c r="M682" s="256"/>
      <c r="N682" s="257"/>
      <c r="O682" s="257"/>
      <c r="P682" s="257"/>
      <c r="Q682" s="257"/>
      <c r="R682" s="257"/>
      <c r="S682" s="257"/>
      <c r="T682" s="258"/>
      <c r="AT682" s="253" t="s">
        <v>157</v>
      </c>
      <c r="AU682" s="253" t="s">
        <v>86</v>
      </c>
      <c r="AV682" s="251" t="s">
        <v>86</v>
      </c>
      <c r="AW682" s="251" t="s">
        <v>39</v>
      </c>
      <c r="AX682" s="251" t="s">
        <v>76</v>
      </c>
      <c r="AY682" s="253" t="s">
        <v>149</v>
      </c>
    </row>
    <row r="683" spans="2:51" s="281" customFormat="1" ht="13.5">
      <c r="B683" s="280"/>
      <c r="D683" s="259" t="s">
        <v>157</v>
      </c>
      <c r="E683" s="282" t="s">
        <v>5</v>
      </c>
      <c r="F683" s="283" t="s">
        <v>237</v>
      </c>
      <c r="H683" s="284">
        <v>318</v>
      </c>
      <c r="I683" s="12"/>
      <c r="L683" s="280"/>
      <c r="M683" s="285"/>
      <c r="N683" s="286"/>
      <c r="O683" s="286"/>
      <c r="P683" s="286"/>
      <c r="Q683" s="286"/>
      <c r="R683" s="286"/>
      <c r="S683" s="286"/>
      <c r="T683" s="287"/>
      <c r="AT683" s="288" t="s">
        <v>157</v>
      </c>
      <c r="AU683" s="288" t="s">
        <v>86</v>
      </c>
      <c r="AV683" s="281" t="s">
        <v>155</v>
      </c>
      <c r="AW683" s="281" t="s">
        <v>39</v>
      </c>
      <c r="AX683" s="281" t="s">
        <v>84</v>
      </c>
      <c r="AY683" s="288" t="s">
        <v>149</v>
      </c>
    </row>
    <row r="684" spans="2:65" s="117" customFormat="1" ht="16.5" customHeight="1">
      <c r="B684" s="112"/>
      <c r="C684" s="271" t="s">
        <v>999</v>
      </c>
      <c r="D684" s="271" t="s">
        <v>198</v>
      </c>
      <c r="E684" s="272" t="s">
        <v>1000</v>
      </c>
      <c r="F684" s="273" t="s">
        <v>1001</v>
      </c>
      <c r="G684" s="274" t="s">
        <v>189</v>
      </c>
      <c r="H684" s="275">
        <v>198</v>
      </c>
      <c r="I684" s="11"/>
      <c r="J684" s="276">
        <f>ROUND(I684*H684,2)</f>
        <v>0</v>
      </c>
      <c r="K684" s="273"/>
      <c r="L684" s="277"/>
      <c r="M684" s="278" t="s">
        <v>5</v>
      </c>
      <c r="N684" s="279" t="s">
        <v>47</v>
      </c>
      <c r="O684" s="113"/>
      <c r="P684" s="247">
        <f>O684*H684</f>
        <v>0</v>
      </c>
      <c r="Q684" s="247">
        <v>0.00016</v>
      </c>
      <c r="R684" s="247">
        <f>Q684*H684</f>
        <v>0.03168</v>
      </c>
      <c r="S684" s="247">
        <v>0</v>
      </c>
      <c r="T684" s="248">
        <f>S684*H684</f>
        <v>0</v>
      </c>
      <c r="AR684" s="97" t="s">
        <v>333</v>
      </c>
      <c r="AT684" s="97" t="s">
        <v>198</v>
      </c>
      <c r="AU684" s="97" t="s">
        <v>86</v>
      </c>
      <c r="AY684" s="97" t="s">
        <v>149</v>
      </c>
      <c r="BE684" s="249">
        <f>IF(N684="základní",J684,0)</f>
        <v>0</v>
      </c>
      <c r="BF684" s="249">
        <f>IF(N684="snížená",J684,0)</f>
        <v>0</v>
      </c>
      <c r="BG684" s="249">
        <f>IF(N684="zákl. přenesená",J684,0)</f>
        <v>0</v>
      </c>
      <c r="BH684" s="249">
        <f>IF(N684="sníž. přenesená",J684,0)</f>
        <v>0</v>
      </c>
      <c r="BI684" s="249">
        <f>IF(N684="nulová",J684,0)</f>
        <v>0</v>
      </c>
      <c r="BJ684" s="97" t="s">
        <v>84</v>
      </c>
      <c r="BK684" s="249">
        <f>ROUND(I684*H684,2)</f>
        <v>0</v>
      </c>
      <c r="BL684" s="97" t="s">
        <v>238</v>
      </c>
      <c r="BM684" s="97" t="s">
        <v>1002</v>
      </c>
    </row>
    <row r="685" spans="2:47" s="117" customFormat="1" ht="27">
      <c r="B685" s="112"/>
      <c r="D685" s="259" t="s">
        <v>242</v>
      </c>
      <c r="F685" s="294" t="s">
        <v>987</v>
      </c>
      <c r="I685" s="13"/>
      <c r="L685" s="112"/>
      <c r="M685" s="290"/>
      <c r="N685" s="113"/>
      <c r="O685" s="113"/>
      <c r="P685" s="113"/>
      <c r="Q685" s="113"/>
      <c r="R685" s="113"/>
      <c r="S685" s="113"/>
      <c r="T685" s="143"/>
      <c r="AT685" s="97" t="s">
        <v>242</v>
      </c>
      <c r="AU685" s="97" t="s">
        <v>86</v>
      </c>
    </row>
    <row r="686" spans="2:65" s="117" customFormat="1" ht="16.5" customHeight="1">
      <c r="B686" s="112"/>
      <c r="C686" s="271" t="s">
        <v>1003</v>
      </c>
      <c r="D686" s="271" t="s">
        <v>198</v>
      </c>
      <c r="E686" s="272" t="s">
        <v>1004</v>
      </c>
      <c r="F686" s="273" t="s">
        <v>1005</v>
      </c>
      <c r="G686" s="274" t="s">
        <v>189</v>
      </c>
      <c r="H686" s="275">
        <v>120</v>
      </c>
      <c r="I686" s="11"/>
      <c r="J686" s="276">
        <f>ROUND(I686*H686,2)</f>
        <v>0</v>
      </c>
      <c r="K686" s="273"/>
      <c r="L686" s="277"/>
      <c r="M686" s="278" t="s">
        <v>5</v>
      </c>
      <c r="N686" s="279" t="s">
        <v>47</v>
      </c>
      <c r="O686" s="113"/>
      <c r="P686" s="247">
        <f>O686*H686</f>
        <v>0</v>
      </c>
      <c r="Q686" s="247">
        <v>0.00025</v>
      </c>
      <c r="R686" s="247">
        <f>Q686*H686</f>
        <v>0.03</v>
      </c>
      <c r="S686" s="247">
        <v>0</v>
      </c>
      <c r="T686" s="248">
        <f>S686*H686</f>
        <v>0</v>
      </c>
      <c r="AR686" s="97" t="s">
        <v>333</v>
      </c>
      <c r="AT686" s="97" t="s">
        <v>198</v>
      </c>
      <c r="AU686" s="97" t="s">
        <v>86</v>
      </c>
      <c r="AY686" s="97" t="s">
        <v>149</v>
      </c>
      <c r="BE686" s="249">
        <f>IF(N686="základní",J686,0)</f>
        <v>0</v>
      </c>
      <c r="BF686" s="249">
        <f>IF(N686="snížená",J686,0)</f>
        <v>0</v>
      </c>
      <c r="BG686" s="249">
        <f>IF(N686="zákl. přenesená",J686,0)</f>
        <v>0</v>
      </c>
      <c r="BH686" s="249">
        <f>IF(N686="sníž. přenesená",J686,0)</f>
        <v>0</v>
      </c>
      <c r="BI686" s="249">
        <f>IF(N686="nulová",J686,0)</f>
        <v>0</v>
      </c>
      <c r="BJ686" s="97" t="s">
        <v>84</v>
      </c>
      <c r="BK686" s="249">
        <f>ROUND(I686*H686,2)</f>
        <v>0</v>
      </c>
      <c r="BL686" s="97" t="s">
        <v>238</v>
      </c>
      <c r="BM686" s="97" t="s">
        <v>1006</v>
      </c>
    </row>
    <row r="687" spans="2:47" s="117" customFormat="1" ht="27">
      <c r="B687" s="112"/>
      <c r="D687" s="259" t="s">
        <v>242</v>
      </c>
      <c r="F687" s="294" t="s">
        <v>1007</v>
      </c>
      <c r="I687" s="13"/>
      <c r="L687" s="112"/>
      <c r="M687" s="290"/>
      <c r="N687" s="113"/>
      <c r="O687" s="113"/>
      <c r="P687" s="113"/>
      <c r="Q687" s="113"/>
      <c r="R687" s="113"/>
      <c r="S687" s="113"/>
      <c r="T687" s="143"/>
      <c r="AT687" s="97" t="s">
        <v>242</v>
      </c>
      <c r="AU687" s="97" t="s">
        <v>86</v>
      </c>
    </row>
    <row r="688" spans="2:65" s="117" customFormat="1" ht="25.5" customHeight="1">
      <c r="B688" s="112"/>
      <c r="C688" s="239" t="s">
        <v>1008</v>
      </c>
      <c r="D688" s="239" t="s">
        <v>151</v>
      </c>
      <c r="E688" s="240" t="s">
        <v>1009</v>
      </c>
      <c r="F688" s="241" t="s">
        <v>1010</v>
      </c>
      <c r="G688" s="242" t="s">
        <v>189</v>
      </c>
      <c r="H688" s="243">
        <v>150</v>
      </c>
      <c r="I688" s="8"/>
      <c r="J688" s="244">
        <f>ROUND(I688*H688,2)</f>
        <v>0</v>
      </c>
      <c r="K688" s="241"/>
      <c r="L688" s="112"/>
      <c r="M688" s="245" t="s">
        <v>5</v>
      </c>
      <c r="N688" s="246" t="s">
        <v>47</v>
      </c>
      <c r="O688" s="113"/>
      <c r="P688" s="247">
        <f>O688*H688</f>
        <v>0</v>
      </c>
      <c r="Q688" s="247">
        <v>0</v>
      </c>
      <c r="R688" s="247">
        <f>Q688*H688</f>
        <v>0</v>
      </c>
      <c r="S688" s="247">
        <v>0</v>
      </c>
      <c r="T688" s="248">
        <f>S688*H688</f>
        <v>0</v>
      </c>
      <c r="AR688" s="97" t="s">
        <v>238</v>
      </c>
      <c r="AT688" s="97" t="s">
        <v>151</v>
      </c>
      <c r="AU688" s="97" t="s">
        <v>86</v>
      </c>
      <c r="AY688" s="97" t="s">
        <v>149</v>
      </c>
      <c r="BE688" s="249">
        <f>IF(N688="základní",J688,0)</f>
        <v>0</v>
      </c>
      <c r="BF688" s="249">
        <f>IF(N688="snížená",J688,0)</f>
        <v>0</v>
      </c>
      <c r="BG688" s="249">
        <f>IF(N688="zákl. přenesená",J688,0)</f>
        <v>0</v>
      </c>
      <c r="BH688" s="249">
        <f>IF(N688="sníž. přenesená",J688,0)</f>
        <v>0</v>
      </c>
      <c r="BI688" s="249">
        <f>IF(N688="nulová",J688,0)</f>
        <v>0</v>
      </c>
      <c r="BJ688" s="97" t="s">
        <v>84</v>
      </c>
      <c r="BK688" s="249">
        <f>ROUND(I688*H688,2)</f>
        <v>0</v>
      </c>
      <c r="BL688" s="97" t="s">
        <v>238</v>
      </c>
      <c r="BM688" s="97" t="s">
        <v>1011</v>
      </c>
    </row>
    <row r="689" spans="2:65" s="117" customFormat="1" ht="16.5" customHeight="1">
      <c r="B689" s="112"/>
      <c r="C689" s="271" t="s">
        <v>1012</v>
      </c>
      <c r="D689" s="271" t="s">
        <v>198</v>
      </c>
      <c r="E689" s="272" t="s">
        <v>1013</v>
      </c>
      <c r="F689" s="273" t="s">
        <v>1014</v>
      </c>
      <c r="G689" s="274" t="s">
        <v>189</v>
      </c>
      <c r="H689" s="275">
        <v>150</v>
      </c>
      <c r="I689" s="11"/>
      <c r="J689" s="276">
        <f>ROUND(I689*H689,2)</f>
        <v>0</v>
      </c>
      <c r="K689" s="273"/>
      <c r="L689" s="277"/>
      <c r="M689" s="278" t="s">
        <v>5</v>
      </c>
      <c r="N689" s="279" t="s">
        <v>47</v>
      </c>
      <c r="O689" s="113"/>
      <c r="P689" s="247">
        <f>O689*H689</f>
        <v>0</v>
      </c>
      <c r="Q689" s="247">
        <v>0.00053</v>
      </c>
      <c r="R689" s="247">
        <f>Q689*H689</f>
        <v>0.0795</v>
      </c>
      <c r="S689" s="247">
        <v>0</v>
      </c>
      <c r="T689" s="248">
        <f>S689*H689</f>
        <v>0</v>
      </c>
      <c r="AR689" s="97" t="s">
        <v>333</v>
      </c>
      <c r="AT689" s="97" t="s">
        <v>198</v>
      </c>
      <c r="AU689" s="97" t="s">
        <v>86</v>
      </c>
      <c r="AY689" s="97" t="s">
        <v>149</v>
      </c>
      <c r="BE689" s="249">
        <f>IF(N689="základní",J689,0)</f>
        <v>0</v>
      </c>
      <c r="BF689" s="249">
        <f>IF(N689="snížená",J689,0)</f>
        <v>0</v>
      </c>
      <c r="BG689" s="249">
        <f>IF(N689="zákl. přenesená",J689,0)</f>
        <v>0</v>
      </c>
      <c r="BH689" s="249">
        <f>IF(N689="sníž. přenesená",J689,0)</f>
        <v>0</v>
      </c>
      <c r="BI689" s="249">
        <f>IF(N689="nulová",J689,0)</f>
        <v>0</v>
      </c>
      <c r="BJ689" s="97" t="s">
        <v>84</v>
      </c>
      <c r="BK689" s="249">
        <f>ROUND(I689*H689,2)</f>
        <v>0</v>
      </c>
      <c r="BL689" s="97" t="s">
        <v>238</v>
      </c>
      <c r="BM689" s="97" t="s">
        <v>1015</v>
      </c>
    </row>
    <row r="690" spans="2:47" s="117" customFormat="1" ht="27">
      <c r="B690" s="112"/>
      <c r="D690" s="259" t="s">
        <v>242</v>
      </c>
      <c r="F690" s="294" t="s">
        <v>1016</v>
      </c>
      <c r="I690" s="13"/>
      <c r="L690" s="112"/>
      <c r="M690" s="290"/>
      <c r="N690" s="113"/>
      <c r="O690" s="113"/>
      <c r="P690" s="113"/>
      <c r="Q690" s="113"/>
      <c r="R690" s="113"/>
      <c r="S690" s="113"/>
      <c r="T690" s="143"/>
      <c r="AT690" s="97" t="s">
        <v>242</v>
      </c>
      <c r="AU690" s="97" t="s">
        <v>86</v>
      </c>
    </row>
    <row r="691" spans="2:65" s="117" customFormat="1" ht="16.5" customHeight="1">
      <c r="B691" s="112"/>
      <c r="C691" s="239" t="s">
        <v>1017</v>
      </c>
      <c r="D691" s="239" t="s">
        <v>151</v>
      </c>
      <c r="E691" s="240" t="s">
        <v>1018</v>
      </c>
      <c r="F691" s="241" t="s">
        <v>1019</v>
      </c>
      <c r="G691" s="242" t="s">
        <v>163</v>
      </c>
      <c r="H691" s="243">
        <v>2</v>
      </c>
      <c r="I691" s="8"/>
      <c r="J691" s="244">
        <f aca="true" t="shared" si="20" ref="J691:J700">ROUND(I691*H691,2)</f>
        <v>0</v>
      </c>
      <c r="K691" s="241"/>
      <c r="L691" s="112"/>
      <c r="M691" s="245" t="s">
        <v>5</v>
      </c>
      <c r="N691" s="246" t="s">
        <v>47</v>
      </c>
      <c r="O691" s="113"/>
      <c r="P691" s="247">
        <f aca="true" t="shared" si="21" ref="P691:P700">O691*H691</f>
        <v>0</v>
      </c>
      <c r="Q691" s="247">
        <v>0</v>
      </c>
      <c r="R691" s="247">
        <f aca="true" t="shared" si="22" ref="R691:R700">Q691*H691</f>
        <v>0</v>
      </c>
      <c r="S691" s="247">
        <v>0</v>
      </c>
      <c r="T691" s="248">
        <f aca="true" t="shared" si="23" ref="T691:T700">S691*H691</f>
        <v>0</v>
      </c>
      <c r="AR691" s="97" t="s">
        <v>238</v>
      </c>
      <c r="AT691" s="97" t="s">
        <v>151</v>
      </c>
      <c r="AU691" s="97" t="s">
        <v>86</v>
      </c>
      <c r="AY691" s="97" t="s">
        <v>149</v>
      </c>
      <c r="BE691" s="249">
        <f aca="true" t="shared" si="24" ref="BE691:BE700">IF(N691="základní",J691,0)</f>
        <v>0</v>
      </c>
      <c r="BF691" s="249">
        <f aca="true" t="shared" si="25" ref="BF691:BF700">IF(N691="snížená",J691,0)</f>
        <v>0</v>
      </c>
      <c r="BG691" s="249">
        <f aca="true" t="shared" si="26" ref="BG691:BG700">IF(N691="zákl. přenesená",J691,0)</f>
        <v>0</v>
      </c>
      <c r="BH691" s="249">
        <f aca="true" t="shared" si="27" ref="BH691:BH700">IF(N691="sníž. přenesená",J691,0)</f>
        <v>0</v>
      </c>
      <c r="BI691" s="249">
        <f aca="true" t="shared" si="28" ref="BI691:BI700">IF(N691="nulová",J691,0)</f>
        <v>0</v>
      </c>
      <c r="BJ691" s="97" t="s">
        <v>84</v>
      </c>
      <c r="BK691" s="249">
        <f aca="true" t="shared" si="29" ref="BK691:BK700">ROUND(I691*H691,2)</f>
        <v>0</v>
      </c>
      <c r="BL691" s="97" t="s">
        <v>238</v>
      </c>
      <c r="BM691" s="97" t="s">
        <v>1020</v>
      </c>
    </row>
    <row r="692" spans="2:65" s="117" customFormat="1" ht="16.5" customHeight="1">
      <c r="B692" s="112"/>
      <c r="C692" s="239" t="s">
        <v>1021</v>
      </c>
      <c r="D692" s="239" t="s">
        <v>151</v>
      </c>
      <c r="E692" s="240" t="s">
        <v>1022</v>
      </c>
      <c r="F692" s="241" t="s">
        <v>1023</v>
      </c>
      <c r="G692" s="242" t="s">
        <v>163</v>
      </c>
      <c r="H692" s="243">
        <v>1</v>
      </c>
      <c r="I692" s="8"/>
      <c r="J692" s="244">
        <f t="shared" si="20"/>
        <v>0</v>
      </c>
      <c r="K692" s="241"/>
      <c r="L692" s="112"/>
      <c r="M692" s="245" t="s">
        <v>5</v>
      </c>
      <c r="N692" s="246" t="s">
        <v>47</v>
      </c>
      <c r="O692" s="113"/>
      <c r="P692" s="247">
        <f t="shared" si="21"/>
        <v>0</v>
      </c>
      <c r="Q692" s="247">
        <v>0</v>
      </c>
      <c r="R692" s="247">
        <f t="shared" si="22"/>
        <v>0</v>
      </c>
      <c r="S692" s="247">
        <v>0</v>
      </c>
      <c r="T692" s="248">
        <f t="shared" si="23"/>
        <v>0</v>
      </c>
      <c r="AR692" s="97" t="s">
        <v>238</v>
      </c>
      <c r="AT692" s="97" t="s">
        <v>151</v>
      </c>
      <c r="AU692" s="97" t="s">
        <v>86</v>
      </c>
      <c r="AY692" s="97" t="s">
        <v>149</v>
      </c>
      <c r="BE692" s="249">
        <f t="shared" si="24"/>
        <v>0</v>
      </c>
      <c r="BF692" s="249">
        <f t="shared" si="25"/>
        <v>0</v>
      </c>
      <c r="BG692" s="249">
        <f t="shared" si="26"/>
        <v>0</v>
      </c>
      <c r="BH692" s="249">
        <f t="shared" si="27"/>
        <v>0</v>
      </c>
      <c r="BI692" s="249">
        <f t="shared" si="28"/>
        <v>0</v>
      </c>
      <c r="BJ692" s="97" t="s">
        <v>84</v>
      </c>
      <c r="BK692" s="249">
        <f t="shared" si="29"/>
        <v>0</v>
      </c>
      <c r="BL692" s="97" t="s">
        <v>238</v>
      </c>
      <c r="BM692" s="97" t="s">
        <v>1024</v>
      </c>
    </row>
    <row r="693" spans="2:65" s="117" customFormat="1" ht="16.5" customHeight="1">
      <c r="B693" s="112"/>
      <c r="C693" s="239" t="s">
        <v>1025</v>
      </c>
      <c r="D693" s="239" t="s">
        <v>151</v>
      </c>
      <c r="E693" s="240" t="s">
        <v>1026</v>
      </c>
      <c r="F693" s="241" t="s">
        <v>1027</v>
      </c>
      <c r="G693" s="242" t="s">
        <v>163</v>
      </c>
      <c r="H693" s="243">
        <v>1</v>
      </c>
      <c r="I693" s="8"/>
      <c r="J693" s="244">
        <f t="shared" si="20"/>
        <v>0</v>
      </c>
      <c r="K693" s="241"/>
      <c r="L693" s="112"/>
      <c r="M693" s="245" t="s">
        <v>5</v>
      </c>
      <c r="N693" s="246" t="s">
        <v>47</v>
      </c>
      <c r="O693" s="113"/>
      <c r="P693" s="247">
        <f t="shared" si="21"/>
        <v>0</v>
      </c>
      <c r="Q693" s="247">
        <v>0</v>
      </c>
      <c r="R693" s="247">
        <f t="shared" si="22"/>
        <v>0</v>
      </c>
      <c r="S693" s="247">
        <v>0</v>
      </c>
      <c r="T693" s="248">
        <f t="shared" si="23"/>
        <v>0</v>
      </c>
      <c r="AR693" s="97" t="s">
        <v>238</v>
      </c>
      <c r="AT693" s="97" t="s">
        <v>151</v>
      </c>
      <c r="AU693" s="97" t="s">
        <v>86</v>
      </c>
      <c r="AY693" s="97" t="s">
        <v>149</v>
      </c>
      <c r="BE693" s="249">
        <f t="shared" si="24"/>
        <v>0</v>
      </c>
      <c r="BF693" s="249">
        <f t="shared" si="25"/>
        <v>0</v>
      </c>
      <c r="BG693" s="249">
        <f t="shared" si="26"/>
        <v>0</v>
      </c>
      <c r="BH693" s="249">
        <f t="shared" si="27"/>
        <v>0</v>
      </c>
      <c r="BI693" s="249">
        <f t="shared" si="28"/>
        <v>0</v>
      </c>
      <c r="BJ693" s="97" t="s">
        <v>84</v>
      </c>
      <c r="BK693" s="249">
        <f t="shared" si="29"/>
        <v>0</v>
      </c>
      <c r="BL693" s="97" t="s">
        <v>238</v>
      </c>
      <c r="BM693" s="97" t="s">
        <v>1028</v>
      </c>
    </row>
    <row r="694" spans="2:65" s="117" customFormat="1" ht="16.5" customHeight="1">
      <c r="B694" s="112"/>
      <c r="C694" s="239" t="s">
        <v>1029</v>
      </c>
      <c r="D694" s="239" t="s">
        <v>151</v>
      </c>
      <c r="E694" s="240" t="s">
        <v>1030</v>
      </c>
      <c r="F694" s="241" t="s">
        <v>1031</v>
      </c>
      <c r="G694" s="242" t="s">
        <v>163</v>
      </c>
      <c r="H694" s="243">
        <v>1</v>
      </c>
      <c r="I694" s="8"/>
      <c r="J694" s="244">
        <f t="shared" si="20"/>
        <v>0</v>
      </c>
      <c r="K694" s="241"/>
      <c r="L694" s="112"/>
      <c r="M694" s="245" t="s">
        <v>5</v>
      </c>
      <c r="N694" s="246" t="s">
        <v>47</v>
      </c>
      <c r="O694" s="113"/>
      <c r="P694" s="247">
        <f t="shared" si="21"/>
        <v>0</v>
      </c>
      <c r="Q694" s="247">
        <v>0</v>
      </c>
      <c r="R694" s="247">
        <f t="shared" si="22"/>
        <v>0</v>
      </c>
      <c r="S694" s="247">
        <v>0</v>
      </c>
      <c r="T694" s="248">
        <f t="shared" si="23"/>
        <v>0</v>
      </c>
      <c r="AR694" s="97" t="s">
        <v>238</v>
      </c>
      <c r="AT694" s="97" t="s">
        <v>151</v>
      </c>
      <c r="AU694" s="97" t="s">
        <v>86</v>
      </c>
      <c r="AY694" s="97" t="s">
        <v>149</v>
      </c>
      <c r="BE694" s="249">
        <f t="shared" si="24"/>
        <v>0</v>
      </c>
      <c r="BF694" s="249">
        <f t="shared" si="25"/>
        <v>0</v>
      </c>
      <c r="BG694" s="249">
        <f t="shared" si="26"/>
        <v>0</v>
      </c>
      <c r="BH694" s="249">
        <f t="shared" si="27"/>
        <v>0</v>
      </c>
      <c r="BI694" s="249">
        <f t="shared" si="28"/>
        <v>0</v>
      </c>
      <c r="BJ694" s="97" t="s">
        <v>84</v>
      </c>
      <c r="BK694" s="249">
        <f t="shared" si="29"/>
        <v>0</v>
      </c>
      <c r="BL694" s="97" t="s">
        <v>238</v>
      </c>
      <c r="BM694" s="97" t="s">
        <v>1032</v>
      </c>
    </row>
    <row r="695" spans="2:65" s="117" customFormat="1" ht="16.5" customHeight="1">
      <c r="B695" s="112"/>
      <c r="C695" s="239" t="s">
        <v>1033</v>
      </c>
      <c r="D695" s="239" t="s">
        <v>151</v>
      </c>
      <c r="E695" s="240" t="s">
        <v>1034</v>
      </c>
      <c r="F695" s="241" t="s">
        <v>1035</v>
      </c>
      <c r="G695" s="242" t="s">
        <v>163</v>
      </c>
      <c r="H695" s="243">
        <v>1</v>
      </c>
      <c r="I695" s="8"/>
      <c r="J695" s="244">
        <f t="shared" si="20"/>
        <v>0</v>
      </c>
      <c r="K695" s="241"/>
      <c r="L695" s="112"/>
      <c r="M695" s="245" t="s">
        <v>5</v>
      </c>
      <c r="N695" s="246" t="s">
        <v>47</v>
      </c>
      <c r="O695" s="113"/>
      <c r="P695" s="247">
        <f t="shared" si="21"/>
        <v>0</v>
      </c>
      <c r="Q695" s="247">
        <v>0</v>
      </c>
      <c r="R695" s="247">
        <f t="shared" si="22"/>
        <v>0</v>
      </c>
      <c r="S695" s="247">
        <v>0</v>
      </c>
      <c r="T695" s="248">
        <f t="shared" si="23"/>
        <v>0</v>
      </c>
      <c r="AR695" s="97" t="s">
        <v>238</v>
      </c>
      <c r="AT695" s="97" t="s">
        <v>151</v>
      </c>
      <c r="AU695" s="97" t="s">
        <v>86</v>
      </c>
      <c r="AY695" s="97" t="s">
        <v>149</v>
      </c>
      <c r="BE695" s="249">
        <f t="shared" si="24"/>
        <v>0</v>
      </c>
      <c r="BF695" s="249">
        <f t="shared" si="25"/>
        <v>0</v>
      </c>
      <c r="BG695" s="249">
        <f t="shared" si="26"/>
        <v>0</v>
      </c>
      <c r="BH695" s="249">
        <f t="shared" si="27"/>
        <v>0</v>
      </c>
      <c r="BI695" s="249">
        <f t="shared" si="28"/>
        <v>0</v>
      </c>
      <c r="BJ695" s="97" t="s">
        <v>84</v>
      </c>
      <c r="BK695" s="249">
        <f t="shared" si="29"/>
        <v>0</v>
      </c>
      <c r="BL695" s="97" t="s">
        <v>238</v>
      </c>
      <c r="BM695" s="97" t="s">
        <v>1036</v>
      </c>
    </row>
    <row r="696" spans="2:65" s="117" customFormat="1" ht="16.5" customHeight="1">
      <c r="B696" s="112"/>
      <c r="C696" s="239" t="s">
        <v>1037</v>
      </c>
      <c r="D696" s="239" t="s">
        <v>151</v>
      </c>
      <c r="E696" s="240" t="s">
        <v>1038</v>
      </c>
      <c r="F696" s="241" t="s">
        <v>1039</v>
      </c>
      <c r="G696" s="242" t="s">
        <v>163</v>
      </c>
      <c r="H696" s="243">
        <v>1</v>
      </c>
      <c r="I696" s="8"/>
      <c r="J696" s="244">
        <f t="shared" si="20"/>
        <v>0</v>
      </c>
      <c r="K696" s="241"/>
      <c r="L696" s="112"/>
      <c r="M696" s="245" t="s">
        <v>5</v>
      </c>
      <c r="N696" s="246" t="s">
        <v>47</v>
      </c>
      <c r="O696" s="113"/>
      <c r="P696" s="247">
        <f t="shared" si="21"/>
        <v>0</v>
      </c>
      <c r="Q696" s="247">
        <v>0</v>
      </c>
      <c r="R696" s="247">
        <f t="shared" si="22"/>
        <v>0</v>
      </c>
      <c r="S696" s="247">
        <v>0</v>
      </c>
      <c r="T696" s="248">
        <f t="shared" si="23"/>
        <v>0</v>
      </c>
      <c r="AR696" s="97" t="s">
        <v>238</v>
      </c>
      <c r="AT696" s="97" t="s">
        <v>151</v>
      </c>
      <c r="AU696" s="97" t="s">
        <v>86</v>
      </c>
      <c r="AY696" s="97" t="s">
        <v>149</v>
      </c>
      <c r="BE696" s="249">
        <f t="shared" si="24"/>
        <v>0</v>
      </c>
      <c r="BF696" s="249">
        <f t="shared" si="25"/>
        <v>0</v>
      </c>
      <c r="BG696" s="249">
        <f t="shared" si="26"/>
        <v>0</v>
      </c>
      <c r="BH696" s="249">
        <f t="shared" si="27"/>
        <v>0</v>
      </c>
      <c r="BI696" s="249">
        <f t="shared" si="28"/>
        <v>0</v>
      </c>
      <c r="BJ696" s="97" t="s">
        <v>84</v>
      </c>
      <c r="BK696" s="249">
        <f t="shared" si="29"/>
        <v>0</v>
      </c>
      <c r="BL696" s="97" t="s">
        <v>238</v>
      </c>
      <c r="BM696" s="97" t="s">
        <v>1040</v>
      </c>
    </row>
    <row r="697" spans="2:65" s="117" customFormat="1" ht="16.5" customHeight="1">
      <c r="B697" s="112"/>
      <c r="C697" s="239" t="s">
        <v>1041</v>
      </c>
      <c r="D697" s="239" t="s">
        <v>151</v>
      </c>
      <c r="E697" s="240" t="s">
        <v>1042</v>
      </c>
      <c r="F697" s="241" t="s">
        <v>1043</v>
      </c>
      <c r="G697" s="242" t="s">
        <v>163</v>
      </c>
      <c r="H697" s="243">
        <v>1</v>
      </c>
      <c r="I697" s="8"/>
      <c r="J697" s="244">
        <f t="shared" si="20"/>
        <v>0</v>
      </c>
      <c r="K697" s="241"/>
      <c r="L697" s="112"/>
      <c r="M697" s="245" t="s">
        <v>5</v>
      </c>
      <c r="N697" s="246" t="s">
        <v>47</v>
      </c>
      <c r="O697" s="113"/>
      <c r="P697" s="247">
        <f t="shared" si="21"/>
        <v>0</v>
      </c>
      <c r="Q697" s="247">
        <v>0</v>
      </c>
      <c r="R697" s="247">
        <f t="shared" si="22"/>
        <v>0</v>
      </c>
      <c r="S697" s="247">
        <v>0</v>
      </c>
      <c r="T697" s="248">
        <f t="shared" si="23"/>
        <v>0</v>
      </c>
      <c r="AR697" s="97" t="s">
        <v>238</v>
      </c>
      <c r="AT697" s="97" t="s">
        <v>151</v>
      </c>
      <c r="AU697" s="97" t="s">
        <v>86</v>
      </c>
      <c r="AY697" s="97" t="s">
        <v>149</v>
      </c>
      <c r="BE697" s="249">
        <f t="shared" si="24"/>
        <v>0</v>
      </c>
      <c r="BF697" s="249">
        <f t="shared" si="25"/>
        <v>0</v>
      </c>
      <c r="BG697" s="249">
        <f t="shared" si="26"/>
        <v>0</v>
      </c>
      <c r="BH697" s="249">
        <f t="shared" si="27"/>
        <v>0</v>
      </c>
      <c r="BI697" s="249">
        <f t="shared" si="28"/>
        <v>0</v>
      </c>
      <c r="BJ697" s="97" t="s">
        <v>84</v>
      </c>
      <c r="BK697" s="249">
        <f t="shared" si="29"/>
        <v>0</v>
      </c>
      <c r="BL697" s="97" t="s">
        <v>238</v>
      </c>
      <c r="BM697" s="97" t="s">
        <v>1044</v>
      </c>
    </row>
    <row r="698" spans="2:65" s="117" customFormat="1" ht="16.5" customHeight="1">
      <c r="B698" s="112"/>
      <c r="C698" s="239" t="s">
        <v>1045</v>
      </c>
      <c r="D698" s="239" t="s">
        <v>151</v>
      </c>
      <c r="E698" s="240" t="s">
        <v>1046</v>
      </c>
      <c r="F698" s="241" t="s">
        <v>1047</v>
      </c>
      <c r="G698" s="242" t="s">
        <v>163</v>
      </c>
      <c r="H698" s="243">
        <v>1</v>
      </c>
      <c r="I698" s="8"/>
      <c r="J698" s="244">
        <f t="shared" si="20"/>
        <v>0</v>
      </c>
      <c r="K698" s="241"/>
      <c r="L698" s="112"/>
      <c r="M698" s="245" t="s">
        <v>5</v>
      </c>
      <c r="N698" s="246" t="s">
        <v>47</v>
      </c>
      <c r="O698" s="113"/>
      <c r="P698" s="247">
        <f t="shared" si="21"/>
        <v>0</v>
      </c>
      <c r="Q698" s="247">
        <v>0</v>
      </c>
      <c r="R698" s="247">
        <f t="shared" si="22"/>
        <v>0</v>
      </c>
      <c r="S698" s="247">
        <v>0</v>
      </c>
      <c r="T698" s="248">
        <f t="shared" si="23"/>
        <v>0</v>
      </c>
      <c r="AR698" s="97" t="s">
        <v>238</v>
      </c>
      <c r="AT698" s="97" t="s">
        <v>151</v>
      </c>
      <c r="AU698" s="97" t="s">
        <v>86</v>
      </c>
      <c r="AY698" s="97" t="s">
        <v>149</v>
      </c>
      <c r="BE698" s="249">
        <f t="shared" si="24"/>
        <v>0</v>
      </c>
      <c r="BF698" s="249">
        <f t="shared" si="25"/>
        <v>0</v>
      </c>
      <c r="BG698" s="249">
        <f t="shared" si="26"/>
        <v>0</v>
      </c>
      <c r="BH698" s="249">
        <f t="shared" si="27"/>
        <v>0</v>
      </c>
      <c r="BI698" s="249">
        <f t="shared" si="28"/>
        <v>0</v>
      </c>
      <c r="BJ698" s="97" t="s">
        <v>84</v>
      </c>
      <c r="BK698" s="249">
        <f t="shared" si="29"/>
        <v>0</v>
      </c>
      <c r="BL698" s="97" t="s">
        <v>238</v>
      </c>
      <c r="BM698" s="97" t="s">
        <v>1048</v>
      </c>
    </row>
    <row r="699" spans="2:65" s="117" customFormat="1" ht="16.5" customHeight="1">
      <c r="B699" s="112"/>
      <c r="C699" s="239" t="s">
        <v>1049</v>
      </c>
      <c r="D699" s="239" t="s">
        <v>151</v>
      </c>
      <c r="E699" s="240" t="s">
        <v>1050</v>
      </c>
      <c r="F699" s="241" t="s">
        <v>1051</v>
      </c>
      <c r="G699" s="242" t="s">
        <v>163</v>
      </c>
      <c r="H699" s="243">
        <v>1</v>
      </c>
      <c r="I699" s="8"/>
      <c r="J699" s="244">
        <f t="shared" si="20"/>
        <v>0</v>
      </c>
      <c r="K699" s="241"/>
      <c r="L699" s="112"/>
      <c r="M699" s="245" t="s">
        <v>5</v>
      </c>
      <c r="N699" s="246" t="s">
        <v>47</v>
      </c>
      <c r="O699" s="113"/>
      <c r="P699" s="247">
        <f t="shared" si="21"/>
        <v>0</v>
      </c>
      <c r="Q699" s="247">
        <v>0</v>
      </c>
      <c r="R699" s="247">
        <f t="shared" si="22"/>
        <v>0</v>
      </c>
      <c r="S699" s="247">
        <v>0</v>
      </c>
      <c r="T699" s="248">
        <f t="shared" si="23"/>
        <v>0</v>
      </c>
      <c r="AR699" s="97" t="s">
        <v>238</v>
      </c>
      <c r="AT699" s="97" t="s">
        <v>151</v>
      </c>
      <c r="AU699" s="97" t="s">
        <v>86</v>
      </c>
      <c r="AY699" s="97" t="s">
        <v>149</v>
      </c>
      <c r="BE699" s="249">
        <f t="shared" si="24"/>
        <v>0</v>
      </c>
      <c r="BF699" s="249">
        <f t="shared" si="25"/>
        <v>0</v>
      </c>
      <c r="BG699" s="249">
        <f t="shared" si="26"/>
        <v>0</v>
      </c>
      <c r="BH699" s="249">
        <f t="shared" si="27"/>
        <v>0</v>
      </c>
      <c r="BI699" s="249">
        <f t="shared" si="28"/>
        <v>0</v>
      </c>
      <c r="BJ699" s="97" t="s">
        <v>84</v>
      </c>
      <c r="BK699" s="249">
        <f t="shared" si="29"/>
        <v>0</v>
      </c>
      <c r="BL699" s="97" t="s">
        <v>238</v>
      </c>
      <c r="BM699" s="97" t="s">
        <v>1052</v>
      </c>
    </row>
    <row r="700" spans="2:65" s="117" customFormat="1" ht="16.5" customHeight="1">
      <c r="B700" s="112"/>
      <c r="C700" s="271" t="s">
        <v>1053</v>
      </c>
      <c r="D700" s="271" t="s">
        <v>198</v>
      </c>
      <c r="E700" s="272" t="s">
        <v>1054</v>
      </c>
      <c r="F700" s="273" t="s">
        <v>1055</v>
      </c>
      <c r="G700" s="274" t="s">
        <v>163</v>
      </c>
      <c r="H700" s="275">
        <v>2</v>
      </c>
      <c r="I700" s="11"/>
      <c r="J700" s="276">
        <f t="shared" si="20"/>
        <v>0</v>
      </c>
      <c r="K700" s="273"/>
      <c r="L700" s="277"/>
      <c r="M700" s="278" t="s">
        <v>5</v>
      </c>
      <c r="N700" s="279" t="s">
        <v>47</v>
      </c>
      <c r="O700" s="113"/>
      <c r="P700" s="247">
        <f t="shared" si="21"/>
        <v>0</v>
      </c>
      <c r="Q700" s="247">
        <v>0.01</v>
      </c>
      <c r="R700" s="247">
        <f t="shared" si="22"/>
        <v>0.02</v>
      </c>
      <c r="S700" s="247">
        <v>0</v>
      </c>
      <c r="T700" s="248">
        <f t="shared" si="23"/>
        <v>0</v>
      </c>
      <c r="AR700" s="97" t="s">
        <v>333</v>
      </c>
      <c r="AT700" s="97" t="s">
        <v>198</v>
      </c>
      <c r="AU700" s="97" t="s">
        <v>86</v>
      </c>
      <c r="AY700" s="97" t="s">
        <v>149</v>
      </c>
      <c r="BE700" s="249">
        <f t="shared" si="24"/>
        <v>0</v>
      </c>
      <c r="BF700" s="249">
        <f t="shared" si="25"/>
        <v>0</v>
      </c>
      <c r="BG700" s="249">
        <f t="shared" si="26"/>
        <v>0</v>
      </c>
      <c r="BH700" s="249">
        <f t="shared" si="27"/>
        <v>0</v>
      </c>
      <c r="BI700" s="249">
        <f t="shared" si="28"/>
        <v>0</v>
      </c>
      <c r="BJ700" s="97" t="s">
        <v>84</v>
      </c>
      <c r="BK700" s="249">
        <f t="shared" si="29"/>
        <v>0</v>
      </c>
      <c r="BL700" s="97" t="s">
        <v>238</v>
      </c>
      <c r="BM700" s="97" t="s">
        <v>1056</v>
      </c>
    </row>
    <row r="701" spans="2:47" s="117" customFormat="1" ht="27">
      <c r="B701" s="112"/>
      <c r="D701" s="259" t="s">
        <v>242</v>
      </c>
      <c r="F701" s="294" t="s">
        <v>1057</v>
      </c>
      <c r="I701" s="13"/>
      <c r="L701" s="112"/>
      <c r="M701" s="290"/>
      <c r="N701" s="113"/>
      <c r="O701" s="113"/>
      <c r="P701" s="113"/>
      <c r="Q701" s="113"/>
      <c r="R701" s="113"/>
      <c r="S701" s="113"/>
      <c r="T701" s="143"/>
      <c r="AT701" s="97" t="s">
        <v>242</v>
      </c>
      <c r="AU701" s="97" t="s">
        <v>86</v>
      </c>
    </row>
    <row r="702" spans="2:65" s="117" customFormat="1" ht="16.5" customHeight="1">
      <c r="B702" s="112"/>
      <c r="C702" s="271" t="s">
        <v>1058</v>
      </c>
      <c r="D702" s="271" t="s">
        <v>198</v>
      </c>
      <c r="E702" s="272" t="s">
        <v>1059</v>
      </c>
      <c r="F702" s="273" t="s">
        <v>1060</v>
      </c>
      <c r="G702" s="274" t="s">
        <v>163</v>
      </c>
      <c r="H702" s="275">
        <v>1</v>
      </c>
      <c r="I702" s="11"/>
      <c r="J702" s="276">
        <f aca="true" t="shared" si="30" ref="J702:J731">ROUND(I702*H702,2)</f>
        <v>0</v>
      </c>
      <c r="K702" s="273"/>
      <c r="L702" s="277"/>
      <c r="M702" s="278" t="s">
        <v>5</v>
      </c>
      <c r="N702" s="279" t="s">
        <v>47</v>
      </c>
      <c r="O702" s="113"/>
      <c r="P702" s="247">
        <f aca="true" t="shared" si="31" ref="P702:P731">O702*H702</f>
        <v>0</v>
      </c>
      <c r="Q702" s="247">
        <v>0.01</v>
      </c>
      <c r="R702" s="247">
        <f aca="true" t="shared" si="32" ref="R702:R731">Q702*H702</f>
        <v>0.01</v>
      </c>
      <c r="S702" s="247">
        <v>0</v>
      </c>
      <c r="T702" s="248">
        <f aca="true" t="shared" si="33" ref="T702:T731">S702*H702</f>
        <v>0</v>
      </c>
      <c r="AR702" s="97" t="s">
        <v>333</v>
      </c>
      <c r="AT702" s="97" t="s">
        <v>198</v>
      </c>
      <c r="AU702" s="97" t="s">
        <v>86</v>
      </c>
      <c r="AY702" s="97" t="s">
        <v>149</v>
      </c>
      <c r="BE702" s="249">
        <f aca="true" t="shared" si="34" ref="BE702:BE731">IF(N702="základní",J702,0)</f>
        <v>0</v>
      </c>
      <c r="BF702" s="249">
        <f aca="true" t="shared" si="35" ref="BF702:BF731">IF(N702="snížená",J702,0)</f>
        <v>0</v>
      </c>
      <c r="BG702" s="249">
        <f aca="true" t="shared" si="36" ref="BG702:BG731">IF(N702="zákl. přenesená",J702,0)</f>
        <v>0</v>
      </c>
      <c r="BH702" s="249">
        <f aca="true" t="shared" si="37" ref="BH702:BH731">IF(N702="sníž. přenesená",J702,0)</f>
        <v>0</v>
      </c>
      <c r="BI702" s="249">
        <f aca="true" t="shared" si="38" ref="BI702:BI731">IF(N702="nulová",J702,0)</f>
        <v>0</v>
      </c>
      <c r="BJ702" s="97" t="s">
        <v>84</v>
      </c>
      <c r="BK702" s="249">
        <f aca="true" t="shared" si="39" ref="BK702:BK731">ROUND(I702*H702,2)</f>
        <v>0</v>
      </c>
      <c r="BL702" s="97" t="s">
        <v>238</v>
      </c>
      <c r="BM702" s="97" t="s">
        <v>1061</v>
      </c>
    </row>
    <row r="703" spans="2:65" s="117" customFormat="1" ht="16.5" customHeight="1">
      <c r="B703" s="112"/>
      <c r="C703" s="271" t="s">
        <v>1062</v>
      </c>
      <c r="D703" s="271" t="s">
        <v>198</v>
      </c>
      <c r="E703" s="272" t="s">
        <v>1063</v>
      </c>
      <c r="F703" s="273" t="s">
        <v>1064</v>
      </c>
      <c r="G703" s="274" t="s">
        <v>163</v>
      </c>
      <c r="H703" s="275">
        <v>1</v>
      </c>
      <c r="I703" s="11"/>
      <c r="J703" s="276">
        <f t="shared" si="30"/>
        <v>0</v>
      </c>
      <c r="K703" s="273"/>
      <c r="L703" s="277"/>
      <c r="M703" s="278" t="s">
        <v>5</v>
      </c>
      <c r="N703" s="279" t="s">
        <v>47</v>
      </c>
      <c r="O703" s="113"/>
      <c r="P703" s="247">
        <f t="shared" si="31"/>
        <v>0</v>
      </c>
      <c r="Q703" s="247">
        <v>0.01</v>
      </c>
      <c r="R703" s="247">
        <f t="shared" si="32"/>
        <v>0.01</v>
      </c>
      <c r="S703" s="247">
        <v>0</v>
      </c>
      <c r="T703" s="248">
        <f t="shared" si="33"/>
        <v>0</v>
      </c>
      <c r="AR703" s="97" t="s">
        <v>333</v>
      </c>
      <c r="AT703" s="97" t="s">
        <v>198</v>
      </c>
      <c r="AU703" s="97" t="s">
        <v>86</v>
      </c>
      <c r="AY703" s="97" t="s">
        <v>149</v>
      </c>
      <c r="BE703" s="249">
        <f t="shared" si="34"/>
        <v>0</v>
      </c>
      <c r="BF703" s="249">
        <f t="shared" si="35"/>
        <v>0</v>
      </c>
      <c r="BG703" s="249">
        <f t="shared" si="36"/>
        <v>0</v>
      </c>
      <c r="BH703" s="249">
        <f t="shared" si="37"/>
        <v>0</v>
      </c>
      <c r="BI703" s="249">
        <f t="shared" si="38"/>
        <v>0</v>
      </c>
      <c r="BJ703" s="97" t="s">
        <v>84</v>
      </c>
      <c r="BK703" s="249">
        <f t="shared" si="39"/>
        <v>0</v>
      </c>
      <c r="BL703" s="97" t="s">
        <v>238</v>
      </c>
      <c r="BM703" s="97" t="s">
        <v>1065</v>
      </c>
    </row>
    <row r="704" spans="2:65" s="117" customFormat="1" ht="16.5" customHeight="1">
      <c r="B704" s="112"/>
      <c r="C704" s="271" t="s">
        <v>1066</v>
      </c>
      <c r="D704" s="271" t="s">
        <v>198</v>
      </c>
      <c r="E704" s="272" t="s">
        <v>1067</v>
      </c>
      <c r="F704" s="273" t="s">
        <v>1068</v>
      </c>
      <c r="G704" s="274" t="s">
        <v>163</v>
      </c>
      <c r="H704" s="275">
        <v>1</v>
      </c>
      <c r="I704" s="11"/>
      <c r="J704" s="276">
        <f t="shared" si="30"/>
        <v>0</v>
      </c>
      <c r="K704" s="273"/>
      <c r="L704" s="277"/>
      <c r="M704" s="278" t="s">
        <v>5</v>
      </c>
      <c r="N704" s="279" t="s">
        <v>47</v>
      </c>
      <c r="O704" s="113"/>
      <c r="P704" s="247">
        <f t="shared" si="31"/>
        <v>0</v>
      </c>
      <c r="Q704" s="247">
        <v>0.01</v>
      </c>
      <c r="R704" s="247">
        <f t="shared" si="32"/>
        <v>0.01</v>
      </c>
      <c r="S704" s="247">
        <v>0</v>
      </c>
      <c r="T704" s="248">
        <f t="shared" si="33"/>
        <v>0</v>
      </c>
      <c r="AR704" s="97" t="s">
        <v>333</v>
      </c>
      <c r="AT704" s="97" t="s">
        <v>198</v>
      </c>
      <c r="AU704" s="97" t="s">
        <v>86</v>
      </c>
      <c r="AY704" s="97" t="s">
        <v>149</v>
      </c>
      <c r="BE704" s="249">
        <f t="shared" si="34"/>
        <v>0</v>
      </c>
      <c r="BF704" s="249">
        <f t="shared" si="35"/>
        <v>0</v>
      </c>
      <c r="BG704" s="249">
        <f t="shared" si="36"/>
        <v>0</v>
      </c>
      <c r="BH704" s="249">
        <f t="shared" si="37"/>
        <v>0</v>
      </c>
      <c r="BI704" s="249">
        <f t="shared" si="38"/>
        <v>0</v>
      </c>
      <c r="BJ704" s="97" t="s">
        <v>84</v>
      </c>
      <c r="BK704" s="249">
        <f t="shared" si="39"/>
        <v>0</v>
      </c>
      <c r="BL704" s="97" t="s">
        <v>238</v>
      </c>
      <c r="BM704" s="97" t="s">
        <v>1069</v>
      </c>
    </row>
    <row r="705" spans="2:65" s="117" customFormat="1" ht="16.5" customHeight="1">
      <c r="B705" s="112"/>
      <c r="C705" s="271" t="s">
        <v>1070</v>
      </c>
      <c r="D705" s="271" t="s">
        <v>198</v>
      </c>
      <c r="E705" s="272" t="s">
        <v>1071</v>
      </c>
      <c r="F705" s="273" t="s">
        <v>1072</v>
      </c>
      <c r="G705" s="274" t="s">
        <v>163</v>
      </c>
      <c r="H705" s="275">
        <v>1</v>
      </c>
      <c r="I705" s="11"/>
      <c r="J705" s="276">
        <f t="shared" si="30"/>
        <v>0</v>
      </c>
      <c r="K705" s="273"/>
      <c r="L705" s="277"/>
      <c r="M705" s="278" t="s">
        <v>5</v>
      </c>
      <c r="N705" s="279" t="s">
        <v>47</v>
      </c>
      <c r="O705" s="113"/>
      <c r="P705" s="247">
        <f t="shared" si="31"/>
        <v>0</v>
      </c>
      <c r="Q705" s="247">
        <v>0.01</v>
      </c>
      <c r="R705" s="247">
        <f t="shared" si="32"/>
        <v>0.01</v>
      </c>
      <c r="S705" s="247">
        <v>0</v>
      </c>
      <c r="T705" s="248">
        <f t="shared" si="33"/>
        <v>0</v>
      </c>
      <c r="AR705" s="97" t="s">
        <v>333</v>
      </c>
      <c r="AT705" s="97" t="s">
        <v>198</v>
      </c>
      <c r="AU705" s="97" t="s">
        <v>86</v>
      </c>
      <c r="AY705" s="97" t="s">
        <v>149</v>
      </c>
      <c r="BE705" s="249">
        <f t="shared" si="34"/>
        <v>0</v>
      </c>
      <c r="BF705" s="249">
        <f t="shared" si="35"/>
        <v>0</v>
      </c>
      <c r="BG705" s="249">
        <f t="shared" si="36"/>
        <v>0</v>
      </c>
      <c r="BH705" s="249">
        <f t="shared" si="37"/>
        <v>0</v>
      </c>
      <c r="BI705" s="249">
        <f t="shared" si="38"/>
        <v>0</v>
      </c>
      <c r="BJ705" s="97" t="s">
        <v>84</v>
      </c>
      <c r="BK705" s="249">
        <f t="shared" si="39"/>
        <v>0</v>
      </c>
      <c r="BL705" s="97" t="s">
        <v>238</v>
      </c>
      <c r="BM705" s="97" t="s">
        <v>1073</v>
      </c>
    </row>
    <row r="706" spans="2:65" s="117" customFormat="1" ht="16.5" customHeight="1">
      <c r="B706" s="112"/>
      <c r="C706" s="271" t="s">
        <v>1074</v>
      </c>
      <c r="D706" s="271" t="s">
        <v>198</v>
      </c>
      <c r="E706" s="272" t="s">
        <v>1075</v>
      </c>
      <c r="F706" s="273" t="s">
        <v>1076</v>
      </c>
      <c r="G706" s="274" t="s">
        <v>163</v>
      </c>
      <c r="H706" s="275">
        <v>1</v>
      </c>
      <c r="I706" s="11"/>
      <c r="J706" s="276">
        <f t="shared" si="30"/>
        <v>0</v>
      </c>
      <c r="K706" s="273"/>
      <c r="L706" s="277"/>
      <c r="M706" s="278" t="s">
        <v>5</v>
      </c>
      <c r="N706" s="279" t="s">
        <v>47</v>
      </c>
      <c r="O706" s="113"/>
      <c r="P706" s="247">
        <f t="shared" si="31"/>
        <v>0</v>
      </c>
      <c r="Q706" s="247">
        <v>0.01</v>
      </c>
      <c r="R706" s="247">
        <f t="shared" si="32"/>
        <v>0.01</v>
      </c>
      <c r="S706" s="247">
        <v>0</v>
      </c>
      <c r="T706" s="248">
        <f t="shared" si="33"/>
        <v>0</v>
      </c>
      <c r="AR706" s="97" t="s">
        <v>333</v>
      </c>
      <c r="AT706" s="97" t="s">
        <v>198</v>
      </c>
      <c r="AU706" s="97" t="s">
        <v>86</v>
      </c>
      <c r="AY706" s="97" t="s">
        <v>149</v>
      </c>
      <c r="BE706" s="249">
        <f t="shared" si="34"/>
        <v>0</v>
      </c>
      <c r="BF706" s="249">
        <f t="shared" si="35"/>
        <v>0</v>
      </c>
      <c r="BG706" s="249">
        <f t="shared" si="36"/>
        <v>0</v>
      </c>
      <c r="BH706" s="249">
        <f t="shared" si="37"/>
        <v>0</v>
      </c>
      <c r="BI706" s="249">
        <f t="shared" si="38"/>
        <v>0</v>
      </c>
      <c r="BJ706" s="97" t="s">
        <v>84</v>
      </c>
      <c r="BK706" s="249">
        <f t="shared" si="39"/>
        <v>0</v>
      </c>
      <c r="BL706" s="97" t="s">
        <v>238</v>
      </c>
      <c r="BM706" s="97" t="s">
        <v>1077</v>
      </c>
    </row>
    <row r="707" spans="2:65" s="117" customFormat="1" ht="16.5" customHeight="1">
      <c r="B707" s="112"/>
      <c r="C707" s="271" t="s">
        <v>1078</v>
      </c>
      <c r="D707" s="271" t="s">
        <v>198</v>
      </c>
      <c r="E707" s="272" t="s">
        <v>1079</v>
      </c>
      <c r="F707" s="273" t="s">
        <v>1080</v>
      </c>
      <c r="G707" s="274" t="s">
        <v>163</v>
      </c>
      <c r="H707" s="275">
        <v>1</v>
      </c>
      <c r="I707" s="11"/>
      <c r="J707" s="276">
        <f t="shared" si="30"/>
        <v>0</v>
      </c>
      <c r="K707" s="273"/>
      <c r="L707" s="277"/>
      <c r="M707" s="278" t="s">
        <v>5</v>
      </c>
      <c r="N707" s="279" t="s">
        <v>47</v>
      </c>
      <c r="O707" s="113"/>
      <c r="P707" s="247">
        <f t="shared" si="31"/>
        <v>0</v>
      </c>
      <c r="Q707" s="247">
        <v>0.01</v>
      </c>
      <c r="R707" s="247">
        <f t="shared" si="32"/>
        <v>0.01</v>
      </c>
      <c r="S707" s="247">
        <v>0</v>
      </c>
      <c r="T707" s="248">
        <f t="shared" si="33"/>
        <v>0</v>
      </c>
      <c r="AR707" s="97" t="s">
        <v>333</v>
      </c>
      <c r="AT707" s="97" t="s">
        <v>198</v>
      </c>
      <c r="AU707" s="97" t="s">
        <v>86</v>
      </c>
      <c r="AY707" s="97" t="s">
        <v>149</v>
      </c>
      <c r="BE707" s="249">
        <f t="shared" si="34"/>
        <v>0</v>
      </c>
      <c r="BF707" s="249">
        <f t="shared" si="35"/>
        <v>0</v>
      </c>
      <c r="BG707" s="249">
        <f t="shared" si="36"/>
        <v>0</v>
      </c>
      <c r="BH707" s="249">
        <f t="shared" si="37"/>
        <v>0</v>
      </c>
      <c r="BI707" s="249">
        <f t="shared" si="38"/>
        <v>0</v>
      </c>
      <c r="BJ707" s="97" t="s">
        <v>84</v>
      </c>
      <c r="BK707" s="249">
        <f t="shared" si="39"/>
        <v>0</v>
      </c>
      <c r="BL707" s="97" t="s">
        <v>238</v>
      </c>
      <c r="BM707" s="97" t="s">
        <v>1081</v>
      </c>
    </row>
    <row r="708" spans="2:65" s="117" customFormat="1" ht="16.5" customHeight="1">
      <c r="B708" s="112"/>
      <c r="C708" s="271" t="s">
        <v>1082</v>
      </c>
      <c r="D708" s="271" t="s">
        <v>198</v>
      </c>
      <c r="E708" s="272" t="s">
        <v>1083</v>
      </c>
      <c r="F708" s="273" t="s">
        <v>1084</v>
      </c>
      <c r="G708" s="274" t="s">
        <v>163</v>
      </c>
      <c r="H708" s="275">
        <v>1</v>
      </c>
      <c r="I708" s="11"/>
      <c r="J708" s="276">
        <f t="shared" si="30"/>
        <v>0</v>
      </c>
      <c r="K708" s="273"/>
      <c r="L708" s="277"/>
      <c r="M708" s="278" t="s">
        <v>5</v>
      </c>
      <c r="N708" s="279" t="s">
        <v>47</v>
      </c>
      <c r="O708" s="113"/>
      <c r="P708" s="247">
        <f t="shared" si="31"/>
        <v>0</v>
      </c>
      <c r="Q708" s="247">
        <v>0.01</v>
      </c>
      <c r="R708" s="247">
        <f t="shared" si="32"/>
        <v>0.01</v>
      </c>
      <c r="S708" s="247">
        <v>0</v>
      </c>
      <c r="T708" s="248">
        <f t="shared" si="33"/>
        <v>0</v>
      </c>
      <c r="AR708" s="97" t="s">
        <v>333</v>
      </c>
      <c r="AT708" s="97" t="s">
        <v>198</v>
      </c>
      <c r="AU708" s="97" t="s">
        <v>86</v>
      </c>
      <c r="AY708" s="97" t="s">
        <v>149</v>
      </c>
      <c r="BE708" s="249">
        <f t="shared" si="34"/>
        <v>0</v>
      </c>
      <c r="BF708" s="249">
        <f t="shared" si="35"/>
        <v>0</v>
      </c>
      <c r="BG708" s="249">
        <f t="shared" si="36"/>
        <v>0</v>
      </c>
      <c r="BH708" s="249">
        <f t="shared" si="37"/>
        <v>0</v>
      </c>
      <c r="BI708" s="249">
        <f t="shared" si="38"/>
        <v>0</v>
      </c>
      <c r="BJ708" s="97" t="s">
        <v>84</v>
      </c>
      <c r="BK708" s="249">
        <f t="shared" si="39"/>
        <v>0</v>
      </c>
      <c r="BL708" s="97" t="s">
        <v>238</v>
      </c>
      <c r="BM708" s="97" t="s">
        <v>1085</v>
      </c>
    </row>
    <row r="709" spans="2:65" s="117" customFormat="1" ht="16.5" customHeight="1">
      <c r="B709" s="112"/>
      <c r="C709" s="271" t="s">
        <v>1086</v>
      </c>
      <c r="D709" s="271" t="s">
        <v>198</v>
      </c>
      <c r="E709" s="272" t="s">
        <v>1087</v>
      </c>
      <c r="F709" s="273" t="s">
        <v>1088</v>
      </c>
      <c r="G709" s="274" t="s">
        <v>163</v>
      </c>
      <c r="H709" s="275">
        <v>1</v>
      </c>
      <c r="I709" s="11"/>
      <c r="J709" s="276">
        <f t="shared" si="30"/>
        <v>0</v>
      </c>
      <c r="K709" s="273"/>
      <c r="L709" s="277"/>
      <c r="M709" s="278" t="s">
        <v>5</v>
      </c>
      <c r="N709" s="279" t="s">
        <v>47</v>
      </c>
      <c r="O709" s="113"/>
      <c r="P709" s="247">
        <f t="shared" si="31"/>
        <v>0</v>
      </c>
      <c r="Q709" s="247">
        <v>0.01</v>
      </c>
      <c r="R709" s="247">
        <f t="shared" si="32"/>
        <v>0.01</v>
      </c>
      <c r="S709" s="247">
        <v>0</v>
      </c>
      <c r="T709" s="248">
        <f t="shared" si="33"/>
        <v>0</v>
      </c>
      <c r="AR709" s="97" t="s">
        <v>333</v>
      </c>
      <c r="AT709" s="97" t="s">
        <v>198</v>
      </c>
      <c r="AU709" s="97" t="s">
        <v>86</v>
      </c>
      <c r="AY709" s="97" t="s">
        <v>149</v>
      </c>
      <c r="BE709" s="249">
        <f t="shared" si="34"/>
        <v>0</v>
      </c>
      <c r="BF709" s="249">
        <f t="shared" si="35"/>
        <v>0</v>
      </c>
      <c r="BG709" s="249">
        <f t="shared" si="36"/>
        <v>0</v>
      </c>
      <c r="BH709" s="249">
        <f t="shared" si="37"/>
        <v>0</v>
      </c>
      <c r="BI709" s="249">
        <f t="shared" si="38"/>
        <v>0</v>
      </c>
      <c r="BJ709" s="97" t="s">
        <v>84</v>
      </c>
      <c r="BK709" s="249">
        <f t="shared" si="39"/>
        <v>0</v>
      </c>
      <c r="BL709" s="97" t="s">
        <v>238</v>
      </c>
      <c r="BM709" s="97" t="s">
        <v>1089</v>
      </c>
    </row>
    <row r="710" spans="2:65" s="117" customFormat="1" ht="16.5" customHeight="1">
      <c r="B710" s="112"/>
      <c r="C710" s="239" t="s">
        <v>1090</v>
      </c>
      <c r="D710" s="239" t="s">
        <v>151</v>
      </c>
      <c r="E710" s="240" t="s">
        <v>1091</v>
      </c>
      <c r="F710" s="241" t="s">
        <v>1092</v>
      </c>
      <c r="G710" s="242" t="s">
        <v>163</v>
      </c>
      <c r="H710" s="243">
        <v>99</v>
      </c>
      <c r="I710" s="8"/>
      <c r="J710" s="244">
        <f t="shared" si="30"/>
        <v>0</v>
      </c>
      <c r="K710" s="241"/>
      <c r="L710" s="112"/>
      <c r="M710" s="245" t="s">
        <v>5</v>
      </c>
      <c r="N710" s="246" t="s">
        <v>47</v>
      </c>
      <c r="O710" s="113"/>
      <c r="P710" s="247">
        <f t="shared" si="31"/>
        <v>0</v>
      </c>
      <c r="Q710" s="247">
        <v>0</v>
      </c>
      <c r="R710" s="247">
        <f t="shared" si="32"/>
        <v>0</v>
      </c>
      <c r="S710" s="247">
        <v>0</v>
      </c>
      <c r="T710" s="248">
        <f t="shared" si="33"/>
        <v>0</v>
      </c>
      <c r="AR710" s="97" t="s">
        <v>238</v>
      </c>
      <c r="AT710" s="97" t="s">
        <v>151</v>
      </c>
      <c r="AU710" s="97" t="s">
        <v>86</v>
      </c>
      <c r="AY710" s="97" t="s">
        <v>149</v>
      </c>
      <c r="BE710" s="249">
        <f t="shared" si="34"/>
        <v>0</v>
      </c>
      <c r="BF710" s="249">
        <f t="shared" si="35"/>
        <v>0</v>
      </c>
      <c r="BG710" s="249">
        <f t="shared" si="36"/>
        <v>0</v>
      </c>
      <c r="BH710" s="249">
        <f t="shared" si="37"/>
        <v>0</v>
      </c>
      <c r="BI710" s="249">
        <f t="shared" si="38"/>
        <v>0</v>
      </c>
      <c r="BJ710" s="97" t="s">
        <v>84</v>
      </c>
      <c r="BK710" s="249">
        <f t="shared" si="39"/>
        <v>0</v>
      </c>
      <c r="BL710" s="97" t="s">
        <v>238</v>
      </c>
      <c r="BM710" s="97" t="s">
        <v>1093</v>
      </c>
    </row>
    <row r="711" spans="2:65" s="117" customFormat="1" ht="16.5" customHeight="1">
      <c r="B711" s="112"/>
      <c r="C711" s="271" t="s">
        <v>1094</v>
      </c>
      <c r="D711" s="271" t="s">
        <v>198</v>
      </c>
      <c r="E711" s="272" t="s">
        <v>1095</v>
      </c>
      <c r="F711" s="273" t="s">
        <v>1096</v>
      </c>
      <c r="G711" s="274" t="s">
        <v>163</v>
      </c>
      <c r="H711" s="275">
        <v>99</v>
      </c>
      <c r="I711" s="11"/>
      <c r="J711" s="276">
        <f t="shared" si="30"/>
        <v>0</v>
      </c>
      <c r="K711" s="273"/>
      <c r="L711" s="277"/>
      <c r="M711" s="278" t="s">
        <v>5</v>
      </c>
      <c r="N711" s="279" t="s">
        <v>47</v>
      </c>
      <c r="O711" s="113"/>
      <c r="P711" s="247">
        <f t="shared" si="31"/>
        <v>0</v>
      </c>
      <c r="Q711" s="247">
        <v>0.0001</v>
      </c>
      <c r="R711" s="247">
        <f t="shared" si="32"/>
        <v>0.0099</v>
      </c>
      <c r="S711" s="247">
        <v>0</v>
      </c>
      <c r="T711" s="248">
        <f t="shared" si="33"/>
        <v>0</v>
      </c>
      <c r="AR711" s="97" t="s">
        <v>333</v>
      </c>
      <c r="AT711" s="97" t="s">
        <v>198</v>
      </c>
      <c r="AU711" s="97" t="s">
        <v>86</v>
      </c>
      <c r="AY711" s="97" t="s">
        <v>149</v>
      </c>
      <c r="BE711" s="249">
        <f t="shared" si="34"/>
        <v>0</v>
      </c>
      <c r="BF711" s="249">
        <f t="shared" si="35"/>
        <v>0</v>
      </c>
      <c r="BG711" s="249">
        <f t="shared" si="36"/>
        <v>0</v>
      </c>
      <c r="BH711" s="249">
        <f t="shared" si="37"/>
        <v>0</v>
      </c>
      <c r="BI711" s="249">
        <f t="shared" si="38"/>
        <v>0</v>
      </c>
      <c r="BJ711" s="97" t="s">
        <v>84</v>
      </c>
      <c r="BK711" s="249">
        <f t="shared" si="39"/>
        <v>0</v>
      </c>
      <c r="BL711" s="97" t="s">
        <v>238</v>
      </c>
      <c r="BM711" s="97" t="s">
        <v>1097</v>
      </c>
    </row>
    <row r="712" spans="2:65" s="117" customFormat="1" ht="25.5" customHeight="1">
      <c r="B712" s="112"/>
      <c r="C712" s="239" t="s">
        <v>1098</v>
      </c>
      <c r="D712" s="239" t="s">
        <v>151</v>
      </c>
      <c r="E712" s="240" t="s">
        <v>1099</v>
      </c>
      <c r="F712" s="241" t="s">
        <v>1100</v>
      </c>
      <c r="G712" s="242" t="s">
        <v>163</v>
      </c>
      <c r="H712" s="243">
        <v>7</v>
      </c>
      <c r="I712" s="8"/>
      <c r="J712" s="244">
        <f t="shared" si="30"/>
        <v>0</v>
      </c>
      <c r="K712" s="241"/>
      <c r="L712" s="112"/>
      <c r="M712" s="245" t="s">
        <v>5</v>
      </c>
      <c r="N712" s="246" t="s">
        <v>47</v>
      </c>
      <c r="O712" s="113"/>
      <c r="P712" s="247">
        <f t="shared" si="31"/>
        <v>0</v>
      </c>
      <c r="Q712" s="247">
        <v>0</v>
      </c>
      <c r="R712" s="247">
        <f t="shared" si="32"/>
        <v>0</v>
      </c>
      <c r="S712" s="247">
        <v>0</v>
      </c>
      <c r="T712" s="248">
        <f t="shared" si="33"/>
        <v>0</v>
      </c>
      <c r="AR712" s="97" t="s">
        <v>238</v>
      </c>
      <c r="AT712" s="97" t="s">
        <v>151</v>
      </c>
      <c r="AU712" s="97" t="s">
        <v>86</v>
      </c>
      <c r="AY712" s="97" t="s">
        <v>149</v>
      </c>
      <c r="BE712" s="249">
        <f t="shared" si="34"/>
        <v>0</v>
      </c>
      <c r="BF712" s="249">
        <f t="shared" si="35"/>
        <v>0</v>
      </c>
      <c r="BG712" s="249">
        <f t="shared" si="36"/>
        <v>0</v>
      </c>
      <c r="BH712" s="249">
        <f t="shared" si="37"/>
        <v>0</v>
      </c>
      <c r="BI712" s="249">
        <f t="shared" si="38"/>
        <v>0</v>
      </c>
      <c r="BJ712" s="97" t="s">
        <v>84</v>
      </c>
      <c r="BK712" s="249">
        <f t="shared" si="39"/>
        <v>0</v>
      </c>
      <c r="BL712" s="97" t="s">
        <v>238</v>
      </c>
      <c r="BM712" s="97" t="s">
        <v>1101</v>
      </c>
    </row>
    <row r="713" spans="2:65" s="117" customFormat="1" ht="16.5" customHeight="1">
      <c r="B713" s="112"/>
      <c r="C713" s="271" t="s">
        <v>1102</v>
      </c>
      <c r="D713" s="271" t="s">
        <v>198</v>
      </c>
      <c r="E713" s="272" t="s">
        <v>1103</v>
      </c>
      <c r="F713" s="273" t="s">
        <v>1104</v>
      </c>
      <c r="G713" s="274" t="s">
        <v>163</v>
      </c>
      <c r="H713" s="275">
        <v>7</v>
      </c>
      <c r="I713" s="11"/>
      <c r="J713" s="276">
        <f t="shared" si="30"/>
        <v>0</v>
      </c>
      <c r="K713" s="273"/>
      <c r="L713" s="277"/>
      <c r="M713" s="278" t="s">
        <v>5</v>
      </c>
      <c r="N713" s="279" t="s">
        <v>47</v>
      </c>
      <c r="O713" s="113"/>
      <c r="P713" s="247">
        <f t="shared" si="31"/>
        <v>0</v>
      </c>
      <c r="Q713" s="247">
        <v>5E-05</v>
      </c>
      <c r="R713" s="247">
        <f t="shared" si="32"/>
        <v>0.00035</v>
      </c>
      <c r="S713" s="247">
        <v>0</v>
      </c>
      <c r="T713" s="248">
        <f t="shared" si="33"/>
        <v>0</v>
      </c>
      <c r="AR713" s="97" t="s">
        <v>333</v>
      </c>
      <c r="AT713" s="97" t="s">
        <v>198</v>
      </c>
      <c r="AU713" s="97" t="s">
        <v>86</v>
      </c>
      <c r="AY713" s="97" t="s">
        <v>149</v>
      </c>
      <c r="BE713" s="249">
        <f t="shared" si="34"/>
        <v>0</v>
      </c>
      <c r="BF713" s="249">
        <f t="shared" si="35"/>
        <v>0</v>
      </c>
      <c r="BG713" s="249">
        <f t="shared" si="36"/>
        <v>0</v>
      </c>
      <c r="BH713" s="249">
        <f t="shared" si="37"/>
        <v>0</v>
      </c>
      <c r="BI713" s="249">
        <f t="shared" si="38"/>
        <v>0</v>
      </c>
      <c r="BJ713" s="97" t="s">
        <v>84</v>
      </c>
      <c r="BK713" s="249">
        <f t="shared" si="39"/>
        <v>0</v>
      </c>
      <c r="BL713" s="97" t="s">
        <v>238</v>
      </c>
      <c r="BM713" s="97" t="s">
        <v>1105</v>
      </c>
    </row>
    <row r="714" spans="2:65" s="117" customFormat="1" ht="25.5" customHeight="1">
      <c r="B714" s="112"/>
      <c r="C714" s="239" t="s">
        <v>1106</v>
      </c>
      <c r="D714" s="239" t="s">
        <v>151</v>
      </c>
      <c r="E714" s="240" t="s">
        <v>1107</v>
      </c>
      <c r="F714" s="241" t="s">
        <v>1108</v>
      </c>
      <c r="G714" s="242" t="s">
        <v>163</v>
      </c>
      <c r="H714" s="243">
        <v>2</v>
      </c>
      <c r="I714" s="8"/>
      <c r="J714" s="244">
        <f t="shared" si="30"/>
        <v>0</v>
      </c>
      <c r="K714" s="241"/>
      <c r="L714" s="112"/>
      <c r="M714" s="245" t="s">
        <v>5</v>
      </c>
      <c r="N714" s="246" t="s">
        <v>47</v>
      </c>
      <c r="O714" s="113"/>
      <c r="P714" s="247">
        <f t="shared" si="31"/>
        <v>0</v>
      </c>
      <c r="Q714" s="247">
        <v>0</v>
      </c>
      <c r="R714" s="247">
        <f t="shared" si="32"/>
        <v>0</v>
      </c>
      <c r="S714" s="247">
        <v>0</v>
      </c>
      <c r="T714" s="248">
        <f t="shared" si="33"/>
        <v>0</v>
      </c>
      <c r="AR714" s="97" t="s">
        <v>238</v>
      </c>
      <c r="AT714" s="97" t="s">
        <v>151</v>
      </c>
      <c r="AU714" s="97" t="s">
        <v>86</v>
      </c>
      <c r="AY714" s="97" t="s">
        <v>149</v>
      </c>
      <c r="BE714" s="249">
        <f t="shared" si="34"/>
        <v>0</v>
      </c>
      <c r="BF714" s="249">
        <f t="shared" si="35"/>
        <v>0</v>
      </c>
      <c r="BG714" s="249">
        <f t="shared" si="36"/>
        <v>0</v>
      </c>
      <c r="BH714" s="249">
        <f t="shared" si="37"/>
        <v>0</v>
      </c>
      <c r="BI714" s="249">
        <f t="shared" si="38"/>
        <v>0</v>
      </c>
      <c r="BJ714" s="97" t="s">
        <v>84</v>
      </c>
      <c r="BK714" s="249">
        <f t="shared" si="39"/>
        <v>0</v>
      </c>
      <c r="BL714" s="97" t="s">
        <v>238</v>
      </c>
      <c r="BM714" s="97" t="s">
        <v>1109</v>
      </c>
    </row>
    <row r="715" spans="2:65" s="117" customFormat="1" ht="16.5" customHeight="1">
      <c r="B715" s="112"/>
      <c r="C715" s="271" t="s">
        <v>1110</v>
      </c>
      <c r="D715" s="271" t="s">
        <v>198</v>
      </c>
      <c r="E715" s="272" t="s">
        <v>1111</v>
      </c>
      <c r="F715" s="273" t="s">
        <v>1112</v>
      </c>
      <c r="G715" s="274" t="s">
        <v>163</v>
      </c>
      <c r="H715" s="275">
        <v>2</v>
      </c>
      <c r="I715" s="11"/>
      <c r="J715" s="276">
        <f t="shared" si="30"/>
        <v>0</v>
      </c>
      <c r="K715" s="273"/>
      <c r="L715" s="277"/>
      <c r="M715" s="278" t="s">
        <v>5</v>
      </c>
      <c r="N715" s="279" t="s">
        <v>47</v>
      </c>
      <c r="O715" s="113"/>
      <c r="P715" s="247">
        <f t="shared" si="31"/>
        <v>0</v>
      </c>
      <c r="Q715" s="247">
        <v>5E-05</v>
      </c>
      <c r="R715" s="247">
        <f t="shared" si="32"/>
        <v>0.0001</v>
      </c>
      <c r="S715" s="247">
        <v>0</v>
      </c>
      <c r="T715" s="248">
        <f t="shared" si="33"/>
        <v>0</v>
      </c>
      <c r="AR715" s="97" t="s">
        <v>333</v>
      </c>
      <c r="AT715" s="97" t="s">
        <v>198</v>
      </c>
      <c r="AU715" s="97" t="s">
        <v>86</v>
      </c>
      <c r="AY715" s="97" t="s">
        <v>149</v>
      </c>
      <c r="BE715" s="249">
        <f t="shared" si="34"/>
        <v>0</v>
      </c>
      <c r="BF715" s="249">
        <f t="shared" si="35"/>
        <v>0</v>
      </c>
      <c r="BG715" s="249">
        <f t="shared" si="36"/>
        <v>0</v>
      </c>
      <c r="BH715" s="249">
        <f t="shared" si="37"/>
        <v>0</v>
      </c>
      <c r="BI715" s="249">
        <f t="shared" si="38"/>
        <v>0</v>
      </c>
      <c r="BJ715" s="97" t="s">
        <v>84</v>
      </c>
      <c r="BK715" s="249">
        <f t="shared" si="39"/>
        <v>0</v>
      </c>
      <c r="BL715" s="97" t="s">
        <v>238</v>
      </c>
      <c r="BM715" s="97" t="s">
        <v>1113</v>
      </c>
    </row>
    <row r="716" spans="2:65" s="117" customFormat="1" ht="38.25" customHeight="1">
      <c r="B716" s="112"/>
      <c r="C716" s="239" t="s">
        <v>1114</v>
      </c>
      <c r="D716" s="239" t="s">
        <v>151</v>
      </c>
      <c r="E716" s="240" t="s">
        <v>1115</v>
      </c>
      <c r="F716" s="241" t="s">
        <v>1116</v>
      </c>
      <c r="G716" s="242" t="s">
        <v>163</v>
      </c>
      <c r="H716" s="243">
        <v>173</v>
      </c>
      <c r="I716" s="8"/>
      <c r="J716" s="244">
        <f t="shared" si="30"/>
        <v>0</v>
      </c>
      <c r="K716" s="241"/>
      <c r="L716" s="112"/>
      <c r="M716" s="245" t="s">
        <v>5</v>
      </c>
      <c r="N716" s="246" t="s">
        <v>47</v>
      </c>
      <c r="O716" s="113"/>
      <c r="P716" s="247">
        <f t="shared" si="31"/>
        <v>0</v>
      </c>
      <c r="Q716" s="247">
        <v>0</v>
      </c>
      <c r="R716" s="247">
        <f t="shared" si="32"/>
        <v>0</v>
      </c>
      <c r="S716" s="247">
        <v>0</v>
      </c>
      <c r="T716" s="248">
        <f t="shared" si="33"/>
        <v>0</v>
      </c>
      <c r="AR716" s="97" t="s">
        <v>238</v>
      </c>
      <c r="AT716" s="97" t="s">
        <v>151</v>
      </c>
      <c r="AU716" s="97" t="s">
        <v>86</v>
      </c>
      <c r="AY716" s="97" t="s">
        <v>149</v>
      </c>
      <c r="BE716" s="249">
        <f t="shared" si="34"/>
        <v>0</v>
      </c>
      <c r="BF716" s="249">
        <f t="shared" si="35"/>
        <v>0</v>
      </c>
      <c r="BG716" s="249">
        <f t="shared" si="36"/>
        <v>0</v>
      </c>
      <c r="BH716" s="249">
        <f t="shared" si="37"/>
        <v>0</v>
      </c>
      <c r="BI716" s="249">
        <f t="shared" si="38"/>
        <v>0</v>
      </c>
      <c r="BJ716" s="97" t="s">
        <v>84</v>
      </c>
      <c r="BK716" s="249">
        <f t="shared" si="39"/>
        <v>0</v>
      </c>
      <c r="BL716" s="97" t="s">
        <v>238</v>
      </c>
      <c r="BM716" s="97" t="s">
        <v>1117</v>
      </c>
    </row>
    <row r="717" spans="2:65" s="117" customFormat="1" ht="16.5" customHeight="1">
      <c r="B717" s="112"/>
      <c r="C717" s="271" t="s">
        <v>1118</v>
      </c>
      <c r="D717" s="271" t="s">
        <v>198</v>
      </c>
      <c r="E717" s="272" t="s">
        <v>1119</v>
      </c>
      <c r="F717" s="273" t="s">
        <v>1120</v>
      </c>
      <c r="G717" s="274" t="s">
        <v>163</v>
      </c>
      <c r="H717" s="275">
        <v>76</v>
      </c>
      <c r="I717" s="11"/>
      <c r="J717" s="276">
        <f t="shared" si="30"/>
        <v>0</v>
      </c>
      <c r="K717" s="273"/>
      <c r="L717" s="277"/>
      <c r="M717" s="278" t="s">
        <v>5</v>
      </c>
      <c r="N717" s="279" t="s">
        <v>47</v>
      </c>
      <c r="O717" s="113"/>
      <c r="P717" s="247">
        <f t="shared" si="31"/>
        <v>0</v>
      </c>
      <c r="Q717" s="247">
        <v>0</v>
      </c>
      <c r="R717" s="247">
        <f t="shared" si="32"/>
        <v>0</v>
      </c>
      <c r="S717" s="247">
        <v>0</v>
      </c>
      <c r="T717" s="248">
        <f t="shared" si="33"/>
        <v>0</v>
      </c>
      <c r="AR717" s="97" t="s">
        <v>333</v>
      </c>
      <c r="AT717" s="97" t="s">
        <v>198</v>
      </c>
      <c r="AU717" s="97" t="s">
        <v>86</v>
      </c>
      <c r="AY717" s="97" t="s">
        <v>149</v>
      </c>
      <c r="BE717" s="249">
        <f t="shared" si="34"/>
        <v>0</v>
      </c>
      <c r="BF717" s="249">
        <f t="shared" si="35"/>
        <v>0</v>
      </c>
      <c r="BG717" s="249">
        <f t="shared" si="36"/>
        <v>0</v>
      </c>
      <c r="BH717" s="249">
        <f t="shared" si="37"/>
        <v>0</v>
      </c>
      <c r="BI717" s="249">
        <f t="shared" si="38"/>
        <v>0</v>
      </c>
      <c r="BJ717" s="97" t="s">
        <v>84</v>
      </c>
      <c r="BK717" s="249">
        <f t="shared" si="39"/>
        <v>0</v>
      </c>
      <c r="BL717" s="97" t="s">
        <v>238</v>
      </c>
      <c r="BM717" s="97" t="s">
        <v>1121</v>
      </c>
    </row>
    <row r="718" spans="2:65" s="117" customFormat="1" ht="16.5" customHeight="1">
      <c r="B718" s="112"/>
      <c r="C718" s="271" t="s">
        <v>1122</v>
      </c>
      <c r="D718" s="271" t="s">
        <v>198</v>
      </c>
      <c r="E718" s="272" t="s">
        <v>1123</v>
      </c>
      <c r="F718" s="273" t="s">
        <v>1124</v>
      </c>
      <c r="G718" s="274" t="s">
        <v>163</v>
      </c>
      <c r="H718" s="275">
        <v>7</v>
      </c>
      <c r="I718" s="11"/>
      <c r="J718" s="276">
        <f t="shared" si="30"/>
        <v>0</v>
      </c>
      <c r="K718" s="273"/>
      <c r="L718" s="277"/>
      <c r="M718" s="278" t="s">
        <v>5</v>
      </c>
      <c r="N718" s="279" t="s">
        <v>47</v>
      </c>
      <c r="O718" s="113"/>
      <c r="P718" s="247">
        <f t="shared" si="31"/>
        <v>0</v>
      </c>
      <c r="Q718" s="247">
        <v>0</v>
      </c>
      <c r="R718" s="247">
        <f t="shared" si="32"/>
        <v>0</v>
      </c>
      <c r="S718" s="247">
        <v>0</v>
      </c>
      <c r="T718" s="248">
        <f t="shared" si="33"/>
        <v>0</v>
      </c>
      <c r="AR718" s="97" t="s">
        <v>333</v>
      </c>
      <c r="AT718" s="97" t="s">
        <v>198</v>
      </c>
      <c r="AU718" s="97" t="s">
        <v>86</v>
      </c>
      <c r="AY718" s="97" t="s">
        <v>149</v>
      </c>
      <c r="BE718" s="249">
        <f t="shared" si="34"/>
        <v>0</v>
      </c>
      <c r="BF718" s="249">
        <f t="shared" si="35"/>
        <v>0</v>
      </c>
      <c r="BG718" s="249">
        <f t="shared" si="36"/>
        <v>0</v>
      </c>
      <c r="BH718" s="249">
        <f t="shared" si="37"/>
        <v>0</v>
      </c>
      <c r="BI718" s="249">
        <f t="shared" si="38"/>
        <v>0</v>
      </c>
      <c r="BJ718" s="97" t="s">
        <v>84</v>
      </c>
      <c r="BK718" s="249">
        <f t="shared" si="39"/>
        <v>0</v>
      </c>
      <c r="BL718" s="97" t="s">
        <v>238</v>
      </c>
      <c r="BM718" s="97" t="s">
        <v>1125</v>
      </c>
    </row>
    <row r="719" spans="2:65" s="117" customFormat="1" ht="16.5" customHeight="1">
      <c r="B719" s="112"/>
      <c r="C719" s="271" t="s">
        <v>1126</v>
      </c>
      <c r="D719" s="271" t="s">
        <v>198</v>
      </c>
      <c r="E719" s="272" t="s">
        <v>1127</v>
      </c>
      <c r="F719" s="273" t="s">
        <v>1128</v>
      </c>
      <c r="G719" s="274" t="s">
        <v>163</v>
      </c>
      <c r="H719" s="275">
        <v>7</v>
      </c>
      <c r="I719" s="11"/>
      <c r="J719" s="276">
        <f t="shared" si="30"/>
        <v>0</v>
      </c>
      <c r="K719" s="273"/>
      <c r="L719" s="277"/>
      <c r="M719" s="278" t="s">
        <v>5</v>
      </c>
      <c r="N719" s="279" t="s">
        <v>47</v>
      </c>
      <c r="O719" s="113"/>
      <c r="P719" s="247">
        <f t="shared" si="31"/>
        <v>0</v>
      </c>
      <c r="Q719" s="247">
        <v>6E-05</v>
      </c>
      <c r="R719" s="247">
        <f t="shared" si="32"/>
        <v>0.00042</v>
      </c>
      <c r="S719" s="247">
        <v>0</v>
      </c>
      <c r="T719" s="248">
        <f t="shared" si="33"/>
        <v>0</v>
      </c>
      <c r="AR719" s="97" t="s">
        <v>333</v>
      </c>
      <c r="AT719" s="97" t="s">
        <v>198</v>
      </c>
      <c r="AU719" s="97" t="s">
        <v>86</v>
      </c>
      <c r="AY719" s="97" t="s">
        <v>149</v>
      </c>
      <c r="BE719" s="249">
        <f t="shared" si="34"/>
        <v>0</v>
      </c>
      <c r="BF719" s="249">
        <f t="shared" si="35"/>
        <v>0</v>
      </c>
      <c r="BG719" s="249">
        <f t="shared" si="36"/>
        <v>0</v>
      </c>
      <c r="BH719" s="249">
        <f t="shared" si="37"/>
        <v>0</v>
      </c>
      <c r="BI719" s="249">
        <f t="shared" si="38"/>
        <v>0</v>
      </c>
      <c r="BJ719" s="97" t="s">
        <v>84</v>
      </c>
      <c r="BK719" s="249">
        <f t="shared" si="39"/>
        <v>0</v>
      </c>
      <c r="BL719" s="97" t="s">
        <v>238</v>
      </c>
      <c r="BM719" s="97" t="s">
        <v>1129</v>
      </c>
    </row>
    <row r="720" spans="2:65" s="117" customFormat="1" ht="16.5" customHeight="1">
      <c r="B720" s="112"/>
      <c r="C720" s="271" t="s">
        <v>1130</v>
      </c>
      <c r="D720" s="271" t="s">
        <v>198</v>
      </c>
      <c r="E720" s="272" t="s">
        <v>1131</v>
      </c>
      <c r="F720" s="273" t="s">
        <v>1132</v>
      </c>
      <c r="G720" s="274" t="s">
        <v>163</v>
      </c>
      <c r="H720" s="275">
        <v>166</v>
      </c>
      <c r="I720" s="11"/>
      <c r="J720" s="276">
        <f t="shared" si="30"/>
        <v>0</v>
      </c>
      <c r="K720" s="273"/>
      <c r="L720" s="277"/>
      <c r="M720" s="278" t="s">
        <v>5</v>
      </c>
      <c r="N720" s="279" t="s">
        <v>47</v>
      </c>
      <c r="O720" s="113"/>
      <c r="P720" s="247">
        <f t="shared" si="31"/>
        <v>0</v>
      </c>
      <c r="Q720" s="247">
        <v>6E-05</v>
      </c>
      <c r="R720" s="247">
        <f t="shared" si="32"/>
        <v>0.00996</v>
      </c>
      <c r="S720" s="247">
        <v>0</v>
      </c>
      <c r="T720" s="248">
        <f t="shared" si="33"/>
        <v>0</v>
      </c>
      <c r="AR720" s="97" t="s">
        <v>333</v>
      </c>
      <c r="AT720" s="97" t="s">
        <v>198</v>
      </c>
      <c r="AU720" s="97" t="s">
        <v>86</v>
      </c>
      <c r="AY720" s="97" t="s">
        <v>149</v>
      </c>
      <c r="BE720" s="249">
        <f t="shared" si="34"/>
        <v>0</v>
      </c>
      <c r="BF720" s="249">
        <f t="shared" si="35"/>
        <v>0</v>
      </c>
      <c r="BG720" s="249">
        <f t="shared" si="36"/>
        <v>0</v>
      </c>
      <c r="BH720" s="249">
        <f t="shared" si="37"/>
        <v>0</v>
      </c>
      <c r="BI720" s="249">
        <f t="shared" si="38"/>
        <v>0</v>
      </c>
      <c r="BJ720" s="97" t="s">
        <v>84</v>
      </c>
      <c r="BK720" s="249">
        <f t="shared" si="39"/>
        <v>0</v>
      </c>
      <c r="BL720" s="97" t="s">
        <v>238</v>
      </c>
      <c r="BM720" s="97" t="s">
        <v>1133</v>
      </c>
    </row>
    <row r="721" spans="2:65" s="117" customFormat="1" ht="25.5" customHeight="1">
      <c r="B721" s="112"/>
      <c r="C721" s="239" t="s">
        <v>1134</v>
      </c>
      <c r="D721" s="239" t="s">
        <v>151</v>
      </c>
      <c r="E721" s="240" t="s">
        <v>1135</v>
      </c>
      <c r="F721" s="241" t="s">
        <v>1136</v>
      </c>
      <c r="G721" s="242" t="s">
        <v>163</v>
      </c>
      <c r="H721" s="243">
        <v>30</v>
      </c>
      <c r="I721" s="8"/>
      <c r="J721" s="244">
        <f t="shared" si="30"/>
        <v>0</v>
      </c>
      <c r="K721" s="241"/>
      <c r="L721" s="112"/>
      <c r="M721" s="245" t="s">
        <v>5</v>
      </c>
      <c r="N721" s="246" t="s">
        <v>47</v>
      </c>
      <c r="O721" s="113"/>
      <c r="P721" s="247">
        <f t="shared" si="31"/>
        <v>0</v>
      </c>
      <c r="Q721" s="247">
        <v>0</v>
      </c>
      <c r="R721" s="247">
        <f t="shared" si="32"/>
        <v>0</v>
      </c>
      <c r="S721" s="247">
        <v>0</v>
      </c>
      <c r="T721" s="248">
        <f t="shared" si="33"/>
        <v>0</v>
      </c>
      <c r="AR721" s="97" t="s">
        <v>238</v>
      </c>
      <c r="AT721" s="97" t="s">
        <v>151</v>
      </c>
      <c r="AU721" s="97" t="s">
        <v>86</v>
      </c>
      <c r="AY721" s="97" t="s">
        <v>149</v>
      </c>
      <c r="BE721" s="249">
        <f t="shared" si="34"/>
        <v>0</v>
      </c>
      <c r="BF721" s="249">
        <f t="shared" si="35"/>
        <v>0</v>
      </c>
      <c r="BG721" s="249">
        <f t="shared" si="36"/>
        <v>0</v>
      </c>
      <c r="BH721" s="249">
        <f t="shared" si="37"/>
        <v>0</v>
      </c>
      <c r="BI721" s="249">
        <f t="shared" si="38"/>
        <v>0</v>
      </c>
      <c r="BJ721" s="97" t="s">
        <v>84</v>
      </c>
      <c r="BK721" s="249">
        <f t="shared" si="39"/>
        <v>0</v>
      </c>
      <c r="BL721" s="97" t="s">
        <v>238</v>
      </c>
      <c r="BM721" s="97" t="s">
        <v>1137</v>
      </c>
    </row>
    <row r="722" spans="2:65" s="117" customFormat="1" ht="16.5" customHeight="1">
      <c r="B722" s="112"/>
      <c r="C722" s="271" t="s">
        <v>1138</v>
      </c>
      <c r="D722" s="271" t="s">
        <v>198</v>
      </c>
      <c r="E722" s="272" t="s">
        <v>1139</v>
      </c>
      <c r="F722" s="273" t="s">
        <v>1140</v>
      </c>
      <c r="G722" s="274" t="s">
        <v>163</v>
      </c>
      <c r="H722" s="275">
        <v>30</v>
      </c>
      <c r="I722" s="11"/>
      <c r="J722" s="276">
        <f t="shared" si="30"/>
        <v>0</v>
      </c>
      <c r="K722" s="273"/>
      <c r="L722" s="277"/>
      <c r="M722" s="278" t="s">
        <v>5</v>
      </c>
      <c r="N722" s="279" t="s">
        <v>47</v>
      </c>
      <c r="O722" s="113"/>
      <c r="P722" s="247">
        <f t="shared" si="31"/>
        <v>0</v>
      </c>
      <c r="Q722" s="247">
        <v>0.0033</v>
      </c>
      <c r="R722" s="247">
        <f t="shared" si="32"/>
        <v>0.099</v>
      </c>
      <c r="S722" s="247">
        <v>0</v>
      </c>
      <c r="T722" s="248">
        <f t="shared" si="33"/>
        <v>0</v>
      </c>
      <c r="AR722" s="97" t="s">
        <v>333</v>
      </c>
      <c r="AT722" s="97" t="s">
        <v>198</v>
      </c>
      <c r="AU722" s="97" t="s">
        <v>86</v>
      </c>
      <c r="AY722" s="97" t="s">
        <v>149</v>
      </c>
      <c r="BE722" s="249">
        <f t="shared" si="34"/>
        <v>0</v>
      </c>
      <c r="BF722" s="249">
        <f t="shared" si="35"/>
        <v>0</v>
      </c>
      <c r="BG722" s="249">
        <f t="shared" si="36"/>
        <v>0</v>
      </c>
      <c r="BH722" s="249">
        <f t="shared" si="37"/>
        <v>0</v>
      </c>
      <c r="BI722" s="249">
        <f t="shared" si="38"/>
        <v>0</v>
      </c>
      <c r="BJ722" s="97" t="s">
        <v>84</v>
      </c>
      <c r="BK722" s="249">
        <f t="shared" si="39"/>
        <v>0</v>
      </c>
      <c r="BL722" s="97" t="s">
        <v>238</v>
      </c>
      <c r="BM722" s="97" t="s">
        <v>1141</v>
      </c>
    </row>
    <row r="723" spans="2:65" s="117" customFormat="1" ht="16.5" customHeight="1">
      <c r="B723" s="112"/>
      <c r="C723" s="239" t="s">
        <v>1142</v>
      </c>
      <c r="D723" s="239" t="s">
        <v>151</v>
      </c>
      <c r="E723" s="240" t="s">
        <v>1143</v>
      </c>
      <c r="F723" s="241" t="s">
        <v>1144</v>
      </c>
      <c r="G723" s="242" t="s">
        <v>163</v>
      </c>
      <c r="H723" s="243">
        <v>30</v>
      </c>
      <c r="I723" s="8"/>
      <c r="J723" s="244">
        <f t="shared" si="30"/>
        <v>0</v>
      </c>
      <c r="K723" s="241"/>
      <c r="L723" s="112"/>
      <c r="M723" s="245" t="s">
        <v>5</v>
      </c>
      <c r="N723" s="246" t="s">
        <v>47</v>
      </c>
      <c r="O723" s="113"/>
      <c r="P723" s="247">
        <f t="shared" si="31"/>
        <v>0</v>
      </c>
      <c r="Q723" s="247">
        <v>0</v>
      </c>
      <c r="R723" s="247">
        <f t="shared" si="32"/>
        <v>0</v>
      </c>
      <c r="S723" s="247">
        <v>0</v>
      </c>
      <c r="T723" s="248">
        <f t="shared" si="33"/>
        <v>0</v>
      </c>
      <c r="AR723" s="97" t="s">
        <v>238</v>
      </c>
      <c r="AT723" s="97" t="s">
        <v>151</v>
      </c>
      <c r="AU723" s="97" t="s">
        <v>86</v>
      </c>
      <c r="AY723" s="97" t="s">
        <v>149</v>
      </c>
      <c r="BE723" s="249">
        <f t="shared" si="34"/>
        <v>0</v>
      </c>
      <c r="BF723" s="249">
        <f t="shared" si="35"/>
        <v>0</v>
      </c>
      <c r="BG723" s="249">
        <f t="shared" si="36"/>
        <v>0</v>
      </c>
      <c r="BH723" s="249">
        <f t="shared" si="37"/>
        <v>0</v>
      </c>
      <c r="BI723" s="249">
        <f t="shared" si="38"/>
        <v>0</v>
      </c>
      <c r="BJ723" s="97" t="s">
        <v>84</v>
      </c>
      <c r="BK723" s="249">
        <f t="shared" si="39"/>
        <v>0</v>
      </c>
      <c r="BL723" s="97" t="s">
        <v>238</v>
      </c>
      <c r="BM723" s="97" t="s">
        <v>1145</v>
      </c>
    </row>
    <row r="724" spans="2:65" s="117" customFormat="1" ht="25.5" customHeight="1">
      <c r="B724" s="112"/>
      <c r="C724" s="239" t="s">
        <v>1146</v>
      </c>
      <c r="D724" s="239" t="s">
        <v>151</v>
      </c>
      <c r="E724" s="240" t="s">
        <v>1147</v>
      </c>
      <c r="F724" s="241" t="s">
        <v>1148</v>
      </c>
      <c r="G724" s="242" t="s">
        <v>163</v>
      </c>
      <c r="H724" s="243">
        <v>14</v>
      </c>
      <c r="I724" s="8"/>
      <c r="J724" s="244">
        <f t="shared" si="30"/>
        <v>0</v>
      </c>
      <c r="K724" s="241"/>
      <c r="L724" s="112"/>
      <c r="M724" s="245" t="s">
        <v>5</v>
      </c>
      <c r="N724" s="246" t="s">
        <v>47</v>
      </c>
      <c r="O724" s="113"/>
      <c r="P724" s="247">
        <f t="shared" si="31"/>
        <v>0</v>
      </c>
      <c r="Q724" s="247">
        <v>0</v>
      </c>
      <c r="R724" s="247">
        <f t="shared" si="32"/>
        <v>0</v>
      </c>
      <c r="S724" s="247">
        <v>0</v>
      </c>
      <c r="T724" s="248">
        <f t="shared" si="33"/>
        <v>0</v>
      </c>
      <c r="AR724" s="97" t="s">
        <v>238</v>
      </c>
      <c r="AT724" s="97" t="s">
        <v>151</v>
      </c>
      <c r="AU724" s="97" t="s">
        <v>86</v>
      </c>
      <c r="AY724" s="97" t="s">
        <v>149</v>
      </c>
      <c r="BE724" s="249">
        <f t="shared" si="34"/>
        <v>0</v>
      </c>
      <c r="BF724" s="249">
        <f t="shared" si="35"/>
        <v>0</v>
      </c>
      <c r="BG724" s="249">
        <f t="shared" si="36"/>
        <v>0</v>
      </c>
      <c r="BH724" s="249">
        <f t="shared" si="37"/>
        <v>0</v>
      </c>
      <c r="BI724" s="249">
        <f t="shared" si="38"/>
        <v>0</v>
      </c>
      <c r="BJ724" s="97" t="s">
        <v>84</v>
      </c>
      <c r="BK724" s="249">
        <f t="shared" si="39"/>
        <v>0</v>
      </c>
      <c r="BL724" s="97" t="s">
        <v>238</v>
      </c>
      <c r="BM724" s="97" t="s">
        <v>1149</v>
      </c>
    </row>
    <row r="725" spans="2:65" s="117" customFormat="1" ht="16.5" customHeight="1">
      <c r="B725" s="112"/>
      <c r="C725" s="271" t="s">
        <v>1150</v>
      </c>
      <c r="D725" s="271" t="s">
        <v>198</v>
      </c>
      <c r="E725" s="272" t="s">
        <v>1151</v>
      </c>
      <c r="F725" s="273" t="s">
        <v>1152</v>
      </c>
      <c r="G725" s="274" t="s">
        <v>163</v>
      </c>
      <c r="H725" s="275">
        <v>14</v>
      </c>
      <c r="I725" s="11"/>
      <c r="J725" s="276">
        <f t="shared" si="30"/>
        <v>0</v>
      </c>
      <c r="K725" s="273"/>
      <c r="L725" s="277"/>
      <c r="M725" s="278" t="s">
        <v>5</v>
      </c>
      <c r="N725" s="279" t="s">
        <v>47</v>
      </c>
      <c r="O725" s="113"/>
      <c r="P725" s="247">
        <f t="shared" si="31"/>
        <v>0</v>
      </c>
      <c r="Q725" s="247">
        <v>0.0015</v>
      </c>
      <c r="R725" s="247">
        <f t="shared" si="32"/>
        <v>0.021</v>
      </c>
      <c r="S725" s="247">
        <v>0</v>
      </c>
      <c r="T725" s="248">
        <f t="shared" si="33"/>
        <v>0</v>
      </c>
      <c r="AR725" s="97" t="s">
        <v>333</v>
      </c>
      <c r="AT725" s="97" t="s">
        <v>198</v>
      </c>
      <c r="AU725" s="97" t="s">
        <v>86</v>
      </c>
      <c r="AY725" s="97" t="s">
        <v>149</v>
      </c>
      <c r="BE725" s="249">
        <f t="shared" si="34"/>
        <v>0</v>
      </c>
      <c r="BF725" s="249">
        <f t="shared" si="35"/>
        <v>0</v>
      </c>
      <c r="BG725" s="249">
        <f t="shared" si="36"/>
        <v>0</v>
      </c>
      <c r="BH725" s="249">
        <f t="shared" si="37"/>
        <v>0</v>
      </c>
      <c r="BI725" s="249">
        <f t="shared" si="38"/>
        <v>0</v>
      </c>
      <c r="BJ725" s="97" t="s">
        <v>84</v>
      </c>
      <c r="BK725" s="249">
        <f t="shared" si="39"/>
        <v>0</v>
      </c>
      <c r="BL725" s="97" t="s">
        <v>238</v>
      </c>
      <c r="BM725" s="97" t="s">
        <v>1153</v>
      </c>
    </row>
    <row r="726" spans="2:65" s="117" customFormat="1" ht="25.5" customHeight="1">
      <c r="B726" s="112"/>
      <c r="C726" s="239" t="s">
        <v>1154</v>
      </c>
      <c r="D726" s="239" t="s">
        <v>151</v>
      </c>
      <c r="E726" s="240" t="s">
        <v>1155</v>
      </c>
      <c r="F726" s="241" t="s">
        <v>1156</v>
      </c>
      <c r="G726" s="242" t="s">
        <v>189</v>
      </c>
      <c r="H726" s="243">
        <v>210</v>
      </c>
      <c r="I726" s="8"/>
      <c r="J726" s="244">
        <f t="shared" si="30"/>
        <v>0</v>
      </c>
      <c r="K726" s="241"/>
      <c r="L726" s="112"/>
      <c r="M726" s="245" t="s">
        <v>5</v>
      </c>
      <c r="N726" s="246" t="s">
        <v>47</v>
      </c>
      <c r="O726" s="113"/>
      <c r="P726" s="247">
        <f t="shared" si="31"/>
        <v>0</v>
      </c>
      <c r="Q726" s="247">
        <v>0</v>
      </c>
      <c r="R726" s="247">
        <f t="shared" si="32"/>
        <v>0</v>
      </c>
      <c r="S726" s="247">
        <v>0</v>
      </c>
      <c r="T726" s="248">
        <f t="shared" si="33"/>
        <v>0</v>
      </c>
      <c r="AR726" s="97" t="s">
        <v>238</v>
      </c>
      <c r="AT726" s="97" t="s">
        <v>151</v>
      </c>
      <c r="AU726" s="97" t="s">
        <v>86</v>
      </c>
      <c r="AY726" s="97" t="s">
        <v>149</v>
      </c>
      <c r="BE726" s="249">
        <f t="shared" si="34"/>
        <v>0</v>
      </c>
      <c r="BF726" s="249">
        <f t="shared" si="35"/>
        <v>0</v>
      </c>
      <c r="BG726" s="249">
        <f t="shared" si="36"/>
        <v>0</v>
      </c>
      <c r="BH726" s="249">
        <f t="shared" si="37"/>
        <v>0</v>
      </c>
      <c r="BI726" s="249">
        <f t="shared" si="38"/>
        <v>0</v>
      </c>
      <c r="BJ726" s="97" t="s">
        <v>84</v>
      </c>
      <c r="BK726" s="249">
        <f t="shared" si="39"/>
        <v>0</v>
      </c>
      <c r="BL726" s="97" t="s">
        <v>238</v>
      </c>
      <c r="BM726" s="97" t="s">
        <v>1157</v>
      </c>
    </row>
    <row r="727" spans="2:65" s="117" customFormat="1" ht="16.5" customHeight="1">
      <c r="B727" s="112"/>
      <c r="C727" s="271" t="s">
        <v>1158</v>
      </c>
      <c r="D727" s="271" t="s">
        <v>198</v>
      </c>
      <c r="E727" s="272" t="s">
        <v>1159</v>
      </c>
      <c r="F727" s="273" t="s">
        <v>1160</v>
      </c>
      <c r="G727" s="274" t="s">
        <v>189</v>
      </c>
      <c r="H727" s="275">
        <v>210</v>
      </c>
      <c r="I727" s="11"/>
      <c r="J727" s="276">
        <f t="shared" si="30"/>
        <v>0</v>
      </c>
      <c r="K727" s="273"/>
      <c r="L727" s="277"/>
      <c r="M727" s="278" t="s">
        <v>5</v>
      </c>
      <c r="N727" s="279" t="s">
        <v>47</v>
      </c>
      <c r="O727" s="113"/>
      <c r="P727" s="247">
        <f t="shared" si="31"/>
        <v>0</v>
      </c>
      <c r="Q727" s="247">
        <v>0.0149</v>
      </c>
      <c r="R727" s="247">
        <f t="shared" si="32"/>
        <v>3.129</v>
      </c>
      <c r="S727" s="247">
        <v>0</v>
      </c>
      <c r="T727" s="248">
        <f t="shared" si="33"/>
        <v>0</v>
      </c>
      <c r="AR727" s="97" t="s">
        <v>333</v>
      </c>
      <c r="AT727" s="97" t="s">
        <v>198</v>
      </c>
      <c r="AU727" s="97" t="s">
        <v>86</v>
      </c>
      <c r="AY727" s="97" t="s">
        <v>149</v>
      </c>
      <c r="BE727" s="249">
        <f t="shared" si="34"/>
        <v>0</v>
      </c>
      <c r="BF727" s="249">
        <f t="shared" si="35"/>
        <v>0</v>
      </c>
      <c r="BG727" s="249">
        <f t="shared" si="36"/>
        <v>0</v>
      </c>
      <c r="BH727" s="249">
        <f t="shared" si="37"/>
        <v>0</v>
      </c>
      <c r="BI727" s="249">
        <f t="shared" si="38"/>
        <v>0</v>
      </c>
      <c r="BJ727" s="97" t="s">
        <v>84</v>
      </c>
      <c r="BK727" s="249">
        <f t="shared" si="39"/>
        <v>0</v>
      </c>
      <c r="BL727" s="97" t="s">
        <v>238</v>
      </c>
      <c r="BM727" s="97" t="s">
        <v>1161</v>
      </c>
    </row>
    <row r="728" spans="2:65" s="117" customFormat="1" ht="25.5" customHeight="1">
      <c r="B728" s="112"/>
      <c r="C728" s="239" t="s">
        <v>1162</v>
      </c>
      <c r="D728" s="239" t="s">
        <v>151</v>
      </c>
      <c r="E728" s="240" t="s">
        <v>1163</v>
      </c>
      <c r="F728" s="241" t="s">
        <v>1164</v>
      </c>
      <c r="G728" s="242" t="s">
        <v>189</v>
      </c>
      <c r="H728" s="243">
        <v>210</v>
      </c>
      <c r="I728" s="8"/>
      <c r="J728" s="244">
        <f t="shared" si="30"/>
        <v>0</v>
      </c>
      <c r="K728" s="241"/>
      <c r="L728" s="112"/>
      <c r="M728" s="245" t="s">
        <v>5</v>
      </c>
      <c r="N728" s="246" t="s">
        <v>47</v>
      </c>
      <c r="O728" s="113"/>
      <c r="P728" s="247">
        <f t="shared" si="31"/>
        <v>0</v>
      </c>
      <c r="Q728" s="247">
        <v>0</v>
      </c>
      <c r="R728" s="247">
        <f t="shared" si="32"/>
        <v>0</v>
      </c>
      <c r="S728" s="247">
        <v>0</v>
      </c>
      <c r="T728" s="248">
        <f t="shared" si="33"/>
        <v>0</v>
      </c>
      <c r="AR728" s="97" t="s">
        <v>238</v>
      </c>
      <c r="AT728" s="97" t="s">
        <v>151</v>
      </c>
      <c r="AU728" s="97" t="s">
        <v>86</v>
      </c>
      <c r="AY728" s="97" t="s">
        <v>149</v>
      </c>
      <c r="BE728" s="249">
        <f t="shared" si="34"/>
        <v>0</v>
      </c>
      <c r="BF728" s="249">
        <f t="shared" si="35"/>
        <v>0</v>
      </c>
      <c r="BG728" s="249">
        <f t="shared" si="36"/>
        <v>0</v>
      </c>
      <c r="BH728" s="249">
        <f t="shared" si="37"/>
        <v>0</v>
      </c>
      <c r="BI728" s="249">
        <f t="shared" si="38"/>
        <v>0</v>
      </c>
      <c r="BJ728" s="97" t="s">
        <v>84</v>
      </c>
      <c r="BK728" s="249">
        <f t="shared" si="39"/>
        <v>0</v>
      </c>
      <c r="BL728" s="97" t="s">
        <v>238</v>
      </c>
      <c r="BM728" s="97" t="s">
        <v>1165</v>
      </c>
    </row>
    <row r="729" spans="2:65" s="117" customFormat="1" ht="16.5" customHeight="1">
      <c r="B729" s="112"/>
      <c r="C729" s="271" t="s">
        <v>1166</v>
      </c>
      <c r="D729" s="271" t="s">
        <v>198</v>
      </c>
      <c r="E729" s="272" t="s">
        <v>1167</v>
      </c>
      <c r="F729" s="273" t="s">
        <v>1168</v>
      </c>
      <c r="G729" s="274" t="s">
        <v>163</v>
      </c>
      <c r="H729" s="275">
        <v>210</v>
      </c>
      <c r="I729" s="11"/>
      <c r="J729" s="276">
        <f t="shared" si="30"/>
        <v>0</v>
      </c>
      <c r="K729" s="273"/>
      <c r="L729" s="277"/>
      <c r="M729" s="278" t="s">
        <v>5</v>
      </c>
      <c r="N729" s="279" t="s">
        <v>47</v>
      </c>
      <c r="O729" s="113"/>
      <c r="P729" s="247">
        <f t="shared" si="31"/>
        <v>0</v>
      </c>
      <c r="Q729" s="247">
        <v>0.008</v>
      </c>
      <c r="R729" s="247">
        <f t="shared" si="32"/>
        <v>1.68</v>
      </c>
      <c r="S729" s="247">
        <v>0</v>
      </c>
      <c r="T729" s="248">
        <f t="shared" si="33"/>
        <v>0</v>
      </c>
      <c r="AR729" s="97" t="s">
        <v>333</v>
      </c>
      <c r="AT729" s="97" t="s">
        <v>198</v>
      </c>
      <c r="AU729" s="97" t="s">
        <v>86</v>
      </c>
      <c r="AY729" s="97" t="s">
        <v>149</v>
      </c>
      <c r="BE729" s="249">
        <f t="shared" si="34"/>
        <v>0</v>
      </c>
      <c r="BF729" s="249">
        <f t="shared" si="35"/>
        <v>0</v>
      </c>
      <c r="BG729" s="249">
        <f t="shared" si="36"/>
        <v>0</v>
      </c>
      <c r="BH729" s="249">
        <f t="shared" si="37"/>
        <v>0</v>
      </c>
      <c r="BI729" s="249">
        <f t="shared" si="38"/>
        <v>0</v>
      </c>
      <c r="BJ729" s="97" t="s">
        <v>84</v>
      </c>
      <c r="BK729" s="249">
        <f t="shared" si="39"/>
        <v>0</v>
      </c>
      <c r="BL729" s="97" t="s">
        <v>238</v>
      </c>
      <c r="BM729" s="97" t="s">
        <v>1169</v>
      </c>
    </row>
    <row r="730" spans="2:65" s="117" customFormat="1" ht="16.5" customHeight="1">
      <c r="B730" s="112"/>
      <c r="C730" s="239" t="s">
        <v>1170</v>
      </c>
      <c r="D730" s="239" t="s">
        <v>151</v>
      </c>
      <c r="E730" s="240" t="s">
        <v>1171</v>
      </c>
      <c r="F730" s="241" t="s">
        <v>1172</v>
      </c>
      <c r="G730" s="242" t="s">
        <v>991</v>
      </c>
      <c r="H730" s="243">
        <v>1</v>
      </c>
      <c r="I730" s="8"/>
      <c r="J730" s="244">
        <f t="shared" si="30"/>
        <v>0</v>
      </c>
      <c r="K730" s="241"/>
      <c r="L730" s="112"/>
      <c r="M730" s="245" t="s">
        <v>5</v>
      </c>
      <c r="N730" s="246" t="s">
        <v>47</v>
      </c>
      <c r="O730" s="113"/>
      <c r="P730" s="247">
        <f t="shared" si="31"/>
        <v>0</v>
      </c>
      <c r="Q730" s="247">
        <v>0</v>
      </c>
      <c r="R730" s="247">
        <f t="shared" si="32"/>
        <v>0</v>
      </c>
      <c r="S730" s="247">
        <v>0</v>
      </c>
      <c r="T730" s="248">
        <f t="shared" si="33"/>
        <v>0</v>
      </c>
      <c r="AR730" s="97" t="s">
        <v>238</v>
      </c>
      <c r="AT730" s="97" t="s">
        <v>151</v>
      </c>
      <c r="AU730" s="97" t="s">
        <v>86</v>
      </c>
      <c r="AY730" s="97" t="s">
        <v>149</v>
      </c>
      <c r="BE730" s="249">
        <f t="shared" si="34"/>
        <v>0</v>
      </c>
      <c r="BF730" s="249">
        <f t="shared" si="35"/>
        <v>0</v>
      </c>
      <c r="BG730" s="249">
        <f t="shared" si="36"/>
        <v>0</v>
      </c>
      <c r="BH730" s="249">
        <f t="shared" si="37"/>
        <v>0</v>
      </c>
      <c r="BI730" s="249">
        <f t="shared" si="38"/>
        <v>0</v>
      </c>
      <c r="BJ730" s="97" t="s">
        <v>84</v>
      </c>
      <c r="BK730" s="249">
        <f t="shared" si="39"/>
        <v>0</v>
      </c>
      <c r="BL730" s="97" t="s">
        <v>238</v>
      </c>
      <c r="BM730" s="97" t="s">
        <v>1173</v>
      </c>
    </row>
    <row r="731" spans="2:65" s="117" customFormat="1" ht="16.5" customHeight="1">
      <c r="B731" s="112"/>
      <c r="C731" s="239" t="s">
        <v>1174</v>
      </c>
      <c r="D731" s="239" t="s">
        <v>151</v>
      </c>
      <c r="E731" s="240" t="s">
        <v>1175</v>
      </c>
      <c r="F731" s="241" t="s">
        <v>1176</v>
      </c>
      <c r="G731" s="242" t="s">
        <v>991</v>
      </c>
      <c r="H731" s="243">
        <v>1</v>
      </c>
      <c r="I731" s="8"/>
      <c r="J731" s="244">
        <f t="shared" si="30"/>
        <v>0</v>
      </c>
      <c r="K731" s="241"/>
      <c r="L731" s="112"/>
      <c r="M731" s="245" t="s">
        <v>5</v>
      </c>
      <c r="N731" s="246" t="s">
        <v>47</v>
      </c>
      <c r="O731" s="113"/>
      <c r="P731" s="247">
        <f t="shared" si="31"/>
        <v>0</v>
      </c>
      <c r="Q731" s="247">
        <v>0</v>
      </c>
      <c r="R731" s="247">
        <f t="shared" si="32"/>
        <v>0</v>
      </c>
      <c r="S731" s="247">
        <v>0</v>
      </c>
      <c r="T731" s="248">
        <f t="shared" si="33"/>
        <v>0</v>
      </c>
      <c r="AR731" s="97" t="s">
        <v>238</v>
      </c>
      <c r="AT731" s="97" t="s">
        <v>151</v>
      </c>
      <c r="AU731" s="97" t="s">
        <v>86</v>
      </c>
      <c r="AY731" s="97" t="s">
        <v>149</v>
      </c>
      <c r="BE731" s="249">
        <f t="shared" si="34"/>
        <v>0</v>
      </c>
      <c r="BF731" s="249">
        <f t="shared" si="35"/>
        <v>0</v>
      </c>
      <c r="BG731" s="249">
        <f t="shared" si="36"/>
        <v>0</v>
      </c>
      <c r="BH731" s="249">
        <f t="shared" si="37"/>
        <v>0</v>
      </c>
      <c r="BI731" s="249">
        <f t="shared" si="38"/>
        <v>0</v>
      </c>
      <c r="BJ731" s="97" t="s">
        <v>84</v>
      </c>
      <c r="BK731" s="249">
        <f t="shared" si="39"/>
        <v>0</v>
      </c>
      <c r="BL731" s="97" t="s">
        <v>238</v>
      </c>
      <c r="BM731" s="97" t="s">
        <v>1177</v>
      </c>
    </row>
    <row r="732" spans="2:63" s="226" customFormat="1" ht="29.85" customHeight="1">
      <c r="B732" s="225"/>
      <c r="D732" s="236" t="s">
        <v>75</v>
      </c>
      <c r="E732" s="237" t="s">
        <v>1178</v>
      </c>
      <c r="F732" s="237" t="s">
        <v>1179</v>
      </c>
      <c r="I732" s="7"/>
      <c r="J732" s="238">
        <f>BK732</f>
        <v>0</v>
      </c>
      <c r="L732" s="225"/>
      <c r="M732" s="230"/>
      <c r="N732" s="231"/>
      <c r="O732" s="231"/>
      <c r="P732" s="232">
        <f>P733+SUM(P734:P740)+P840</f>
        <v>0</v>
      </c>
      <c r="Q732" s="231"/>
      <c r="R732" s="232">
        <f>R733+SUM(R734:R740)+R840</f>
        <v>12.441428399999998</v>
      </c>
      <c r="S732" s="231"/>
      <c r="T732" s="233">
        <f>T733+SUM(T734:T740)+T840</f>
        <v>0</v>
      </c>
      <c r="AR732" s="227" t="s">
        <v>86</v>
      </c>
      <c r="AT732" s="234" t="s">
        <v>75</v>
      </c>
      <c r="AU732" s="234" t="s">
        <v>84</v>
      </c>
      <c r="AY732" s="227" t="s">
        <v>149</v>
      </c>
      <c r="BK732" s="235">
        <f>BK733+SUM(BK734:BK740)+BK840</f>
        <v>0</v>
      </c>
    </row>
    <row r="733" spans="2:65" s="117" customFormat="1" ht="16.5" customHeight="1">
      <c r="B733" s="112"/>
      <c r="C733" s="239" t="s">
        <v>1180</v>
      </c>
      <c r="D733" s="239" t="s">
        <v>151</v>
      </c>
      <c r="E733" s="240" t="s">
        <v>1181</v>
      </c>
      <c r="F733" s="241" t="s">
        <v>1182</v>
      </c>
      <c r="G733" s="242" t="s">
        <v>163</v>
      </c>
      <c r="H733" s="243">
        <v>13</v>
      </c>
      <c r="I733" s="8"/>
      <c r="J733" s="244">
        <f>ROUND(I733*H733,2)</f>
        <v>0</v>
      </c>
      <c r="K733" s="241"/>
      <c r="L733" s="112"/>
      <c r="M733" s="245" t="s">
        <v>5</v>
      </c>
      <c r="N733" s="246" t="s">
        <v>47</v>
      </c>
      <c r="O733" s="113"/>
      <c r="P733" s="247">
        <f>O733*H733</f>
        <v>0</v>
      </c>
      <c r="Q733" s="247">
        <v>0</v>
      </c>
      <c r="R733" s="247">
        <f>Q733*H733</f>
        <v>0</v>
      </c>
      <c r="S733" s="247">
        <v>0</v>
      </c>
      <c r="T733" s="248">
        <f>S733*H733</f>
        <v>0</v>
      </c>
      <c r="AR733" s="97" t="s">
        <v>238</v>
      </c>
      <c r="AT733" s="97" t="s">
        <v>151</v>
      </c>
      <c r="AU733" s="97" t="s">
        <v>86</v>
      </c>
      <c r="AY733" s="97" t="s">
        <v>149</v>
      </c>
      <c r="BE733" s="249">
        <f>IF(N733="základní",J733,0)</f>
        <v>0</v>
      </c>
      <c r="BF733" s="249">
        <f>IF(N733="snížená",J733,0)</f>
        <v>0</v>
      </c>
      <c r="BG733" s="249">
        <f>IF(N733="zákl. přenesená",J733,0)</f>
        <v>0</v>
      </c>
      <c r="BH733" s="249">
        <f>IF(N733="sníž. přenesená",J733,0)</f>
        <v>0</v>
      </c>
      <c r="BI733" s="249">
        <f>IF(N733="nulová",J733,0)</f>
        <v>0</v>
      </c>
      <c r="BJ733" s="97" t="s">
        <v>84</v>
      </c>
      <c r="BK733" s="249">
        <f>ROUND(I733*H733,2)</f>
        <v>0</v>
      </c>
      <c r="BL733" s="97" t="s">
        <v>238</v>
      </c>
      <c r="BM733" s="97" t="s">
        <v>1183</v>
      </c>
    </row>
    <row r="734" spans="2:51" s="251" customFormat="1" ht="13.5">
      <c r="B734" s="250"/>
      <c r="D734" s="259" t="s">
        <v>157</v>
      </c>
      <c r="E734" s="260" t="s">
        <v>5</v>
      </c>
      <c r="F734" s="261" t="s">
        <v>1184</v>
      </c>
      <c r="H734" s="262">
        <v>13</v>
      </c>
      <c r="I734" s="9"/>
      <c r="L734" s="250"/>
      <c r="M734" s="256"/>
      <c r="N734" s="257"/>
      <c r="O734" s="257"/>
      <c r="P734" s="257"/>
      <c r="Q734" s="257"/>
      <c r="R734" s="257"/>
      <c r="S734" s="257"/>
      <c r="T734" s="258"/>
      <c r="AT734" s="253" t="s">
        <v>157</v>
      </c>
      <c r="AU734" s="253" t="s">
        <v>86</v>
      </c>
      <c r="AV734" s="251" t="s">
        <v>86</v>
      </c>
      <c r="AW734" s="251" t="s">
        <v>39</v>
      </c>
      <c r="AX734" s="251" t="s">
        <v>84</v>
      </c>
      <c r="AY734" s="253" t="s">
        <v>149</v>
      </c>
    </row>
    <row r="735" spans="2:65" s="117" customFormat="1" ht="16.5" customHeight="1">
      <c r="B735" s="112"/>
      <c r="C735" s="239" t="s">
        <v>1185</v>
      </c>
      <c r="D735" s="239" t="s">
        <v>151</v>
      </c>
      <c r="E735" s="240" t="s">
        <v>1186</v>
      </c>
      <c r="F735" s="241" t="s">
        <v>1187</v>
      </c>
      <c r="G735" s="242" t="s">
        <v>163</v>
      </c>
      <c r="H735" s="243">
        <v>22</v>
      </c>
      <c r="I735" s="8"/>
      <c r="J735" s="244">
        <f>ROUND(I735*H735,2)</f>
        <v>0</v>
      </c>
      <c r="K735" s="241"/>
      <c r="L735" s="112"/>
      <c r="M735" s="245" t="s">
        <v>5</v>
      </c>
      <c r="N735" s="246" t="s">
        <v>47</v>
      </c>
      <c r="O735" s="113"/>
      <c r="P735" s="247">
        <f>O735*H735</f>
        <v>0</v>
      </c>
      <c r="Q735" s="247">
        <v>0</v>
      </c>
      <c r="R735" s="247">
        <f>Q735*H735</f>
        <v>0</v>
      </c>
      <c r="S735" s="247">
        <v>0</v>
      </c>
      <c r="T735" s="248">
        <f>S735*H735</f>
        <v>0</v>
      </c>
      <c r="AR735" s="97" t="s">
        <v>238</v>
      </c>
      <c r="AT735" s="97" t="s">
        <v>151</v>
      </c>
      <c r="AU735" s="97" t="s">
        <v>86</v>
      </c>
      <c r="AY735" s="97" t="s">
        <v>149</v>
      </c>
      <c r="BE735" s="249">
        <f>IF(N735="základní",J735,0)</f>
        <v>0</v>
      </c>
      <c r="BF735" s="249">
        <f>IF(N735="snížená",J735,0)</f>
        <v>0</v>
      </c>
      <c r="BG735" s="249">
        <f>IF(N735="zákl. přenesená",J735,0)</f>
        <v>0</v>
      </c>
      <c r="BH735" s="249">
        <f>IF(N735="sníž. přenesená",J735,0)</f>
        <v>0</v>
      </c>
      <c r="BI735" s="249">
        <f>IF(N735="nulová",J735,0)</f>
        <v>0</v>
      </c>
      <c r="BJ735" s="97" t="s">
        <v>84</v>
      </c>
      <c r="BK735" s="249">
        <f>ROUND(I735*H735,2)</f>
        <v>0</v>
      </c>
      <c r="BL735" s="97" t="s">
        <v>238</v>
      </c>
      <c r="BM735" s="97" t="s">
        <v>1188</v>
      </c>
    </row>
    <row r="736" spans="2:51" s="251" customFormat="1" ht="13.5">
      <c r="B736" s="250"/>
      <c r="D736" s="259" t="s">
        <v>157</v>
      </c>
      <c r="E736" s="260" t="s">
        <v>5</v>
      </c>
      <c r="F736" s="261" t="s">
        <v>1189</v>
      </c>
      <c r="H736" s="262">
        <v>22</v>
      </c>
      <c r="I736" s="9"/>
      <c r="L736" s="250"/>
      <c r="M736" s="256"/>
      <c r="N736" s="257"/>
      <c r="O736" s="257"/>
      <c r="P736" s="257"/>
      <c r="Q736" s="257"/>
      <c r="R736" s="257"/>
      <c r="S736" s="257"/>
      <c r="T736" s="258"/>
      <c r="AT736" s="253" t="s">
        <v>157</v>
      </c>
      <c r="AU736" s="253" t="s">
        <v>86</v>
      </c>
      <c r="AV736" s="251" t="s">
        <v>86</v>
      </c>
      <c r="AW736" s="251" t="s">
        <v>39</v>
      </c>
      <c r="AX736" s="251" t="s">
        <v>84</v>
      </c>
      <c r="AY736" s="253" t="s">
        <v>149</v>
      </c>
    </row>
    <row r="737" spans="2:65" s="117" customFormat="1" ht="16.5" customHeight="1">
      <c r="B737" s="112"/>
      <c r="C737" s="239" t="s">
        <v>1190</v>
      </c>
      <c r="D737" s="239" t="s">
        <v>151</v>
      </c>
      <c r="E737" s="240" t="s">
        <v>1191</v>
      </c>
      <c r="F737" s="241" t="s">
        <v>1192</v>
      </c>
      <c r="G737" s="242" t="s">
        <v>991</v>
      </c>
      <c r="H737" s="243">
        <v>1</v>
      </c>
      <c r="I737" s="8"/>
      <c r="J737" s="244">
        <f>ROUND(I737*H737,2)</f>
        <v>0</v>
      </c>
      <c r="K737" s="241"/>
      <c r="L737" s="112"/>
      <c r="M737" s="245" t="s">
        <v>5</v>
      </c>
      <c r="N737" s="246" t="s">
        <v>47</v>
      </c>
      <c r="O737" s="113"/>
      <c r="P737" s="247">
        <f>O737*H737</f>
        <v>0</v>
      </c>
      <c r="Q737" s="247">
        <v>0</v>
      </c>
      <c r="R737" s="247">
        <f>Q737*H737</f>
        <v>0</v>
      </c>
      <c r="S737" s="247">
        <v>0</v>
      </c>
      <c r="T737" s="248">
        <f>S737*H737</f>
        <v>0</v>
      </c>
      <c r="AR737" s="97" t="s">
        <v>238</v>
      </c>
      <c r="AT737" s="97" t="s">
        <v>151</v>
      </c>
      <c r="AU737" s="97" t="s">
        <v>86</v>
      </c>
      <c r="AY737" s="97" t="s">
        <v>149</v>
      </c>
      <c r="BE737" s="249">
        <f>IF(N737="základní",J737,0)</f>
        <v>0</v>
      </c>
      <c r="BF737" s="249">
        <f>IF(N737="snížená",J737,0)</f>
        <v>0</v>
      </c>
      <c r="BG737" s="249">
        <f>IF(N737="zákl. přenesená",J737,0)</f>
        <v>0</v>
      </c>
      <c r="BH737" s="249">
        <f>IF(N737="sníž. přenesená",J737,0)</f>
        <v>0</v>
      </c>
      <c r="BI737" s="249">
        <f>IF(N737="nulová",J737,0)</f>
        <v>0</v>
      </c>
      <c r="BJ737" s="97" t="s">
        <v>84</v>
      </c>
      <c r="BK737" s="249">
        <f>ROUND(I737*H737,2)</f>
        <v>0</v>
      </c>
      <c r="BL737" s="97" t="s">
        <v>238</v>
      </c>
      <c r="BM737" s="97" t="s">
        <v>1193</v>
      </c>
    </row>
    <row r="738" spans="2:65" s="117" customFormat="1" ht="16.5" customHeight="1">
      <c r="B738" s="112"/>
      <c r="C738" s="239" t="s">
        <v>1194</v>
      </c>
      <c r="D738" s="239" t="s">
        <v>151</v>
      </c>
      <c r="E738" s="240" t="s">
        <v>1195</v>
      </c>
      <c r="F738" s="241" t="s">
        <v>1196</v>
      </c>
      <c r="G738" s="242" t="s">
        <v>991</v>
      </c>
      <c r="H738" s="243">
        <v>1</v>
      </c>
      <c r="I738" s="8"/>
      <c r="J738" s="244">
        <f>ROUND(I738*H738,2)</f>
        <v>0</v>
      </c>
      <c r="K738" s="241"/>
      <c r="L738" s="112"/>
      <c r="M738" s="245" t="s">
        <v>5</v>
      </c>
      <c r="N738" s="246" t="s">
        <v>47</v>
      </c>
      <c r="O738" s="113"/>
      <c r="P738" s="247">
        <f>O738*H738</f>
        <v>0</v>
      </c>
      <c r="Q738" s="247">
        <v>0</v>
      </c>
      <c r="R738" s="247">
        <f>Q738*H738</f>
        <v>0</v>
      </c>
      <c r="S738" s="247">
        <v>0</v>
      </c>
      <c r="T738" s="248">
        <f>S738*H738</f>
        <v>0</v>
      </c>
      <c r="AR738" s="97" t="s">
        <v>238</v>
      </c>
      <c r="AT738" s="97" t="s">
        <v>151</v>
      </c>
      <c r="AU738" s="97" t="s">
        <v>86</v>
      </c>
      <c r="AY738" s="97" t="s">
        <v>149</v>
      </c>
      <c r="BE738" s="249">
        <f>IF(N738="základní",J738,0)</f>
        <v>0</v>
      </c>
      <c r="BF738" s="249">
        <f>IF(N738="snížená",J738,0)</f>
        <v>0</v>
      </c>
      <c r="BG738" s="249">
        <f>IF(N738="zákl. přenesená",J738,0)</f>
        <v>0</v>
      </c>
      <c r="BH738" s="249">
        <f>IF(N738="sníž. přenesená",J738,0)</f>
        <v>0</v>
      </c>
      <c r="BI738" s="249">
        <f>IF(N738="nulová",J738,0)</f>
        <v>0</v>
      </c>
      <c r="BJ738" s="97" t="s">
        <v>84</v>
      </c>
      <c r="BK738" s="249">
        <f>ROUND(I738*H738,2)</f>
        <v>0</v>
      </c>
      <c r="BL738" s="97" t="s">
        <v>238</v>
      </c>
      <c r="BM738" s="97" t="s">
        <v>1197</v>
      </c>
    </row>
    <row r="739" spans="2:65" s="117" customFormat="1" ht="38.25" customHeight="1">
      <c r="B739" s="112"/>
      <c r="C739" s="239" t="s">
        <v>1198</v>
      </c>
      <c r="D739" s="239" t="s">
        <v>151</v>
      </c>
      <c r="E739" s="240" t="s">
        <v>1199</v>
      </c>
      <c r="F739" s="241" t="s">
        <v>1200</v>
      </c>
      <c r="G739" s="242" t="s">
        <v>794</v>
      </c>
      <c r="H739" s="357"/>
      <c r="I739" s="8"/>
      <c r="J739" s="244">
        <f>ROUND(I739*H739,2)</f>
        <v>0</v>
      </c>
      <c r="K739" s="241"/>
      <c r="L739" s="112"/>
      <c r="M739" s="245" t="s">
        <v>5</v>
      </c>
      <c r="N739" s="246" t="s">
        <v>47</v>
      </c>
      <c r="O739" s="113"/>
      <c r="P739" s="247">
        <f>O739*H739</f>
        <v>0</v>
      </c>
      <c r="Q739" s="247">
        <v>0</v>
      </c>
      <c r="R739" s="247">
        <f>Q739*H739</f>
        <v>0</v>
      </c>
      <c r="S739" s="247">
        <v>0</v>
      </c>
      <c r="T739" s="248">
        <f>S739*H739</f>
        <v>0</v>
      </c>
      <c r="AR739" s="97" t="s">
        <v>238</v>
      </c>
      <c r="AT739" s="97" t="s">
        <v>151</v>
      </c>
      <c r="AU739" s="97" t="s">
        <v>86</v>
      </c>
      <c r="AY739" s="97" t="s">
        <v>149</v>
      </c>
      <c r="BE739" s="249">
        <f>IF(N739="základní",J739,0)</f>
        <v>0</v>
      </c>
      <c r="BF739" s="249">
        <f>IF(N739="snížená",J739,0)</f>
        <v>0</v>
      </c>
      <c r="BG739" s="249">
        <f>IF(N739="zákl. přenesená",J739,0)</f>
        <v>0</v>
      </c>
      <c r="BH739" s="249">
        <f>IF(N739="sníž. přenesená",J739,0)</f>
        <v>0</v>
      </c>
      <c r="BI739" s="249">
        <f>IF(N739="nulová",J739,0)</f>
        <v>0</v>
      </c>
      <c r="BJ739" s="97" t="s">
        <v>84</v>
      </c>
      <c r="BK739" s="249">
        <f>ROUND(I739*H739,2)</f>
        <v>0</v>
      </c>
      <c r="BL739" s="97" t="s">
        <v>238</v>
      </c>
      <c r="BM739" s="97" t="s">
        <v>1201</v>
      </c>
    </row>
    <row r="740" spans="2:63" s="226" customFormat="1" ht="22.35" customHeight="1">
      <c r="B740" s="225"/>
      <c r="D740" s="236" t="s">
        <v>75</v>
      </c>
      <c r="E740" s="237" t="s">
        <v>1202</v>
      </c>
      <c r="F740" s="237" t="s">
        <v>1203</v>
      </c>
      <c r="I740" s="7"/>
      <c r="J740" s="238">
        <f>BK740</f>
        <v>0</v>
      </c>
      <c r="L740" s="225"/>
      <c r="M740" s="230"/>
      <c r="N740" s="231"/>
      <c r="O740" s="231"/>
      <c r="P740" s="232">
        <f>SUM(P741:P839)</f>
        <v>0</v>
      </c>
      <c r="Q740" s="231"/>
      <c r="R740" s="232">
        <f>SUM(R741:R839)</f>
        <v>11.055628399999998</v>
      </c>
      <c r="S740" s="231"/>
      <c r="T740" s="233">
        <f>SUM(T741:T839)</f>
        <v>0</v>
      </c>
      <c r="AR740" s="227" t="s">
        <v>86</v>
      </c>
      <c r="AT740" s="234" t="s">
        <v>75</v>
      </c>
      <c r="AU740" s="234" t="s">
        <v>86</v>
      </c>
      <c r="AY740" s="227" t="s">
        <v>149</v>
      </c>
      <c r="BK740" s="235">
        <f>SUM(BK741:BK839)</f>
        <v>0</v>
      </c>
    </row>
    <row r="741" spans="2:65" s="117" customFormat="1" ht="16.5" customHeight="1">
      <c r="B741" s="112"/>
      <c r="C741" s="239" t="s">
        <v>1204</v>
      </c>
      <c r="D741" s="239" t="s">
        <v>151</v>
      </c>
      <c r="E741" s="240" t="s">
        <v>1205</v>
      </c>
      <c r="F741" s="241" t="s">
        <v>1206</v>
      </c>
      <c r="G741" s="242" t="s">
        <v>182</v>
      </c>
      <c r="H741" s="243">
        <v>46</v>
      </c>
      <c r="I741" s="8"/>
      <c r="J741" s="244">
        <f>ROUND(I741*H741,2)</f>
        <v>0</v>
      </c>
      <c r="K741" s="241"/>
      <c r="L741" s="112"/>
      <c r="M741" s="245" t="s">
        <v>5</v>
      </c>
      <c r="N741" s="246" t="s">
        <v>47</v>
      </c>
      <c r="O741" s="113"/>
      <c r="P741" s="247">
        <f>O741*H741</f>
        <v>0</v>
      </c>
      <c r="Q741" s="247">
        <v>0.00038</v>
      </c>
      <c r="R741" s="247">
        <f>Q741*H741</f>
        <v>0.017480000000000002</v>
      </c>
      <c r="S741" s="247">
        <v>0</v>
      </c>
      <c r="T741" s="248">
        <f>S741*H741</f>
        <v>0</v>
      </c>
      <c r="AR741" s="97" t="s">
        <v>238</v>
      </c>
      <c r="AT741" s="97" t="s">
        <v>151</v>
      </c>
      <c r="AU741" s="97" t="s">
        <v>159</v>
      </c>
      <c r="AY741" s="97" t="s">
        <v>149</v>
      </c>
      <c r="BE741" s="249">
        <f>IF(N741="základní",J741,0)</f>
        <v>0</v>
      </c>
      <c r="BF741" s="249">
        <f>IF(N741="snížená",J741,0)</f>
        <v>0</v>
      </c>
      <c r="BG741" s="249">
        <f>IF(N741="zákl. přenesená",J741,0)</f>
        <v>0</v>
      </c>
      <c r="BH741" s="249">
        <f>IF(N741="sníž. přenesená",J741,0)</f>
        <v>0</v>
      </c>
      <c r="BI741" s="249">
        <f>IF(N741="nulová",J741,0)</f>
        <v>0</v>
      </c>
      <c r="BJ741" s="97" t="s">
        <v>84</v>
      </c>
      <c r="BK741" s="249">
        <f>ROUND(I741*H741,2)</f>
        <v>0</v>
      </c>
      <c r="BL741" s="97" t="s">
        <v>238</v>
      </c>
      <c r="BM741" s="97" t="s">
        <v>1207</v>
      </c>
    </row>
    <row r="742" spans="2:51" s="251" customFormat="1" ht="13.5">
      <c r="B742" s="250"/>
      <c r="D742" s="259" t="s">
        <v>157</v>
      </c>
      <c r="E742" s="260" t="s">
        <v>5</v>
      </c>
      <c r="F742" s="261" t="s">
        <v>1208</v>
      </c>
      <c r="H742" s="262">
        <v>46</v>
      </c>
      <c r="I742" s="9"/>
      <c r="L742" s="250"/>
      <c r="M742" s="256"/>
      <c r="N742" s="257"/>
      <c r="O742" s="257"/>
      <c r="P742" s="257"/>
      <c r="Q742" s="257"/>
      <c r="R742" s="257"/>
      <c r="S742" s="257"/>
      <c r="T742" s="258"/>
      <c r="AT742" s="253" t="s">
        <v>157</v>
      </c>
      <c r="AU742" s="253" t="s">
        <v>159</v>
      </c>
      <c r="AV742" s="251" t="s">
        <v>86</v>
      </c>
      <c r="AW742" s="251" t="s">
        <v>39</v>
      </c>
      <c r="AX742" s="251" t="s">
        <v>84</v>
      </c>
      <c r="AY742" s="253" t="s">
        <v>149</v>
      </c>
    </row>
    <row r="743" spans="2:65" s="117" customFormat="1" ht="16.5" customHeight="1">
      <c r="B743" s="112"/>
      <c r="C743" s="271" t="s">
        <v>1209</v>
      </c>
      <c r="D743" s="271" t="s">
        <v>198</v>
      </c>
      <c r="E743" s="272" t="s">
        <v>1210</v>
      </c>
      <c r="F743" s="273" t="s">
        <v>1211</v>
      </c>
      <c r="G743" s="274" t="s">
        <v>182</v>
      </c>
      <c r="H743" s="275">
        <v>30.6</v>
      </c>
      <c r="I743" s="11"/>
      <c r="J743" s="276">
        <f>ROUND(I743*H743,2)</f>
        <v>0</v>
      </c>
      <c r="K743" s="273"/>
      <c r="L743" s="277"/>
      <c r="M743" s="278" t="s">
        <v>5</v>
      </c>
      <c r="N743" s="279" t="s">
        <v>47</v>
      </c>
      <c r="O743" s="113"/>
      <c r="P743" s="247">
        <f>O743*H743</f>
        <v>0</v>
      </c>
      <c r="Q743" s="247">
        <v>0.00045</v>
      </c>
      <c r="R743" s="247">
        <f>Q743*H743</f>
        <v>0.013770000000000001</v>
      </c>
      <c r="S743" s="247">
        <v>0</v>
      </c>
      <c r="T743" s="248">
        <f>S743*H743</f>
        <v>0</v>
      </c>
      <c r="AR743" s="97" t="s">
        <v>333</v>
      </c>
      <c r="AT743" s="97" t="s">
        <v>198</v>
      </c>
      <c r="AU743" s="97" t="s">
        <v>159</v>
      </c>
      <c r="AY743" s="97" t="s">
        <v>149</v>
      </c>
      <c r="BE743" s="249">
        <f>IF(N743="základní",J743,0)</f>
        <v>0</v>
      </c>
      <c r="BF743" s="249">
        <f>IF(N743="snížená",J743,0)</f>
        <v>0</v>
      </c>
      <c r="BG743" s="249">
        <f>IF(N743="zákl. přenesená",J743,0)</f>
        <v>0</v>
      </c>
      <c r="BH743" s="249">
        <f>IF(N743="sníž. přenesená",J743,0)</f>
        <v>0</v>
      </c>
      <c r="BI743" s="249">
        <f>IF(N743="nulová",J743,0)</f>
        <v>0</v>
      </c>
      <c r="BJ743" s="97" t="s">
        <v>84</v>
      </c>
      <c r="BK743" s="249">
        <f>ROUND(I743*H743,2)</f>
        <v>0</v>
      </c>
      <c r="BL743" s="97" t="s">
        <v>238</v>
      </c>
      <c r="BM743" s="97" t="s">
        <v>1212</v>
      </c>
    </row>
    <row r="744" spans="2:51" s="251" customFormat="1" ht="13.5">
      <c r="B744" s="250"/>
      <c r="D744" s="259" t="s">
        <v>157</v>
      </c>
      <c r="F744" s="261" t="s">
        <v>1213</v>
      </c>
      <c r="H744" s="262">
        <v>30.6</v>
      </c>
      <c r="I744" s="9"/>
      <c r="L744" s="250"/>
      <c r="M744" s="256"/>
      <c r="N744" s="257"/>
      <c r="O744" s="257"/>
      <c r="P744" s="257"/>
      <c r="Q744" s="257"/>
      <c r="R744" s="257"/>
      <c r="S744" s="257"/>
      <c r="T744" s="258"/>
      <c r="AT744" s="253" t="s">
        <v>157</v>
      </c>
      <c r="AU744" s="253" t="s">
        <v>159</v>
      </c>
      <c r="AV744" s="251" t="s">
        <v>86</v>
      </c>
      <c r="AW744" s="251" t="s">
        <v>6</v>
      </c>
      <c r="AX744" s="251" t="s">
        <v>84</v>
      </c>
      <c r="AY744" s="253" t="s">
        <v>149</v>
      </c>
    </row>
    <row r="745" spans="2:65" s="117" customFormat="1" ht="16.5" customHeight="1">
      <c r="B745" s="112"/>
      <c r="C745" s="271" t="s">
        <v>1214</v>
      </c>
      <c r="D745" s="271" t="s">
        <v>198</v>
      </c>
      <c r="E745" s="272" t="s">
        <v>1215</v>
      </c>
      <c r="F745" s="273" t="s">
        <v>1216</v>
      </c>
      <c r="G745" s="274" t="s">
        <v>182</v>
      </c>
      <c r="H745" s="275">
        <v>16.32</v>
      </c>
      <c r="I745" s="11"/>
      <c r="J745" s="276">
        <f>ROUND(I745*H745,2)</f>
        <v>0</v>
      </c>
      <c r="K745" s="273"/>
      <c r="L745" s="277"/>
      <c r="M745" s="278" t="s">
        <v>5</v>
      </c>
      <c r="N745" s="279" t="s">
        <v>47</v>
      </c>
      <c r="O745" s="113"/>
      <c r="P745" s="247">
        <f>O745*H745</f>
        <v>0</v>
      </c>
      <c r="Q745" s="247">
        <v>0.00112</v>
      </c>
      <c r="R745" s="247">
        <f>Q745*H745</f>
        <v>0.0182784</v>
      </c>
      <c r="S745" s="247">
        <v>0</v>
      </c>
      <c r="T745" s="248">
        <f>S745*H745</f>
        <v>0</v>
      </c>
      <c r="AR745" s="97" t="s">
        <v>333</v>
      </c>
      <c r="AT745" s="97" t="s">
        <v>198</v>
      </c>
      <c r="AU745" s="97" t="s">
        <v>159</v>
      </c>
      <c r="AY745" s="97" t="s">
        <v>149</v>
      </c>
      <c r="BE745" s="249">
        <f>IF(N745="základní",J745,0)</f>
        <v>0</v>
      </c>
      <c r="BF745" s="249">
        <f>IF(N745="snížená",J745,0)</f>
        <v>0</v>
      </c>
      <c r="BG745" s="249">
        <f>IF(N745="zákl. přenesená",J745,0)</f>
        <v>0</v>
      </c>
      <c r="BH745" s="249">
        <f>IF(N745="sníž. přenesená",J745,0)</f>
        <v>0</v>
      </c>
      <c r="BI745" s="249">
        <f>IF(N745="nulová",J745,0)</f>
        <v>0</v>
      </c>
      <c r="BJ745" s="97" t="s">
        <v>84</v>
      </c>
      <c r="BK745" s="249">
        <f>ROUND(I745*H745,2)</f>
        <v>0</v>
      </c>
      <c r="BL745" s="97" t="s">
        <v>238</v>
      </c>
      <c r="BM745" s="97" t="s">
        <v>1217</v>
      </c>
    </row>
    <row r="746" spans="2:51" s="251" customFormat="1" ht="13.5">
      <c r="B746" s="250"/>
      <c r="D746" s="259" t="s">
        <v>157</v>
      </c>
      <c r="F746" s="261" t="s">
        <v>1218</v>
      </c>
      <c r="H746" s="262">
        <v>16.32</v>
      </c>
      <c r="I746" s="9"/>
      <c r="L746" s="250"/>
      <c r="M746" s="256"/>
      <c r="N746" s="257"/>
      <c r="O746" s="257"/>
      <c r="P746" s="257"/>
      <c r="Q746" s="257"/>
      <c r="R746" s="257"/>
      <c r="S746" s="257"/>
      <c r="T746" s="258"/>
      <c r="AT746" s="253" t="s">
        <v>157</v>
      </c>
      <c r="AU746" s="253" t="s">
        <v>159</v>
      </c>
      <c r="AV746" s="251" t="s">
        <v>86</v>
      </c>
      <c r="AW746" s="251" t="s">
        <v>6</v>
      </c>
      <c r="AX746" s="251" t="s">
        <v>84</v>
      </c>
      <c r="AY746" s="253" t="s">
        <v>149</v>
      </c>
    </row>
    <row r="747" spans="2:65" s="117" customFormat="1" ht="25.5" customHeight="1">
      <c r="B747" s="112"/>
      <c r="C747" s="239" t="s">
        <v>1219</v>
      </c>
      <c r="D747" s="239" t="s">
        <v>151</v>
      </c>
      <c r="E747" s="240" t="s">
        <v>1220</v>
      </c>
      <c r="F747" s="241" t="s">
        <v>1221</v>
      </c>
      <c r="G747" s="242" t="s">
        <v>163</v>
      </c>
      <c r="H747" s="243">
        <v>8</v>
      </c>
      <c r="I747" s="8"/>
      <c r="J747" s="244">
        <f>ROUND(I747*H747,2)</f>
        <v>0</v>
      </c>
      <c r="K747" s="241"/>
      <c r="L747" s="112"/>
      <c r="M747" s="245" t="s">
        <v>5</v>
      </c>
      <c r="N747" s="246" t="s">
        <v>47</v>
      </c>
      <c r="O747" s="113"/>
      <c r="P747" s="247">
        <f>O747*H747</f>
        <v>0</v>
      </c>
      <c r="Q747" s="247">
        <v>0</v>
      </c>
      <c r="R747" s="247">
        <f>Q747*H747</f>
        <v>0</v>
      </c>
      <c r="S747" s="247">
        <v>0</v>
      </c>
      <c r="T747" s="248">
        <f>S747*H747</f>
        <v>0</v>
      </c>
      <c r="AR747" s="97" t="s">
        <v>238</v>
      </c>
      <c r="AT747" s="97" t="s">
        <v>151</v>
      </c>
      <c r="AU747" s="97" t="s">
        <v>159</v>
      </c>
      <c r="AY747" s="97" t="s">
        <v>149</v>
      </c>
      <c r="BE747" s="249">
        <f>IF(N747="základní",J747,0)</f>
        <v>0</v>
      </c>
      <c r="BF747" s="249">
        <f>IF(N747="snížená",J747,0)</f>
        <v>0</v>
      </c>
      <c r="BG747" s="249">
        <f>IF(N747="zákl. přenesená",J747,0)</f>
        <v>0</v>
      </c>
      <c r="BH747" s="249">
        <f>IF(N747="sníž. přenesená",J747,0)</f>
        <v>0</v>
      </c>
      <c r="BI747" s="249">
        <f>IF(N747="nulová",J747,0)</f>
        <v>0</v>
      </c>
      <c r="BJ747" s="97" t="s">
        <v>84</v>
      </c>
      <c r="BK747" s="249">
        <f>ROUND(I747*H747,2)</f>
        <v>0</v>
      </c>
      <c r="BL747" s="97" t="s">
        <v>238</v>
      </c>
      <c r="BM747" s="97" t="s">
        <v>1222</v>
      </c>
    </row>
    <row r="748" spans="2:51" s="251" customFormat="1" ht="13.5">
      <c r="B748" s="250"/>
      <c r="D748" s="259" t="s">
        <v>157</v>
      </c>
      <c r="E748" s="260" t="s">
        <v>5</v>
      </c>
      <c r="F748" s="261" t="s">
        <v>1223</v>
      </c>
      <c r="H748" s="262">
        <v>8</v>
      </c>
      <c r="I748" s="9"/>
      <c r="L748" s="250"/>
      <c r="M748" s="256"/>
      <c r="N748" s="257"/>
      <c r="O748" s="257"/>
      <c r="P748" s="257"/>
      <c r="Q748" s="257"/>
      <c r="R748" s="257"/>
      <c r="S748" s="257"/>
      <c r="T748" s="258"/>
      <c r="AT748" s="253" t="s">
        <v>157</v>
      </c>
      <c r="AU748" s="253" t="s">
        <v>159</v>
      </c>
      <c r="AV748" s="251" t="s">
        <v>86</v>
      </c>
      <c r="AW748" s="251" t="s">
        <v>39</v>
      </c>
      <c r="AX748" s="251" t="s">
        <v>84</v>
      </c>
      <c r="AY748" s="253" t="s">
        <v>149</v>
      </c>
    </row>
    <row r="749" spans="2:65" s="117" customFormat="1" ht="16.5" customHeight="1">
      <c r="B749" s="112"/>
      <c r="C749" s="271" t="s">
        <v>1224</v>
      </c>
      <c r="D749" s="271" t="s">
        <v>198</v>
      </c>
      <c r="E749" s="272" t="s">
        <v>1225</v>
      </c>
      <c r="F749" s="273" t="s">
        <v>1226</v>
      </c>
      <c r="G749" s="274" t="s">
        <v>163</v>
      </c>
      <c r="H749" s="275">
        <v>5</v>
      </c>
      <c r="I749" s="11"/>
      <c r="J749" s="276">
        <f>ROUND(I749*H749,2)</f>
        <v>0</v>
      </c>
      <c r="K749" s="273"/>
      <c r="L749" s="277"/>
      <c r="M749" s="278" t="s">
        <v>5</v>
      </c>
      <c r="N749" s="279" t="s">
        <v>47</v>
      </c>
      <c r="O749" s="113"/>
      <c r="P749" s="247">
        <f>O749*H749</f>
        <v>0</v>
      </c>
      <c r="Q749" s="247">
        <v>0.0003</v>
      </c>
      <c r="R749" s="247">
        <f>Q749*H749</f>
        <v>0.0014999999999999998</v>
      </c>
      <c r="S749" s="247">
        <v>0</v>
      </c>
      <c r="T749" s="248">
        <f>S749*H749</f>
        <v>0</v>
      </c>
      <c r="AR749" s="97" t="s">
        <v>333</v>
      </c>
      <c r="AT749" s="97" t="s">
        <v>198</v>
      </c>
      <c r="AU749" s="97" t="s">
        <v>159</v>
      </c>
      <c r="AY749" s="97" t="s">
        <v>149</v>
      </c>
      <c r="BE749" s="249">
        <f>IF(N749="základní",J749,0)</f>
        <v>0</v>
      </c>
      <c r="BF749" s="249">
        <f>IF(N749="snížená",J749,0)</f>
        <v>0</v>
      </c>
      <c r="BG749" s="249">
        <f>IF(N749="zákl. přenesená",J749,0)</f>
        <v>0</v>
      </c>
      <c r="BH749" s="249">
        <f>IF(N749="sníž. přenesená",J749,0)</f>
        <v>0</v>
      </c>
      <c r="BI749" s="249">
        <f>IF(N749="nulová",J749,0)</f>
        <v>0</v>
      </c>
      <c r="BJ749" s="97" t="s">
        <v>84</v>
      </c>
      <c r="BK749" s="249">
        <f>ROUND(I749*H749,2)</f>
        <v>0</v>
      </c>
      <c r="BL749" s="97" t="s">
        <v>238</v>
      </c>
      <c r="BM749" s="97" t="s">
        <v>1227</v>
      </c>
    </row>
    <row r="750" spans="2:65" s="117" customFormat="1" ht="16.5" customHeight="1">
      <c r="B750" s="112"/>
      <c r="C750" s="271" t="s">
        <v>1228</v>
      </c>
      <c r="D750" s="271" t="s">
        <v>198</v>
      </c>
      <c r="E750" s="272" t="s">
        <v>1229</v>
      </c>
      <c r="F750" s="273" t="s">
        <v>1230</v>
      </c>
      <c r="G750" s="274" t="s">
        <v>163</v>
      </c>
      <c r="H750" s="275">
        <v>5</v>
      </c>
      <c r="I750" s="11"/>
      <c r="J750" s="276">
        <f>ROUND(I750*H750,2)</f>
        <v>0</v>
      </c>
      <c r="K750" s="273"/>
      <c r="L750" s="277"/>
      <c r="M750" s="278" t="s">
        <v>5</v>
      </c>
      <c r="N750" s="279" t="s">
        <v>47</v>
      </c>
      <c r="O750" s="113"/>
      <c r="P750" s="247">
        <f>O750*H750</f>
        <v>0</v>
      </c>
      <c r="Q750" s="247">
        <v>0.0003</v>
      </c>
      <c r="R750" s="247">
        <f>Q750*H750</f>
        <v>0.0014999999999999998</v>
      </c>
      <c r="S750" s="247">
        <v>0</v>
      </c>
      <c r="T750" s="248">
        <f>S750*H750</f>
        <v>0</v>
      </c>
      <c r="AR750" s="97" t="s">
        <v>333</v>
      </c>
      <c r="AT750" s="97" t="s">
        <v>198</v>
      </c>
      <c r="AU750" s="97" t="s">
        <v>159</v>
      </c>
      <c r="AY750" s="97" t="s">
        <v>149</v>
      </c>
      <c r="BE750" s="249">
        <f>IF(N750="základní",J750,0)</f>
        <v>0</v>
      </c>
      <c r="BF750" s="249">
        <f>IF(N750="snížená",J750,0)</f>
        <v>0</v>
      </c>
      <c r="BG750" s="249">
        <f>IF(N750="zákl. přenesená",J750,0)</f>
        <v>0</v>
      </c>
      <c r="BH750" s="249">
        <f>IF(N750="sníž. přenesená",J750,0)</f>
        <v>0</v>
      </c>
      <c r="BI750" s="249">
        <f>IF(N750="nulová",J750,0)</f>
        <v>0</v>
      </c>
      <c r="BJ750" s="97" t="s">
        <v>84</v>
      </c>
      <c r="BK750" s="249">
        <f>ROUND(I750*H750,2)</f>
        <v>0</v>
      </c>
      <c r="BL750" s="97" t="s">
        <v>238</v>
      </c>
      <c r="BM750" s="97" t="s">
        <v>1231</v>
      </c>
    </row>
    <row r="751" spans="2:65" s="117" customFormat="1" ht="25.5" customHeight="1">
      <c r="B751" s="112"/>
      <c r="C751" s="239" t="s">
        <v>1232</v>
      </c>
      <c r="D751" s="239" t="s">
        <v>151</v>
      </c>
      <c r="E751" s="240" t="s">
        <v>1233</v>
      </c>
      <c r="F751" s="241" t="s">
        <v>1234</v>
      </c>
      <c r="G751" s="242" t="s">
        <v>163</v>
      </c>
      <c r="H751" s="243">
        <v>2</v>
      </c>
      <c r="I751" s="8"/>
      <c r="J751" s="244">
        <f>ROUND(I751*H751,2)</f>
        <v>0</v>
      </c>
      <c r="K751" s="241"/>
      <c r="L751" s="112"/>
      <c r="M751" s="245" t="s">
        <v>5</v>
      </c>
      <c r="N751" s="246" t="s">
        <v>47</v>
      </c>
      <c r="O751" s="113"/>
      <c r="P751" s="247">
        <f>O751*H751</f>
        <v>0</v>
      </c>
      <c r="Q751" s="247">
        <v>0</v>
      </c>
      <c r="R751" s="247">
        <f>Q751*H751</f>
        <v>0</v>
      </c>
      <c r="S751" s="247">
        <v>0</v>
      </c>
      <c r="T751" s="248">
        <f>S751*H751</f>
        <v>0</v>
      </c>
      <c r="AR751" s="97" t="s">
        <v>238</v>
      </c>
      <c r="AT751" s="97" t="s">
        <v>151</v>
      </c>
      <c r="AU751" s="97" t="s">
        <v>159</v>
      </c>
      <c r="AY751" s="97" t="s">
        <v>149</v>
      </c>
      <c r="BE751" s="249">
        <f>IF(N751="základní",J751,0)</f>
        <v>0</v>
      </c>
      <c r="BF751" s="249">
        <f>IF(N751="snížená",J751,0)</f>
        <v>0</v>
      </c>
      <c r="BG751" s="249">
        <f>IF(N751="zákl. přenesená",J751,0)</f>
        <v>0</v>
      </c>
      <c r="BH751" s="249">
        <f>IF(N751="sníž. přenesená",J751,0)</f>
        <v>0</v>
      </c>
      <c r="BI751" s="249">
        <f>IF(N751="nulová",J751,0)</f>
        <v>0</v>
      </c>
      <c r="BJ751" s="97" t="s">
        <v>84</v>
      </c>
      <c r="BK751" s="249">
        <f>ROUND(I751*H751,2)</f>
        <v>0</v>
      </c>
      <c r="BL751" s="97" t="s">
        <v>238</v>
      </c>
      <c r="BM751" s="97" t="s">
        <v>1235</v>
      </c>
    </row>
    <row r="752" spans="2:65" s="117" customFormat="1" ht="16.5" customHeight="1">
      <c r="B752" s="112"/>
      <c r="C752" s="271" t="s">
        <v>1236</v>
      </c>
      <c r="D752" s="271" t="s">
        <v>198</v>
      </c>
      <c r="E752" s="272" t="s">
        <v>1237</v>
      </c>
      <c r="F752" s="273" t="s">
        <v>1238</v>
      </c>
      <c r="G752" s="274" t="s">
        <v>163</v>
      </c>
      <c r="H752" s="275">
        <v>2</v>
      </c>
      <c r="I752" s="11"/>
      <c r="J752" s="276">
        <f>ROUND(I752*H752,2)</f>
        <v>0</v>
      </c>
      <c r="K752" s="273"/>
      <c r="L752" s="277"/>
      <c r="M752" s="278" t="s">
        <v>5</v>
      </c>
      <c r="N752" s="279" t="s">
        <v>47</v>
      </c>
      <c r="O752" s="113"/>
      <c r="P752" s="247">
        <f>O752*H752</f>
        <v>0</v>
      </c>
      <c r="Q752" s="247">
        <v>0.0003</v>
      </c>
      <c r="R752" s="247">
        <f>Q752*H752</f>
        <v>0.0006</v>
      </c>
      <c r="S752" s="247">
        <v>0</v>
      </c>
      <c r="T752" s="248">
        <f>S752*H752</f>
        <v>0</v>
      </c>
      <c r="AR752" s="97" t="s">
        <v>333</v>
      </c>
      <c r="AT752" s="97" t="s">
        <v>198</v>
      </c>
      <c r="AU752" s="97" t="s">
        <v>159</v>
      </c>
      <c r="AY752" s="97" t="s">
        <v>149</v>
      </c>
      <c r="BE752" s="249">
        <f>IF(N752="základní",J752,0)</f>
        <v>0</v>
      </c>
      <c r="BF752" s="249">
        <f>IF(N752="snížená",J752,0)</f>
        <v>0</v>
      </c>
      <c r="BG752" s="249">
        <f>IF(N752="zákl. přenesená",J752,0)</f>
        <v>0</v>
      </c>
      <c r="BH752" s="249">
        <f>IF(N752="sníž. přenesená",J752,0)</f>
        <v>0</v>
      </c>
      <c r="BI752" s="249">
        <f>IF(N752="nulová",J752,0)</f>
        <v>0</v>
      </c>
      <c r="BJ752" s="97" t="s">
        <v>84</v>
      </c>
      <c r="BK752" s="249">
        <f>ROUND(I752*H752,2)</f>
        <v>0</v>
      </c>
      <c r="BL752" s="97" t="s">
        <v>238</v>
      </c>
      <c r="BM752" s="97" t="s">
        <v>1239</v>
      </c>
    </row>
    <row r="753" spans="2:65" s="117" customFormat="1" ht="16.5" customHeight="1">
      <c r="B753" s="112"/>
      <c r="C753" s="239" t="s">
        <v>1240</v>
      </c>
      <c r="D753" s="239" t="s">
        <v>151</v>
      </c>
      <c r="E753" s="240" t="s">
        <v>1241</v>
      </c>
      <c r="F753" s="241" t="s">
        <v>1242</v>
      </c>
      <c r="G753" s="242" t="s">
        <v>163</v>
      </c>
      <c r="H753" s="243">
        <v>80</v>
      </c>
      <c r="I753" s="8"/>
      <c r="J753" s="244">
        <f>ROUND(I753*H753,2)</f>
        <v>0</v>
      </c>
      <c r="K753" s="241"/>
      <c r="L753" s="112"/>
      <c r="M753" s="245" t="s">
        <v>5</v>
      </c>
      <c r="N753" s="246" t="s">
        <v>47</v>
      </c>
      <c r="O753" s="113"/>
      <c r="P753" s="247">
        <f>O753*H753</f>
        <v>0</v>
      </c>
      <c r="Q753" s="247">
        <v>0</v>
      </c>
      <c r="R753" s="247">
        <f>Q753*H753</f>
        <v>0</v>
      </c>
      <c r="S753" s="247">
        <v>0</v>
      </c>
      <c r="T753" s="248">
        <f>S753*H753</f>
        <v>0</v>
      </c>
      <c r="AR753" s="97" t="s">
        <v>238</v>
      </c>
      <c r="AT753" s="97" t="s">
        <v>151</v>
      </c>
      <c r="AU753" s="97" t="s">
        <v>159</v>
      </c>
      <c r="AY753" s="97" t="s">
        <v>149</v>
      </c>
      <c r="BE753" s="249">
        <f>IF(N753="základní",J753,0)</f>
        <v>0</v>
      </c>
      <c r="BF753" s="249">
        <f>IF(N753="snížená",J753,0)</f>
        <v>0</v>
      </c>
      <c r="BG753" s="249">
        <f>IF(N753="zákl. přenesená",J753,0)</f>
        <v>0</v>
      </c>
      <c r="BH753" s="249">
        <f>IF(N753="sníž. přenesená",J753,0)</f>
        <v>0</v>
      </c>
      <c r="BI753" s="249">
        <f>IF(N753="nulová",J753,0)</f>
        <v>0</v>
      </c>
      <c r="BJ753" s="97" t="s">
        <v>84</v>
      </c>
      <c r="BK753" s="249">
        <f>ROUND(I753*H753,2)</f>
        <v>0</v>
      </c>
      <c r="BL753" s="97" t="s">
        <v>238</v>
      </c>
      <c r="BM753" s="97" t="s">
        <v>1243</v>
      </c>
    </row>
    <row r="754" spans="2:51" s="251" customFormat="1" ht="13.5">
      <c r="B754" s="250"/>
      <c r="D754" s="259" t="s">
        <v>157</v>
      </c>
      <c r="E754" s="260" t="s">
        <v>5</v>
      </c>
      <c r="F754" s="261" t="s">
        <v>1244</v>
      </c>
      <c r="H754" s="262">
        <v>80</v>
      </c>
      <c r="I754" s="9"/>
      <c r="L754" s="250"/>
      <c r="M754" s="256"/>
      <c r="N754" s="257"/>
      <c r="O754" s="257"/>
      <c r="P754" s="257"/>
      <c r="Q754" s="257"/>
      <c r="R754" s="257"/>
      <c r="S754" s="257"/>
      <c r="T754" s="258"/>
      <c r="AT754" s="253" t="s">
        <v>157</v>
      </c>
      <c r="AU754" s="253" t="s">
        <v>159</v>
      </c>
      <c r="AV754" s="251" t="s">
        <v>86</v>
      </c>
      <c r="AW754" s="251" t="s">
        <v>39</v>
      </c>
      <c r="AX754" s="251" t="s">
        <v>84</v>
      </c>
      <c r="AY754" s="253" t="s">
        <v>149</v>
      </c>
    </row>
    <row r="755" spans="2:65" s="117" customFormat="1" ht="16.5" customHeight="1">
      <c r="B755" s="112"/>
      <c r="C755" s="271" t="s">
        <v>1245</v>
      </c>
      <c r="D755" s="271" t="s">
        <v>198</v>
      </c>
      <c r="E755" s="272" t="s">
        <v>1246</v>
      </c>
      <c r="F755" s="273" t="s">
        <v>1247</v>
      </c>
      <c r="G755" s="274" t="s">
        <v>163</v>
      </c>
      <c r="H755" s="275">
        <v>2</v>
      </c>
      <c r="I755" s="11"/>
      <c r="J755" s="276">
        <f aca="true" t="shared" si="40" ref="J755:J760">ROUND(I755*H755,2)</f>
        <v>0</v>
      </c>
      <c r="K755" s="273"/>
      <c r="L755" s="277"/>
      <c r="M755" s="278" t="s">
        <v>5</v>
      </c>
      <c r="N755" s="279" t="s">
        <v>47</v>
      </c>
      <c r="O755" s="113"/>
      <c r="P755" s="247">
        <f aca="true" t="shared" si="41" ref="P755:P760">O755*H755</f>
        <v>0</v>
      </c>
      <c r="Q755" s="247">
        <v>0.01</v>
      </c>
      <c r="R755" s="247">
        <f aca="true" t="shared" si="42" ref="R755:R760">Q755*H755</f>
        <v>0.02</v>
      </c>
      <c r="S755" s="247">
        <v>0</v>
      </c>
      <c r="T755" s="248">
        <f aca="true" t="shared" si="43" ref="T755:T760">S755*H755</f>
        <v>0</v>
      </c>
      <c r="AR755" s="97" t="s">
        <v>333</v>
      </c>
      <c r="AT755" s="97" t="s">
        <v>198</v>
      </c>
      <c r="AU755" s="97" t="s">
        <v>159</v>
      </c>
      <c r="AY755" s="97" t="s">
        <v>149</v>
      </c>
      <c r="BE755" s="249">
        <f aca="true" t="shared" si="44" ref="BE755:BE760">IF(N755="základní",J755,0)</f>
        <v>0</v>
      </c>
      <c r="BF755" s="249">
        <f aca="true" t="shared" si="45" ref="BF755:BF760">IF(N755="snížená",J755,0)</f>
        <v>0</v>
      </c>
      <c r="BG755" s="249">
        <f aca="true" t="shared" si="46" ref="BG755:BG760">IF(N755="zákl. přenesená",J755,0)</f>
        <v>0</v>
      </c>
      <c r="BH755" s="249">
        <f aca="true" t="shared" si="47" ref="BH755:BH760">IF(N755="sníž. přenesená",J755,0)</f>
        <v>0</v>
      </c>
      <c r="BI755" s="249">
        <f aca="true" t="shared" si="48" ref="BI755:BI760">IF(N755="nulová",J755,0)</f>
        <v>0</v>
      </c>
      <c r="BJ755" s="97" t="s">
        <v>84</v>
      </c>
      <c r="BK755" s="249">
        <f aca="true" t="shared" si="49" ref="BK755:BK760">ROUND(I755*H755,2)</f>
        <v>0</v>
      </c>
      <c r="BL755" s="97" t="s">
        <v>238</v>
      </c>
      <c r="BM755" s="97" t="s">
        <v>1248</v>
      </c>
    </row>
    <row r="756" spans="2:65" s="117" customFormat="1" ht="16.5" customHeight="1">
      <c r="B756" s="112"/>
      <c r="C756" s="271" t="s">
        <v>1249</v>
      </c>
      <c r="D756" s="271" t="s">
        <v>198</v>
      </c>
      <c r="E756" s="272" t="s">
        <v>1250</v>
      </c>
      <c r="F756" s="273" t="s">
        <v>1251</v>
      </c>
      <c r="G756" s="274" t="s">
        <v>163</v>
      </c>
      <c r="H756" s="275">
        <v>24</v>
      </c>
      <c r="I756" s="11"/>
      <c r="J756" s="276">
        <f t="shared" si="40"/>
        <v>0</v>
      </c>
      <c r="K756" s="273"/>
      <c r="L756" s="277"/>
      <c r="M756" s="278" t="s">
        <v>5</v>
      </c>
      <c r="N756" s="279" t="s">
        <v>47</v>
      </c>
      <c r="O756" s="113"/>
      <c r="P756" s="247">
        <f t="shared" si="41"/>
        <v>0</v>
      </c>
      <c r="Q756" s="247">
        <v>0.01</v>
      </c>
      <c r="R756" s="247">
        <f t="shared" si="42"/>
        <v>0.24</v>
      </c>
      <c r="S756" s="247">
        <v>0</v>
      </c>
      <c r="T756" s="248">
        <f t="shared" si="43"/>
        <v>0</v>
      </c>
      <c r="AR756" s="97" t="s">
        <v>333</v>
      </c>
      <c r="AT756" s="97" t="s">
        <v>198</v>
      </c>
      <c r="AU756" s="97" t="s">
        <v>159</v>
      </c>
      <c r="AY756" s="97" t="s">
        <v>149</v>
      </c>
      <c r="BE756" s="249">
        <f t="shared" si="44"/>
        <v>0</v>
      </c>
      <c r="BF756" s="249">
        <f t="shared" si="45"/>
        <v>0</v>
      </c>
      <c r="BG756" s="249">
        <f t="shared" si="46"/>
        <v>0</v>
      </c>
      <c r="BH756" s="249">
        <f t="shared" si="47"/>
        <v>0</v>
      </c>
      <c r="BI756" s="249">
        <f t="shared" si="48"/>
        <v>0</v>
      </c>
      <c r="BJ756" s="97" t="s">
        <v>84</v>
      </c>
      <c r="BK756" s="249">
        <f t="shared" si="49"/>
        <v>0</v>
      </c>
      <c r="BL756" s="97" t="s">
        <v>238</v>
      </c>
      <c r="BM756" s="97" t="s">
        <v>1252</v>
      </c>
    </row>
    <row r="757" spans="2:65" s="117" customFormat="1" ht="16.5" customHeight="1">
      <c r="B757" s="112"/>
      <c r="C757" s="271" t="s">
        <v>1253</v>
      </c>
      <c r="D757" s="271" t="s">
        <v>198</v>
      </c>
      <c r="E757" s="272" t="s">
        <v>1254</v>
      </c>
      <c r="F757" s="273" t="s">
        <v>1255</v>
      </c>
      <c r="G757" s="274" t="s">
        <v>163</v>
      </c>
      <c r="H757" s="275">
        <v>54</v>
      </c>
      <c r="I757" s="11"/>
      <c r="J757" s="276">
        <f t="shared" si="40"/>
        <v>0</v>
      </c>
      <c r="K757" s="273"/>
      <c r="L757" s="277"/>
      <c r="M757" s="278" t="s">
        <v>5</v>
      </c>
      <c r="N757" s="279" t="s">
        <v>47</v>
      </c>
      <c r="O757" s="113"/>
      <c r="P757" s="247">
        <f t="shared" si="41"/>
        <v>0</v>
      </c>
      <c r="Q757" s="247">
        <v>0.01</v>
      </c>
      <c r="R757" s="247">
        <f t="shared" si="42"/>
        <v>0.54</v>
      </c>
      <c r="S757" s="247">
        <v>0</v>
      </c>
      <c r="T757" s="248">
        <f t="shared" si="43"/>
        <v>0</v>
      </c>
      <c r="AR757" s="97" t="s">
        <v>333</v>
      </c>
      <c r="AT757" s="97" t="s">
        <v>198</v>
      </c>
      <c r="AU757" s="97" t="s">
        <v>159</v>
      </c>
      <c r="AY757" s="97" t="s">
        <v>149</v>
      </c>
      <c r="BE757" s="249">
        <f t="shared" si="44"/>
        <v>0</v>
      </c>
      <c r="BF757" s="249">
        <f t="shared" si="45"/>
        <v>0</v>
      </c>
      <c r="BG757" s="249">
        <f t="shared" si="46"/>
        <v>0</v>
      </c>
      <c r="BH757" s="249">
        <f t="shared" si="47"/>
        <v>0</v>
      </c>
      <c r="BI757" s="249">
        <f t="shared" si="48"/>
        <v>0</v>
      </c>
      <c r="BJ757" s="97" t="s">
        <v>84</v>
      </c>
      <c r="BK757" s="249">
        <f t="shared" si="49"/>
        <v>0</v>
      </c>
      <c r="BL757" s="97" t="s">
        <v>238</v>
      </c>
      <c r="BM757" s="97" t="s">
        <v>1256</v>
      </c>
    </row>
    <row r="758" spans="2:65" s="117" customFormat="1" ht="16.5" customHeight="1">
      <c r="B758" s="112"/>
      <c r="C758" s="239" t="s">
        <v>1257</v>
      </c>
      <c r="D758" s="239" t="s">
        <v>151</v>
      </c>
      <c r="E758" s="240" t="s">
        <v>1258</v>
      </c>
      <c r="F758" s="241" t="s">
        <v>1259</v>
      </c>
      <c r="G758" s="242" t="s">
        <v>163</v>
      </c>
      <c r="H758" s="243">
        <v>31</v>
      </c>
      <c r="I758" s="8"/>
      <c r="J758" s="244">
        <f t="shared" si="40"/>
        <v>0</v>
      </c>
      <c r="K758" s="241"/>
      <c r="L758" s="112"/>
      <c r="M758" s="245" t="s">
        <v>5</v>
      </c>
      <c r="N758" s="246" t="s">
        <v>47</v>
      </c>
      <c r="O758" s="113"/>
      <c r="P758" s="247">
        <f t="shared" si="41"/>
        <v>0</v>
      </c>
      <c r="Q758" s="247">
        <v>0</v>
      </c>
      <c r="R758" s="247">
        <f t="shared" si="42"/>
        <v>0</v>
      </c>
      <c r="S758" s="247">
        <v>0</v>
      </c>
      <c r="T758" s="248">
        <f t="shared" si="43"/>
        <v>0</v>
      </c>
      <c r="AR758" s="97" t="s">
        <v>238</v>
      </c>
      <c r="AT758" s="97" t="s">
        <v>151</v>
      </c>
      <c r="AU758" s="97" t="s">
        <v>159</v>
      </c>
      <c r="AY758" s="97" t="s">
        <v>149</v>
      </c>
      <c r="BE758" s="249">
        <f t="shared" si="44"/>
        <v>0</v>
      </c>
      <c r="BF758" s="249">
        <f t="shared" si="45"/>
        <v>0</v>
      </c>
      <c r="BG758" s="249">
        <f t="shared" si="46"/>
        <v>0</v>
      </c>
      <c r="BH758" s="249">
        <f t="shared" si="47"/>
        <v>0</v>
      </c>
      <c r="BI758" s="249">
        <f t="shared" si="48"/>
        <v>0</v>
      </c>
      <c r="BJ758" s="97" t="s">
        <v>84</v>
      </c>
      <c r="BK758" s="249">
        <f t="shared" si="49"/>
        <v>0</v>
      </c>
      <c r="BL758" s="97" t="s">
        <v>238</v>
      </c>
      <c r="BM758" s="97" t="s">
        <v>1260</v>
      </c>
    </row>
    <row r="759" spans="2:65" s="117" customFormat="1" ht="16.5" customHeight="1">
      <c r="B759" s="112"/>
      <c r="C759" s="271" t="s">
        <v>1261</v>
      </c>
      <c r="D759" s="271" t="s">
        <v>198</v>
      </c>
      <c r="E759" s="272" t="s">
        <v>1262</v>
      </c>
      <c r="F759" s="273" t="s">
        <v>1263</v>
      </c>
      <c r="G759" s="274" t="s">
        <v>163</v>
      </c>
      <c r="H759" s="275">
        <v>31</v>
      </c>
      <c r="I759" s="11"/>
      <c r="J759" s="276">
        <f t="shared" si="40"/>
        <v>0</v>
      </c>
      <c r="K759" s="273"/>
      <c r="L759" s="277"/>
      <c r="M759" s="278" t="s">
        <v>5</v>
      </c>
      <c r="N759" s="279" t="s">
        <v>47</v>
      </c>
      <c r="O759" s="113"/>
      <c r="P759" s="247">
        <f t="shared" si="41"/>
        <v>0</v>
      </c>
      <c r="Q759" s="247">
        <v>0.01</v>
      </c>
      <c r="R759" s="247">
        <f t="shared" si="42"/>
        <v>0.31</v>
      </c>
      <c r="S759" s="247">
        <v>0</v>
      </c>
      <c r="T759" s="248">
        <f t="shared" si="43"/>
        <v>0</v>
      </c>
      <c r="AR759" s="97" t="s">
        <v>333</v>
      </c>
      <c r="AT759" s="97" t="s">
        <v>198</v>
      </c>
      <c r="AU759" s="97" t="s">
        <v>159</v>
      </c>
      <c r="AY759" s="97" t="s">
        <v>149</v>
      </c>
      <c r="BE759" s="249">
        <f t="shared" si="44"/>
        <v>0</v>
      </c>
      <c r="BF759" s="249">
        <f t="shared" si="45"/>
        <v>0</v>
      </c>
      <c r="BG759" s="249">
        <f t="shared" si="46"/>
        <v>0</v>
      </c>
      <c r="BH759" s="249">
        <f t="shared" si="47"/>
        <v>0</v>
      </c>
      <c r="BI759" s="249">
        <f t="shared" si="48"/>
        <v>0</v>
      </c>
      <c r="BJ759" s="97" t="s">
        <v>84</v>
      </c>
      <c r="BK759" s="249">
        <f t="shared" si="49"/>
        <v>0</v>
      </c>
      <c r="BL759" s="97" t="s">
        <v>238</v>
      </c>
      <c r="BM759" s="97" t="s">
        <v>1264</v>
      </c>
    </row>
    <row r="760" spans="2:65" s="117" customFormat="1" ht="16.5" customHeight="1">
      <c r="B760" s="112"/>
      <c r="C760" s="239" t="s">
        <v>1265</v>
      </c>
      <c r="D760" s="239" t="s">
        <v>151</v>
      </c>
      <c r="E760" s="240" t="s">
        <v>1266</v>
      </c>
      <c r="F760" s="241" t="s">
        <v>1267</v>
      </c>
      <c r="G760" s="242" t="s">
        <v>163</v>
      </c>
      <c r="H760" s="243">
        <v>35</v>
      </c>
      <c r="I760" s="8"/>
      <c r="J760" s="244">
        <f t="shared" si="40"/>
        <v>0</v>
      </c>
      <c r="K760" s="241"/>
      <c r="L760" s="112"/>
      <c r="M760" s="245" t="s">
        <v>5</v>
      </c>
      <c r="N760" s="246" t="s">
        <v>47</v>
      </c>
      <c r="O760" s="113"/>
      <c r="P760" s="247">
        <f t="shared" si="41"/>
        <v>0</v>
      </c>
      <c r="Q760" s="247">
        <v>0</v>
      </c>
      <c r="R760" s="247">
        <f t="shared" si="42"/>
        <v>0</v>
      </c>
      <c r="S760" s="247">
        <v>0</v>
      </c>
      <c r="T760" s="248">
        <f t="shared" si="43"/>
        <v>0</v>
      </c>
      <c r="AR760" s="97" t="s">
        <v>238</v>
      </c>
      <c r="AT760" s="97" t="s">
        <v>151</v>
      </c>
      <c r="AU760" s="97" t="s">
        <v>159</v>
      </c>
      <c r="AY760" s="97" t="s">
        <v>149</v>
      </c>
      <c r="BE760" s="249">
        <f t="shared" si="44"/>
        <v>0</v>
      </c>
      <c r="BF760" s="249">
        <f t="shared" si="45"/>
        <v>0</v>
      </c>
      <c r="BG760" s="249">
        <f t="shared" si="46"/>
        <v>0</v>
      </c>
      <c r="BH760" s="249">
        <f t="shared" si="47"/>
        <v>0</v>
      </c>
      <c r="BI760" s="249">
        <f t="shared" si="48"/>
        <v>0</v>
      </c>
      <c r="BJ760" s="97" t="s">
        <v>84</v>
      </c>
      <c r="BK760" s="249">
        <f t="shared" si="49"/>
        <v>0</v>
      </c>
      <c r="BL760" s="97" t="s">
        <v>238</v>
      </c>
      <c r="BM760" s="97" t="s">
        <v>1268</v>
      </c>
    </row>
    <row r="761" spans="2:51" s="251" customFormat="1" ht="13.5">
      <c r="B761" s="250"/>
      <c r="D761" s="252" t="s">
        <v>157</v>
      </c>
      <c r="E761" s="253" t="s">
        <v>5</v>
      </c>
      <c r="F761" s="254" t="s">
        <v>1269</v>
      </c>
      <c r="H761" s="255">
        <v>15</v>
      </c>
      <c r="I761" s="9"/>
      <c r="L761" s="250"/>
      <c r="M761" s="256"/>
      <c r="N761" s="257"/>
      <c r="O761" s="257"/>
      <c r="P761" s="257"/>
      <c r="Q761" s="257"/>
      <c r="R761" s="257"/>
      <c r="S761" s="257"/>
      <c r="T761" s="258"/>
      <c r="AT761" s="253" t="s">
        <v>157</v>
      </c>
      <c r="AU761" s="253" t="s">
        <v>159</v>
      </c>
      <c r="AV761" s="251" t="s">
        <v>86</v>
      </c>
      <c r="AW761" s="251" t="s">
        <v>39</v>
      </c>
      <c r="AX761" s="251" t="s">
        <v>76</v>
      </c>
      <c r="AY761" s="253" t="s">
        <v>149</v>
      </c>
    </row>
    <row r="762" spans="2:51" s="251" customFormat="1" ht="13.5">
      <c r="B762" s="250"/>
      <c r="D762" s="252" t="s">
        <v>157</v>
      </c>
      <c r="E762" s="253" t="s">
        <v>5</v>
      </c>
      <c r="F762" s="254" t="s">
        <v>1270</v>
      </c>
      <c r="H762" s="255">
        <v>20</v>
      </c>
      <c r="I762" s="9"/>
      <c r="L762" s="250"/>
      <c r="M762" s="256"/>
      <c r="N762" s="257"/>
      <c r="O762" s="257"/>
      <c r="P762" s="257"/>
      <c r="Q762" s="257"/>
      <c r="R762" s="257"/>
      <c r="S762" s="257"/>
      <c r="T762" s="258"/>
      <c r="AT762" s="253" t="s">
        <v>157</v>
      </c>
      <c r="AU762" s="253" t="s">
        <v>159</v>
      </c>
      <c r="AV762" s="251" t="s">
        <v>86</v>
      </c>
      <c r="AW762" s="251" t="s">
        <v>39</v>
      </c>
      <c r="AX762" s="251" t="s">
        <v>76</v>
      </c>
      <c r="AY762" s="253" t="s">
        <v>149</v>
      </c>
    </row>
    <row r="763" spans="2:51" s="281" customFormat="1" ht="13.5">
      <c r="B763" s="280"/>
      <c r="D763" s="259" t="s">
        <v>157</v>
      </c>
      <c r="E763" s="282" t="s">
        <v>5</v>
      </c>
      <c r="F763" s="283" t="s">
        <v>237</v>
      </c>
      <c r="H763" s="284">
        <v>35</v>
      </c>
      <c r="I763" s="12"/>
      <c r="L763" s="280"/>
      <c r="M763" s="285"/>
      <c r="N763" s="286"/>
      <c r="O763" s="286"/>
      <c r="P763" s="286"/>
      <c r="Q763" s="286"/>
      <c r="R763" s="286"/>
      <c r="S763" s="286"/>
      <c r="T763" s="287"/>
      <c r="AT763" s="288" t="s">
        <v>157</v>
      </c>
      <c r="AU763" s="288" t="s">
        <v>159</v>
      </c>
      <c r="AV763" s="281" t="s">
        <v>155</v>
      </c>
      <c r="AW763" s="281" t="s">
        <v>39</v>
      </c>
      <c r="AX763" s="281" t="s">
        <v>84</v>
      </c>
      <c r="AY763" s="288" t="s">
        <v>149</v>
      </c>
    </row>
    <row r="764" spans="2:65" s="117" customFormat="1" ht="16.5" customHeight="1">
      <c r="B764" s="112"/>
      <c r="C764" s="271" t="s">
        <v>1271</v>
      </c>
      <c r="D764" s="271" t="s">
        <v>198</v>
      </c>
      <c r="E764" s="272" t="s">
        <v>1272</v>
      </c>
      <c r="F764" s="273" t="s">
        <v>1273</v>
      </c>
      <c r="G764" s="274" t="s">
        <v>163</v>
      </c>
      <c r="H764" s="275">
        <v>15</v>
      </c>
      <c r="I764" s="11"/>
      <c r="J764" s="276">
        <f>ROUND(I764*H764,2)</f>
        <v>0</v>
      </c>
      <c r="K764" s="273"/>
      <c r="L764" s="277"/>
      <c r="M764" s="278" t="s">
        <v>5</v>
      </c>
      <c r="N764" s="279" t="s">
        <v>47</v>
      </c>
      <c r="O764" s="113"/>
      <c r="P764" s="247">
        <f>O764*H764</f>
        <v>0</v>
      </c>
      <c r="Q764" s="247">
        <v>0.01</v>
      </c>
      <c r="R764" s="247">
        <f>Q764*H764</f>
        <v>0.15</v>
      </c>
      <c r="S764" s="247">
        <v>0</v>
      </c>
      <c r="T764" s="248">
        <f>S764*H764</f>
        <v>0</v>
      </c>
      <c r="AR764" s="97" t="s">
        <v>333</v>
      </c>
      <c r="AT764" s="97" t="s">
        <v>198</v>
      </c>
      <c r="AU764" s="97" t="s">
        <v>159</v>
      </c>
      <c r="AY764" s="97" t="s">
        <v>149</v>
      </c>
      <c r="BE764" s="249">
        <f>IF(N764="základní",J764,0)</f>
        <v>0</v>
      </c>
      <c r="BF764" s="249">
        <f>IF(N764="snížená",J764,0)</f>
        <v>0</v>
      </c>
      <c r="BG764" s="249">
        <f>IF(N764="zákl. přenesená",J764,0)</f>
        <v>0</v>
      </c>
      <c r="BH764" s="249">
        <f>IF(N764="sníž. přenesená",J764,0)</f>
        <v>0</v>
      </c>
      <c r="BI764" s="249">
        <f>IF(N764="nulová",J764,0)</f>
        <v>0</v>
      </c>
      <c r="BJ764" s="97" t="s">
        <v>84</v>
      </c>
      <c r="BK764" s="249">
        <f>ROUND(I764*H764,2)</f>
        <v>0</v>
      </c>
      <c r="BL764" s="97" t="s">
        <v>238</v>
      </c>
      <c r="BM764" s="97" t="s">
        <v>1274</v>
      </c>
    </row>
    <row r="765" spans="2:65" s="117" customFormat="1" ht="16.5" customHeight="1">
      <c r="B765" s="112"/>
      <c r="C765" s="271" t="s">
        <v>1275</v>
      </c>
      <c r="D765" s="271" t="s">
        <v>198</v>
      </c>
      <c r="E765" s="272" t="s">
        <v>1276</v>
      </c>
      <c r="F765" s="273" t="s">
        <v>1277</v>
      </c>
      <c r="G765" s="274" t="s">
        <v>163</v>
      </c>
      <c r="H765" s="275">
        <v>20</v>
      </c>
      <c r="I765" s="11"/>
      <c r="J765" s="276">
        <f>ROUND(I765*H765,2)</f>
        <v>0</v>
      </c>
      <c r="K765" s="273"/>
      <c r="L765" s="277"/>
      <c r="M765" s="278" t="s">
        <v>5</v>
      </c>
      <c r="N765" s="279" t="s">
        <v>47</v>
      </c>
      <c r="O765" s="113"/>
      <c r="P765" s="247">
        <f>O765*H765</f>
        <v>0</v>
      </c>
      <c r="Q765" s="247">
        <v>0.01</v>
      </c>
      <c r="R765" s="247">
        <f>Q765*H765</f>
        <v>0.2</v>
      </c>
      <c r="S765" s="247">
        <v>0</v>
      </c>
      <c r="T765" s="248">
        <f>S765*H765</f>
        <v>0</v>
      </c>
      <c r="AR765" s="97" t="s">
        <v>333</v>
      </c>
      <c r="AT765" s="97" t="s">
        <v>198</v>
      </c>
      <c r="AU765" s="97" t="s">
        <v>159</v>
      </c>
      <c r="AY765" s="97" t="s">
        <v>149</v>
      </c>
      <c r="BE765" s="249">
        <f>IF(N765="základní",J765,0)</f>
        <v>0</v>
      </c>
      <c r="BF765" s="249">
        <f>IF(N765="snížená",J765,0)</f>
        <v>0</v>
      </c>
      <c r="BG765" s="249">
        <f>IF(N765="zákl. přenesená",J765,0)</f>
        <v>0</v>
      </c>
      <c r="BH765" s="249">
        <f>IF(N765="sníž. přenesená",J765,0)</f>
        <v>0</v>
      </c>
      <c r="BI765" s="249">
        <f>IF(N765="nulová",J765,0)</f>
        <v>0</v>
      </c>
      <c r="BJ765" s="97" t="s">
        <v>84</v>
      </c>
      <c r="BK765" s="249">
        <f>ROUND(I765*H765,2)</f>
        <v>0</v>
      </c>
      <c r="BL765" s="97" t="s">
        <v>238</v>
      </c>
      <c r="BM765" s="97" t="s">
        <v>1278</v>
      </c>
    </row>
    <row r="766" spans="2:65" s="117" customFormat="1" ht="16.5" customHeight="1">
      <c r="B766" s="112"/>
      <c r="C766" s="239" t="s">
        <v>1279</v>
      </c>
      <c r="D766" s="239" t="s">
        <v>151</v>
      </c>
      <c r="E766" s="240" t="s">
        <v>1280</v>
      </c>
      <c r="F766" s="241" t="s">
        <v>1281</v>
      </c>
      <c r="G766" s="242" t="s">
        <v>163</v>
      </c>
      <c r="H766" s="243">
        <v>3</v>
      </c>
      <c r="I766" s="8"/>
      <c r="J766" s="244">
        <f>ROUND(I766*H766,2)</f>
        <v>0</v>
      </c>
      <c r="K766" s="241"/>
      <c r="L766" s="112"/>
      <c r="M766" s="245" t="s">
        <v>5</v>
      </c>
      <c r="N766" s="246" t="s">
        <v>47</v>
      </c>
      <c r="O766" s="113"/>
      <c r="P766" s="247">
        <f>O766*H766</f>
        <v>0</v>
      </c>
      <c r="Q766" s="247">
        <v>0</v>
      </c>
      <c r="R766" s="247">
        <f>Q766*H766</f>
        <v>0</v>
      </c>
      <c r="S766" s="247">
        <v>0</v>
      </c>
      <c r="T766" s="248">
        <f>S766*H766</f>
        <v>0</v>
      </c>
      <c r="AR766" s="97" t="s">
        <v>238</v>
      </c>
      <c r="AT766" s="97" t="s">
        <v>151</v>
      </c>
      <c r="AU766" s="97" t="s">
        <v>159</v>
      </c>
      <c r="AY766" s="97" t="s">
        <v>149</v>
      </c>
      <c r="BE766" s="249">
        <f>IF(N766="základní",J766,0)</f>
        <v>0</v>
      </c>
      <c r="BF766" s="249">
        <f>IF(N766="snížená",J766,0)</f>
        <v>0</v>
      </c>
      <c r="BG766" s="249">
        <f>IF(N766="zákl. přenesená",J766,0)</f>
        <v>0</v>
      </c>
      <c r="BH766" s="249">
        <f>IF(N766="sníž. přenesená",J766,0)</f>
        <v>0</v>
      </c>
      <c r="BI766" s="249">
        <f>IF(N766="nulová",J766,0)</f>
        <v>0</v>
      </c>
      <c r="BJ766" s="97" t="s">
        <v>84</v>
      </c>
      <c r="BK766" s="249">
        <f>ROUND(I766*H766,2)</f>
        <v>0</v>
      </c>
      <c r="BL766" s="97" t="s">
        <v>238</v>
      </c>
      <c r="BM766" s="97" t="s">
        <v>1282</v>
      </c>
    </row>
    <row r="767" spans="2:65" s="117" customFormat="1" ht="16.5" customHeight="1">
      <c r="B767" s="112"/>
      <c r="C767" s="271" t="s">
        <v>1283</v>
      </c>
      <c r="D767" s="271" t="s">
        <v>198</v>
      </c>
      <c r="E767" s="272" t="s">
        <v>1284</v>
      </c>
      <c r="F767" s="273" t="s">
        <v>1285</v>
      </c>
      <c r="G767" s="274" t="s">
        <v>163</v>
      </c>
      <c r="H767" s="275">
        <v>3</v>
      </c>
      <c r="I767" s="11"/>
      <c r="J767" s="276">
        <f>ROUND(I767*H767,2)</f>
        <v>0</v>
      </c>
      <c r="K767" s="273"/>
      <c r="L767" s="277"/>
      <c r="M767" s="278" t="s">
        <v>5</v>
      </c>
      <c r="N767" s="279" t="s">
        <v>47</v>
      </c>
      <c r="O767" s="113"/>
      <c r="P767" s="247">
        <f>O767*H767</f>
        <v>0</v>
      </c>
      <c r="Q767" s="247">
        <v>0.01</v>
      </c>
      <c r="R767" s="247">
        <f>Q767*H767</f>
        <v>0.03</v>
      </c>
      <c r="S767" s="247">
        <v>0</v>
      </c>
      <c r="T767" s="248">
        <f>S767*H767</f>
        <v>0</v>
      </c>
      <c r="AR767" s="97" t="s">
        <v>333</v>
      </c>
      <c r="AT767" s="97" t="s">
        <v>198</v>
      </c>
      <c r="AU767" s="97" t="s">
        <v>159</v>
      </c>
      <c r="AY767" s="97" t="s">
        <v>149</v>
      </c>
      <c r="BE767" s="249">
        <f>IF(N767="základní",J767,0)</f>
        <v>0</v>
      </c>
      <c r="BF767" s="249">
        <f>IF(N767="snížená",J767,0)</f>
        <v>0</v>
      </c>
      <c r="BG767" s="249">
        <f>IF(N767="zákl. přenesená",J767,0)</f>
        <v>0</v>
      </c>
      <c r="BH767" s="249">
        <f>IF(N767="sníž. přenesená",J767,0)</f>
        <v>0</v>
      </c>
      <c r="BI767" s="249">
        <f>IF(N767="nulová",J767,0)</f>
        <v>0</v>
      </c>
      <c r="BJ767" s="97" t="s">
        <v>84</v>
      </c>
      <c r="BK767" s="249">
        <f>ROUND(I767*H767,2)</f>
        <v>0</v>
      </c>
      <c r="BL767" s="97" t="s">
        <v>238</v>
      </c>
      <c r="BM767" s="97" t="s">
        <v>1286</v>
      </c>
    </row>
    <row r="768" spans="2:65" s="117" customFormat="1" ht="25.5" customHeight="1">
      <c r="B768" s="112"/>
      <c r="C768" s="239" t="s">
        <v>1287</v>
      </c>
      <c r="D768" s="239" t="s">
        <v>151</v>
      </c>
      <c r="E768" s="240" t="s">
        <v>1288</v>
      </c>
      <c r="F768" s="241" t="s">
        <v>1289</v>
      </c>
      <c r="G768" s="242" t="s">
        <v>163</v>
      </c>
      <c r="H768" s="243">
        <v>10</v>
      </c>
      <c r="I768" s="8"/>
      <c r="J768" s="244">
        <f>ROUND(I768*H768,2)</f>
        <v>0</v>
      </c>
      <c r="K768" s="241"/>
      <c r="L768" s="112"/>
      <c r="M768" s="245" t="s">
        <v>5</v>
      </c>
      <c r="N768" s="246" t="s">
        <v>47</v>
      </c>
      <c r="O768" s="113"/>
      <c r="P768" s="247">
        <f>O768*H768</f>
        <v>0</v>
      </c>
      <c r="Q768" s="247">
        <v>0</v>
      </c>
      <c r="R768" s="247">
        <f>Q768*H768</f>
        <v>0</v>
      </c>
      <c r="S768" s="247">
        <v>0</v>
      </c>
      <c r="T768" s="248">
        <f>S768*H768</f>
        <v>0</v>
      </c>
      <c r="AR768" s="97" t="s">
        <v>238</v>
      </c>
      <c r="AT768" s="97" t="s">
        <v>151</v>
      </c>
      <c r="AU768" s="97" t="s">
        <v>159</v>
      </c>
      <c r="AY768" s="97" t="s">
        <v>149</v>
      </c>
      <c r="BE768" s="249">
        <f>IF(N768="základní",J768,0)</f>
        <v>0</v>
      </c>
      <c r="BF768" s="249">
        <f>IF(N768="snížená",J768,0)</f>
        <v>0</v>
      </c>
      <c r="BG768" s="249">
        <f>IF(N768="zákl. přenesená",J768,0)</f>
        <v>0</v>
      </c>
      <c r="BH768" s="249">
        <f>IF(N768="sníž. přenesená",J768,0)</f>
        <v>0</v>
      </c>
      <c r="BI768" s="249">
        <f>IF(N768="nulová",J768,0)</f>
        <v>0</v>
      </c>
      <c r="BJ768" s="97" t="s">
        <v>84</v>
      </c>
      <c r="BK768" s="249">
        <f>ROUND(I768*H768,2)</f>
        <v>0</v>
      </c>
      <c r="BL768" s="97" t="s">
        <v>238</v>
      </c>
      <c r="BM768" s="97" t="s">
        <v>1290</v>
      </c>
    </row>
    <row r="769" spans="2:51" s="251" customFormat="1" ht="13.5">
      <c r="B769" s="250"/>
      <c r="D769" s="252" t="s">
        <v>157</v>
      </c>
      <c r="E769" s="253" t="s">
        <v>5</v>
      </c>
      <c r="F769" s="254" t="s">
        <v>1291</v>
      </c>
      <c r="H769" s="255">
        <v>8</v>
      </c>
      <c r="I769" s="9"/>
      <c r="L769" s="250"/>
      <c r="M769" s="256"/>
      <c r="N769" s="257"/>
      <c r="O769" s="257"/>
      <c r="P769" s="257"/>
      <c r="Q769" s="257"/>
      <c r="R769" s="257"/>
      <c r="S769" s="257"/>
      <c r="T769" s="258"/>
      <c r="AT769" s="253" t="s">
        <v>157</v>
      </c>
      <c r="AU769" s="253" t="s">
        <v>159</v>
      </c>
      <c r="AV769" s="251" t="s">
        <v>86</v>
      </c>
      <c r="AW769" s="251" t="s">
        <v>39</v>
      </c>
      <c r="AX769" s="251" t="s">
        <v>76</v>
      </c>
      <c r="AY769" s="253" t="s">
        <v>149</v>
      </c>
    </row>
    <row r="770" spans="2:51" s="251" customFormat="1" ht="13.5">
      <c r="B770" s="250"/>
      <c r="D770" s="252" t="s">
        <v>157</v>
      </c>
      <c r="E770" s="253" t="s">
        <v>5</v>
      </c>
      <c r="F770" s="254" t="s">
        <v>1292</v>
      </c>
      <c r="H770" s="255">
        <v>2</v>
      </c>
      <c r="I770" s="9"/>
      <c r="L770" s="250"/>
      <c r="M770" s="256"/>
      <c r="N770" s="257"/>
      <c r="O770" s="257"/>
      <c r="P770" s="257"/>
      <c r="Q770" s="257"/>
      <c r="R770" s="257"/>
      <c r="S770" s="257"/>
      <c r="T770" s="258"/>
      <c r="AT770" s="253" t="s">
        <v>157</v>
      </c>
      <c r="AU770" s="253" t="s">
        <v>159</v>
      </c>
      <c r="AV770" s="251" t="s">
        <v>86</v>
      </c>
      <c r="AW770" s="251" t="s">
        <v>39</v>
      </c>
      <c r="AX770" s="251" t="s">
        <v>76</v>
      </c>
      <c r="AY770" s="253" t="s">
        <v>149</v>
      </c>
    </row>
    <row r="771" spans="2:51" s="281" customFormat="1" ht="13.5">
      <c r="B771" s="280"/>
      <c r="D771" s="259" t="s">
        <v>157</v>
      </c>
      <c r="E771" s="282" t="s">
        <v>5</v>
      </c>
      <c r="F771" s="283" t="s">
        <v>237</v>
      </c>
      <c r="H771" s="284">
        <v>10</v>
      </c>
      <c r="I771" s="12"/>
      <c r="L771" s="280"/>
      <c r="M771" s="285"/>
      <c r="N771" s="286"/>
      <c r="O771" s="286"/>
      <c r="P771" s="286"/>
      <c r="Q771" s="286"/>
      <c r="R771" s="286"/>
      <c r="S771" s="286"/>
      <c r="T771" s="287"/>
      <c r="AT771" s="288" t="s">
        <v>157</v>
      </c>
      <c r="AU771" s="288" t="s">
        <v>159</v>
      </c>
      <c r="AV771" s="281" t="s">
        <v>155</v>
      </c>
      <c r="AW771" s="281" t="s">
        <v>39</v>
      </c>
      <c r="AX771" s="281" t="s">
        <v>84</v>
      </c>
      <c r="AY771" s="288" t="s">
        <v>149</v>
      </c>
    </row>
    <row r="772" spans="2:65" s="117" customFormat="1" ht="25.5" customHeight="1">
      <c r="B772" s="112"/>
      <c r="C772" s="239" t="s">
        <v>1293</v>
      </c>
      <c r="D772" s="239" t="s">
        <v>151</v>
      </c>
      <c r="E772" s="240" t="s">
        <v>1294</v>
      </c>
      <c r="F772" s="241" t="s">
        <v>1295</v>
      </c>
      <c r="G772" s="242" t="s">
        <v>163</v>
      </c>
      <c r="H772" s="243">
        <v>6</v>
      </c>
      <c r="I772" s="8"/>
      <c r="J772" s="244">
        <f>ROUND(I772*H772,2)</f>
        <v>0</v>
      </c>
      <c r="K772" s="241"/>
      <c r="L772" s="112"/>
      <c r="M772" s="245" t="s">
        <v>5</v>
      </c>
      <c r="N772" s="246" t="s">
        <v>47</v>
      </c>
      <c r="O772" s="113"/>
      <c r="P772" s="247">
        <f>O772*H772</f>
        <v>0</v>
      </c>
      <c r="Q772" s="247">
        <v>0</v>
      </c>
      <c r="R772" s="247">
        <f>Q772*H772</f>
        <v>0</v>
      </c>
      <c r="S772" s="247">
        <v>0</v>
      </c>
      <c r="T772" s="248">
        <f>S772*H772</f>
        <v>0</v>
      </c>
      <c r="AR772" s="97" t="s">
        <v>238</v>
      </c>
      <c r="AT772" s="97" t="s">
        <v>151</v>
      </c>
      <c r="AU772" s="97" t="s">
        <v>159</v>
      </c>
      <c r="AY772" s="97" t="s">
        <v>149</v>
      </c>
      <c r="BE772" s="249">
        <f>IF(N772="základní",J772,0)</f>
        <v>0</v>
      </c>
      <c r="BF772" s="249">
        <f>IF(N772="snížená",J772,0)</f>
        <v>0</v>
      </c>
      <c r="BG772" s="249">
        <f>IF(N772="zákl. přenesená",J772,0)</f>
        <v>0</v>
      </c>
      <c r="BH772" s="249">
        <f>IF(N772="sníž. přenesená",J772,0)</f>
        <v>0</v>
      </c>
      <c r="BI772" s="249">
        <f>IF(N772="nulová",J772,0)</f>
        <v>0</v>
      </c>
      <c r="BJ772" s="97" t="s">
        <v>84</v>
      </c>
      <c r="BK772" s="249">
        <f>ROUND(I772*H772,2)</f>
        <v>0</v>
      </c>
      <c r="BL772" s="97" t="s">
        <v>238</v>
      </c>
      <c r="BM772" s="97" t="s">
        <v>1296</v>
      </c>
    </row>
    <row r="773" spans="2:51" s="251" customFormat="1" ht="13.5">
      <c r="B773" s="250"/>
      <c r="D773" s="252" t="s">
        <v>157</v>
      </c>
      <c r="E773" s="253" t="s">
        <v>5</v>
      </c>
      <c r="F773" s="254" t="s">
        <v>1297</v>
      </c>
      <c r="H773" s="255">
        <v>3</v>
      </c>
      <c r="I773" s="9"/>
      <c r="L773" s="250"/>
      <c r="M773" s="256"/>
      <c r="N773" s="257"/>
      <c r="O773" s="257"/>
      <c r="P773" s="257"/>
      <c r="Q773" s="257"/>
      <c r="R773" s="257"/>
      <c r="S773" s="257"/>
      <c r="T773" s="258"/>
      <c r="AT773" s="253" t="s">
        <v>157</v>
      </c>
      <c r="AU773" s="253" t="s">
        <v>159</v>
      </c>
      <c r="AV773" s="251" t="s">
        <v>86</v>
      </c>
      <c r="AW773" s="251" t="s">
        <v>39</v>
      </c>
      <c r="AX773" s="251" t="s">
        <v>76</v>
      </c>
      <c r="AY773" s="253" t="s">
        <v>149</v>
      </c>
    </row>
    <row r="774" spans="2:51" s="251" customFormat="1" ht="13.5">
      <c r="B774" s="250"/>
      <c r="D774" s="252" t="s">
        <v>157</v>
      </c>
      <c r="E774" s="253" t="s">
        <v>5</v>
      </c>
      <c r="F774" s="254" t="s">
        <v>1298</v>
      </c>
      <c r="H774" s="255">
        <v>3</v>
      </c>
      <c r="I774" s="9"/>
      <c r="L774" s="250"/>
      <c r="M774" s="256"/>
      <c r="N774" s="257"/>
      <c r="O774" s="257"/>
      <c r="P774" s="257"/>
      <c r="Q774" s="257"/>
      <c r="R774" s="257"/>
      <c r="S774" s="257"/>
      <c r="T774" s="258"/>
      <c r="AT774" s="253" t="s">
        <v>157</v>
      </c>
      <c r="AU774" s="253" t="s">
        <v>159</v>
      </c>
      <c r="AV774" s="251" t="s">
        <v>86</v>
      </c>
      <c r="AW774" s="251" t="s">
        <v>39</v>
      </c>
      <c r="AX774" s="251" t="s">
        <v>76</v>
      </c>
      <c r="AY774" s="253" t="s">
        <v>149</v>
      </c>
    </row>
    <row r="775" spans="2:51" s="281" customFormat="1" ht="13.5">
      <c r="B775" s="280"/>
      <c r="D775" s="259" t="s">
        <v>157</v>
      </c>
      <c r="E775" s="282" t="s">
        <v>5</v>
      </c>
      <c r="F775" s="283" t="s">
        <v>237</v>
      </c>
      <c r="H775" s="284">
        <v>6</v>
      </c>
      <c r="I775" s="12"/>
      <c r="L775" s="280"/>
      <c r="M775" s="285"/>
      <c r="N775" s="286"/>
      <c r="O775" s="286"/>
      <c r="P775" s="286"/>
      <c r="Q775" s="286"/>
      <c r="R775" s="286"/>
      <c r="S775" s="286"/>
      <c r="T775" s="287"/>
      <c r="AT775" s="288" t="s">
        <v>157</v>
      </c>
      <c r="AU775" s="288" t="s">
        <v>159</v>
      </c>
      <c r="AV775" s="281" t="s">
        <v>155</v>
      </c>
      <c r="AW775" s="281" t="s">
        <v>39</v>
      </c>
      <c r="AX775" s="281" t="s">
        <v>84</v>
      </c>
      <c r="AY775" s="288" t="s">
        <v>149</v>
      </c>
    </row>
    <row r="776" spans="2:65" s="117" customFormat="1" ht="16.5" customHeight="1">
      <c r="B776" s="112"/>
      <c r="C776" s="271" t="s">
        <v>1299</v>
      </c>
      <c r="D776" s="271" t="s">
        <v>198</v>
      </c>
      <c r="E776" s="272" t="s">
        <v>1300</v>
      </c>
      <c r="F776" s="273" t="s">
        <v>1301</v>
      </c>
      <c r="G776" s="274" t="s">
        <v>163</v>
      </c>
      <c r="H776" s="275">
        <v>2</v>
      </c>
      <c r="I776" s="11"/>
      <c r="J776" s="276">
        <f aca="true" t="shared" si="50" ref="J776:J784">ROUND(I776*H776,2)</f>
        <v>0</v>
      </c>
      <c r="K776" s="273"/>
      <c r="L776" s="277"/>
      <c r="M776" s="278" t="s">
        <v>5</v>
      </c>
      <c r="N776" s="279" t="s">
        <v>47</v>
      </c>
      <c r="O776" s="113"/>
      <c r="P776" s="247">
        <f aca="true" t="shared" si="51" ref="P776:P784">O776*H776</f>
        <v>0</v>
      </c>
      <c r="Q776" s="247">
        <v>0.0147</v>
      </c>
      <c r="R776" s="247">
        <f aca="true" t="shared" si="52" ref="R776:R784">Q776*H776</f>
        <v>0.0294</v>
      </c>
      <c r="S776" s="247">
        <v>0</v>
      </c>
      <c r="T776" s="248">
        <f aca="true" t="shared" si="53" ref="T776:T784">S776*H776</f>
        <v>0</v>
      </c>
      <c r="AR776" s="97" t="s">
        <v>333</v>
      </c>
      <c r="AT776" s="97" t="s">
        <v>198</v>
      </c>
      <c r="AU776" s="97" t="s">
        <v>159</v>
      </c>
      <c r="AY776" s="97" t="s">
        <v>149</v>
      </c>
      <c r="BE776" s="249">
        <f aca="true" t="shared" si="54" ref="BE776:BE784">IF(N776="základní",J776,0)</f>
        <v>0</v>
      </c>
      <c r="BF776" s="249">
        <f aca="true" t="shared" si="55" ref="BF776:BF784">IF(N776="snížená",J776,0)</f>
        <v>0</v>
      </c>
      <c r="BG776" s="249">
        <f aca="true" t="shared" si="56" ref="BG776:BG784">IF(N776="zákl. přenesená",J776,0)</f>
        <v>0</v>
      </c>
      <c r="BH776" s="249">
        <f aca="true" t="shared" si="57" ref="BH776:BH784">IF(N776="sníž. přenesená",J776,0)</f>
        <v>0</v>
      </c>
      <c r="BI776" s="249">
        <f aca="true" t="shared" si="58" ref="BI776:BI784">IF(N776="nulová",J776,0)</f>
        <v>0</v>
      </c>
      <c r="BJ776" s="97" t="s">
        <v>84</v>
      </c>
      <c r="BK776" s="249">
        <f aca="true" t="shared" si="59" ref="BK776:BK784">ROUND(I776*H776,2)</f>
        <v>0</v>
      </c>
      <c r="BL776" s="97" t="s">
        <v>238</v>
      </c>
      <c r="BM776" s="97" t="s">
        <v>1302</v>
      </c>
    </row>
    <row r="777" spans="2:65" s="117" customFormat="1" ht="16.5" customHeight="1">
      <c r="B777" s="112"/>
      <c r="C777" s="271" t="s">
        <v>1303</v>
      </c>
      <c r="D777" s="271" t="s">
        <v>198</v>
      </c>
      <c r="E777" s="272" t="s">
        <v>1304</v>
      </c>
      <c r="F777" s="273" t="s">
        <v>1305</v>
      </c>
      <c r="G777" s="274" t="s">
        <v>163</v>
      </c>
      <c r="H777" s="275">
        <v>8</v>
      </c>
      <c r="I777" s="11"/>
      <c r="J777" s="276">
        <f t="shared" si="50"/>
        <v>0</v>
      </c>
      <c r="K777" s="273"/>
      <c r="L777" s="277"/>
      <c r="M777" s="278" t="s">
        <v>5</v>
      </c>
      <c r="N777" s="279" t="s">
        <v>47</v>
      </c>
      <c r="O777" s="113"/>
      <c r="P777" s="247">
        <f t="shared" si="51"/>
        <v>0</v>
      </c>
      <c r="Q777" s="247">
        <v>0.0147</v>
      </c>
      <c r="R777" s="247">
        <f t="shared" si="52"/>
        <v>0.1176</v>
      </c>
      <c r="S777" s="247">
        <v>0</v>
      </c>
      <c r="T777" s="248">
        <f t="shared" si="53"/>
        <v>0</v>
      </c>
      <c r="AR777" s="97" t="s">
        <v>333</v>
      </c>
      <c r="AT777" s="97" t="s">
        <v>198</v>
      </c>
      <c r="AU777" s="97" t="s">
        <v>159</v>
      </c>
      <c r="AY777" s="97" t="s">
        <v>149</v>
      </c>
      <c r="BE777" s="249">
        <f t="shared" si="54"/>
        <v>0</v>
      </c>
      <c r="BF777" s="249">
        <f t="shared" si="55"/>
        <v>0</v>
      </c>
      <c r="BG777" s="249">
        <f t="shared" si="56"/>
        <v>0</v>
      </c>
      <c r="BH777" s="249">
        <f t="shared" si="57"/>
        <v>0</v>
      </c>
      <c r="BI777" s="249">
        <f t="shared" si="58"/>
        <v>0</v>
      </c>
      <c r="BJ777" s="97" t="s">
        <v>84</v>
      </c>
      <c r="BK777" s="249">
        <f t="shared" si="59"/>
        <v>0</v>
      </c>
      <c r="BL777" s="97" t="s">
        <v>238</v>
      </c>
      <c r="BM777" s="97" t="s">
        <v>1306</v>
      </c>
    </row>
    <row r="778" spans="2:65" s="117" customFormat="1" ht="16.5" customHeight="1">
      <c r="B778" s="112"/>
      <c r="C778" s="271" t="s">
        <v>1307</v>
      </c>
      <c r="D778" s="271" t="s">
        <v>198</v>
      </c>
      <c r="E778" s="272" t="s">
        <v>1308</v>
      </c>
      <c r="F778" s="273" t="s">
        <v>1309</v>
      </c>
      <c r="G778" s="274" t="s">
        <v>163</v>
      </c>
      <c r="H778" s="275">
        <v>3</v>
      </c>
      <c r="I778" s="11"/>
      <c r="J778" s="276">
        <f t="shared" si="50"/>
        <v>0</v>
      </c>
      <c r="K778" s="273"/>
      <c r="L778" s="277"/>
      <c r="M778" s="278" t="s">
        <v>5</v>
      </c>
      <c r="N778" s="279" t="s">
        <v>47</v>
      </c>
      <c r="O778" s="113"/>
      <c r="P778" s="247">
        <f t="shared" si="51"/>
        <v>0</v>
      </c>
      <c r="Q778" s="247">
        <v>0.0147</v>
      </c>
      <c r="R778" s="247">
        <f t="shared" si="52"/>
        <v>0.0441</v>
      </c>
      <c r="S778" s="247">
        <v>0</v>
      </c>
      <c r="T778" s="248">
        <f t="shared" si="53"/>
        <v>0</v>
      </c>
      <c r="AR778" s="97" t="s">
        <v>333</v>
      </c>
      <c r="AT778" s="97" t="s">
        <v>198</v>
      </c>
      <c r="AU778" s="97" t="s">
        <v>159</v>
      </c>
      <c r="AY778" s="97" t="s">
        <v>149</v>
      </c>
      <c r="BE778" s="249">
        <f t="shared" si="54"/>
        <v>0</v>
      </c>
      <c r="BF778" s="249">
        <f t="shared" si="55"/>
        <v>0</v>
      </c>
      <c r="BG778" s="249">
        <f t="shared" si="56"/>
        <v>0</v>
      </c>
      <c r="BH778" s="249">
        <f t="shared" si="57"/>
        <v>0</v>
      </c>
      <c r="BI778" s="249">
        <f t="shared" si="58"/>
        <v>0</v>
      </c>
      <c r="BJ778" s="97" t="s">
        <v>84</v>
      </c>
      <c r="BK778" s="249">
        <f t="shared" si="59"/>
        <v>0</v>
      </c>
      <c r="BL778" s="97" t="s">
        <v>238</v>
      </c>
      <c r="BM778" s="97" t="s">
        <v>1310</v>
      </c>
    </row>
    <row r="779" spans="2:65" s="117" customFormat="1" ht="16.5" customHeight="1">
      <c r="B779" s="112"/>
      <c r="C779" s="271" t="s">
        <v>1311</v>
      </c>
      <c r="D779" s="271" t="s">
        <v>198</v>
      </c>
      <c r="E779" s="272" t="s">
        <v>1312</v>
      </c>
      <c r="F779" s="273" t="s">
        <v>1313</v>
      </c>
      <c r="G779" s="274" t="s">
        <v>163</v>
      </c>
      <c r="H779" s="275">
        <v>3</v>
      </c>
      <c r="I779" s="11"/>
      <c r="J779" s="276">
        <f t="shared" si="50"/>
        <v>0</v>
      </c>
      <c r="K779" s="273"/>
      <c r="L779" s="277"/>
      <c r="M779" s="278" t="s">
        <v>5</v>
      </c>
      <c r="N779" s="279" t="s">
        <v>47</v>
      </c>
      <c r="O779" s="113"/>
      <c r="P779" s="247">
        <f t="shared" si="51"/>
        <v>0</v>
      </c>
      <c r="Q779" s="247">
        <v>0.0147</v>
      </c>
      <c r="R779" s="247">
        <f t="shared" si="52"/>
        <v>0.0441</v>
      </c>
      <c r="S779" s="247">
        <v>0</v>
      </c>
      <c r="T779" s="248">
        <f t="shared" si="53"/>
        <v>0</v>
      </c>
      <c r="AR779" s="97" t="s">
        <v>333</v>
      </c>
      <c r="AT779" s="97" t="s">
        <v>198</v>
      </c>
      <c r="AU779" s="97" t="s">
        <v>159</v>
      </c>
      <c r="AY779" s="97" t="s">
        <v>149</v>
      </c>
      <c r="BE779" s="249">
        <f t="shared" si="54"/>
        <v>0</v>
      </c>
      <c r="BF779" s="249">
        <f t="shared" si="55"/>
        <v>0</v>
      </c>
      <c r="BG779" s="249">
        <f t="shared" si="56"/>
        <v>0</v>
      </c>
      <c r="BH779" s="249">
        <f t="shared" si="57"/>
        <v>0</v>
      </c>
      <c r="BI779" s="249">
        <f t="shared" si="58"/>
        <v>0</v>
      </c>
      <c r="BJ779" s="97" t="s">
        <v>84</v>
      </c>
      <c r="BK779" s="249">
        <f t="shared" si="59"/>
        <v>0</v>
      </c>
      <c r="BL779" s="97" t="s">
        <v>238</v>
      </c>
      <c r="BM779" s="97" t="s">
        <v>1314</v>
      </c>
    </row>
    <row r="780" spans="2:65" s="117" customFormat="1" ht="25.5" customHeight="1">
      <c r="B780" s="112"/>
      <c r="C780" s="239" t="s">
        <v>1315</v>
      </c>
      <c r="D780" s="239" t="s">
        <v>151</v>
      </c>
      <c r="E780" s="240" t="s">
        <v>1316</v>
      </c>
      <c r="F780" s="241" t="s">
        <v>1317</v>
      </c>
      <c r="G780" s="242" t="s">
        <v>163</v>
      </c>
      <c r="H780" s="243">
        <v>5</v>
      </c>
      <c r="I780" s="8"/>
      <c r="J780" s="244">
        <f t="shared" si="50"/>
        <v>0</v>
      </c>
      <c r="K780" s="241"/>
      <c r="L780" s="112"/>
      <c r="M780" s="245" t="s">
        <v>5</v>
      </c>
      <c r="N780" s="246" t="s">
        <v>47</v>
      </c>
      <c r="O780" s="113"/>
      <c r="P780" s="247">
        <f t="shared" si="51"/>
        <v>0</v>
      </c>
      <c r="Q780" s="247">
        <v>0</v>
      </c>
      <c r="R780" s="247">
        <f t="shared" si="52"/>
        <v>0</v>
      </c>
      <c r="S780" s="247">
        <v>0</v>
      </c>
      <c r="T780" s="248">
        <f t="shared" si="53"/>
        <v>0</v>
      </c>
      <c r="AR780" s="97" t="s">
        <v>238</v>
      </c>
      <c r="AT780" s="97" t="s">
        <v>151</v>
      </c>
      <c r="AU780" s="97" t="s">
        <v>159</v>
      </c>
      <c r="AY780" s="97" t="s">
        <v>149</v>
      </c>
      <c r="BE780" s="249">
        <f t="shared" si="54"/>
        <v>0</v>
      </c>
      <c r="BF780" s="249">
        <f t="shared" si="55"/>
        <v>0</v>
      </c>
      <c r="BG780" s="249">
        <f t="shared" si="56"/>
        <v>0</v>
      </c>
      <c r="BH780" s="249">
        <f t="shared" si="57"/>
        <v>0</v>
      </c>
      <c r="BI780" s="249">
        <f t="shared" si="58"/>
        <v>0</v>
      </c>
      <c r="BJ780" s="97" t="s">
        <v>84</v>
      </c>
      <c r="BK780" s="249">
        <f t="shared" si="59"/>
        <v>0</v>
      </c>
      <c r="BL780" s="97" t="s">
        <v>238</v>
      </c>
      <c r="BM780" s="97" t="s">
        <v>1318</v>
      </c>
    </row>
    <row r="781" spans="2:65" s="117" customFormat="1" ht="16.5" customHeight="1">
      <c r="B781" s="112"/>
      <c r="C781" s="271" t="s">
        <v>1319</v>
      </c>
      <c r="D781" s="271" t="s">
        <v>198</v>
      </c>
      <c r="E781" s="272" t="s">
        <v>1320</v>
      </c>
      <c r="F781" s="273" t="s">
        <v>1321</v>
      </c>
      <c r="G781" s="274" t="s">
        <v>163</v>
      </c>
      <c r="H781" s="275">
        <v>5</v>
      </c>
      <c r="I781" s="11"/>
      <c r="J781" s="276">
        <f t="shared" si="50"/>
        <v>0</v>
      </c>
      <c r="K781" s="273"/>
      <c r="L781" s="277"/>
      <c r="M781" s="278" t="s">
        <v>5</v>
      </c>
      <c r="N781" s="279" t="s">
        <v>47</v>
      </c>
      <c r="O781" s="113"/>
      <c r="P781" s="247">
        <f t="shared" si="51"/>
        <v>0</v>
      </c>
      <c r="Q781" s="247">
        <v>0.0003</v>
      </c>
      <c r="R781" s="247">
        <f t="shared" si="52"/>
        <v>0.0014999999999999998</v>
      </c>
      <c r="S781" s="247">
        <v>0</v>
      </c>
      <c r="T781" s="248">
        <f t="shared" si="53"/>
        <v>0</v>
      </c>
      <c r="AR781" s="97" t="s">
        <v>333</v>
      </c>
      <c r="AT781" s="97" t="s">
        <v>198</v>
      </c>
      <c r="AU781" s="97" t="s">
        <v>159</v>
      </c>
      <c r="AY781" s="97" t="s">
        <v>149</v>
      </c>
      <c r="BE781" s="249">
        <f t="shared" si="54"/>
        <v>0</v>
      </c>
      <c r="BF781" s="249">
        <f t="shared" si="55"/>
        <v>0</v>
      </c>
      <c r="BG781" s="249">
        <f t="shared" si="56"/>
        <v>0</v>
      </c>
      <c r="BH781" s="249">
        <f t="shared" si="57"/>
        <v>0</v>
      </c>
      <c r="BI781" s="249">
        <f t="shared" si="58"/>
        <v>0</v>
      </c>
      <c r="BJ781" s="97" t="s">
        <v>84</v>
      </c>
      <c r="BK781" s="249">
        <f t="shared" si="59"/>
        <v>0</v>
      </c>
      <c r="BL781" s="97" t="s">
        <v>238</v>
      </c>
      <c r="BM781" s="97" t="s">
        <v>1322</v>
      </c>
    </row>
    <row r="782" spans="2:65" s="117" customFormat="1" ht="25.5" customHeight="1">
      <c r="B782" s="112"/>
      <c r="C782" s="239" t="s">
        <v>1323</v>
      </c>
      <c r="D782" s="239" t="s">
        <v>151</v>
      </c>
      <c r="E782" s="240" t="s">
        <v>1324</v>
      </c>
      <c r="F782" s="241" t="s">
        <v>1325</v>
      </c>
      <c r="G782" s="242" t="s">
        <v>163</v>
      </c>
      <c r="H782" s="243">
        <v>5</v>
      </c>
      <c r="I782" s="8"/>
      <c r="J782" s="244">
        <f t="shared" si="50"/>
        <v>0</v>
      </c>
      <c r="K782" s="241"/>
      <c r="L782" s="112"/>
      <c r="M782" s="245" t="s">
        <v>5</v>
      </c>
      <c r="N782" s="246" t="s">
        <v>47</v>
      </c>
      <c r="O782" s="113"/>
      <c r="P782" s="247">
        <f t="shared" si="51"/>
        <v>0</v>
      </c>
      <c r="Q782" s="247">
        <v>0</v>
      </c>
      <c r="R782" s="247">
        <f t="shared" si="52"/>
        <v>0</v>
      </c>
      <c r="S782" s="247">
        <v>0</v>
      </c>
      <c r="T782" s="248">
        <f t="shared" si="53"/>
        <v>0</v>
      </c>
      <c r="AR782" s="97" t="s">
        <v>238</v>
      </c>
      <c r="AT782" s="97" t="s">
        <v>151</v>
      </c>
      <c r="AU782" s="97" t="s">
        <v>159</v>
      </c>
      <c r="AY782" s="97" t="s">
        <v>149</v>
      </c>
      <c r="BE782" s="249">
        <f t="shared" si="54"/>
        <v>0</v>
      </c>
      <c r="BF782" s="249">
        <f t="shared" si="55"/>
        <v>0</v>
      </c>
      <c r="BG782" s="249">
        <f t="shared" si="56"/>
        <v>0</v>
      </c>
      <c r="BH782" s="249">
        <f t="shared" si="57"/>
        <v>0</v>
      </c>
      <c r="BI782" s="249">
        <f t="shared" si="58"/>
        <v>0</v>
      </c>
      <c r="BJ782" s="97" t="s">
        <v>84</v>
      </c>
      <c r="BK782" s="249">
        <f t="shared" si="59"/>
        <v>0</v>
      </c>
      <c r="BL782" s="97" t="s">
        <v>238</v>
      </c>
      <c r="BM782" s="97" t="s">
        <v>1326</v>
      </c>
    </row>
    <row r="783" spans="2:65" s="117" customFormat="1" ht="16.5" customHeight="1">
      <c r="B783" s="112"/>
      <c r="C783" s="271" t="s">
        <v>1327</v>
      </c>
      <c r="D783" s="271" t="s">
        <v>198</v>
      </c>
      <c r="E783" s="272" t="s">
        <v>1328</v>
      </c>
      <c r="F783" s="273" t="s">
        <v>1329</v>
      </c>
      <c r="G783" s="274" t="s">
        <v>163</v>
      </c>
      <c r="H783" s="275">
        <v>5</v>
      </c>
      <c r="I783" s="11"/>
      <c r="J783" s="276">
        <f t="shared" si="50"/>
        <v>0</v>
      </c>
      <c r="K783" s="273"/>
      <c r="L783" s="277"/>
      <c r="M783" s="278" t="s">
        <v>5</v>
      </c>
      <c r="N783" s="279" t="s">
        <v>47</v>
      </c>
      <c r="O783" s="113"/>
      <c r="P783" s="247">
        <f t="shared" si="51"/>
        <v>0</v>
      </c>
      <c r="Q783" s="247">
        <v>0.0003</v>
      </c>
      <c r="R783" s="247">
        <f t="shared" si="52"/>
        <v>0.0014999999999999998</v>
      </c>
      <c r="S783" s="247">
        <v>0</v>
      </c>
      <c r="T783" s="248">
        <f t="shared" si="53"/>
        <v>0</v>
      </c>
      <c r="AR783" s="97" t="s">
        <v>333</v>
      </c>
      <c r="AT783" s="97" t="s">
        <v>198</v>
      </c>
      <c r="AU783" s="97" t="s">
        <v>159</v>
      </c>
      <c r="AY783" s="97" t="s">
        <v>149</v>
      </c>
      <c r="BE783" s="249">
        <f t="shared" si="54"/>
        <v>0</v>
      </c>
      <c r="BF783" s="249">
        <f t="shared" si="55"/>
        <v>0</v>
      </c>
      <c r="BG783" s="249">
        <f t="shared" si="56"/>
        <v>0</v>
      </c>
      <c r="BH783" s="249">
        <f t="shared" si="57"/>
        <v>0</v>
      </c>
      <c r="BI783" s="249">
        <f t="shared" si="58"/>
        <v>0</v>
      </c>
      <c r="BJ783" s="97" t="s">
        <v>84</v>
      </c>
      <c r="BK783" s="249">
        <f t="shared" si="59"/>
        <v>0</v>
      </c>
      <c r="BL783" s="97" t="s">
        <v>238</v>
      </c>
      <c r="BM783" s="97" t="s">
        <v>1330</v>
      </c>
    </row>
    <row r="784" spans="2:65" s="117" customFormat="1" ht="16.5" customHeight="1">
      <c r="B784" s="112"/>
      <c r="C784" s="239" t="s">
        <v>1331</v>
      </c>
      <c r="D784" s="239" t="s">
        <v>151</v>
      </c>
      <c r="E784" s="240" t="s">
        <v>1332</v>
      </c>
      <c r="F784" s="241" t="s">
        <v>1333</v>
      </c>
      <c r="G784" s="242" t="s">
        <v>189</v>
      </c>
      <c r="H784" s="243">
        <v>128</v>
      </c>
      <c r="I784" s="8"/>
      <c r="J784" s="244">
        <f t="shared" si="50"/>
        <v>0</v>
      </c>
      <c r="K784" s="241"/>
      <c r="L784" s="112"/>
      <c r="M784" s="245" t="s">
        <v>5</v>
      </c>
      <c r="N784" s="246" t="s">
        <v>47</v>
      </c>
      <c r="O784" s="113"/>
      <c r="P784" s="247">
        <f t="shared" si="51"/>
        <v>0</v>
      </c>
      <c r="Q784" s="247">
        <v>0</v>
      </c>
      <c r="R784" s="247">
        <f t="shared" si="52"/>
        <v>0</v>
      </c>
      <c r="S784" s="247">
        <v>0</v>
      </c>
      <c r="T784" s="248">
        <f t="shared" si="53"/>
        <v>0</v>
      </c>
      <c r="AR784" s="97" t="s">
        <v>238</v>
      </c>
      <c r="AT784" s="97" t="s">
        <v>151</v>
      </c>
      <c r="AU784" s="97" t="s">
        <v>159</v>
      </c>
      <c r="AY784" s="97" t="s">
        <v>149</v>
      </c>
      <c r="BE784" s="249">
        <f t="shared" si="54"/>
        <v>0</v>
      </c>
      <c r="BF784" s="249">
        <f t="shared" si="55"/>
        <v>0</v>
      </c>
      <c r="BG784" s="249">
        <f t="shared" si="56"/>
        <v>0</v>
      </c>
      <c r="BH784" s="249">
        <f t="shared" si="57"/>
        <v>0</v>
      </c>
      <c r="BI784" s="249">
        <f t="shared" si="58"/>
        <v>0</v>
      </c>
      <c r="BJ784" s="97" t="s">
        <v>84</v>
      </c>
      <c r="BK784" s="249">
        <f t="shared" si="59"/>
        <v>0</v>
      </c>
      <c r="BL784" s="97" t="s">
        <v>238</v>
      </c>
      <c r="BM784" s="97" t="s">
        <v>1334</v>
      </c>
    </row>
    <row r="785" spans="2:51" s="251" customFormat="1" ht="13.5">
      <c r="B785" s="250"/>
      <c r="D785" s="252" t="s">
        <v>157</v>
      </c>
      <c r="E785" s="253" t="s">
        <v>5</v>
      </c>
      <c r="F785" s="254" t="s">
        <v>1335</v>
      </c>
      <c r="H785" s="255">
        <v>35</v>
      </c>
      <c r="I785" s="9"/>
      <c r="L785" s="250"/>
      <c r="M785" s="256"/>
      <c r="N785" s="257"/>
      <c r="O785" s="257"/>
      <c r="P785" s="257"/>
      <c r="Q785" s="257"/>
      <c r="R785" s="257"/>
      <c r="S785" s="257"/>
      <c r="T785" s="258"/>
      <c r="AT785" s="253" t="s">
        <v>157</v>
      </c>
      <c r="AU785" s="253" t="s">
        <v>159</v>
      </c>
      <c r="AV785" s="251" t="s">
        <v>86</v>
      </c>
      <c r="AW785" s="251" t="s">
        <v>39</v>
      </c>
      <c r="AX785" s="251" t="s">
        <v>76</v>
      </c>
      <c r="AY785" s="253" t="s">
        <v>149</v>
      </c>
    </row>
    <row r="786" spans="2:51" s="251" customFormat="1" ht="13.5">
      <c r="B786" s="250"/>
      <c r="D786" s="252" t="s">
        <v>157</v>
      </c>
      <c r="E786" s="253" t="s">
        <v>5</v>
      </c>
      <c r="F786" s="254" t="s">
        <v>1336</v>
      </c>
      <c r="H786" s="255">
        <v>40</v>
      </c>
      <c r="I786" s="9"/>
      <c r="L786" s="250"/>
      <c r="M786" s="256"/>
      <c r="N786" s="257"/>
      <c r="O786" s="257"/>
      <c r="P786" s="257"/>
      <c r="Q786" s="257"/>
      <c r="R786" s="257"/>
      <c r="S786" s="257"/>
      <c r="T786" s="258"/>
      <c r="AT786" s="253" t="s">
        <v>157</v>
      </c>
      <c r="AU786" s="253" t="s">
        <v>159</v>
      </c>
      <c r="AV786" s="251" t="s">
        <v>86</v>
      </c>
      <c r="AW786" s="251" t="s">
        <v>39</v>
      </c>
      <c r="AX786" s="251" t="s">
        <v>76</v>
      </c>
      <c r="AY786" s="253" t="s">
        <v>149</v>
      </c>
    </row>
    <row r="787" spans="2:51" s="251" customFormat="1" ht="13.5">
      <c r="B787" s="250"/>
      <c r="D787" s="252" t="s">
        <v>157</v>
      </c>
      <c r="E787" s="253" t="s">
        <v>5</v>
      </c>
      <c r="F787" s="254" t="s">
        <v>1337</v>
      </c>
      <c r="H787" s="255">
        <v>50</v>
      </c>
      <c r="I787" s="9"/>
      <c r="L787" s="250"/>
      <c r="M787" s="256"/>
      <c r="N787" s="257"/>
      <c r="O787" s="257"/>
      <c r="P787" s="257"/>
      <c r="Q787" s="257"/>
      <c r="R787" s="257"/>
      <c r="S787" s="257"/>
      <c r="T787" s="258"/>
      <c r="AT787" s="253" t="s">
        <v>157</v>
      </c>
      <c r="AU787" s="253" t="s">
        <v>159</v>
      </c>
      <c r="AV787" s="251" t="s">
        <v>86</v>
      </c>
      <c r="AW787" s="251" t="s">
        <v>39</v>
      </c>
      <c r="AX787" s="251" t="s">
        <v>76</v>
      </c>
      <c r="AY787" s="253" t="s">
        <v>149</v>
      </c>
    </row>
    <row r="788" spans="2:51" s="251" customFormat="1" ht="13.5">
      <c r="B788" s="250"/>
      <c r="D788" s="252" t="s">
        <v>157</v>
      </c>
      <c r="E788" s="253" t="s">
        <v>5</v>
      </c>
      <c r="F788" s="254" t="s">
        <v>1338</v>
      </c>
      <c r="H788" s="255">
        <v>3</v>
      </c>
      <c r="I788" s="9"/>
      <c r="L788" s="250"/>
      <c r="M788" s="256"/>
      <c r="N788" s="257"/>
      <c r="O788" s="257"/>
      <c r="P788" s="257"/>
      <c r="Q788" s="257"/>
      <c r="R788" s="257"/>
      <c r="S788" s="257"/>
      <c r="T788" s="258"/>
      <c r="AT788" s="253" t="s">
        <v>157</v>
      </c>
      <c r="AU788" s="253" t="s">
        <v>159</v>
      </c>
      <c r="AV788" s="251" t="s">
        <v>86</v>
      </c>
      <c r="AW788" s="251" t="s">
        <v>39</v>
      </c>
      <c r="AX788" s="251" t="s">
        <v>76</v>
      </c>
      <c r="AY788" s="253" t="s">
        <v>149</v>
      </c>
    </row>
    <row r="789" spans="2:51" s="281" customFormat="1" ht="13.5">
      <c r="B789" s="280"/>
      <c r="D789" s="259" t="s">
        <v>157</v>
      </c>
      <c r="E789" s="282" t="s">
        <v>5</v>
      </c>
      <c r="F789" s="283" t="s">
        <v>237</v>
      </c>
      <c r="H789" s="284">
        <v>128</v>
      </c>
      <c r="I789" s="12"/>
      <c r="L789" s="280"/>
      <c r="M789" s="285"/>
      <c r="N789" s="286"/>
      <c r="O789" s="286"/>
      <c r="P789" s="286"/>
      <c r="Q789" s="286"/>
      <c r="R789" s="286"/>
      <c r="S789" s="286"/>
      <c r="T789" s="287"/>
      <c r="AT789" s="288" t="s">
        <v>157</v>
      </c>
      <c r="AU789" s="288" t="s">
        <v>159</v>
      </c>
      <c r="AV789" s="281" t="s">
        <v>155</v>
      </c>
      <c r="AW789" s="281" t="s">
        <v>39</v>
      </c>
      <c r="AX789" s="281" t="s">
        <v>84</v>
      </c>
      <c r="AY789" s="288" t="s">
        <v>149</v>
      </c>
    </row>
    <row r="790" spans="2:65" s="117" customFormat="1" ht="25.5" customHeight="1">
      <c r="B790" s="112"/>
      <c r="C790" s="271" t="s">
        <v>1339</v>
      </c>
      <c r="D790" s="271" t="s">
        <v>198</v>
      </c>
      <c r="E790" s="272" t="s">
        <v>1340</v>
      </c>
      <c r="F790" s="273" t="s">
        <v>1341</v>
      </c>
      <c r="G790" s="274" t="s">
        <v>189</v>
      </c>
      <c r="H790" s="275">
        <v>35</v>
      </c>
      <c r="I790" s="11"/>
      <c r="J790" s="276">
        <f>ROUND(I790*H790,2)</f>
        <v>0</v>
      </c>
      <c r="K790" s="273"/>
      <c r="L790" s="277"/>
      <c r="M790" s="278" t="s">
        <v>5</v>
      </c>
      <c r="N790" s="279" t="s">
        <v>47</v>
      </c>
      <c r="O790" s="113"/>
      <c r="P790" s="247">
        <f>O790*H790</f>
        <v>0</v>
      </c>
      <c r="Q790" s="247">
        <v>0.0341</v>
      </c>
      <c r="R790" s="247">
        <f>Q790*H790</f>
        <v>1.1935</v>
      </c>
      <c r="S790" s="247">
        <v>0</v>
      </c>
      <c r="T790" s="248">
        <f>S790*H790</f>
        <v>0</v>
      </c>
      <c r="AR790" s="97" t="s">
        <v>333</v>
      </c>
      <c r="AT790" s="97" t="s">
        <v>198</v>
      </c>
      <c r="AU790" s="97" t="s">
        <v>159</v>
      </c>
      <c r="AY790" s="97" t="s">
        <v>149</v>
      </c>
      <c r="BE790" s="249">
        <f>IF(N790="základní",J790,0)</f>
        <v>0</v>
      </c>
      <c r="BF790" s="249">
        <f>IF(N790="snížená",J790,0)</f>
        <v>0</v>
      </c>
      <c r="BG790" s="249">
        <f>IF(N790="zákl. přenesená",J790,0)</f>
        <v>0</v>
      </c>
      <c r="BH790" s="249">
        <f>IF(N790="sníž. přenesená",J790,0)</f>
        <v>0</v>
      </c>
      <c r="BI790" s="249">
        <f>IF(N790="nulová",J790,0)</f>
        <v>0</v>
      </c>
      <c r="BJ790" s="97" t="s">
        <v>84</v>
      </c>
      <c r="BK790" s="249">
        <f>ROUND(I790*H790,2)</f>
        <v>0</v>
      </c>
      <c r="BL790" s="97" t="s">
        <v>238</v>
      </c>
      <c r="BM790" s="97" t="s">
        <v>1342</v>
      </c>
    </row>
    <row r="791" spans="2:47" s="117" customFormat="1" ht="27">
      <c r="B791" s="112"/>
      <c r="D791" s="259" t="s">
        <v>242</v>
      </c>
      <c r="F791" s="294" t="s">
        <v>1343</v>
      </c>
      <c r="I791" s="13"/>
      <c r="L791" s="112"/>
      <c r="M791" s="290"/>
      <c r="N791" s="113"/>
      <c r="O791" s="113"/>
      <c r="P791" s="113"/>
      <c r="Q791" s="113"/>
      <c r="R791" s="113"/>
      <c r="S791" s="113"/>
      <c r="T791" s="143"/>
      <c r="AT791" s="97" t="s">
        <v>242</v>
      </c>
      <c r="AU791" s="97" t="s">
        <v>159</v>
      </c>
    </row>
    <row r="792" spans="2:65" s="117" customFormat="1" ht="25.5" customHeight="1">
      <c r="B792" s="112"/>
      <c r="C792" s="271" t="s">
        <v>1344</v>
      </c>
      <c r="D792" s="271" t="s">
        <v>198</v>
      </c>
      <c r="E792" s="272" t="s">
        <v>1345</v>
      </c>
      <c r="F792" s="273" t="s">
        <v>1346</v>
      </c>
      <c r="G792" s="274" t="s">
        <v>189</v>
      </c>
      <c r="H792" s="275">
        <v>40</v>
      </c>
      <c r="I792" s="11"/>
      <c r="J792" s="276">
        <f>ROUND(I792*H792,2)</f>
        <v>0</v>
      </c>
      <c r="K792" s="273"/>
      <c r="L792" s="277"/>
      <c r="M792" s="278" t="s">
        <v>5</v>
      </c>
      <c r="N792" s="279" t="s">
        <v>47</v>
      </c>
      <c r="O792" s="113"/>
      <c r="P792" s="247">
        <f>O792*H792</f>
        <v>0</v>
      </c>
      <c r="Q792" s="247">
        <v>0.0396</v>
      </c>
      <c r="R792" s="247">
        <f>Q792*H792</f>
        <v>1.584</v>
      </c>
      <c r="S792" s="247">
        <v>0</v>
      </c>
      <c r="T792" s="248">
        <f>S792*H792</f>
        <v>0</v>
      </c>
      <c r="AR792" s="97" t="s">
        <v>333</v>
      </c>
      <c r="AT792" s="97" t="s">
        <v>198</v>
      </c>
      <c r="AU792" s="97" t="s">
        <v>159</v>
      </c>
      <c r="AY792" s="97" t="s">
        <v>149</v>
      </c>
      <c r="BE792" s="249">
        <f>IF(N792="základní",J792,0)</f>
        <v>0</v>
      </c>
      <c r="BF792" s="249">
        <f>IF(N792="snížená",J792,0)</f>
        <v>0</v>
      </c>
      <c r="BG792" s="249">
        <f>IF(N792="zákl. přenesená",J792,0)</f>
        <v>0</v>
      </c>
      <c r="BH792" s="249">
        <f>IF(N792="sníž. přenesená",J792,0)</f>
        <v>0</v>
      </c>
      <c r="BI792" s="249">
        <f>IF(N792="nulová",J792,0)</f>
        <v>0</v>
      </c>
      <c r="BJ792" s="97" t="s">
        <v>84</v>
      </c>
      <c r="BK792" s="249">
        <f>ROUND(I792*H792,2)</f>
        <v>0</v>
      </c>
      <c r="BL792" s="97" t="s">
        <v>238</v>
      </c>
      <c r="BM792" s="97" t="s">
        <v>1347</v>
      </c>
    </row>
    <row r="793" spans="2:47" s="117" customFormat="1" ht="27">
      <c r="B793" s="112"/>
      <c r="D793" s="259" t="s">
        <v>242</v>
      </c>
      <c r="F793" s="294" t="s">
        <v>1343</v>
      </c>
      <c r="I793" s="13"/>
      <c r="L793" s="112"/>
      <c r="M793" s="290"/>
      <c r="N793" s="113"/>
      <c r="O793" s="113"/>
      <c r="P793" s="113"/>
      <c r="Q793" s="113"/>
      <c r="R793" s="113"/>
      <c r="S793" s="113"/>
      <c r="T793" s="143"/>
      <c r="AT793" s="97" t="s">
        <v>242</v>
      </c>
      <c r="AU793" s="97" t="s">
        <v>159</v>
      </c>
    </row>
    <row r="794" spans="2:65" s="117" customFormat="1" ht="25.5" customHeight="1">
      <c r="B794" s="112"/>
      <c r="C794" s="271" t="s">
        <v>1348</v>
      </c>
      <c r="D794" s="271" t="s">
        <v>198</v>
      </c>
      <c r="E794" s="272" t="s">
        <v>1349</v>
      </c>
      <c r="F794" s="273" t="s">
        <v>1350</v>
      </c>
      <c r="G794" s="274" t="s">
        <v>189</v>
      </c>
      <c r="H794" s="275">
        <v>50</v>
      </c>
      <c r="I794" s="11"/>
      <c r="J794" s="276">
        <f>ROUND(I794*H794,2)</f>
        <v>0</v>
      </c>
      <c r="K794" s="273"/>
      <c r="L794" s="277"/>
      <c r="M794" s="278" t="s">
        <v>5</v>
      </c>
      <c r="N794" s="279" t="s">
        <v>47</v>
      </c>
      <c r="O794" s="113"/>
      <c r="P794" s="247">
        <f>O794*H794</f>
        <v>0</v>
      </c>
      <c r="Q794" s="247">
        <v>0.0451</v>
      </c>
      <c r="R794" s="247">
        <f>Q794*H794</f>
        <v>2.255</v>
      </c>
      <c r="S794" s="247">
        <v>0</v>
      </c>
      <c r="T794" s="248">
        <f>S794*H794</f>
        <v>0</v>
      </c>
      <c r="AR794" s="97" t="s">
        <v>333</v>
      </c>
      <c r="AT794" s="97" t="s">
        <v>198</v>
      </c>
      <c r="AU794" s="97" t="s">
        <v>159</v>
      </c>
      <c r="AY794" s="97" t="s">
        <v>149</v>
      </c>
      <c r="BE794" s="249">
        <f>IF(N794="základní",J794,0)</f>
        <v>0</v>
      </c>
      <c r="BF794" s="249">
        <f>IF(N794="snížená",J794,0)</f>
        <v>0</v>
      </c>
      <c r="BG794" s="249">
        <f>IF(N794="zákl. přenesená",J794,0)</f>
        <v>0</v>
      </c>
      <c r="BH794" s="249">
        <f>IF(N794="sníž. přenesená",J794,0)</f>
        <v>0</v>
      </c>
      <c r="BI794" s="249">
        <f>IF(N794="nulová",J794,0)</f>
        <v>0</v>
      </c>
      <c r="BJ794" s="97" t="s">
        <v>84</v>
      </c>
      <c r="BK794" s="249">
        <f>ROUND(I794*H794,2)</f>
        <v>0</v>
      </c>
      <c r="BL794" s="97" t="s">
        <v>238</v>
      </c>
      <c r="BM794" s="97" t="s">
        <v>1351</v>
      </c>
    </row>
    <row r="795" spans="2:47" s="117" customFormat="1" ht="27">
      <c r="B795" s="112"/>
      <c r="D795" s="259" t="s">
        <v>242</v>
      </c>
      <c r="F795" s="294" t="s">
        <v>1352</v>
      </c>
      <c r="I795" s="13"/>
      <c r="L795" s="112"/>
      <c r="M795" s="290"/>
      <c r="N795" s="113"/>
      <c r="O795" s="113"/>
      <c r="P795" s="113"/>
      <c r="Q795" s="113"/>
      <c r="R795" s="113"/>
      <c r="S795" s="113"/>
      <c r="T795" s="143"/>
      <c r="AT795" s="97" t="s">
        <v>242</v>
      </c>
      <c r="AU795" s="97" t="s">
        <v>159</v>
      </c>
    </row>
    <row r="796" spans="2:65" s="117" customFormat="1" ht="25.5" customHeight="1">
      <c r="B796" s="112"/>
      <c r="C796" s="271" t="s">
        <v>1353</v>
      </c>
      <c r="D796" s="271" t="s">
        <v>198</v>
      </c>
      <c r="E796" s="272" t="s">
        <v>1354</v>
      </c>
      <c r="F796" s="273" t="s">
        <v>1355</v>
      </c>
      <c r="G796" s="274" t="s">
        <v>189</v>
      </c>
      <c r="H796" s="275">
        <v>3</v>
      </c>
      <c r="I796" s="11"/>
      <c r="J796" s="276">
        <f>ROUND(I796*H796,2)</f>
        <v>0</v>
      </c>
      <c r="K796" s="273"/>
      <c r="L796" s="277"/>
      <c r="M796" s="278" t="s">
        <v>5</v>
      </c>
      <c r="N796" s="279" t="s">
        <v>47</v>
      </c>
      <c r="O796" s="113"/>
      <c r="P796" s="247">
        <f>O796*H796</f>
        <v>0</v>
      </c>
      <c r="Q796" s="247">
        <v>0.0634</v>
      </c>
      <c r="R796" s="247">
        <f>Q796*H796</f>
        <v>0.19019999999999998</v>
      </c>
      <c r="S796" s="247">
        <v>0</v>
      </c>
      <c r="T796" s="248">
        <f>S796*H796</f>
        <v>0</v>
      </c>
      <c r="AR796" s="97" t="s">
        <v>333</v>
      </c>
      <c r="AT796" s="97" t="s">
        <v>198</v>
      </c>
      <c r="AU796" s="97" t="s">
        <v>159</v>
      </c>
      <c r="AY796" s="97" t="s">
        <v>149</v>
      </c>
      <c r="BE796" s="249">
        <f>IF(N796="základní",J796,0)</f>
        <v>0</v>
      </c>
      <c r="BF796" s="249">
        <f>IF(N796="snížená",J796,0)</f>
        <v>0</v>
      </c>
      <c r="BG796" s="249">
        <f>IF(N796="zákl. přenesená",J796,0)</f>
        <v>0</v>
      </c>
      <c r="BH796" s="249">
        <f>IF(N796="sníž. přenesená",J796,0)</f>
        <v>0</v>
      </c>
      <c r="BI796" s="249">
        <f>IF(N796="nulová",J796,0)</f>
        <v>0</v>
      </c>
      <c r="BJ796" s="97" t="s">
        <v>84</v>
      </c>
      <c r="BK796" s="249">
        <f>ROUND(I796*H796,2)</f>
        <v>0</v>
      </c>
      <c r="BL796" s="97" t="s">
        <v>238</v>
      </c>
      <c r="BM796" s="97" t="s">
        <v>1356</v>
      </c>
    </row>
    <row r="797" spans="2:47" s="117" customFormat="1" ht="27">
      <c r="B797" s="112"/>
      <c r="D797" s="259" t="s">
        <v>242</v>
      </c>
      <c r="F797" s="294" t="s">
        <v>1357</v>
      </c>
      <c r="I797" s="13"/>
      <c r="L797" s="112"/>
      <c r="M797" s="290"/>
      <c r="N797" s="113"/>
      <c r="O797" s="113"/>
      <c r="P797" s="113"/>
      <c r="Q797" s="113"/>
      <c r="R797" s="113"/>
      <c r="S797" s="113"/>
      <c r="T797" s="143"/>
      <c r="AT797" s="97" t="s">
        <v>242</v>
      </c>
      <c r="AU797" s="97" t="s">
        <v>159</v>
      </c>
    </row>
    <row r="798" spans="2:65" s="117" customFormat="1" ht="16.5" customHeight="1">
      <c r="B798" s="112"/>
      <c r="C798" s="239" t="s">
        <v>1358</v>
      </c>
      <c r="D798" s="239" t="s">
        <v>151</v>
      </c>
      <c r="E798" s="240" t="s">
        <v>1359</v>
      </c>
      <c r="F798" s="241" t="s">
        <v>1360</v>
      </c>
      <c r="G798" s="242" t="s">
        <v>189</v>
      </c>
      <c r="H798" s="243">
        <v>6</v>
      </c>
      <c r="I798" s="8"/>
      <c r="J798" s="244">
        <f>ROUND(I798*H798,2)</f>
        <v>0</v>
      </c>
      <c r="K798" s="241"/>
      <c r="L798" s="112"/>
      <c r="M798" s="245" t="s">
        <v>5</v>
      </c>
      <c r="N798" s="246" t="s">
        <v>47</v>
      </c>
      <c r="O798" s="113"/>
      <c r="P798" s="247">
        <f>O798*H798</f>
        <v>0</v>
      </c>
      <c r="Q798" s="247">
        <v>0</v>
      </c>
      <c r="R798" s="247">
        <f>Q798*H798</f>
        <v>0</v>
      </c>
      <c r="S798" s="247">
        <v>0</v>
      </c>
      <c r="T798" s="248">
        <f>S798*H798</f>
        <v>0</v>
      </c>
      <c r="AR798" s="97" t="s">
        <v>238</v>
      </c>
      <c r="AT798" s="97" t="s">
        <v>151</v>
      </c>
      <c r="AU798" s="97" t="s">
        <v>159</v>
      </c>
      <c r="AY798" s="97" t="s">
        <v>149</v>
      </c>
      <c r="BE798" s="249">
        <f>IF(N798="základní",J798,0)</f>
        <v>0</v>
      </c>
      <c r="BF798" s="249">
        <f>IF(N798="snížená",J798,0)</f>
        <v>0</v>
      </c>
      <c r="BG798" s="249">
        <f>IF(N798="zákl. přenesená",J798,0)</f>
        <v>0</v>
      </c>
      <c r="BH798" s="249">
        <f>IF(N798="sníž. přenesená",J798,0)</f>
        <v>0</v>
      </c>
      <c r="BI798" s="249">
        <f>IF(N798="nulová",J798,0)</f>
        <v>0</v>
      </c>
      <c r="BJ798" s="97" t="s">
        <v>84</v>
      </c>
      <c r="BK798" s="249">
        <f>ROUND(I798*H798,2)</f>
        <v>0</v>
      </c>
      <c r="BL798" s="97" t="s">
        <v>238</v>
      </c>
      <c r="BM798" s="97" t="s">
        <v>1361</v>
      </c>
    </row>
    <row r="799" spans="2:65" s="117" customFormat="1" ht="25.5" customHeight="1">
      <c r="B799" s="112"/>
      <c r="C799" s="271" t="s">
        <v>1362</v>
      </c>
      <c r="D799" s="271" t="s">
        <v>198</v>
      </c>
      <c r="E799" s="272" t="s">
        <v>1363</v>
      </c>
      <c r="F799" s="273" t="s">
        <v>1364</v>
      </c>
      <c r="G799" s="274" t="s">
        <v>189</v>
      </c>
      <c r="H799" s="275">
        <v>6</v>
      </c>
      <c r="I799" s="11"/>
      <c r="J799" s="276">
        <f>ROUND(I799*H799,2)</f>
        <v>0</v>
      </c>
      <c r="K799" s="273"/>
      <c r="L799" s="277"/>
      <c r="M799" s="278" t="s">
        <v>5</v>
      </c>
      <c r="N799" s="279" t="s">
        <v>47</v>
      </c>
      <c r="O799" s="113"/>
      <c r="P799" s="247">
        <f>O799*H799</f>
        <v>0</v>
      </c>
      <c r="Q799" s="247">
        <v>0.0634</v>
      </c>
      <c r="R799" s="247">
        <f>Q799*H799</f>
        <v>0.38039999999999996</v>
      </c>
      <c r="S799" s="247">
        <v>0</v>
      </c>
      <c r="T799" s="248">
        <f>S799*H799</f>
        <v>0</v>
      </c>
      <c r="AR799" s="97" t="s">
        <v>333</v>
      </c>
      <c r="AT799" s="97" t="s">
        <v>198</v>
      </c>
      <c r="AU799" s="97" t="s">
        <v>159</v>
      </c>
      <c r="AY799" s="97" t="s">
        <v>149</v>
      </c>
      <c r="BE799" s="249">
        <f>IF(N799="základní",J799,0)</f>
        <v>0</v>
      </c>
      <c r="BF799" s="249">
        <f>IF(N799="snížená",J799,0)</f>
        <v>0</v>
      </c>
      <c r="BG799" s="249">
        <f>IF(N799="zákl. přenesená",J799,0)</f>
        <v>0</v>
      </c>
      <c r="BH799" s="249">
        <f>IF(N799="sníž. přenesená",J799,0)</f>
        <v>0</v>
      </c>
      <c r="BI799" s="249">
        <f>IF(N799="nulová",J799,0)</f>
        <v>0</v>
      </c>
      <c r="BJ799" s="97" t="s">
        <v>84</v>
      </c>
      <c r="BK799" s="249">
        <f>ROUND(I799*H799,2)</f>
        <v>0</v>
      </c>
      <c r="BL799" s="97" t="s">
        <v>238</v>
      </c>
      <c r="BM799" s="97" t="s">
        <v>1365</v>
      </c>
    </row>
    <row r="800" spans="2:47" s="117" customFormat="1" ht="27">
      <c r="B800" s="112"/>
      <c r="D800" s="259" t="s">
        <v>242</v>
      </c>
      <c r="F800" s="294" t="s">
        <v>1366</v>
      </c>
      <c r="I800" s="13"/>
      <c r="L800" s="112"/>
      <c r="M800" s="290"/>
      <c r="N800" s="113"/>
      <c r="O800" s="113"/>
      <c r="P800" s="113"/>
      <c r="Q800" s="113"/>
      <c r="R800" s="113"/>
      <c r="S800" s="113"/>
      <c r="T800" s="143"/>
      <c r="AT800" s="97" t="s">
        <v>242</v>
      </c>
      <c r="AU800" s="97" t="s">
        <v>159</v>
      </c>
    </row>
    <row r="801" spans="2:65" s="117" customFormat="1" ht="16.5" customHeight="1">
      <c r="B801" s="112"/>
      <c r="C801" s="239" t="s">
        <v>1367</v>
      </c>
      <c r="D801" s="239" t="s">
        <v>151</v>
      </c>
      <c r="E801" s="240" t="s">
        <v>1368</v>
      </c>
      <c r="F801" s="241" t="s">
        <v>1369</v>
      </c>
      <c r="G801" s="242" t="s">
        <v>163</v>
      </c>
      <c r="H801" s="243">
        <v>40</v>
      </c>
      <c r="I801" s="8"/>
      <c r="J801" s="244">
        <f>ROUND(I801*H801,2)</f>
        <v>0</v>
      </c>
      <c r="K801" s="241"/>
      <c r="L801" s="112"/>
      <c r="M801" s="245" t="s">
        <v>5</v>
      </c>
      <c r="N801" s="246" t="s">
        <v>47</v>
      </c>
      <c r="O801" s="113"/>
      <c r="P801" s="247">
        <f>O801*H801</f>
        <v>0</v>
      </c>
      <c r="Q801" s="247">
        <v>0</v>
      </c>
      <c r="R801" s="247">
        <f>Q801*H801</f>
        <v>0</v>
      </c>
      <c r="S801" s="247">
        <v>0</v>
      </c>
      <c r="T801" s="248">
        <f>S801*H801</f>
        <v>0</v>
      </c>
      <c r="AR801" s="97" t="s">
        <v>238</v>
      </c>
      <c r="AT801" s="97" t="s">
        <v>151</v>
      </c>
      <c r="AU801" s="97" t="s">
        <v>159</v>
      </c>
      <c r="AY801" s="97" t="s">
        <v>149</v>
      </c>
      <c r="BE801" s="249">
        <f>IF(N801="základní",J801,0)</f>
        <v>0</v>
      </c>
      <c r="BF801" s="249">
        <f>IF(N801="snížená",J801,0)</f>
        <v>0</v>
      </c>
      <c r="BG801" s="249">
        <f>IF(N801="zákl. přenesená",J801,0)</f>
        <v>0</v>
      </c>
      <c r="BH801" s="249">
        <f>IF(N801="sníž. přenesená",J801,0)</f>
        <v>0</v>
      </c>
      <c r="BI801" s="249">
        <f>IF(N801="nulová",J801,0)</f>
        <v>0</v>
      </c>
      <c r="BJ801" s="97" t="s">
        <v>84</v>
      </c>
      <c r="BK801" s="249">
        <f>ROUND(I801*H801,2)</f>
        <v>0</v>
      </c>
      <c r="BL801" s="97" t="s">
        <v>238</v>
      </c>
      <c r="BM801" s="97" t="s">
        <v>1370</v>
      </c>
    </row>
    <row r="802" spans="2:51" s="251" customFormat="1" ht="13.5">
      <c r="B802" s="250"/>
      <c r="D802" s="259" t="s">
        <v>157</v>
      </c>
      <c r="E802" s="260" t="s">
        <v>5</v>
      </c>
      <c r="F802" s="261" t="s">
        <v>1371</v>
      </c>
      <c r="H802" s="262">
        <v>40</v>
      </c>
      <c r="I802" s="9"/>
      <c r="L802" s="250"/>
      <c r="M802" s="256"/>
      <c r="N802" s="257"/>
      <c r="O802" s="257"/>
      <c r="P802" s="257"/>
      <c r="Q802" s="257"/>
      <c r="R802" s="257"/>
      <c r="S802" s="257"/>
      <c r="T802" s="258"/>
      <c r="AT802" s="253" t="s">
        <v>157</v>
      </c>
      <c r="AU802" s="253" t="s">
        <v>159</v>
      </c>
      <c r="AV802" s="251" t="s">
        <v>86</v>
      </c>
      <c r="AW802" s="251" t="s">
        <v>39</v>
      </c>
      <c r="AX802" s="251" t="s">
        <v>84</v>
      </c>
      <c r="AY802" s="253" t="s">
        <v>149</v>
      </c>
    </row>
    <row r="803" spans="2:65" s="117" customFormat="1" ht="16.5" customHeight="1">
      <c r="B803" s="112"/>
      <c r="C803" s="271" t="s">
        <v>1372</v>
      </c>
      <c r="D803" s="271" t="s">
        <v>198</v>
      </c>
      <c r="E803" s="272" t="s">
        <v>1373</v>
      </c>
      <c r="F803" s="273" t="s">
        <v>1374</v>
      </c>
      <c r="G803" s="274" t="s">
        <v>163</v>
      </c>
      <c r="H803" s="275">
        <v>26</v>
      </c>
      <c r="I803" s="11"/>
      <c r="J803" s="276">
        <f aca="true" t="shared" si="60" ref="J803:J812">ROUND(I803*H803,2)</f>
        <v>0</v>
      </c>
      <c r="K803" s="273"/>
      <c r="L803" s="277"/>
      <c r="M803" s="278" t="s">
        <v>5</v>
      </c>
      <c r="N803" s="279" t="s">
        <v>47</v>
      </c>
      <c r="O803" s="113"/>
      <c r="P803" s="247">
        <f aca="true" t="shared" si="61" ref="P803:P812">O803*H803</f>
        <v>0</v>
      </c>
      <c r="Q803" s="247">
        <v>0.005</v>
      </c>
      <c r="R803" s="247">
        <f aca="true" t="shared" si="62" ref="R803:R812">Q803*H803</f>
        <v>0.13</v>
      </c>
      <c r="S803" s="247">
        <v>0</v>
      </c>
      <c r="T803" s="248">
        <f aca="true" t="shared" si="63" ref="T803:T812">S803*H803</f>
        <v>0</v>
      </c>
      <c r="AR803" s="97" t="s">
        <v>333</v>
      </c>
      <c r="AT803" s="97" t="s">
        <v>198</v>
      </c>
      <c r="AU803" s="97" t="s">
        <v>159</v>
      </c>
      <c r="AY803" s="97" t="s">
        <v>149</v>
      </c>
      <c r="BE803" s="249">
        <f aca="true" t="shared" si="64" ref="BE803:BE812">IF(N803="základní",J803,0)</f>
        <v>0</v>
      </c>
      <c r="BF803" s="249">
        <f aca="true" t="shared" si="65" ref="BF803:BF812">IF(N803="snížená",J803,0)</f>
        <v>0</v>
      </c>
      <c r="BG803" s="249">
        <f aca="true" t="shared" si="66" ref="BG803:BG812">IF(N803="zákl. přenesená",J803,0)</f>
        <v>0</v>
      </c>
      <c r="BH803" s="249">
        <f aca="true" t="shared" si="67" ref="BH803:BH812">IF(N803="sníž. přenesená",J803,0)</f>
        <v>0</v>
      </c>
      <c r="BI803" s="249">
        <f aca="true" t="shared" si="68" ref="BI803:BI812">IF(N803="nulová",J803,0)</f>
        <v>0</v>
      </c>
      <c r="BJ803" s="97" t="s">
        <v>84</v>
      </c>
      <c r="BK803" s="249">
        <f aca="true" t="shared" si="69" ref="BK803:BK812">ROUND(I803*H803,2)</f>
        <v>0</v>
      </c>
      <c r="BL803" s="97" t="s">
        <v>238</v>
      </c>
      <c r="BM803" s="97" t="s">
        <v>1375</v>
      </c>
    </row>
    <row r="804" spans="2:65" s="117" customFormat="1" ht="16.5" customHeight="1">
      <c r="B804" s="112"/>
      <c r="C804" s="271" t="s">
        <v>1376</v>
      </c>
      <c r="D804" s="271" t="s">
        <v>198</v>
      </c>
      <c r="E804" s="272" t="s">
        <v>1377</v>
      </c>
      <c r="F804" s="273" t="s">
        <v>1378</v>
      </c>
      <c r="G804" s="274" t="s">
        <v>163</v>
      </c>
      <c r="H804" s="275">
        <v>14</v>
      </c>
      <c r="I804" s="11"/>
      <c r="J804" s="276">
        <f t="shared" si="60"/>
        <v>0</v>
      </c>
      <c r="K804" s="273"/>
      <c r="L804" s="277"/>
      <c r="M804" s="278" t="s">
        <v>5</v>
      </c>
      <c r="N804" s="279" t="s">
        <v>47</v>
      </c>
      <c r="O804" s="113"/>
      <c r="P804" s="247">
        <f t="shared" si="61"/>
        <v>0</v>
      </c>
      <c r="Q804" s="247">
        <v>0.005</v>
      </c>
      <c r="R804" s="247">
        <f t="shared" si="62"/>
        <v>0.07</v>
      </c>
      <c r="S804" s="247">
        <v>0</v>
      </c>
      <c r="T804" s="248">
        <f t="shared" si="63"/>
        <v>0</v>
      </c>
      <c r="AR804" s="97" t="s">
        <v>333</v>
      </c>
      <c r="AT804" s="97" t="s">
        <v>198</v>
      </c>
      <c r="AU804" s="97" t="s">
        <v>159</v>
      </c>
      <c r="AY804" s="97" t="s">
        <v>149</v>
      </c>
      <c r="BE804" s="249">
        <f t="shared" si="64"/>
        <v>0</v>
      </c>
      <c r="BF804" s="249">
        <f t="shared" si="65"/>
        <v>0</v>
      </c>
      <c r="BG804" s="249">
        <f t="shared" si="66"/>
        <v>0</v>
      </c>
      <c r="BH804" s="249">
        <f t="shared" si="67"/>
        <v>0</v>
      </c>
      <c r="BI804" s="249">
        <f t="shared" si="68"/>
        <v>0</v>
      </c>
      <c r="BJ804" s="97" t="s">
        <v>84</v>
      </c>
      <c r="BK804" s="249">
        <f t="shared" si="69"/>
        <v>0</v>
      </c>
      <c r="BL804" s="97" t="s">
        <v>238</v>
      </c>
      <c r="BM804" s="97" t="s">
        <v>1379</v>
      </c>
    </row>
    <row r="805" spans="2:65" s="117" customFormat="1" ht="16.5" customHeight="1">
      <c r="B805" s="112"/>
      <c r="C805" s="239" t="s">
        <v>1380</v>
      </c>
      <c r="D805" s="239" t="s">
        <v>151</v>
      </c>
      <c r="E805" s="240" t="s">
        <v>1381</v>
      </c>
      <c r="F805" s="241" t="s">
        <v>1382</v>
      </c>
      <c r="G805" s="242" t="s">
        <v>163</v>
      </c>
      <c r="H805" s="243">
        <v>52</v>
      </c>
      <c r="I805" s="8"/>
      <c r="J805" s="244">
        <f t="shared" si="60"/>
        <v>0</v>
      </c>
      <c r="K805" s="241"/>
      <c r="L805" s="112"/>
      <c r="M805" s="245" t="s">
        <v>5</v>
      </c>
      <c r="N805" s="246" t="s">
        <v>47</v>
      </c>
      <c r="O805" s="113"/>
      <c r="P805" s="247">
        <f t="shared" si="61"/>
        <v>0</v>
      </c>
      <c r="Q805" s="247">
        <v>0</v>
      </c>
      <c r="R805" s="247">
        <f t="shared" si="62"/>
        <v>0</v>
      </c>
      <c r="S805" s="247">
        <v>0</v>
      </c>
      <c r="T805" s="248">
        <f t="shared" si="63"/>
        <v>0</v>
      </c>
      <c r="AR805" s="97" t="s">
        <v>238</v>
      </c>
      <c r="AT805" s="97" t="s">
        <v>151</v>
      </c>
      <c r="AU805" s="97" t="s">
        <v>159</v>
      </c>
      <c r="AY805" s="97" t="s">
        <v>149</v>
      </c>
      <c r="BE805" s="249">
        <f t="shared" si="64"/>
        <v>0</v>
      </c>
      <c r="BF805" s="249">
        <f t="shared" si="65"/>
        <v>0</v>
      </c>
      <c r="BG805" s="249">
        <f t="shared" si="66"/>
        <v>0</v>
      </c>
      <c r="BH805" s="249">
        <f t="shared" si="67"/>
        <v>0</v>
      </c>
      <c r="BI805" s="249">
        <f t="shared" si="68"/>
        <v>0</v>
      </c>
      <c r="BJ805" s="97" t="s">
        <v>84</v>
      </c>
      <c r="BK805" s="249">
        <f t="shared" si="69"/>
        <v>0</v>
      </c>
      <c r="BL805" s="97" t="s">
        <v>238</v>
      </c>
      <c r="BM805" s="97" t="s">
        <v>1383</v>
      </c>
    </row>
    <row r="806" spans="2:65" s="117" customFormat="1" ht="16.5" customHeight="1">
      <c r="B806" s="112"/>
      <c r="C806" s="239" t="s">
        <v>1384</v>
      </c>
      <c r="D806" s="239" t="s">
        <v>151</v>
      </c>
      <c r="E806" s="240" t="s">
        <v>1385</v>
      </c>
      <c r="F806" s="241" t="s">
        <v>1386</v>
      </c>
      <c r="G806" s="242" t="s">
        <v>163</v>
      </c>
      <c r="H806" s="243">
        <v>28</v>
      </c>
      <c r="I806" s="8"/>
      <c r="J806" s="244">
        <f t="shared" si="60"/>
        <v>0</v>
      </c>
      <c r="K806" s="241"/>
      <c r="L806" s="112"/>
      <c r="M806" s="245" t="s">
        <v>5</v>
      </c>
      <c r="N806" s="246" t="s">
        <v>47</v>
      </c>
      <c r="O806" s="113"/>
      <c r="P806" s="247">
        <f t="shared" si="61"/>
        <v>0</v>
      </c>
      <c r="Q806" s="247">
        <v>0</v>
      </c>
      <c r="R806" s="247">
        <f t="shared" si="62"/>
        <v>0</v>
      </c>
      <c r="S806" s="247">
        <v>0</v>
      </c>
      <c r="T806" s="248">
        <f t="shared" si="63"/>
        <v>0</v>
      </c>
      <c r="AR806" s="97" t="s">
        <v>238</v>
      </c>
      <c r="AT806" s="97" t="s">
        <v>151</v>
      </c>
      <c r="AU806" s="97" t="s">
        <v>159</v>
      </c>
      <c r="AY806" s="97" t="s">
        <v>149</v>
      </c>
      <c r="BE806" s="249">
        <f t="shared" si="64"/>
        <v>0</v>
      </c>
      <c r="BF806" s="249">
        <f t="shared" si="65"/>
        <v>0</v>
      </c>
      <c r="BG806" s="249">
        <f t="shared" si="66"/>
        <v>0</v>
      </c>
      <c r="BH806" s="249">
        <f t="shared" si="67"/>
        <v>0</v>
      </c>
      <c r="BI806" s="249">
        <f t="shared" si="68"/>
        <v>0</v>
      </c>
      <c r="BJ806" s="97" t="s">
        <v>84</v>
      </c>
      <c r="BK806" s="249">
        <f t="shared" si="69"/>
        <v>0</v>
      </c>
      <c r="BL806" s="97" t="s">
        <v>238</v>
      </c>
      <c r="BM806" s="97" t="s">
        <v>1387</v>
      </c>
    </row>
    <row r="807" spans="2:65" s="117" customFormat="1" ht="16.5" customHeight="1">
      <c r="B807" s="112"/>
      <c r="C807" s="239" t="s">
        <v>1388</v>
      </c>
      <c r="D807" s="239" t="s">
        <v>151</v>
      </c>
      <c r="E807" s="240" t="s">
        <v>1389</v>
      </c>
      <c r="F807" s="241" t="s">
        <v>1390</v>
      </c>
      <c r="G807" s="242" t="s">
        <v>163</v>
      </c>
      <c r="H807" s="243">
        <v>15</v>
      </c>
      <c r="I807" s="8"/>
      <c r="J807" s="244">
        <f t="shared" si="60"/>
        <v>0</v>
      </c>
      <c r="K807" s="241"/>
      <c r="L807" s="112"/>
      <c r="M807" s="245" t="s">
        <v>5</v>
      </c>
      <c r="N807" s="246" t="s">
        <v>47</v>
      </c>
      <c r="O807" s="113"/>
      <c r="P807" s="247">
        <f t="shared" si="61"/>
        <v>0</v>
      </c>
      <c r="Q807" s="247">
        <v>0</v>
      </c>
      <c r="R807" s="247">
        <f t="shared" si="62"/>
        <v>0</v>
      </c>
      <c r="S807" s="247">
        <v>0</v>
      </c>
      <c r="T807" s="248">
        <f t="shared" si="63"/>
        <v>0</v>
      </c>
      <c r="AR807" s="97" t="s">
        <v>238</v>
      </c>
      <c r="AT807" s="97" t="s">
        <v>151</v>
      </c>
      <c r="AU807" s="97" t="s">
        <v>159</v>
      </c>
      <c r="AY807" s="97" t="s">
        <v>149</v>
      </c>
      <c r="BE807" s="249">
        <f t="shared" si="64"/>
        <v>0</v>
      </c>
      <c r="BF807" s="249">
        <f t="shared" si="65"/>
        <v>0</v>
      </c>
      <c r="BG807" s="249">
        <f t="shared" si="66"/>
        <v>0</v>
      </c>
      <c r="BH807" s="249">
        <f t="shared" si="67"/>
        <v>0</v>
      </c>
      <c r="BI807" s="249">
        <f t="shared" si="68"/>
        <v>0</v>
      </c>
      <c r="BJ807" s="97" t="s">
        <v>84</v>
      </c>
      <c r="BK807" s="249">
        <f t="shared" si="69"/>
        <v>0</v>
      </c>
      <c r="BL807" s="97" t="s">
        <v>238</v>
      </c>
      <c r="BM807" s="97" t="s">
        <v>1391</v>
      </c>
    </row>
    <row r="808" spans="2:65" s="117" customFormat="1" ht="16.5" customHeight="1">
      <c r="B808" s="112"/>
      <c r="C808" s="239" t="s">
        <v>1392</v>
      </c>
      <c r="D808" s="239" t="s">
        <v>151</v>
      </c>
      <c r="E808" s="240" t="s">
        <v>1393</v>
      </c>
      <c r="F808" s="241" t="s">
        <v>1394</v>
      </c>
      <c r="G808" s="242" t="s">
        <v>163</v>
      </c>
      <c r="H808" s="243">
        <v>3</v>
      </c>
      <c r="I808" s="8"/>
      <c r="J808" s="244">
        <f t="shared" si="60"/>
        <v>0</v>
      </c>
      <c r="K808" s="241"/>
      <c r="L808" s="112"/>
      <c r="M808" s="245" t="s">
        <v>5</v>
      </c>
      <c r="N808" s="246" t="s">
        <v>47</v>
      </c>
      <c r="O808" s="113"/>
      <c r="P808" s="247">
        <f t="shared" si="61"/>
        <v>0</v>
      </c>
      <c r="Q808" s="247">
        <v>0</v>
      </c>
      <c r="R808" s="247">
        <f t="shared" si="62"/>
        <v>0</v>
      </c>
      <c r="S808" s="247">
        <v>0</v>
      </c>
      <c r="T808" s="248">
        <f t="shared" si="63"/>
        <v>0</v>
      </c>
      <c r="AR808" s="97" t="s">
        <v>238</v>
      </c>
      <c r="AT808" s="97" t="s">
        <v>151</v>
      </c>
      <c r="AU808" s="97" t="s">
        <v>159</v>
      </c>
      <c r="AY808" s="97" t="s">
        <v>149</v>
      </c>
      <c r="BE808" s="249">
        <f t="shared" si="64"/>
        <v>0</v>
      </c>
      <c r="BF808" s="249">
        <f t="shared" si="65"/>
        <v>0</v>
      </c>
      <c r="BG808" s="249">
        <f t="shared" si="66"/>
        <v>0</v>
      </c>
      <c r="BH808" s="249">
        <f t="shared" si="67"/>
        <v>0</v>
      </c>
      <c r="BI808" s="249">
        <f t="shared" si="68"/>
        <v>0</v>
      </c>
      <c r="BJ808" s="97" t="s">
        <v>84</v>
      </c>
      <c r="BK808" s="249">
        <f t="shared" si="69"/>
        <v>0</v>
      </c>
      <c r="BL808" s="97" t="s">
        <v>238</v>
      </c>
      <c r="BM808" s="97" t="s">
        <v>1395</v>
      </c>
    </row>
    <row r="809" spans="2:65" s="117" customFormat="1" ht="16.5" customHeight="1">
      <c r="B809" s="112"/>
      <c r="C809" s="239" t="s">
        <v>1396</v>
      </c>
      <c r="D809" s="239" t="s">
        <v>151</v>
      </c>
      <c r="E809" s="240" t="s">
        <v>1397</v>
      </c>
      <c r="F809" s="241" t="s">
        <v>1398</v>
      </c>
      <c r="G809" s="242" t="s">
        <v>163</v>
      </c>
      <c r="H809" s="243">
        <v>6</v>
      </c>
      <c r="I809" s="8"/>
      <c r="J809" s="244">
        <f t="shared" si="60"/>
        <v>0</v>
      </c>
      <c r="K809" s="241"/>
      <c r="L809" s="112"/>
      <c r="M809" s="245" t="s">
        <v>5</v>
      </c>
      <c r="N809" s="246" t="s">
        <v>47</v>
      </c>
      <c r="O809" s="113"/>
      <c r="P809" s="247">
        <f t="shared" si="61"/>
        <v>0</v>
      </c>
      <c r="Q809" s="247">
        <v>0</v>
      </c>
      <c r="R809" s="247">
        <f t="shared" si="62"/>
        <v>0</v>
      </c>
      <c r="S809" s="247">
        <v>0</v>
      </c>
      <c r="T809" s="248">
        <f t="shared" si="63"/>
        <v>0</v>
      </c>
      <c r="AR809" s="97" t="s">
        <v>238</v>
      </c>
      <c r="AT809" s="97" t="s">
        <v>151</v>
      </c>
      <c r="AU809" s="97" t="s">
        <v>159</v>
      </c>
      <c r="AY809" s="97" t="s">
        <v>149</v>
      </c>
      <c r="BE809" s="249">
        <f t="shared" si="64"/>
        <v>0</v>
      </c>
      <c r="BF809" s="249">
        <f t="shared" si="65"/>
        <v>0</v>
      </c>
      <c r="BG809" s="249">
        <f t="shared" si="66"/>
        <v>0</v>
      </c>
      <c r="BH809" s="249">
        <f t="shared" si="67"/>
        <v>0</v>
      </c>
      <c r="BI809" s="249">
        <f t="shared" si="68"/>
        <v>0</v>
      </c>
      <c r="BJ809" s="97" t="s">
        <v>84</v>
      </c>
      <c r="BK809" s="249">
        <f t="shared" si="69"/>
        <v>0</v>
      </c>
      <c r="BL809" s="97" t="s">
        <v>238</v>
      </c>
      <c r="BM809" s="97" t="s">
        <v>1399</v>
      </c>
    </row>
    <row r="810" spans="2:65" s="117" customFormat="1" ht="16.5" customHeight="1">
      <c r="B810" s="112"/>
      <c r="C810" s="239" t="s">
        <v>1400</v>
      </c>
      <c r="D810" s="239" t="s">
        <v>151</v>
      </c>
      <c r="E810" s="240" t="s">
        <v>1401</v>
      </c>
      <c r="F810" s="241" t="s">
        <v>1402</v>
      </c>
      <c r="G810" s="242" t="s">
        <v>163</v>
      </c>
      <c r="H810" s="243">
        <v>6</v>
      </c>
      <c r="I810" s="8"/>
      <c r="J810" s="244">
        <f t="shared" si="60"/>
        <v>0</v>
      </c>
      <c r="K810" s="241"/>
      <c r="L810" s="112"/>
      <c r="M810" s="245" t="s">
        <v>5</v>
      </c>
      <c r="N810" s="246" t="s">
        <v>47</v>
      </c>
      <c r="O810" s="113"/>
      <c r="P810" s="247">
        <f t="shared" si="61"/>
        <v>0</v>
      </c>
      <c r="Q810" s="247">
        <v>0</v>
      </c>
      <c r="R810" s="247">
        <f t="shared" si="62"/>
        <v>0</v>
      </c>
      <c r="S810" s="247">
        <v>0</v>
      </c>
      <c r="T810" s="248">
        <f t="shared" si="63"/>
        <v>0</v>
      </c>
      <c r="AR810" s="97" t="s">
        <v>238</v>
      </c>
      <c r="AT810" s="97" t="s">
        <v>151</v>
      </c>
      <c r="AU810" s="97" t="s">
        <v>159</v>
      </c>
      <c r="AY810" s="97" t="s">
        <v>149</v>
      </c>
      <c r="BE810" s="249">
        <f t="shared" si="64"/>
        <v>0</v>
      </c>
      <c r="BF810" s="249">
        <f t="shared" si="65"/>
        <v>0</v>
      </c>
      <c r="BG810" s="249">
        <f t="shared" si="66"/>
        <v>0</v>
      </c>
      <c r="BH810" s="249">
        <f t="shared" si="67"/>
        <v>0</v>
      </c>
      <c r="BI810" s="249">
        <f t="shared" si="68"/>
        <v>0</v>
      </c>
      <c r="BJ810" s="97" t="s">
        <v>84</v>
      </c>
      <c r="BK810" s="249">
        <f t="shared" si="69"/>
        <v>0</v>
      </c>
      <c r="BL810" s="97" t="s">
        <v>238</v>
      </c>
      <c r="BM810" s="97" t="s">
        <v>1403</v>
      </c>
    </row>
    <row r="811" spans="2:65" s="117" customFormat="1" ht="16.5" customHeight="1">
      <c r="B811" s="112"/>
      <c r="C811" s="239" t="s">
        <v>1404</v>
      </c>
      <c r="D811" s="239" t="s">
        <v>151</v>
      </c>
      <c r="E811" s="240" t="s">
        <v>1405</v>
      </c>
      <c r="F811" s="241" t="s">
        <v>1406</v>
      </c>
      <c r="G811" s="242" t="s">
        <v>163</v>
      </c>
      <c r="H811" s="243">
        <v>2</v>
      </c>
      <c r="I811" s="8"/>
      <c r="J811" s="244">
        <f t="shared" si="60"/>
        <v>0</v>
      </c>
      <c r="K811" s="241"/>
      <c r="L811" s="112"/>
      <c r="M811" s="245" t="s">
        <v>5</v>
      </c>
      <c r="N811" s="246" t="s">
        <v>47</v>
      </c>
      <c r="O811" s="113"/>
      <c r="P811" s="247">
        <f t="shared" si="61"/>
        <v>0</v>
      </c>
      <c r="Q811" s="247">
        <v>0</v>
      </c>
      <c r="R811" s="247">
        <f t="shared" si="62"/>
        <v>0</v>
      </c>
      <c r="S811" s="247">
        <v>0</v>
      </c>
      <c r="T811" s="248">
        <f t="shared" si="63"/>
        <v>0</v>
      </c>
      <c r="AR811" s="97" t="s">
        <v>238</v>
      </c>
      <c r="AT811" s="97" t="s">
        <v>151</v>
      </c>
      <c r="AU811" s="97" t="s">
        <v>159</v>
      </c>
      <c r="AY811" s="97" t="s">
        <v>149</v>
      </c>
      <c r="BE811" s="249">
        <f t="shared" si="64"/>
        <v>0</v>
      </c>
      <c r="BF811" s="249">
        <f t="shared" si="65"/>
        <v>0</v>
      </c>
      <c r="BG811" s="249">
        <f t="shared" si="66"/>
        <v>0</v>
      </c>
      <c r="BH811" s="249">
        <f t="shared" si="67"/>
        <v>0</v>
      </c>
      <c r="BI811" s="249">
        <f t="shared" si="68"/>
        <v>0</v>
      </c>
      <c r="BJ811" s="97" t="s">
        <v>84</v>
      </c>
      <c r="BK811" s="249">
        <f t="shared" si="69"/>
        <v>0</v>
      </c>
      <c r="BL811" s="97" t="s">
        <v>238</v>
      </c>
      <c r="BM811" s="97" t="s">
        <v>1407</v>
      </c>
    </row>
    <row r="812" spans="2:65" s="117" customFormat="1" ht="16.5" customHeight="1">
      <c r="B812" s="112"/>
      <c r="C812" s="239" t="s">
        <v>1408</v>
      </c>
      <c r="D812" s="239" t="s">
        <v>151</v>
      </c>
      <c r="E812" s="240" t="s">
        <v>1409</v>
      </c>
      <c r="F812" s="241" t="s">
        <v>1410</v>
      </c>
      <c r="G812" s="242" t="s">
        <v>189</v>
      </c>
      <c r="H812" s="243">
        <v>308</v>
      </c>
      <c r="I812" s="8"/>
      <c r="J812" s="244">
        <f t="shared" si="60"/>
        <v>0</v>
      </c>
      <c r="K812" s="241"/>
      <c r="L812" s="112"/>
      <c r="M812" s="245" t="s">
        <v>5</v>
      </c>
      <c r="N812" s="246" t="s">
        <v>47</v>
      </c>
      <c r="O812" s="113"/>
      <c r="P812" s="247">
        <f t="shared" si="61"/>
        <v>0</v>
      </c>
      <c r="Q812" s="247">
        <v>0</v>
      </c>
      <c r="R812" s="247">
        <f t="shared" si="62"/>
        <v>0</v>
      </c>
      <c r="S812" s="247">
        <v>0</v>
      </c>
      <c r="T812" s="248">
        <f t="shared" si="63"/>
        <v>0</v>
      </c>
      <c r="AR812" s="97" t="s">
        <v>238</v>
      </c>
      <c r="AT812" s="97" t="s">
        <v>151</v>
      </c>
      <c r="AU812" s="97" t="s">
        <v>159</v>
      </c>
      <c r="AY812" s="97" t="s">
        <v>149</v>
      </c>
      <c r="BE812" s="249">
        <f t="shared" si="64"/>
        <v>0</v>
      </c>
      <c r="BF812" s="249">
        <f t="shared" si="65"/>
        <v>0</v>
      </c>
      <c r="BG812" s="249">
        <f t="shared" si="66"/>
        <v>0</v>
      </c>
      <c r="BH812" s="249">
        <f t="shared" si="67"/>
        <v>0</v>
      </c>
      <c r="BI812" s="249">
        <f t="shared" si="68"/>
        <v>0</v>
      </c>
      <c r="BJ812" s="97" t="s">
        <v>84</v>
      </c>
      <c r="BK812" s="249">
        <f t="shared" si="69"/>
        <v>0</v>
      </c>
      <c r="BL812" s="97" t="s">
        <v>238</v>
      </c>
      <c r="BM812" s="97" t="s">
        <v>1411</v>
      </c>
    </row>
    <row r="813" spans="2:51" s="251" customFormat="1" ht="13.5">
      <c r="B813" s="250"/>
      <c r="D813" s="252" t="s">
        <v>157</v>
      </c>
      <c r="E813" s="253" t="s">
        <v>5</v>
      </c>
      <c r="F813" s="254" t="s">
        <v>1412</v>
      </c>
      <c r="H813" s="255">
        <v>62</v>
      </c>
      <c r="I813" s="9"/>
      <c r="L813" s="250"/>
      <c r="M813" s="256"/>
      <c r="N813" s="257"/>
      <c r="O813" s="257"/>
      <c r="P813" s="257"/>
      <c r="Q813" s="257"/>
      <c r="R813" s="257"/>
      <c r="S813" s="257"/>
      <c r="T813" s="258"/>
      <c r="AT813" s="253" t="s">
        <v>157</v>
      </c>
      <c r="AU813" s="253" t="s">
        <v>159</v>
      </c>
      <c r="AV813" s="251" t="s">
        <v>86</v>
      </c>
      <c r="AW813" s="251" t="s">
        <v>39</v>
      </c>
      <c r="AX813" s="251" t="s">
        <v>76</v>
      </c>
      <c r="AY813" s="253" t="s">
        <v>149</v>
      </c>
    </row>
    <row r="814" spans="2:51" s="251" customFormat="1" ht="13.5">
      <c r="B814" s="250"/>
      <c r="D814" s="252" t="s">
        <v>157</v>
      </c>
      <c r="E814" s="253" t="s">
        <v>5</v>
      </c>
      <c r="F814" s="254" t="s">
        <v>1413</v>
      </c>
      <c r="H814" s="255">
        <v>246</v>
      </c>
      <c r="I814" s="9"/>
      <c r="L814" s="250"/>
      <c r="M814" s="256"/>
      <c r="N814" s="257"/>
      <c r="O814" s="257"/>
      <c r="P814" s="257"/>
      <c r="Q814" s="257"/>
      <c r="R814" s="257"/>
      <c r="S814" s="257"/>
      <c r="T814" s="258"/>
      <c r="AT814" s="253" t="s">
        <v>157</v>
      </c>
      <c r="AU814" s="253" t="s">
        <v>159</v>
      </c>
      <c r="AV814" s="251" t="s">
        <v>86</v>
      </c>
      <c r="AW814" s="251" t="s">
        <v>39</v>
      </c>
      <c r="AX814" s="251" t="s">
        <v>76</v>
      </c>
      <c r="AY814" s="253" t="s">
        <v>149</v>
      </c>
    </row>
    <row r="815" spans="2:51" s="281" customFormat="1" ht="13.5">
      <c r="B815" s="280"/>
      <c r="D815" s="259" t="s">
        <v>157</v>
      </c>
      <c r="E815" s="282" t="s">
        <v>5</v>
      </c>
      <c r="F815" s="283" t="s">
        <v>237</v>
      </c>
      <c r="H815" s="284">
        <v>308</v>
      </c>
      <c r="I815" s="12"/>
      <c r="L815" s="280"/>
      <c r="M815" s="285"/>
      <c r="N815" s="286"/>
      <c r="O815" s="286"/>
      <c r="P815" s="286"/>
      <c r="Q815" s="286"/>
      <c r="R815" s="286"/>
      <c r="S815" s="286"/>
      <c r="T815" s="287"/>
      <c r="AT815" s="288" t="s">
        <v>157</v>
      </c>
      <c r="AU815" s="288" t="s">
        <v>159</v>
      </c>
      <c r="AV815" s="281" t="s">
        <v>155</v>
      </c>
      <c r="AW815" s="281" t="s">
        <v>39</v>
      </c>
      <c r="AX815" s="281" t="s">
        <v>84</v>
      </c>
      <c r="AY815" s="288" t="s">
        <v>149</v>
      </c>
    </row>
    <row r="816" spans="2:65" s="117" customFormat="1" ht="16.5" customHeight="1">
      <c r="B816" s="112"/>
      <c r="C816" s="271" t="s">
        <v>1414</v>
      </c>
      <c r="D816" s="271" t="s">
        <v>198</v>
      </c>
      <c r="E816" s="272" t="s">
        <v>1415</v>
      </c>
      <c r="F816" s="273" t="s">
        <v>1416</v>
      </c>
      <c r="G816" s="274" t="s">
        <v>189</v>
      </c>
      <c r="H816" s="275">
        <v>62</v>
      </c>
      <c r="I816" s="11"/>
      <c r="J816" s="276">
        <f>ROUND(I816*H816,2)</f>
        <v>0</v>
      </c>
      <c r="K816" s="273"/>
      <c r="L816" s="277"/>
      <c r="M816" s="278" t="s">
        <v>5</v>
      </c>
      <c r="N816" s="279" t="s">
        <v>47</v>
      </c>
      <c r="O816" s="113"/>
      <c r="P816" s="247">
        <f>O816*H816</f>
        <v>0</v>
      </c>
      <c r="Q816" s="247">
        <v>0.0024</v>
      </c>
      <c r="R816" s="247">
        <f>Q816*H816</f>
        <v>0.1488</v>
      </c>
      <c r="S816" s="247">
        <v>0</v>
      </c>
      <c r="T816" s="248">
        <f>S816*H816</f>
        <v>0</v>
      </c>
      <c r="AR816" s="97" t="s">
        <v>333</v>
      </c>
      <c r="AT816" s="97" t="s">
        <v>198</v>
      </c>
      <c r="AU816" s="97" t="s">
        <v>159</v>
      </c>
      <c r="AY816" s="97" t="s">
        <v>149</v>
      </c>
      <c r="BE816" s="249">
        <f>IF(N816="základní",J816,0)</f>
        <v>0</v>
      </c>
      <c r="BF816" s="249">
        <f>IF(N816="snížená",J816,0)</f>
        <v>0</v>
      </c>
      <c r="BG816" s="249">
        <f>IF(N816="zákl. přenesená",J816,0)</f>
        <v>0</v>
      </c>
      <c r="BH816" s="249">
        <f>IF(N816="sníž. přenesená",J816,0)</f>
        <v>0</v>
      </c>
      <c r="BI816" s="249">
        <f>IF(N816="nulová",J816,0)</f>
        <v>0</v>
      </c>
      <c r="BJ816" s="97" t="s">
        <v>84</v>
      </c>
      <c r="BK816" s="249">
        <f>ROUND(I816*H816,2)</f>
        <v>0</v>
      </c>
      <c r="BL816" s="97" t="s">
        <v>238</v>
      </c>
      <c r="BM816" s="97" t="s">
        <v>1417</v>
      </c>
    </row>
    <row r="817" spans="2:47" s="117" customFormat="1" ht="27">
      <c r="B817" s="112"/>
      <c r="D817" s="259" t="s">
        <v>242</v>
      </c>
      <c r="F817" s="294" t="s">
        <v>1418</v>
      </c>
      <c r="I817" s="13"/>
      <c r="L817" s="112"/>
      <c r="M817" s="290"/>
      <c r="N817" s="113"/>
      <c r="O817" s="113"/>
      <c r="P817" s="113"/>
      <c r="Q817" s="113"/>
      <c r="R817" s="113"/>
      <c r="S817" s="113"/>
      <c r="T817" s="143"/>
      <c r="AT817" s="97" t="s">
        <v>242</v>
      </c>
      <c r="AU817" s="97" t="s">
        <v>159</v>
      </c>
    </row>
    <row r="818" spans="2:65" s="117" customFormat="1" ht="16.5" customHeight="1">
      <c r="B818" s="112"/>
      <c r="C818" s="271" t="s">
        <v>1419</v>
      </c>
      <c r="D818" s="271" t="s">
        <v>198</v>
      </c>
      <c r="E818" s="272" t="s">
        <v>1420</v>
      </c>
      <c r="F818" s="273" t="s">
        <v>1421</v>
      </c>
      <c r="G818" s="274" t="s">
        <v>189</v>
      </c>
      <c r="H818" s="275">
        <v>246</v>
      </c>
      <c r="I818" s="11"/>
      <c r="J818" s="276">
        <f>ROUND(I818*H818,2)</f>
        <v>0</v>
      </c>
      <c r="K818" s="273"/>
      <c r="L818" s="277"/>
      <c r="M818" s="278" t="s">
        <v>5</v>
      </c>
      <c r="N818" s="279" t="s">
        <v>47</v>
      </c>
      <c r="O818" s="113"/>
      <c r="P818" s="247">
        <f>O818*H818</f>
        <v>0</v>
      </c>
      <c r="Q818" s="247">
        <v>0.0024</v>
      </c>
      <c r="R818" s="247">
        <f>Q818*H818</f>
        <v>0.5903999999999999</v>
      </c>
      <c r="S818" s="247">
        <v>0</v>
      </c>
      <c r="T818" s="248">
        <f>S818*H818</f>
        <v>0</v>
      </c>
      <c r="AR818" s="97" t="s">
        <v>333</v>
      </c>
      <c r="AT818" s="97" t="s">
        <v>198</v>
      </c>
      <c r="AU818" s="97" t="s">
        <v>159</v>
      </c>
      <c r="AY818" s="97" t="s">
        <v>149</v>
      </c>
      <c r="BE818" s="249">
        <f>IF(N818="základní",J818,0)</f>
        <v>0</v>
      </c>
      <c r="BF818" s="249">
        <f>IF(N818="snížená",J818,0)</f>
        <v>0</v>
      </c>
      <c r="BG818" s="249">
        <f>IF(N818="zákl. přenesená",J818,0)</f>
        <v>0</v>
      </c>
      <c r="BH818" s="249">
        <f>IF(N818="sníž. přenesená",J818,0)</f>
        <v>0</v>
      </c>
      <c r="BI818" s="249">
        <f>IF(N818="nulová",J818,0)</f>
        <v>0</v>
      </c>
      <c r="BJ818" s="97" t="s">
        <v>84</v>
      </c>
      <c r="BK818" s="249">
        <f>ROUND(I818*H818,2)</f>
        <v>0</v>
      </c>
      <c r="BL818" s="97" t="s">
        <v>238</v>
      </c>
      <c r="BM818" s="97" t="s">
        <v>1422</v>
      </c>
    </row>
    <row r="819" spans="2:47" s="117" customFormat="1" ht="27">
      <c r="B819" s="112"/>
      <c r="D819" s="259" t="s">
        <v>242</v>
      </c>
      <c r="F819" s="294" t="s">
        <v>1352</v>
      </c>
      <c r="I819" s="13"/>
      <c r="L819" s="112"/>
      <c r="M819" s="290"/>
      <c r="N819" s="113"/>
      <c r="O819" s="113"/>
      <c r="P819" s="113"/>
      <c r="Q819" s="113"/>
      <c r="R819" s="113"/>
      <c r="S819" s="113"/>
      <c r="T819" s="143"/>
      <c r="AT819" s="97" t="s">
        <v>242</v>
      </c>
      <c r="AU819" s="97" t="s">
        <v>159</v>
      </c>
    </row>
    <row r="820" spans="2:65" s="117" customFormat="1" ht="16.5" customHeight="1">
      <c r="B820" s="112"/>
      <c r="C820" s="239" t="s">
        <v>1423</v>
      </c>
      <c r="D820" s="239" t="s">
        <v>151</v>
      </c>
      <c r="E820" s="240" t="s">
        <v>1424</v>
      </c>
      <c r="F820" s="241" t="s">
        <v>1425</v>
      </c>
      <c r="G820" s="242" t="s">
        <v>189</v>
      </c>
      <c r="H820" s="243">
        <v>148</v>
      </c>
      <c r="I820" s="8"/>
      <c r="J820" s="244">
        <f>ROUND(I820*H820,2)</f>
        <v>0</v>
      </c>
      <c r="K820" s="241"/>
      <c r="L820" s="112"/>
      <c r="M820" s="245" t="s">
        <v>5</v>
      </c>
      <c r="N820" s="246" t="s">
        <v>47</v>
      </c>
      <c r="O820" s="113"/>
      <c r="P820" s="247">
        <f>O820*H820</f>
        <v>0</v>
      </c>
      <c r="Q820" s="247">
        <v>0</v>
      </c>
      <c r="R820" s="247">
        <f>Q820*H820</f>
        <v>0</v>
      </c>
      <c r="S820" s="247">
        <v>0</v>
      </c>
      <c r="T820" s="248">
        <f>S820*H820</f>
        <v>0</v>
      </c>
      <c r="AR820" s="97" t="s">
        <v>238</v>
      </c>
      <c r="AT820" s="97" t="s">
        <v>151</v>
      </c>
      <c r="AU820" s="97" t="s">
        <v>159</v>
      </c>
      <c r="AY820" s="97" t="s">
        <v>149</v>
      </c>
      <c r="BE820" s="249">
        <f>IF(N820="základní",J820,0)</f>
        <v>0</v>
      </c>
      <c r="BF820" s="249">
        <f>IF(N820="snížená",J820,0)</f>
        <v>0</v>
      </c>
      <c r="BG820" s="249">
        <f>IF(N820="zákl. přenesená",J820,0)</f>
        <v>0</v>
      </c>
      <c r="BH820" s="249">
        <f>IF(N820="sníž. přenesená",J820,0)</f>
        <v>0</v>
      </c>
      <c r="BI820" s="249">
        <f>IF(N820="nulová",J820,0)</f>
        <v>0</v>
      </c>
      <c r="BJ820" s="97" t="s">
        <v>84</v>
      </c>
      <c r="BK820" s="249">
        <f>ROUND(I820*H820,2)</f>
        <v>0</v>
      </c>
      <c r="BL820" s="97" t="s">
        <v>238</v>
      </c>
      <c r="BM820" s="97" t="s">
        <v>1426</v>
      </c>
    </row>
    <row r="821" spans="2:51" s="251" customFormat="1" ht="13.5">
      <c r="B821" s="250"/>
      <c r="D821" s="252" t="s">
        <v>157</v>
      </c>
      <c r="E821" s="253" t="s">
        <v>5</v>
      </c>
      <c r="F821" s="254" t="s">
        <v>1427</v>
      </c>
      <c r="H821" s="255">
        <v>10</v>
      </c>
      <c r="I821" s="9"/>
      <c r="L821" s="250"/>
      <c r="M821" s="256"/>
      <c r="N821" s="257"/>
      <c r="O821" s="257"/>
      <c r="P821" s="257"/>
      <c r="Q821" s="257"/>
      <c r="R821" s="257"/>
      <c r="S821" s="257"/>
      <c r="T821" s="258"/>
      <c r="AT821" s="253" t="s">
        <v>157</v>
      </c>
      <c r="AU821" s="253" t="s">
        <v>159</v>
      </c>
      <c r="AV821" s="251" t="s">
        <v>86</v>
      </c>
      <c r="AW821" s="251" t="s">
        <v>39</v>
      </c>
      <c r="AX821" s="251" t="s">
        <v>76</v>
      </c>
      <c r="AY821" s="253" t="s">
        <v>149</v>
      </c>
    </row>
    <row r="822" spans="2:51" s="251" customFormat="1" ht="13.5">
      <c r="B822" s="250"/>
      <c r="D822" s="252" t="s">
        <v>157</v>
      </c>
      <c r="E822" s="253" t="s">
        <v>5</v>
      </c>
      <c r="F822" s="254" t="s">
        <v>1428</v>
      </c>
      <c r="H822" s="255">
        <v>138</v>
      </c>
      <c r="I822" s="9"/>
      <c r="L822" s="250"/>
      <c r="M822" s="256"/>
      <c r="N822" s="257"/>
      <c r="O822" s="257"/>
      <c r="P822" s="257"/>
      <c r="Q822" s="257"/>
      <c r="R822" s="257"/>
      <c r="S822" s="257"/>
      <c r="T822" s="258"/>
      <c r="AT822" s="253" t="s">
        <v>157</v>
      </c>
      <c r="AU822" s="253" t="s">
        <v>159</v>
      </c>
      <c r="AV822" s="251" t="s">
        <v>86</v>
      </c>
      <c r="AW822" s="251" t="s">
        <v>39</v>
      </c>
      <c r="AX822" s="251" t="s">
        <v>76</v>
      </c>
      <c r="AY822" s="253" t="s">
        <v>149</v>
      </c>
    </row>
    <row r="823" spans="2:51" s="281" customFormat="1" ht="13.5">
      <c r="B823" s="280"/>
      <c r="D823" s="259" t="s">
        <v>157</v>
      </c>
      <c r="E823" s="282" t="s">
        <v>5</v>
      </c>
      <c r="F823" s="283" t="s">
        <v>237</v>
      </c>
      <c r="H823" s="284">
        <v>148</v>
      </c>
      <c r="I823" s="12"/>
      <c r="L823" s="280"/>
      <c r="M823" s="285"/>
      <c r="N823" s="286"/>
      <c r="O823" s="286"/>
      <c r="P823" s="286"/>
      <c r="Q823" s="286"/>
      <c r="R823" s="286"/>
      <c r="S823" s="286"/>
      <c r="T823" s="287"/>
      <c r="AT823" s="288" t="s">
        <v>157</v>
      </c>
      <c r="AU823" s="288" t="s">
        <v>159</v>
      </c>
      <c r="AV823" s="281" t="s">
        <v>155</v>
      </c>
      <c r="AW823" s="281" t="s">
        <v>39</v>
      </c>
      <c r="AX823" s="281" t="s">
        <v>84</v>
      </c>
      <c r="AY823" s="288" t="s">
        <v>149</v>
      </c>
    </row>
    <row r="824" spans="2:65" s="117" customFormat="1" ht="16.5" customHeight="1">
      <c r="B824" s="112"/>
      <c r="C824" s="271" t="s">
        <v>1429</v>
      </c>
      <c r="D824" s="271" t="s">
        <v>198</v>
      </c>
      <c r="E824" s="272" t="s">
        <v>1430</v>
      </c>
      <c r="F824" s="273" t="s">
        <v>1431</v>
      </c>
      <c r="G824" s="274" t="s">
        <v>189</v>
      </c>
      <c r="H824" s="275">
        <v>10</v>
      </c>
      <c r="I824" s="11"/>
      <c r="J824" s="276">
        <f>ROUND(I824*H824,2)</f>
        <v>0</v>
      </c>
      <c r="K824" s="273"/>
      <c r="L824" s="277"/>
      <c r="M824" s="278" t="s">
        <v>5</v>
      </c>
      <c r="N824" s="279" t="s">
        <v>47</v>
      </c>
      <c r="O824" s="113"/>
      <c r="P824" s="247">
        <f>O824*H824</f>
        <v>0</v>
      </c>
      <c r="Q824" s="247">
        <v>0.0048</v>
      </c>
      <c r="R824" s="247">
        <f>Q824*H824</f>
        <v>0.047999999999999994</v>
      </c>
      <c r="S824" s="247">
        <v>0</v>
      </c>
      <c r="T824" s="248">
        <f>S824*H824</f>
        <v>0</v>
      </c>
      <c r="AR824" s="97" t="s">
        <v>333</v>
      </c>
      <c r="AT824" s="97" t="s">
        <v>198</v>
      </c>
      <c r="AU824" s="97" t="s">
        <v>159</v>
      </c>
      <c r="AY824" s="97" t="s">
        <v>149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97" t="s">
        <v>84</v>
      </c>
      <c r="BK824" s="249">
        <f>ROUND(I824*H824,2)</f>
        <v>0</v>
      </c>
      <c r="BL824" s="97" t="s">
        <v>238</v>
      </c>
      <c r="BM824" s="97" t="s">
        <v>1432</v>
      </c>
    </row>
    <row r="825" spans="2:47" s="117" customFormat="1" ht="27">
      <c r="B825" s="112"/>
      <c r="D825" s="259" t="s">
        <v>242</v>
      </c>
      <c r="F825" s="294" t="s">
        <v>1366</v>
      </c>
      <c r="I825" s="13"/>
      <c r="L825" s="112"/>
      <c r="M825" s="290"/>
      <c r="N825" s="113"/>
      <c r="O825" s="113"/>
      <c r="P825" s="113"/>
      <c r="Q825" s="113"/>
      <c r="R825" s="113"/>
      <c r="S825" s="113"/>
      <c r="T825" s="143"/>
      <c r="AT825" s="97" t="s">
        <v>242</v>
      </c>
      <c r="AU825" s="97" t="s">
        <v>159</v>
      </c>
    </row>
    <row r="826" spans="2:65" s="117" customFormat="1" ht="16.5" customHeight="1">
      <c r="B826" s="112"/>
      <c r="C826" s="271" t="s">
        <v>1433</v>
      </c>
      <c r="D826" s="271" t="s">
        <v>198</v>
      </c>
      <c r="E826" s="272" t="s">
        <v>1434</v>
      </c>
      <c r="F826" s="273" t="s">
        <v>1435</v>
      </c>
      <c r="G826" s="274" t="s">
        <v>189</v>
      </c>
      <c r="H826" s="275">
        <v>138</v>
      </c>
      <c r="I826" s="11"/>
      <c r="J826" s="276">
        <f>ROUND(I826*H826,2)</f>
        <v>0</v>
      </c>
      <c r="K826" s="273"/>
      <c r="L826" s="277"/>
      <c r="M826" s="278" t="s">
        <v>5</v>
      </c>
      <c r="N826" s="279" t="s">
        <v>47</v>
      </c>
      <c r="O826" s="113"/>
      <c r="P826" s="247">
        <f>O826*H826</f>
        <v>0</v>
      </c>
      <c r="Q826" s="247">
        <v>0.008</v>
      </c>
      <c r="R826" s="247">
        <f>Q826*H826</f>
        <v>1.104</v>
      </c>
      <c r="S826" s="247">
        <v>0</v>
      </c>
      <c r="T826" s="248">
        <f>S826*H826</f>
        <v>0</v>
      </c>
      <c r="AR826" s="97" t="s">
        <v>333</v>
      </c>
      <c r="AT826" s="97" t="s">
        <v>198</v>
      </c>
      <c r="AU826" s="97" t="s">
        <v>159</v>
      </c>
      <c r="AY826" s="97" t="s">
        <v>149</v>
      </c>
      <c r="BE826" s="249">
        <f>IF(N826="základní",J826,0)</f>
        <v>0</v>
      </c>
      <c r="BF826" s="249">
        <f>IF(N826="snížená",J826,0)</f>
        <v>0</v>
      </c>
      <c r="BG826" s="249">
        <f>IF(N826="zákl. přenesená",J826,0)</f>
        <v>0</v>
      </c>
      <c r="BH826" s="249">
        <f>IF(N826="sníž. přenesená",J826,0)</f>
        <v>0</v>
      </c>
      <c r="BI826" s="249">
        <f>IF(N826="nulová",J826,0)</f>
        <v>0</v>
      </c>
      <c r="BJ826" s="97" t="s">
        <v>84</v>
      </c>
      <c r="BK826" s="249">
        <f>ROUND(I826*H826,2)</f>
        <v>0</v>
      </c>
      <c r="BL826" s="97" t="s">
        <v>238</v>
      </c>
      <c r="BM826" s="97" t="s">
        <v>1436</v>
      </c>
    </row>
    <row r="827" spans="2:47" s="117" customFormat="1" ht="27">
      <c r="B827" s="112"/>
      <c r="D827" s="259" t="s">
        <v>242</v>
      </c>
      <c r="F827" s="294" t="s">
        <v>1437</v>
      </c>
      <c r="I827" s="13"/>
      <c r="L827" s="112"/>
      <c r="M827" s="290"/>
      <c r="N827" s="113"/>
      <c r="O827" s="113"/>
      <c r="P827" s="113"/>
      <c r="Q827" s="113"/>
      <c r="R827" s="113"/>
      <c r="S827" s="113"/>
      <c r="T827" s="143"/>
      <c r="AT827" s="97" t="s">
        <v>242</v>
      </c>
      <c r="AU827" s="97" t="s">
        <v>159</v>
      </c>
    </row>
    <row r="828" spans="2:65" s="117" customFormat="1" ht="25.5" customHeight="1">
      <c r="B828" s="112"/>
      <c r="C828" s="239" t="s">
        <v>1438</v>
      </c>
      <c r="D828" s="239" t="s">
        <v>151</v>
      </c>
      <c r="E828" s="240" t="s">
        <v>1439</v>
      </c>
      <c r="F828" s="241" t="s">
        <v>1440</v>
      </c>
      <c r="G828" s="242" t="s">
        <v>163</v>
      </c>
      <c r="H828" s="243">
        <v>13</v>
      </c>
      <c r="I828" s="8"/>
      <c r="J828" s="244">
        <f>ROUND(I828*H828,2)</f>
        <v>0</v>
      </c>
      <c r="K828" s="241"/>
      <c r="L828" s="112"/>
      <c r="M828" s="245" t="s">
        <v>5</v>
      </c>
      <c r="N828" s="246" t="s">
        <v>47</v>
      </c>
      <c r="O828" s="113"/>
      <c r="P828" s="247">
        <f>O828*H828</f>
        <v>0</v>
      </c>
      <c r="Q828" s="247">
        <v>0</v>
      </c>
      <c r="R828" s="247">
        <f>Q828*H828</f>
        <v>0</v>
      </c>
      <c r="S828" s="247">
        <v>0</v>
      </c>
      <c r="T828" s="248">
        <f>S828*H828</f>
        <v>0</v>
      </c>
      <c r="AR828" s="97" t="s">
        <v>238</v>
      </c>
      <c r="AT828" s="97" t="s">
        <v>151</v>
      </c>
      <c r="AU828" s="97" t="s">
        <v>159</v>
      </c>
      <c r="AY828" s="97" t="s">
        <v>149</v>
      </c>
      <c r="BE828" s="249">
        <f>IF(N828="základní",J828,0)</f>
        <v>0</v>
      </c>
      <c r="BF828" s="249">
        <f>IF(N828="snížená",J828,0)</f>
        <v>0</v>
      </c>
      <c r="BG828" s="249">
        <f>IF(N828="zákl. přenesená",J828,0)</f>
        <v>0</v>
      </c>
      <c r="BH828" s="249">
        <f>IF(N828="sníž. přenesená",J828,0)</f>
        <v>0</v>
      </c>
      <c r="BI828" s="249">
        <f>IF(N828="nulová",J828,0)</f>
        <v>0</v>
      </c>
      <c r="BJ828" s="97" t="s">
        <v>84</v>
      </c>
      <c r="BK828" s="249">
        <f>ROUND(I828*H828,2)</f>
        <v>0</v>
      </c>
      <c r="BL828" s="97" t="s">
        <v>238</v>
      </c>
      <c r="BM828" s="97" t="s">
        <v>1441</v>
      </c>
    </row>
    <row r="829" spans="2:65" s="117" customFormat="1" ht="25.5" customHeight="1">
      <c r="B829" s="112"/>
      <c r="C829" s="239" t="s">
        <v>1442</v>
      </c>
      <c r="D829" s="239" t="s">
        <v>151</v>
      </c>
      <c r="E829" s="240" t="s">
        <v>1443</v>
      </c>
      <c r="F829" s="241" t="s">
        <v>1444</v>
      </c>
      <c r="G829" s="242" t="s">
        <v>163</v>
      </c>
      <c r="H829" s="243">
        <v>7</v>
      </c>
      <c r="I829" s="8"/>
      <c r="J829" s="244">
        <f>ROUND(I829*H829,2)</f>
        <v>0</v>
      </c>
      <c r="K829" s="241"/>
      <c r="L829" s="112"/>
      <c r="M829" s="245" t="s">
        <v>5</v>
      </c>
      <c r="N829" s="246" t="s">
        <v>47</v>
      </c>
      <c r="O829" s="113"/>
      <c r="P829" s="247">
        <f>O829*H829</f>
        <v>0</v>
      </c>
      <c r="Q829" s="247">
        <v>0</v>
      </c>
      <c r="R829" s="247">
        <f>Q829*H829</f>
        <v>0</v>
      </c>
      <c r="S829" s="247">
        <v>0</v>
      </c>
      <c r="T829" s="248">
        <f>S829*H829</f>
        <v>0</v>
      </c>
      <c r="AR829" s="97" t="s">
        <v>238</v>
      </c>
      <c r="AT829" s="97" t="s">
        <v>151</v>
      </c>
      <c r="AU829" s="97" t="s">
        <v>159</v>
      </c>
      <c r="AY829" s="97" t="s">
        <v>149</v>
      </c>
      <c r="BE829" s="249">
        <f>IF(N829="základní",J829,0)</f>
        <v>0</v>
      </c>
      <c r="BF829" s="249">
        <f>IF(N829="snížená",J829,0)</f>
        <v>0</v>
      </c>
      <c r="BG829" s="249">
        <f>IF(N829="zákl. přenesená",J829,0)</f>
        <v>0</v>
      </c>
      <c r="BH829" s="249">
        <f>IF(N829="sníž. přenesená",J829,0)</f>
        <v>0</v>
      </c>
      <c r="BI829" s="249">
        <f>IF(N829="nulová",J829,0)</f>
        <v>0</v>
      </c>
      <c r="BJ829" s="97" t="s">
        <v>84</v>
      </c>
      <c r="BK829" s="249">
        <f>ROUND(I829*H829,2)</f>
        <v>0</v>
      </c>
      <c r="BL829" s="97" t="s">
        <v>238</v>
      </c>
      <c r="BM829" s="97" t="s">
        <v>1445</v>
      </c>
    </row>
    <row r="830" spans="2:51" s="251" customFormat="1" ht="13.5">
      <c r="B830" s="250"/>
      <c r="D830" s="259" t="s">
        <v>157</v>
      </c>
      <c r="E830" s="260" t="s">
        <v>5</v>
      </c>
      <c r="F830" s="261" t="s">
        <v>1446</v>
      </c>
      <c r="H830" s="262">
        <v>7</v>
      </c>
      <c r="I830" s="9"/>
      <c r="L830" s="250"/>
      <c r="M830" s="256"/>
      <c r="N830" s="257"/>
      <c r="O830" s="257"/>
      <c r="P830" s="257"/>
      <c r="Q830" s="257"/>
      <c r="R830" s="257"/>
      <c r="S830" s="257"/>
      <c r="T830" s="258"/>
      <c r="AT830" s="253" t="s">
        <v>157</v>
      </c>
      <c r="AU830" s="253" t="s">
        <v>159</v>
      </c>
      <c r="AV830" s="251" t="s">
        <v>86</v>
      </c>
      <c r="AW830" s="251" t="s">
        <v>39</v>
      </c>
      <c r="AX830" s="251" t="s">
        <v>84</v>
      </c>
      <c r="AY830" s="253" t="s">
        <v>149</v>
      </c>
    </row>
    <row r="831" spans="2:65" s="117" customFormat="1" ht="51" customHeight="1">
      <c r="B831" s="112"/>
      <c r="C831" s="271" t="s">
        <v>1447</v>
      </c>
      <c r="D831" s="271" t="s">
        <v>198</v>
      </c>
      <c r="E831" s="272" t="s">
        <v>1448</v>
      </c>
      <c r="F831" s="273" t="s">
        <v>1449</v>
      </c>
      <c r="G831" s="274" t="s">
        <v>163</v>
      </c>
      <c r="H831" s="275">
        <v>13</v>
      </c>
      <c r="I831" s="11"/>
      <c r="J831" s="276">
        <f aca="true" t="shared" si="70" ref="J831:J839">ROUND(I831*H831,2)</f>
        <v>0</v>
      </c>
      <c r="K831" s="273"/>
      <c r="L831" s="277"/>
      <c r="M831" s="278" t="s">
        <v>5</v>
      </c>
      <c r="N831" s="279" t="s">
        <v>47</v>
      </c>
      <c r="O831" s="113"/>
      <c r="P831" s="247">
        <f aca="true" t="shared" si="71" ref="P831:P839">O831*H831</f>
        <v>0</v>
      </c>
      <c r="Q831" s="247">
        <v>0.079</v>
      </c>
      <c r="R831" s="247">
        <f aca="true" t="shared" si="72" ref="R831:R839">Q831*H831</f>
        <v>1.027</v>
      </c>
      <c r="S831" s="247">
        <v>0</v>
      </c>
      <c r="T831" s="248">
        <f aca="true" t="shared" si="73" ref="T831:T839">S831*H831</f>
        <v>0</v>
      </c>
      <c r="AR831" s="97" t="s">
        <v>333</v>
      </c>
      <c r="AT831" s="97" t="s">
        <v>198</v>
      </c>
      <c r="AU831" s="97" t="s">
        <v>159</v>
      </c>
      <c r="AY831" s="97" t="s">
        <v>149</v>
      </c>
      <c r="BE831" s="249">
        <f aca="true" t="shared" si="74" ref="BE831:BE839">IF(N831="základní",J831,0)</f>
        <v>0</v>
      </c>
      <c r="BF831" s="249">
        <f aca="true" t="shared" si="75" ref="BF831:BF839">IF(N831="snížená",J831,0)</f>
        <v>0</v>
      </c>
      <c r="BG831" s="249">
        <f aca="true" t="shared" si="76" ref="BG831:BG839">IF(N831="zákl. přenesená",J831,0)</f>
        <v>0</v>
      </c>
      <c r="BH831" s="249">
        <f aca="true" t="shared" si="77" ref="BH831:BH839">IF(N831="sníž. přenesená",J831,0)</f>
        <v>0</v>
      </c>
      <c r="BI831" s="249">
        <f aca="true" t="shared" si="78" ref="BI831:BI839">IF(N831="nulová",J831,0)</f>
        <v>0</v>
      </c>
      <c r="BJ831" s="97" t="s">
        <v>84</v>
      </c>
      <c r="BK831" s="249">
        <f aca="true" t="shared" si="79" ref="BK831:BK839">ROUND(I831*H831,2)</f>
        <v>0</v>
      </c>
      <c r="BL831" s="97" t="s">
        <v>238</v>
      </c>
      <c r="BM831" s="97" t="s">
        <v>1450</v>
      </c>
    </row>
    <row r="832" spans="2:65" s="117" customFormat="1" ht="51" customHeight="1">
      <c r="B832" s="112"/>
      <c r="C832" s="271" t="s">
        <v>1451</v>
      </c>
      <c r="D832" s="271" t="s">
        <v>198</v>
      </c>
      <c r="E832" s="272" t="s">
        <v>1452</v>
      </c>
      <c r="F832" s="273" t="s">
        <v>1453</v>
      </c>
      <c r="G832" s="274" t="s">
        <v>163</v>
      </c>
      <c r="H832" s="275">
        <v>4</v>
      </c>
      <c r="I832" s="11"/>
      <c r="J832" s="276">
        <f t="shared" si="70"/>
        <v>0</v>
      </c>
      <c r="K832" s="273"/>
      <c r="L832" s="277"/>
      <c r="M832" s="278" t="s">
        <v>5</v>
      </c>
      <c r="N832" s="279" t="s">
        <v>47</v>
      </c>
      <c r="O832" s="113"/>
      <c r="P832" s="247">
        <f t="shared" si="71"/>
        <v>0</v>
      </c>
      <c r="Q832" s="247">
        <v>0.079</v>
      </c>
      <c r="R832" s="247">
        <f t="shared" si="72"/>
        <v>0.316</v>
      </c>
      <c r="S832" s="247">
        <v>0</v>
      </c>
      <c r="T832" s="248">
        <f t="shared" si="73"/>
        <v>0</v>
      </c>
      <c r="AR832" s="97" t="s">
        <v>333</v>
      </c>
      <c r="AT832" s="97" t="s">
        <v>198</v>
      </c>
      <c r="AU832" s="97" t="s">
        <v>159</v>
      </c>
      <c r="AY832" s="97" t="s">
        <v>149</v>
      </c>
      <c r="BE832" s="249">
        <f t="shared" si="74"/>
        <v>0</v>
      </c>
      <c r="BF832" s="249">
        <f t="shared" si="75"/>
        <v>0</v>
      </c>
      <c r="BG832" s="249">
        <f t="shared" si="76"/>
        <v>0</v>
      </c>
      <c r="BH832" s="249">
        <f t="shared" si="77"/>
        <v>0</v>
      </c>
      <c r="BI832" s="249">
        <f t="shared" si="78"/>
        <v>0</v>
      </c>
      <c r="BJ832" s="97" t="s">
        <v>84</v>
      </c>
      <c r="BK832" s="249">
        <f t="shared" si="79"/>
        <v>0</v>
      </c>
      <c r="BL832" s="97" t="s">
        <v>238</v>
      </c>
      <c r="BM832" s="97" t="s">
        <v>1454</v>
      </c>
    </row>
    <row r="833" spans="2:65" s="117" customFormat="1" ht="51" customHeight="1">
      <c r="B833" s="112"/>
      <c r="C833" s="271" t="s">
        <v>1455</v>
      </c>
      <c r="D833" s="271" t="s">
        <v>198</v>
      </c>
      <c r="E833" s="272" t="s">
        <v>1456</v>
      </c>
      <c r="F833" s="273" t="s">
        <v>1457</v>
      </c>
      <c r="G833" s="274" t="s">
        <v>163</v>
      </c>
      <c r="H833" s="275">
        <v>3</v>
      </c>
      <c r="I833" s="11"/>
      <c r="J833" s="276">
        <f t="shared" si="70"/>
        <v>0</v>
      </c>
      <c r="K833" s="273"/>
      <c r="L833" s="277"/>
      <c r="M833" s="278" t="s">
        <v>5</v>
      </c>
      <c r="N833" s="279" t="s">
        <v>47</v>
      </c>
      <c r="O833" s="113"/>
      <c r="P833" s="247">
        <f t="shared" si="71"/>
        <v>0</v>
      </c>
      <c r="Q833" s="247">
        <v>0.079</v>
      </c>
      <c r="R833" s="247">
        <f t="shared" si="72"/>
        <v>0.237</v>
      </c>
      <c r="S833" s="247">
        <v>0</v>
      </c>
      <c r="T833" s="248">
        <f t="shared" si="73"/>
        <v>0</v>
      </c>
      <c r="AR833" s="97" t="s">
        <v>333</v>
      </c>
      <c r="AT833" s="97" t="s">
        <v>198</v>
      </c>
      <c r="AU833" s="97" t="s">
        <v>159</v>
      </c>
      <c r="AY833" s="97" t="s">
        <v>149</v>
      </c>
      <c r="BE833" s="249">
        <f t="shared" si="74"/>
        <v>0</v>
      </c>
      <c r="BF833" s="249">
        <f t="shared" si="75"/>
        <v>0</v>
      </c>
      <c r="BG833" s="249">
        <f t="shared" si="76"/>
        <v>0</v>
      </c>
      <c r="BH833" s="249">
        <f t="shared" si="77"/>
        <v>0</v>
      </c>
      <c r="BI833" s="249">
        <f t="shared" si="78"/>
        <v>0</v>
      </c>
      <c r="BJ833" s="97" t="s">
        <v>84</v>
      </c>
      <c r="BK833" s="249">
        <f t="shared" si="79"/>
        <v>0</v>
      </c>
      <c r="BL833" s="97" t="s">
        <v>238</v>
      </c>
      <c r="BM833" s="97" t="s">
        <v>1458</v>
      </c>
    </row>
    <row r="834" spans="2:65" s="117" customFormat="1" ht="16.5" customHeight="1">
      <c r="B834" s="112"/>
      <c r="C834" s="239" t="s">
        <v>1459</v>
      </c>
      <c r="D834" s="239" t="s">
        <v>151</v>
      </c>
      <c r="E834" s="240" t="s">
        <v>1460</v>
      </c>
      <c r="F834" s="241" t="s">
        <v>1461</v>
      </c>
      <c r="G834" s="242" t="s">
        <v>163</v>
      </c>
      <c r="H834" s="243">
        <v>28</v>
      </c>
      <c r="I834" s="8"/>
      <c r="J834" s="244">
        <f t="shared" si="70"/>
        <v>0</v>
      </c>
      <c r="K834" s="241"/>
      <c r="L834" s="112"/>
      <c r="M834" s="245" t="s">
        <v>5</v>
      </c>
      <c r="N834" s="246" t="s">
        <v>47</v>
      </c>
      <c r="O834" s="113"/>
      <c r="P834" s="247">
        <f t="shared" si="71"/>
        <v>0</v>
      </c>
      <c r="Q834" s="247">
        <v>0</v>
      </c>
      <c r="R834" s="247">
        <f t="shared" si="72"/>
        <v>0</v>
      </c>
      <c r="S834" s="247">
        <v>0</v>
      </c>
      <c r="T834" s="248">
        <f t="shared" si="73"/>
        <v>0</v>
      </c>
      <c r="AR834" s="97" t="s">
        <v>238</v>
      </c>
      <c r="AT834" s="97" t="s">
        <v>151</v>
      </c>
      <c r="AU834" s="97" t="s">
        <v>159</v>
      </c>
      <c r="AY834" s="97" t="s">
        <v>149</v>
      </c>
      <c r="BE834" s="249">
        <f t="shared" si="74"/>
        <v>0</v>
      </c>
      <c r="BF834" s="249">
        <f t="shared" si="75"/>
        <v>0</v>
      </c>
      <c r="BG834" s="249">
        <f t="shared" si="76"/>
        <v>0</v>
      </c>
      <c r="BH834" s="249">
        <f t="shared" si="77"/>
        <v>0</v>
      </c>
      <c r="BI834" s="249">
        <f t="shared" si="78"/>
        <v>0</v>
      </c>
      <c r="BJ834" s="97" t="s">
        <v>84</v>
      </c>
      <c r="BK834" s="249">
        <f t="shared" si="79"/>
        <v>0</v>
      </c>
      <c r="BL834" s="97" t="s">
        <v>238</v>
      </c>
      <c r="BM834" s="97" t="s">
        <v>1462</v>
      </c>
    </row>
    <row r="835" spans="2:65" s="117" customFormat="1" ht="16.5" customHeight="1">
      <c r="B835" s="112"/>
      <c r="C835" s="239" t="s">
        <v>1463</v>
      </c>
      <c r="D835" s="239" t="s">
        <v>151</v>
      </c>
      <c r="E835" s="240" t="s">
        <v>1464</v>
      </c>
      <c r="F835" s="241" t="s">
        <v>1465</v>
      </c>
      <c r="G835" s="242" t="s">
        <v>163</v>
      </c>
      <c r="H835" s="243">
        <v>13</v>
      </c>
      <c r="I835" s="8"/>
      <c r="J835" s="244">
        <f t="shared" si="70"/>
        <v>0</v>
      </c>
      <c r="K835" s="241"/>
      <c r="L835" s="112"/>
      <c r="M835" s="245" t="s">
        <v>5</v>
      </c>
      <c r="N835" s="246" t="s">
        <v>47</v>
      </c>
      <c r="O835" s="113"/>
      <c r="P835" s="247">
        <f t="shared" si="71"/>
        <v>0</v>
      </c>
      <c r="Q835" s="247">
        <v>0</v>
      </c>
      <c r="R835" s="247">
        <f t="shared" si="72"/>
        <v>0</v>
      </c>
      <c r="S835" s="247">
        <v>0</v>
      </c>
      <c r="T835" s="248">
        <f t="shared" si="73"/>
        <v>0</v>
      </c>
      <c r="AR835" s="97" t="s">
        <v>238</v>
      </c>
      <c r="AT835" s="97" t="s">
        <v>151</v>
      </c>
      <c r="AU835" s="97" t="s">
        <v>159</v>
      </c>
      <c r="AY835" s="97" t="s">
        <v>149</v>
      </c>
      <c r="BE835" s="249">
        <f t="shared" si="74"/>
        <v>0</v>
      </c>
      <c r="BF835" s="249">
        <f t="shared" si="75"/>
        <v>0</v>
      </c>
      <c r="BG835" s="249">
        <f t="shared" si="76"/>
        <v>0</v>
      </c>
      <c r="BH835" s="249">
        <f t="shared" si="77"/>
        <v>0</v>
      </c>
      <c r="BI835" s="249">
        <f t="shared" si="78"/>
        <v>0</v>
      </c>
      <c r="BJ835" s="97" t="s">
        <v>84</v>
      </c>
      <c r="BK835" s="249">
        <f t="shared" si="79"/>
        <v>0</v>
      </c>
      <c r="BL835" s="97" t="s">
        <v>238</v>
      </c>
      <c r="BM835" s="97" t="s">
        <v>1466</v>
      </c>
    </row>
    <row r="836" spans="2:65" s="117" customFormat="1" ht="16.5" customHeight="1">
      <c r="B836" s="112"/>
      <c r="C836" s="239" t="s">
        <v>1467</v>
      </c>
      <c r="D836" s="239" t="s">
        <v>151</v>
      </c>
      <c r="E836" s="240" t="s">
        <v>1468</v>
      </c>
      <c r="F836" s="241" t="s">
        <v>1469</v>
      </c>
      <c r="G836" s="242" t="s">
        <v>163</v>
      </c>
      <c r="H836" s="243">
        <v>7</v>
      </c>
      <c r="I836" s="8"/>
      <c r="J836" s="244">
        <f t="shared" si="70"/>
        <v>0</v>
      </c>
      <c r="K836" s="241"/>
      <c r="L836" s="112"/>
      <c r="M836" s="245" t="s">
        <v>5</v>
      </c>
      <c r="N836" s="246" t="s">
        <v>47</v>
      </c>
      <c r="O836" s="113"/>
      <c r="P836" s="247">
        <f t="shared" si="71"/>
        <v>0</v>
      </c>
      <c r="Q836" s="247">
        <v>0</v>
      </c>
      <c r="R836" s="247">
        <f t="shared" si="72"/>
        <v>0</v>
      </c>
      <c r="S836" s="247">
        <v>0</v>
      </c>
      <c r="T836" s="248">
        <f t="shared" si="73"/>
        <v>0</v>
      </c>
      <c r="AR836" s="97" t="s">
        <v>238</v>
      </c>
      <c r="AT836" s="97" t="s">
        <v>151</v>
      </c>
      <c r="AU836" s="97" t="s">
        <v>159</v>
      </c>
      <c r="AY836" s="97" t="s">
        <v>149</v>
      </c>
      <c r="BE836" s="249">
        <f t="shared" si="74"/>
        <v>0</v>
      </c>
      <c r="BF836" s="249">
        <f t="shared" si="75"/>
        <v>0</v>
      </c>
      <c r="BG836" s="249">
        <f t="shared" si="76"/>
        <v>0</v>
      </c>
      <c r="BH836" s="249">
        <f t="shared" si="77"/>
        <v>0</v>
      </c>
      <c r="BI836" s="249">
        <f t="shared" si="78"/>
        <v>0</v>
      </c>
      <c r="BJ836" s="97" t="s">
        <v>84</v>
      </c>
      <c r="BK836" s="249">
        <f t="shared" si="79"/>
        <v>0</v>
      </c>
      <c r="BL836" s="97" t="s">
        <v>238</v>
      </c>
      <c r="BM836" s="97" t="s">
        <v>1470</v>
      </c>
    </row>
    <row r="837" spans="2:65" s="117" customFormat="1" ht="16.5" customHeight="1">
      <c r="B837" s="112"/>
      <c r="C837" s="239" t="s">
        <v>1471</v>
      </c>
      <c r="D837" s="239" t="s">
        <v>151</v>
      </c>
      <c r="E837" s="240" t="s">
        <v>1472</v>
      </c>
      <c r="F837" s="241" t="s">
        <v>1473</v>
      </c>
      <c r="G837" s="242" t="s">
        <v>163</v>
      </c>
      <c r="H837" s="243">
        <v>20</v>
      </c>
      <c r="I837" s="8"/>
      <c r="J837" s="244">
        <f t="shared" si="70"/>
        <v>0</v>
      </c>
      <c r="K837" s="241"/>
      <c r="L837" s="112"/>
      <c r="M837" s="245" t="s">
        <v>5</v>
      </c>
      <c r="N837" s="246" t="s">
        <v>47</v>
      </c>
      <c r="O837" s="113"/>
      <c r="P837" s="247">
        <f t="shared" si="71"/>
        <v>0</v>
      </c>
      <c r="Q837" s="247">
        <v>0</v>
      </c>
      <c r="R837" s="247">
        <f t="shared" si="72"/>
        <v>0</v>
      </c>
      <c r="S837" s="247">
        <v>0</v>
      </c>
      <c r="T837" s="248">
        <f t="shared" si="73"/>
        <v>0</v>
      </c>
      <c r="AR837" s="97" t="s">
        <v>238</v>
      </c>
      <c r="AT837" s="97" t="s">
        <v>151</v>
      </c>
      <c r="AU837" s="97" t="s">
        <v>159</v>
      </c>
      <c r="AY837" s="97" t="s">
        <v>149</v>
      </c>
      <c r="BE837" s="249">
        <f t="shared" si="74"/>
        <v>0</v>
      </c>
      <c r="BF837" s="249">
        <f t="shared" si="75"/>
        <v>0</v>
      </c>
      <c r="BG837" s="249">
        <f t="shared" si="76"/>
        <v>0</v>
      </c>
      <c r="BH837" s="249">
        <f t="shared" si="77"/>
        <v>0</v>
      </c>
      <c r="BI837" s="249">
        <f t="shared" si="78"/>
        <v>0</v>
      </c>
      <c r="BJ837" s="97" t="s">
        <v>84</v>
      </c>
      <c r="BK837" s="249">
        <f t="shared" si="79"/>
        <v>0</v>
      </c>
      <c r="BL837" s="97" t="s">
        <v>238</v>
      </c>
      <c r="BM837" s="97" t="s">
        <v>1474</v>
      </c>
    </row>
    <row r="838" spans="2:65" s="117" customFormat="1" ht="16.5" customHeight="1">
      <c r="B838" s="112"/>
      <c r="C838" s="239" t="s">
        <v>1475</v>
      </c>
      <c r="D838" s="239" t="s">
        <v>151</v>
      </c>
      <c r="E838" s="240" t="s">
        <v>1476</v>
      </c>
      <c r="F838" s="241" t="s">
        <v>1477</v>
      </c>
      <c r="G838" s="242" t="s">
        <v>163</v>
      </c>
      <c r="H838" s="243">
        <v>13</v>
      </c>
      <c r="I838" s="8"/>
      <c r="J838" s="244">
        <f t="shared" si="70"/>
        <v>0</v>
      </c>
      <c r="K838" s="241"/>
      <c r="L838" s="112"/>
      <c r="M838" s="245" t="s">
        <v>5</v>
      </c>
      <c r="N838" s="246" t="s">
        <v>47</v>
      </c>
      <c r="O838" s="113"/>
      <c r="P838" s="247">
        <f t="shared" si="71"/>
        <v>0</v>
      </c>
      <c r="Q838" s="247">
        <v>0</v>
      </c>
      <c r="R838" s="247">
        <f t="shared" si="72"/>
        <v>0</v>
      </c>
      <c r="S838" s="247">
        <v>0</v>
      </c>
      <c r="T838" s="248">
        <f t="shared" si="73"/>
        <v>0</v>
      </c>
      <c r="AR838" s="97" t="s">
        <v>238</v>
      </c>
      <c r="AT838" s="97" t="s">
        <v>151</v>
      </c>
      <c r="AU838" s="97" t="s">
        <v>159</v>
      </c>
      <c r="AY838" s="97" t="s">
        <v>149</v>
      </c>
      <c r="BE838" s="249">
        <f t="shared" si="74"/>
        <v>0</v>
      </c>
      <c r="BF838" s="249">
        <f t="shared" si="75"/>
        <v>0</v>
      </c>
      <c r="BG838" s="249">
        <f t="shared" si="76"/>
        <v>0</v>
      </c>
      <c r="BH838" s="249">
        <f t="shared" si="77"/>
        <v>0</v>
      </c>
      <c r="BI838" s="249">
        <f t="shared" si="78"/>
        <v>0</v>
      </c>
      <c r="BJ838" s="97" t="s">
        <v>84</v>
      </c>
      <c r="BK838" s="249">
        <f t="shared" si="79"/>
        <v>0</v>
      </c>
      <c r="BL838" s="97" t="s">
        <v>238</v>
      </c>
      <c r="BM838" s="97" t="s">
        <v>1478</v>
      </c>
    </row>
    <row r="839" spans="2:65" s="117" customFormat="1" ht="16.5" customHeight="1">
      <c r="B839" s="112"/>
      <c r="C839" s="239" t="s">
        <v>1479</v>
      </c>
      <c r="D839" s="239" t="s">
        <v>151</v>
      </c>
      <c r="E839" s="240" t="s">
        <v>1480</v>
      </c>
      <c r="F839" s="241" t="s">
        <v>1481</v>
      </c>
      <c r="G839" s="242" t="s">
        <v>163</v>
      </c>
      <c r="H839" s="243">
        <v>7</v>
      </c>
      <c r="I839" s="8"/>
      <c r="J839" s="244">
        <f t="shared" si="70"/>
        <v>0</v>
      </c>
      <c r="K839" s="241"/>
      <c r="L839" s="112"/>
      <c r="M839" s="245" t="s">
        <v>5</v>
      </c>
      <c r="N839" s="246" t="s">
        <v>47</v>
      </c>
      <c r="O839" s="113"/>
      <c r="P839" s="247">
        <f t="shared" si="71"/>
        <v>0</v>
      </c>
      <c r="Q839" s="247">
        <v>0</v>
      </c>
      <c r="R839" s="247">
        <f t="shared" si="72"/>
        <v>0</v>
      </c>
      <c r="S839" s="247">
        <v>0</v>
      </c>
      <c r="T839" s="248">
        <f t="shared" si="73"/>
        <v>0</v>
      </c>
      <c r="AR839" s="97" t="s">
        <v>238</v>
      </c>
      <c r="AT839" s="97" t="s">
        <v>151</v>
      </c>
      <c r="AU839" s="97" t="s">
        <v>159</v>
      </c>
      <c r="AY839" s="97" t="s">
        <v>149</v>
      </c>
      <c r="BE839" s="249">
        <f t="shared" si="74"/>
        <v>0</v>
      </c>
      <c r="BF839" s="249">
        <f t="shared" si="75"/>
        <v>0</v>
      </c>
      <c r="BG839" s="249">
        <f t="shared" si="76"/>
        <v>0</v>
      </c>
      <c r="BH839" s="249">
        <f t="shared" si="77"/>
        <v>0</v>
      </c>
      <c r="BI839" s="249">
        <f t="shared" si="78"/>
        <v>0</v>
      </c>
      <c r="BJ839" s="97" t="s">
        <v>84</v>
      </c>
      <c r="BK839" s="249">
        <f t="shared" si="79"/>
        <v>0</v>
      </c>
      <c r="BL839" s="97" t="s">
        <v>238</v>
      </c>
      <c r="BM839" s="97" t="s">
        <v>1482</v>
      </c>
    </row>
    <row r="840" spans="2:63" s="226" customFormat="1" ht="22.35" customHeight="1">
      <c r="B840" s="225"/>
      <c r="D840" s="236" t="s">
        <v>75</v>
      </c>
      <c r="E840" s="237" t="s">
        <v>1483</v>
      </c>
      <c r="F840" s="237" t="s">
        <v>1484</v>
      </c>
      <c r="I840" s="7"/>
      <c r="J840" s="238">
        <f>BK840</f>
        <v>0</v>
      </c>
      <c r="L840" s="225"/>
      <c r="M840" s="230"/>
      <c r="N840" s="231"/>
      <c r="O840" s="231"/>
      <c r="P840" s="232">
        <f>SUM(P841:P867)</f>
        <v>0</v>
      </c>
      <c r="Q840" s="231"/>
      <c r="R840" s="232">
        <f>SUM(R841:R867)</f>
        <v>1.3858</v>
      </c>
      <c r="S840" s="231"/>
      <c r="T840" s="233">
        <f>SUM(T841:T867)</f>
        <v>0</v>
      </c>
      <c r="AR840" s="227" t="s">
        <v>86</v>
      </c>
      <c r="AT840" s="234" t="s">
        <v>75</v>
      </c>
      <c r="AU840" s="234" t="s">
        <v>86</v>
      </c>
      <c r="AY840" s="227" t="s">
        <v>149</v>
      </c>
      <c r="BK840" s="235">
        <f>SUM(BK841:BK867)</f>
        <v>0</v>
      </c>
    </row>
    <row r="841" spans="2:65" s="117" customFormat="1" ht="16.5" customHeight="1">
      <c r="B841" s="112"/>
      <c r="C841" s="239" t="s">
        <v>1485</v>
      </c>
      <c r="D841" s="239" t="s">
        <v>151</v>
      </c>
      <c r="E841" s="240" t="s">
        <v>1486</v>
      </c>
      <c r="F841" s="241" t="s">
        <v>1487</v>
      </c>
      <c r="G841" s="242" t="s">
        <v>163</v>
      </c>
      <c r="H841" s="243">
        <v>4</v>
      </c>
      <c r="I841" s="8"/>
      <c r="J841" s="244">
        <f aca="true" t="shared" si="80" ref="J841:J850">ROUND(I841*H841,2)</f>
        <v>0</v>
      </c>
      <c r="K841" s="241"/>
      <c r="L841" s="112"/>
      <c r="M841" s="245" t="s">
        <v>5</v>
      </c>
      <c r="N841" s="246" t="s">
        <v>47</v>
      </c>
      <c r="O841" s="113"/>
      <c r="P841" s="247">
        <f aca="true" t="shared" si="81" ref="P841:P850">O841*H841</f>
        <v>0</v>
      </c>
      <c r="Q841" s="247">
        <v>0</v>
      </c>
      <c r="R841" s="247">
        <f aca="true" t="shared" si="82" ref="R841:R850">Q841*H841</f>
        <v>0</v>
      </c>
      <c r="S841" s="247">
        <v>0</v>
      </c>
      <c r="T841" s="248">
        <f aca="true" t="shared" si="83" ref="T841:T850">S841*H841</f>
        <v>0</v>
      </c>
      <c r="AR841" s="97" t="s">
        <v>238</v>
      </c>
      <c r="AT841" s="97" t="s">
        <v>151</v>
      </c>
      <c r="AU841" s="97" t="s">
        <v>159</v>
      </c>
      <c r="AY841" s="97" t="s">
        <v>149</v>
      </c>
      <c r="BE841" s="249">
        <f aca="true" t="shared" si="84" ref="BE841:BE850">IF(N841="základní",J841,0)</f>
        <v>0</v>
      </c>
      <c r="BF841" s="249">
        <f aca="true" t="shared" si="85" ref="BF841:BF850">IF(N841="snížená",J841,0)</f>
        <v>0</v>
      </c>
      <c r="BG841" s="249">
        <f aca="true" t="shared" si="86" ref="BG841:BG850">IF(N841="zákl. přenesená",J841,0)</f>
        <v>0</v>
      </c>
      <c r="BH841" s="249">
        <f aca="true" t="shared" si="87" ref="BH841:BH850">IF(N841="sníž. přenesená",J841,0)</f>
        <v>0</v>
      </c>
      <c r="BI841" s="249">
        <f aca="true" t="shared" si="88" ref="BI841:BI850">IF(N841="nulová",J841,0)</f>
        <v>0</v>
      </c>
      <c r="BJ841" s="97" t="s">
        <v>84</v>
      </c>
      <c r="BK841" s="249">
        <f aca="true" t="shared" si="89" ref="BK841:BK850">ROUND(I841*H841,2)</f>
        <v>0</v>
      </c>
      <c r="BL841" s="97" t="s">
        <v>238</v>
      </c>
      <c r="BM841" s="97" t="s">
        <v>1488</v>
      </c>
    </row>
    <row r="842" spans="2:65" s="117" customFormat="1" ht="16.5" customHeight="1">
      <c r="B842" s="112"/>
      <c r="C842" s="271" t="s">
        <v>1489</v>
      </c>
      <c r="D842" s="271" t="s">
        <v>198</v>
      </c>
      <c r="E842" s="272" t="s">
        <v>1490</v>
      </c>
      <c r="F842" s="273" t="s">
        <v>1491</v>
      </c>
      <c r="G842" s="274" t="s">
        <v>163</v>
      </c>
      <c r="H842" s="275">
        <v>2</v>
      </c>
      <c r="I842" s="11"/>
      <c r="J842" s="276">
        <f t="shared" si="80"/>
        <v>0</v>
      </c>
      <c r="K842" s="273"/>
      <c r="L842" s="277"/>
      <c r="M842" s="278" t="s">
        <v>5</v>
      </c>
      <c r="N842" s="279" t="s">
        <v>47</v>
      </c>
      <c r="O842" s="113"/>
      <c r="P842" s="247">
        <f t="shared" si="81"/>
        <v>0</v>
      </c>
      <c r="Q842" s="247">
        <v>0.0003</v>
      </c>
      <c r="R842" s="247">
        <f t="shared" si="82"/>
        <v>0.0006</v>
      </c>
      <c r="S842" s="247">
        <v>0</v>
      </c>
      <c r="T842" s="248">
        <f t="shared" si="83"/>
        <v>0</v>
      </c>
      <c r="AR842" s="97" t="s">
        <v>333</v>
      </c>
      <c r="AT842" s="97" t="s">
        <v>198</v>
      </c>
      <c r="AU842" s="97" t="s">
        <v>159</v>
      </c>
      <c r="AY842" s="97" t="s">
        <v>149</v>
      </c>
      <c r="BE842" s="249">
        <f t="shared" si="84"/>
        <v>0</v>
      </c>
      <c r="BF842" s="249">
        <f t="shared" si="85"/>
        <v>0</v>
      </c>
      <c r="BG842" s="249">
        <f t="shared" si="86"/>
        <v>0</v>
      </c>
      <c r="BH842" s="249">
        <f t="shared" si="87"/>
        <v>0</v>
      </c>
      <c r="BI842" s="249">
        <f t="shared" si="88"/>
        <v>0</v>
      </c>
      <c r="BJ842" s="97" t="s">
        <v>84</v>
      </c>
      <c r="BK842" s="249">
        <f t="shared" si="89"/>
        <v>0</v>
      </c>
      <c r="BL842" s="97" t="s">
        <v>238</v>
      </c>
      <c r="BM842" s="97" t="s">
        <v>1492</v>
      </c>
    </row>
    <row r="843" spans="2:65" s="117" customFormat="1" ht="16.5" customHeight="1">
      <c r="B843" s="112"/>
      <c r="C843" s="239" t="s">
        <v>1493</v>
      </c>
      <c r="D843" s="239" t="s">
        <v>151</v>
      </c>
      <c r="E843" s="240" t="s">
        <v>1494</v>
      </c>
      <c r="F843" s="241" t="s">
        <v>1495</v>
      </c>
      <c r="G843" s="242" t="s">
        <v>189</v>
      </c>
      <c r="H843" s="243">
        <v>5</v>
      </c>
      <c r="I843" s="8"/>
      <c r="J843" s="244">
        <f t="shared" si="80"/>
        <v>0</v>
      </c>
      <c r="K843" s="241"/>
      <c r="L843" s="112"/>
      <c r="M843" s="245" t="s">
        <v>5</v>
      </c>
      <c r="N843" s="246" t="s">
        <v>47</v>
      </c>
      <c r="O843" s="113"/>
      <c r="P843" s="247">
        <f t="shared" si="81"/>
        <v>0</v>
      </c>
      <c r="Q843" s="247">
        <v>0</v>
      </c>
      <c r="R843" s="247">
        <f t="shared" si="82"/>
        <v>0</v>
      </c>
      <c r="S843" s="247">
        <v>0</v>
      </c>
      <c r="T843" s="248">
        <f t="shared" si="83"/>
        <v>0</v>
      </c>
      <c r="AR843" s="97" t="s">
        <v>238</v>
      </c>
      <c r="AT843" s="97" t="s">
        <v>151</v>
      </c>
      <c r="AU843" s="97" t="s">
        <v>159</v>
      </c>
      <c r="AY843" s="97" t="s">
        <v>149</v>
      </c>
      <c r="BE843" s="249">
        <f t="shared" si="84"/>
        <v>0</v>
      </c>
      <c r="BF843" s="249">
        <f t="shared" si="85"/>
        <v>0</v>
      </c>
      <c r="BG843" s="249">
        <f t="shared" si="86"/>
        <v>0</v>
      </c>
      <c r="BH843" s="249">
        <f t="shared" si="87"/>
        <v>0</v>
      </c>
      <c r="BI843" s="249">
        <f t="shared" si="88"/>
        <v>0</v>
      </c>
      <c r="BJ843" s="97" t="s">
        <v>84</v>
      </c>
      <c r="BK843" s="249">
        <f t="shared" si="89"/>
        <v>0</v>
      </c>
      <c r="BL843" s="97" t="s">
        <v>238</v>
      </c>
      <c r="BM843" s="97" t="s">
        <v>1496</v>
      </c>
    </row>
    <row r="844" spans="2:65" s="117" customFormat="1" ht="16.5" customHeight="1">
      <c r="B844" s="112"/>
      <c r="C844" s="239" t="s">
        <v>1497</v>
      </c>
      <c r="D844" s="239" t="s">
        <v>151</v>
      </c>
      <c r="E844" s="240" t="s">
        <v>1498</v>
      </c>
      <c r="F844" s="241" t="s">
        <v>1499</v>
      </c>
      <c r="G844" s="242" t="s">
        <v>163</v>
      </c>
      <c r="H844" s="243">
        <v>2</v>
      </c>
      <c r="I844" s="8"/>
      <c r="J844" s="244">
        <f t="shared" si="80"/>
        <v>0</v>
      </c>
      <c r="K844" s="241"/>
      <c r="L844" s="112"/>
      <c r="M844" s="245" t="s">
        <v>5</v>
      </c>
      <c r="N844" s="246" t="s">
        <v>47</v>
      </c>
      <c r="O844" s="113"/>
      <c r="P844" s="247">
        <f t="shared" si="81"/>
        <v>0</v>
      </c>
      <c r="Q844" s="247">
        <v>0</v>
      </c>
      <c r="R844" s="247">
        <f t="shared" si="82"/>
        <v>0</v>
      </c>
      <c r="S844" s="247">
        <v>0</v>
      </c>
      <c r="T844" s="248">
        <f t="shared" si="83"/>
        <v>0</v>
      </c>
      <c r="AR844" s="97" t="s">
        <v>238</v>
      </c>
      <c r="AT844" s="97" t="s">
        <v>151</v>
      </c>
      <c r="AU844" s="97" t="s">
        <v>159</v>
      </c>
      <c r="AY844" s="97" t="s">
        <v>149</v>
      </c>
      <c r="BE844" s="249">
        <f t="shared" si="84"/>
        <v>0</v>
      </c>
      <c r="BF844" s="249">
        <f t="shared" si="85"/>
        <v>0</v>
      </c>
      <c r="BG844" s="249">
        <f t="shared" si="86"/>
        <v>0</v>
      </c>
      <c r="BH844" s="249">
        <f t="shared" si="87"/>
        <v>0</v>
      </c>
      <c r="BI844" s="249">
        <f t="shared" si="88"/>
        <v>0</v>
      </c>
      <c r="BJ844" s="97" t="s">
        <v>84</v>
      </c>
      <c r="BK844" s="249">
        <f t="shared" si="89"/>
        <v>0</v>
      </c>
      <c r="BL844" s="97" t="s">
        <v>238</v>
      </c>
      <c r="BM844" s="97" t="s">
        <v>1500</v>
      </c>
    </row>
    <row r="845" spans="2:65" s="117" customFormat="1" ht="16.5" customHeight="1">
      <c r="B845" s="112"/>
      <c r="C845" s="239" t="s">
        <v>1501</v>
      </c>
      <c r="D845" s="239" t="s">
        <v>151</v>
      </c>
      <c r="E845" s="240" t="s">
        <v>1502</v>
      </c>
      <c r="F845" s="241" t="s">
        <v>1503</v>
      </c>
      <c r="G845" s="242" t="s">
        <v>163</v>
      </c>
      <c r="H845" s="243">
        <v>5</v>
      </c>
      <c r="I845" s="8"/>
      <c r="J845" s="244">
        <f t="shared" si="80"/>
        <v>0</v>
      </c>
      <c r="K845" s="241"/>
      <c r="L845" s="112"/>
      <c r="M845" s="245" t="s">
        <v>5</v>
      </c>
      <c r="N845" s="246" t="s">
        <v>47</v>
      </c>
      <c r="O845" s="113"/>
      <c r="P845" s="247">
        <f t="shared" si="81"/>
        <v>0</v>
      </c>
      <c r="Q845" s="247">
        <v>0</v>
      </c>
      <c r="R845" s="247">
        <f t="shared" si="82"/>
        <v>0</v>
      </c>
      <c r="S845" s="247">
        <v>0</v>
      </c>
      <c r="T845" s="248">
        <f t="shared" si="83"/>
        <v>0</v>
      </c>
      <c r="AR845" s="97" t="s">
        <v>238</v>
      </c>
      <c r="AT845" s="97" t="s">
        <v>151</v>
      </c>
      <c r="AU845" s="97" t="s">
        <v>159</v>
      </c>
      <c r="AY845" s="97" t="s">
        <v>149</v>
      </c>
      <c r="BE845" s="249">
        <f t="shared" si="84"/>
        <v>0</v>
      </c>
      <c r="BF845" s="249">
        <f t="shared" si="85"/>
        <v>0</v>
      </c>
      <c r="BG845" s="249">
        <f t="shared" si="86"/>
        <v>0</v>
      </c>
      <c r="BH845" s="249">
        <f t="shared" si="87"/>
        <v>0</v>
      </c>
      <c r="BI845" s="249">
        <f t="shared" si="88"/>
        <v>0</v>
      </c>
      <c r="BJ845" s="97" t="s">
        <v>84</v>
      </c>
      <c r="BK845" s="249">
        <f t="shared" si="89"/>
        <v>0</v>
      </c>
      <c r="BL845" s="97" t="s">
        <v>238</v>
      </c>
      <c r="BM845" s="97" t="s">
        <v>1504</v>
      </c>
    </row>
    <row r="846" spans="2:65" s="117" customFormat="1" ht="16.5" customHeight="1">
      <c r="B846" s="112"/>
      <c r="C846" s="271" t="s">
        <v>1505</v>
      </c>
      <c r="D846" s="271" t="s">
        <v>198</v>
      </c>
      <c r="E846" s="272" t="s">
        <v>1506</v>
      </c>
      <c r="F846" s="273" t="s">
        <v>1507</v>
      </c>
      <c r="G846" s="274" t="s">
        <v>163</v>
      </c>
      <c r="H846" s="275">
        <v>5</v>
      </c>
      <c r="I846" s="11"/>
      <c r="J846" s="276">
        <f t="shared" si="80"/>
        <v>0</v>
      </c>
      <c r="K846" s="273"/>
      <c r="L846" s="277"/>
      <c r="M846" s="278" t="s">
        <v>5</v>
      </c>
      <c r="N846" s="279" t="s">
        <v>47</v>
      </c>
      <c r="O846" s="113"/>
      <c r="P846" s="247">
        <f t="shared" si="81"/>
        <v>0</v>
      </c>
      <c r="Q846" s="247">
        <v>0.01</v>
      </c>
      <c r="R846" s="247">
        <f t="shared" si="82"/>
        <v>0.05</v>
      </c>
      <c r="S846" s="247">
        <v>0</v>
      </c>
      <c r="T846" s="248">
        <f t="shared" si="83"/>
        <v>0</v>
      </c>
      <c r="AR846" s="97" t="s">
        <v>333</v>
      </c>
      <c r="AT846" s="97" t="s">
        <v>198</v>
      </c>
      <c r="AU846" s="97" t="s">
        <v>159</v>
      </c>
      <c r="AY846" s="97" t="s">
        <v>149</v>
      </c>
      <c r="BE846" s="249">
        <f t="shared" si="84"/>
        <v>0</v>
      </c>
      <c r="BF846" s="249">
        <f t="shared" si="85"/>
        <v>0</v>
      </c>
      <c r="BG846" s="249">
        <f t="shared" si="86"/>
        <v>0</v>
      </c>
      <c r="BH846" s="249">
        <f t="shared" si="87"/>
        <v>0</v>
      </c>
      <c r="BI846" s="249">
        <f t="shared" si="88"/>
        <v>0</v>
      </c>
      <c r="BJ846" s="97" t="s">
        <v>84</v>
      </c>
      <c r="BK846" s="249">
        <f t="shared" si="89"/>
        <v>0</v>
      </c>
      <c r="BL846" s="97" t="s">
        <v>238</v>
      </c>
      <c r="BM846" s="97" t="s">
        <v>1508</v>
      </c>
    </row>
    <row r="847" spans="2:65" s="117" customFormat="1" ht="16.5" customHeight="1">
      <c r="B847" s="112"/>
      <c r="C847" s="239" t="s">
        <v>1509</v>
      </c>
      <c r="D847" s="239" t="s">
        <v>151</v>
      </c>
      <c r="E847" s="240" t="s">
        <v>1280</v>
      </c>
      <c r="F847" s="241" t="s">
        <v>1281</v>
      </c>
      <c r="G847" s="242" t="s">
        <v>163</v>
      </c>
      <c r="H847" s="243">
        <v>3</v>
      </c>
      <c r="I847" s="8"/>
      <c r="J847" s="244">
        <f t="shared" si="80"/>
        <v>0</v>
      </c>
      <c r="K847" s="241"/>
      <c r="L847" s="112"/>
      <c r="M847" s="245" t="s">
        <v>5</v>
      </c>
      <c r="N847" s="246" t="s">
        <v>47</v>
      </c>
      <c r="O847" s="113"/>
      <c r="P847" s="247">
        <f t="shared" si="81"/>
        <v>0</v>
      </c>
      <c r="Q847" s="247">
        <v>0</v>
      </c>
      <c r="R847" s="247">
        <f t="shared" si="82"/>
        <v>0</v>
      </c>
      <c r="S847" s="247">
        <v>0</v>
      </c>
      <c r="T847" s="248">
        <f t="shared" si="83"/>
        <v>0</v>
      </c>
      <c r="AR847" s="97" t="s">
        <v>238</v>
      </c>
      <c r="AT847" s="97" t="s">
        <v>151</v>
      </c>
      <c r="AU847" s="97" t="s">
        <v>159</v>
      </c>
      <c r="AY847" s="97" t="s">
        <v>149</v>
      </c>
      <c r="BE847" s="249">
        <f t="shared" si="84"/>
        <v>0</v>
      </c>
      <c r="BF847" s="249">
        <f t="shared" si="85"/>
        <v>0</v>
      </c>
      <c r="BG847" s="249">
        <f t="shared" si="86"/>
        <v>0</v>
      </c>
      <c r="BH847" s="249">
        <f t="shared" si="87"/>
        <v>0</v>
      </c>
      <c r="BI847" s="249">
        <f t="shared" si="88"/>
        <v>0</v>
      </c>
      <c r="BJ847" s="97" t="s">
        <v>84</v>
      </c>
      <c r="BK847" s="249">
        <f t="shared" si="89"/>
        <v>0</v>
      </c>
      <c r="BL847" s="97" t="s">
        <v>238</v>
      </c>
      <c r="BM847" s="97" t="s">
        <v>1510</v>
      </c>
    </row>
    <row r="848" spans="2:65" s="117" customFormat="1" ht="16.5" customHeight="1">
      <c r="B848" s="112"/>
      <c r="C848" s="271" t="s">
        <v>1511</v>
      </c>
      <c r="D848" s="271" t="s">
        <v>198</v>
      </c>
      <c r="E848" s="272" t="s">
        <v>1512</v>
      </c>
      <c r="F848" s="273" t="s">
        <v>1513</v>
      </c>
      <c r="G848" s="274" t="s">
        <v>163</v>
      </c>
      <c r="H848" s="275">
        <v>3</v>
      </c>
      <c r="I848" s="11"/>
      <c r="J848" s="276">
        <f t="shared" si="80"/>
        <v>0</v>
      </c>
      <c r="K848" s="273"/>
      <c r="L848" s="277"/>
      <c r="M848" s="278" t="s">
        <v>5</v>
      </c>
      <c r="N848" s="279" t="s">
        <v>47</v>
      </c>
      <c r="O848" s="113"/>
      <c r="P848" s="247">
        <f t="shared" si="81"/>
        <v>0</v>
      </c>
      <c r="Q848" s="247">
        <v>0.01</v>
      </c>
      <c r="R848" s="247">
        <f t="shared" si="82"/>
        <v>0.03</v>
      </c>
      <c r="S848" s="247">
        <v>0</v>
      </c>
      <c r="T848" s="248">
        <f t="shared" si="83"/>
        <v>0</v>
      </c>
      <c r="AR848" s="97" t="s">
        <v>333</v>
      </c>
      <c r="AT848" s="97" t="s">
        <v>198</v>
      </c>
      <c r="AU848" s="97" t="s">
        <v>159</v>
      </c>
      <c r="AY848" s="97" t="s">
        <v>149</v>
      </c>
      <c r="BE848" s="249">
        <f t="shared" si="84"/>
        <v>0</v>
      </c>
      <c r="BF848" s="249">
        <f t="shared" si="85"/>
        <v>0</v>
      </c>
      <c r="BG848" s="249">
        <f t="shared" si="86"/>
        <v>0</v>
      </c>
      <c r="BH848" s="249">
        <f t="shared" si="87"/>
        <v>0</v>
      </c>
      <c r="BI848" s="249">
        <f t="shared" si="88"/>
        <v>0</v>
      </c>
      <c r="BJ848" s="97" t="s">
        <v>84</v>
      </c>
      <c r="BK848" s="249">
        <f t="shared" si="89"/>
        <v>0</v>
      </c>
      <c r="BL848" s="97" t="s">
        <v>238</v>
      </c>
      <c r="BM848" s="97" t="s">
        <v>1514</v>
      </c>
    </row>
    <row r="849" spans="2:65" s="117" customFormat="1" ht="16.5" customHeight="1">
      <c r="B849" s="112"/>
      <c r="C849" s="239" t="s">
        <v>1515</v>
      </c>
      <c r="D849" s="239" t="s">
        <v>151</v>
      </c>
      <c r="E849" s="240" t="s">
        <v>1359</v>
      </c>
      <c r="F849" s="241" t="s">
        <v>1360</v>
      </c>
      <c r="G849" s="242" t="s">
        <v>189</v>
      </c>
      <c r="H849" s="243">
        <v>10</v>
      </c>
      <c r="I849" s="8"/>
      <c r="J849" s="244">
        <f t="shared" si="80"/>
        <v>0</v>
      </c>
      <c r="K849" s="241"/>
      <c r="L849" s="112"/>
      <c r="M849" s="245" t="s">
        <v>5</v>
      </c>
      <c r="N849" s="246" t="s">
        <v>47</v>
      </c>
      <c r="O849" s="113"/>
      <c r="P849" s="247">
        <f t="shared" si="81"/>
        <v>0</v>
      </c>
      <c r="Q849" s="247">
        <v>0</v>
      </c>
      <c r="R849" s="247">
        <f t="shared" si="82"/>
        <v>0</v>
      </c>
      <c r="S849" s="247">
        <v>0</v>
      </c>
      <c r="T849" s="248">
        <f t="shared" si="83"/>
        <v>0</v>
      </c>
      <c r="AR849" s="97" t="s">
        <v>238</v>
      </c>
      <c r="AT849" s="97" t="s">
        <v>151</v>
      </c>
      <c r="AU849" s="97" t="s">
        <v>159</v>
      </c>
      <c r="AY849" s="97" t="s">
        <v>149</v>
      </c>
      <c r="BE849" s="249">
        <f t="shared" si="84"/>
        <v>0</v>
      </c>
      <c r="BF849" s="249">
        <f t="shared" si="85"/>
        <v>0</v>
      </c>
      <c r="BG849" s="249">
        <f t="shared" si="86"/>
        <v>0</v>
      </c>
      <c r="BH849" s="249">
        <f t="shared" si="87"/>
        <v>0</v>
      </c>
      <c r="BI849" s="249">
        <f t="shared" si="88"/>
        <v>0</v>
      </c>
      <c r="BJ849" s="97" t="s">
        <v>84</v>
      </c>
      <c r="BK849" s="249">
        <f t="shared" si="89"/>
        <v>0</v>
      </c>
      <c r="BL849" s="97" t="s">
        <v>238</v>
      </c>
      <c r="BM849" s="97" t="s">
        <v>1516</v>
      </c>
    </row>
    <row r="850" spans="2:65" s="117" customFormat="1" ht="25.5" customHeight="1">
      <c r="B850" s="112"/>
      <c r="C850" s="271" t="s">
        <v>1517</v>
      </c>
      <c r="D850" s="271" t="s">
        <v>198</v>
      </c>
      <c r="E850" s="272" t="s">
        <v>1518</v>
      </c>
      <c r="F850" s="273" t="s">
        <v>1364</v>
      </c>
      <c r="G850" s="274" t="s">
        <v>189</v>
      </c>
      <c r="H850" s="275">
        <v>10</v>
      </c>
      <c r="I850" s="11"/>
      <c r="J850" s="276">
        <f t="shared" si="80"/>
        <v>0</v>
      </c>
      <c r="K850" s="273"/>
      <c r="L850" s="277"/>
      <c r="M850" s="278" t="s">
        <v>5</v>
      </c>
      <c r="N850" s="279" t="s">
        <v>47</v>
      </c>
      <c r="O850" s="113"/>
      <c r="P850" s="247">
        <f t="shared" si="81"/>
        <v>0</v>
      </c>
      <c r="Q850" s="247">
        <v>0.0634</v>
      </c>
      <c r="R850" s="247">
        <f t="shared" si="82"/>
        <v>0.634</v>
      </c>
      <c r="S850" s="247">
        <v>0</v>
      </c>
      <c r="T850" s="248">
        <f t="shared" si="83"/>
        <v>0</v>
      </c>
      <c r="AR850" s="97" t="s">
        <v>333</v>
      </c>
      <c r="AT850" s="97" t="s">
        <v>198</v>
      </c>
      <c r="AU850" s="97" t="s">
        <v>159</v>
      </c>
      <c r="AY850" s="97" t="s">
        <v>149</v>
      </c>
      <c r="BE850" s="249">
        <f t="shared" si="84"/>
        <v>0</v>
      </c>
      <c r="BF850" s="249">
        <f t="shared" si="85"/>
        <v>0</v>
      </c>
      <c r="BG850" s="249">
        <f t="shared" si="86"/>
        <v>0</v>
      </c>
      <c r="BH850" s="249">
        <f t="shared" si="87"/>
        <v>0</v>
      </c>
      <c r="BI850" s="249">
        <f t="shared" si="88"/>
        <v>0</v>
      </c>
      <c r="BJ850" s="97" t="s">
        <v>84</v>
      </c>
      <c r="BK850" s="249">
        <f t="shared" si="89"/>
        <v>0</v>
      </c>
      <c r="BL850" s="97" t="s">
        <v>238</v>
      </c>
      <c r="BM850" s="97" t="s">
        <v>1519</v>
      </c>
    </row>
    <row r="851" spans="2:47" s="117" customFormat="1" ht="27">
      <c r="B851" s="112"/>
      <c r="D851" s="259" t="s">
        <v>242</v>
      </c>
      <c r="F851" s="294" t="s">
        <v>1520</v>
      </c>
      <c r="I851" s="13"/>
      <c r="L851" s="112"/>
      <c r="M851" s="290"/>
      <c r="N851" s="113"/>
      <c r="O851" s="113"/>
      <c r="P851" s="113"/>
      <c r="Q851" s="113"/>
      <c r="R851" s="113"/>
      <c r="S851" s="113"/>
      <c r="T851" s="143"/>
      <c r="AT851" s="97" t="s">
        <v>242</v>
      </c>
      <c r="AU851" s="97" t="s">
        <v>159</v>
      </c>
    </row>
    <row r="852" spans="2:65" s="117" customFormat="1" ht="16.5" customHeight="1">
      <c r="B852" s="112"/>
      <c r="C852" s="239" t="s">
        <v>1521</v>
      </c>
      <c r="D852" s="239" t="s">
        <v>151</v>
      </c>
      <c r="E852" s="240" t="s">
        <v>1522</v>
      </c>
      <c r="F852" s="241" t="s">
        <v>1523</v>
      </c>
      <c r="G852" s="242" t="s">
        <v>189</v>
      </c>
      <c r="H852" s="243">
        <v>4</v>
      </c>
      <c r="I852" s="8"/>
      <c r="J852" s="244">
        <f>ROUND(I852*H852,2)</f>
        <v>0</v>
      </c>
      <c r="K852" s="241"/>
      <c r="L852" s="112"/>
      <c r="M852" s="245" t="s">
        <v>5</v>
      </c>
      <c r="N852" s="246" t="s">
        <v>47</v>
      </c>
      <c r="O852" s="113"/>
      <c r="P852" s="247">
        <f>O852*H852</f>
        <v>0</v>
      </c>
      <c r="Q852" s="247">
        <v>0</v>
      </c>
      <c r="R852" s="247">
        <f>Q852*H852</f>
        <v>0</v>
      </c>
      <c r="S852" s="247">
        <v>0</v>
      </c>
      <c r="T852" s="248">
        <f>S852*H852</f>
        <v>0</v>
      </c>
      <c r="AR852" s="97" t="s">
        <v>238</v>
      </c>
      <c r="AT852" s="97" t="s">
        <v>151</v>
      </c>
      <c r="AU852" s="97" t="s">
        <v>159</v>
      </c>
      <c r="AY852" s="97" t="s">
        <v>149</v>
      </c>
      <c r="BE852" s="249">
        <f>IF(N852="základní",J852,0)</f>
        <v>0</v>
      </c>
      <c r="BF852" s="249">
        <f>IF(N852="snížená",J852,0)</f>
        <v>0</v>
      </c>
      <c r="BG852" s="249">
        <f>IF(N852="zákl. přenesená",J852,0)</f>
        <v>0</v>
      </c>
      <c r="BH852" s="249">
        <f>IF(N852="sníž. přenesená",J852,0)</f>
        <v>0</v>
      </c>
      <c r="BI852" s="249">
        <f>IF(N852="nulová",J852,0)</f>
        <v>0</v>
      </c>
      <c r="BJ852" s="97" t="s">
        <v>84</v>
      </c>
      <c r="BK852" s="249">
        <f>ROUND(I852*H852,2)</f>
        <v>0</v>
      </c>
      <c r="BL852" s="97" t="s">
        <v>238</v>
      </c>
      <c r="BM852" s="97" t="s">
        <v>1524</v>
      </c>
    </row>
    <row r="853" spans="2:65" s="117" customFormat="1" ht="16.5" customHeight="1">
      <c r="B853" s="112"/>
      <c r="C853" s="271" t="s">
        <v>1525</v>
      </c>
      <c r="D853" s="271" t="s">
        <v>198</v>
      </c>
      <c r="E853" s="272" t="s">
        <v>1526</v>
      </c>
      <c r="F853" s="273" t="s">
        <v>1527</v>
      </c>
      <c r="G853" s="274" t="s">
        <v>189</v>
      </c>
      <c r="H853" s="275">
        <v>4</v>
      </c>
      <c r="I853" s="11"/>
      <c r="J853" s="276">
        <f>ROUND(I853*H853,2)</f>
        <v>0</v>
      </c>
      <c r="K853" s="273"/>
      <c r="L853" s="277"/>
      <c r="M853" s="278" t="s">
        <v>5</v>
      </c>
      <c r="N853" s="279" t="s">
        <v>47</v>
      </c>
      <c r="O853" s="113"/>
      <c r="P853" s="247">
        <f>O853*H853</f>
        <v>0</v>
      </c>
      <c r="Q853" s="247">
        <v>0.0673</v>
      </c>
      <c r="R853" s="247">
        <f>Q853*H853</f>
        <v>0.2692</v>
      </c>
      <c r="S853" s="247">
        <v>0</v>
      </c>
      <c r="T853" s="248">
        <f>S853*H853</f>
        <v>0</v>
      </c>
      <c r="AR853" s="97" t="s">
        <v>333</v>
      </c>
      <c r="AT853" s="97" t="s">
        <v>198</v>
      </c>
      <c r="AU853" s="97" t="s">
        <v>159</v>
      </c>
      <c r="AY853" s="97" t="s">
        <v>149</v>
      </c>
      <c r="BE853" s="249">
        <f>IF(N853="základní",J853,0)</f>
        <v>0</v>
      </c>
      <c r="BF853" s="249">
        <f>IF(N853="snížená",J853,0)</f>
        <v>0</v>
      </c>
      <c r="BG853" s="249">
        <f>IF(N853="zákl. přenesená",J853,0)</f>
        <v>0</v>
      </c>
      <c r="BH853" s="249">
        <f>IF(N853="sníž. přenesená",J853,0)</f>
        <v>0</v>
      </c>
      <c r="BI853" s="249">
        <f>IF(N853="nulová",J853,0)</f>
        <v>0</v>
      </c>
      <c r="BJ853" s="97" t="s">
        <v>84</v>
      </c>
      <c r="BK853" s="249">
        <f>ROUND(I853*H853,2)</f>
        <v>0</v>
      </c>
      <c r="BL853" s="97" t="s">
        <v>238</v>
      </c>
      <c r="BM853" s="97" t="s">
        <v>1528</v>
      </c>
    </row>
    <row r="854" spans="2:47" s="117" customFormat="1" ht="27">
      <c r="B854" s="112"/>
      <c r="D854" s="259" t="s">
        <v>242</v>
      </c>
      <c r="F854" s="294" t="s">
        <v>1357</v>
      </c>
      <c r="I854" s="13"/>
      <c r="L854" s="112"/>
      <c r="M854" s="290"/>
      <c r="N854" s="113"/>
      <c r="O854" s="113"/>
      <c r="P854" s="113"/>
      <c r="Q854" s="113"/>
      <c r="R854" s="113"/>
      <c r="S854" s="113"/>
      <c r="T854" s="143"/>
      <c r="AT854" s="97" t="s">
        <v>242</v>
      </c>
      <c r="AU854" s="97" t="s">
        <v>159</v>
      </c>
    </row>
    <row r="855" spans="2:65" s="117" customFormat="1" ht="16.5" customHeight="1">
      <c r="B855" s="112"/>
      <c r="C855" s="239" t="s">
        <v>1529</v>
      </c>
      <c r="D855" s="239" t="s">
        <v>151</v>
      </c>
      <c r="E855" s="240" t="s">
        <v>1530</v>
      </c>
      <c r="F855" s="241" t="s">
        <v>1531</v>
      </c>
      <c r="G855" s="242" t="s">
        <v>163</v>
      </c>
      <c r="H855" s="243">
        <v>28</v>
      </c>
      <c r="I855" s="8"/>
      <c r="J855" s="244">
        <f>ROUND(I855*H855,2)</f>
        <v>0</v>
      </c>
      <c r="K855" s="241"/>
      <c r="L855" s="112"/>
      <c r="M855" s="245" t="s">
        <v>5</v>
      </c>
      <c r="N855" s="246" t="s">
        <v>47</v>
      </c>
      <c r="O855" s="113"/>
      <c r="P855" s="247">
        <f>O855*H855</f>
        <v>0</v>
      </c>
      <c r="Q855" s="247">
        <v>0</v>
      </c>
      <c r="R855" s="247">
        <f>Q855*H855</f>
        <v>0</v>
      </c>
      <c r="S855" s="247">
        <v>0</v>
      </c>
      <c r="T855" s="248">
        <f>S855*H855</f>
        <v>0</v>
      </c>
      <c r="AR855" s="97" t="s">
        <v>238</v>
      </c>
      <c r="AT855" s="97" t="s">
        <v>151</v>
      </c>
      <c r="AU855" s="97" t="s">
        <v>159</v>
      </c>
      <c r="AY855" s="97" t="s">
        <v>149</v>
      </c>
      <c r="BE855" s="249">
        <f>IF(N855="základní",J855,0)</f>
        <v>0</v>
      </c>
      <c r="BF855" s="249">
        <f>IF(N855="snížená",J855,0)</f>
        <v>0</v>
      </c>
      <c r="BG855" s="249">
        <f>IF(N855="zákl. přenesená",J855,0)</f>
        <v>0</v>
      </c>
      <c r="BH855" s="249">
        <f>IF(N855="sníž. přenesená",J855,0)</f>
        <v>0</v>
      </c>
      <c r="BI855" s="249">
        <f>IF(N855="nulová",J855,0)</f>
        <v>0</v>
      </c>
      <c r="BJ855" s="97" t="s">
        <v>84</v>
      </c>
      <c r="BK855" s="249">
        <f>ROUND(I855*H855,2)</f>
        <v>0</v>
      </c>
      <c r="BL855" s="97" t="s">
        <v>238</v>
      </c>
      <c r="BM855" s="97" t="s">
        <v>1532</v>
      </c>
    </row>
    <row r="856" spans="2:65" s="117" customFormat="1" ht="16.5" customHeight="1">
      <c r="B856" s="112"/>
      <c r="C856" s="239" t="s">
        <v>1533</v>
      </c>
      <c r="D856" s="239" t="s">
        <v>151</v>
      </c>
      <c r="E856" s="240" t="s">
        <v>1534</v>
      </c>
      <c r="F856" s="241" t="s">
        <v>1535</v>
      </c>
      <c r="G856" s="242" t="s">
        <v>189</v>
      </c>
      <c r="H856" s="243">
        <v>16</v>
      </c>
      <c r="I856" s="8"/>
      <c r="J856" s="244">
        <f>ROUND(I856*H856,2)</f>
        <v>0</v>
      </c>
      <c r="K856" s="241"/>
      <c r="L856" s="112"/>
      <c r="M856" s="245" t="s">
        <v>5</v>
      </c>
      <c r="N856" s="246" t="s">
        <v>47</v>
      </c>
      <c r="O856" s="113"/>
      <c r="P856" s="247">
        <f>O856*H856</f>
        <v>0</v>
      </c>
      <c r="Q856" s="247">
        <v>0</v>
      </c>
      <c r="R856" s="247">
        <f>Q856*H856</f>
        <v>0</v>
      </c>
      <c r="S856" s="247">
        <v>0</v>
      </c>
      <c r="T856" s="248">
        <f>S856*H856</f>
        <v>0</v>
      </c>
      <c r="AR856" s="97" t="s">
        <v>238</v>
      </c>
      <c r="AT856" s="97" t="s">
        <v>151</v>
      </c>
      <c r="AU856" s="97" t="s">
        <v>159</v>
      </c>
      <c r="AY856" s="97" t="s">
        <v>149</v>
      </c>
      <c r="BE856" s="249">
        <f>IF(N856="základní",J856,0)</f>
        <v>0</v>
      </c>
      <c r="BF856" s="249">
        <f>IF(N856="snížená",J856,0)</f>
        <v>0</v>
      </c>
      <c r="BG856" s="249">
        <f>IF(N856="zákl. přenesená",J856,0)</f>
        <v>0</v>
      </c>
      <c r="BH856" s="249">
        <f>IF(N856="sníž. přenesená",J856,0)</f>
        <v>0</v>
      </c>
      <c r="BI856" s="249">
        <f>IF(N856="nulová",J856,0)</f>
        <v>0</v>
      </c>
      <c r="BJ856" s="97" t="s">
        <v>84</v>
      </c>
      <c r="BK856" s="249">
        <f>ROUND(I856*H856,2)</f>
        <v>0</v>
      </c>
      <c r="BL856" s="97" t="s">
        <v>238</v>
      </c>
      <c r="BM856" s="97" t="s">
        <v>1536</v>
      </c>
    </row>
    <row r="857" spans="2:65" s="117" customFormat="1" ht="16.5" customHeight="1">
      <c r="B857" s="112"/>
      <c r="C857" s="271" t="s">
        <v>1537</v>
      </c>
      <c r="D857" s="271" t="s">
        <v>198</v>
      </c>
      <c r="E857" s="272" t="s">
        <v>1538</v>
      </c>
      <c r="F857" s="273" t="s">
        <v>1539</v>
      </c>
      <c r="G857" s="274" t="s">
        <v>189</v>
      </c>
      <c r="H857" s="275">
        <v>16</v>
      </c>
      <c r="I857" s="11"/>
      <c r="J857" s="276">
        <f>ROUND(I857*H857,2)</f>
        <v>0</v>
      </c>
      <c r="K857" s="273"/>
      <c r="L857" s="277"/>
      <c r="M857" s="278" t="s">
        <v>5</v>
      </c>
      <c r="N857" s="279" t="s">
        <v>47</v>
      </c>
      <c r="O857" s="113"/>
      <c r="P857" s="247">
        <f>O857*H857</f>
        <v>0</v>
      </c>
      <c r="Q857" s="247">
        <v>0.012</v>
      </c>
      <c r="R857" s="247">
        <f>Q857*H857</f>
        <v>0.192</v>
      </c>
      <c r="S857" s="247">
        <v>0</v>
      </c>
      <c r="T857" s="248">
        <f>S857*H857</f>
        <v>0</v>
      </c>
      <c r="AR857" s="97" t="s">
        <v>333</v>
      </c>
      <c r="AT857" s="97" t="s">
        <v>198</v>
      </c>
      <c r="AU857" s="97" t="s">
        <v>159</v>
      </c>
      <c r="AY857" s="97" t="s">
        <v>149</v>
      </c>
      <c r="BE857" s="249">
        <f>IF(N857="základní",J857,0)</f>
        <v>0</v>
      </c>
      <c r="BF857" s="249">
        <f>IF(N857="snížená",J857,0)</f>
        <v>0</v>
      </c>
      <c r="BG857" s="249">
        <f>IF(N857="zákl. přenesená",J857,0)</f>
        <v>0</v>
      </c>
      <c r="BH857" s="249">
        <f>IF(N857="sníž. přenesená",J857,0)</f>
        <v>0</v>
      </c>
      <c r="BI857" s="249">
        <f>IF(N857="nulová",J857,0)</f>
        <v>0</v>
      </c>
      <c r="BJ857" s="97" t="s">
        <v>84</v>
      </c>
      <c r="BK857" s="249">
        <f>ROUND(I857*H857,2)</f>
        <v>0</v>
      </c>
      <c r="BL857" s="97" t="s">
        <v>238</v>
      </c>
      <c r="BM857" s="97" t="s">
        <v>1540</v>
      </c>
    </row>
    <row r="858" spans="2:47" s="117" customFormat="1" ht="27">
      <c r="B858" s="112"/>
      <c r="D858" s="259" t="s">
        <v>242</v>
      </c>
      <c r="F858" s="294" t="s">
        <v>1541</v>
      </c>
      <c r="I858" s="13"/>
      <c r="L858" s="112"/>
      <c r="M858" s="290"/>
      <c r="N858" s="113"/>
      <c r="O858" s="113"/>
      <c r="P858" s="113"/>
      <c r="Q858" s="113"/>
      <c r="R858" s="113"/>
      <c r="S858" s="113"/>
      <c r="T858" s="143"/>
      <c r="AT858" s="97" t="s">
        <v>242</v>
      </c>
      <c r="AU858" s="97" t="s">
        <v>159</v>
      </c>
    </row>
    <row r="859" spans="2:65" s="117" customFormat="1" ht="16.5" customHeight="1">
      <c r="B859" s="112"/>
      <c r="C859" s="239" t="s">
        <v>1542</v>
      </c>
      <c r="D859" s="239" t="s">
        <v>151</v>
      </c>
      <c r="E859" s="240" t="s">
        <v>1543</v>
      </c>
      <c r="F859" s="241" t="s">
        <v>1544</v>
      </c>
      <c r="G859" s="242" t="s">
        <v>163</v>
      </c>
      <c r="H859" s="243">
        <v>1</v>
      </c>
      <c r="I859" s="8"/>
      <c r="J859" s="244">
        <f aca="true" t="shared" si="90" ref="J859:J867">ROUND(I859*H859,2)</f>
        <v>0</v>
      </c>
      <c r="K859" s="241"/>
      <c r="L859" s="112"/>
      <c r="M859" s="245" t="s">
        <v>5</v>
      </c>
      <c r="N859" s="246" t="s">
        <v>47</v>
      </c>
      <c r="O859" s="113"/>
      <c r="P859" s="247">
        <f aca="true" t="shared" si="91" ref="P859:P867">O859*H859</f>
        <v>0</v>
      </c>
      <c r="Q859" s="247">
        <v>0</v>
      </c>
      <c r="R859" s="247">
        <f aca="true" t="shared" si="92" ref="R859:R867">Q859*H859</f>
        <v>0</v>
      </c>
      <c r="S859" s="247">
        <v>0</v>
      </c>
      <c r="T859" s="248">
        <f aca="true" t="shared" si="93" ref="T859:T867">S859*H859</f>
        <v>0</v>
      </c>
      <c r="AR859" s="97" t="s">
        <v>238</v>
      </c>
      <c r="AT859" s="97" t="s">
        <v>151</v>
      </c>
      <c r="AU859" s="97" t="s">
        <v>159</v>
      </c>
      <c r="AY859" s="97" t="s">
        <v>149</v>
      </c>
      <c r="BE859" s="249">
        <f aca="true" t="shared" si="94" ref="BE859:BE867">IF(N859="základní",J859,0)</f>
        <v>0</v>
      </c>
      <c r="BF859" s="249">
        <f aca="true" t="shared" si="95" ref="BF859:BF867">IF(N859="snížená",J859,0)</f>
        <v>0</v>
      </c>
      <c r="BG859" s="249">
        <f aca="true" t="shared" si="96" ref="BG859:BG867">IF(N859="zákl. přenesená",J859,0)</f>
        <v>0</v>
      </c>
      <c r="BH859" s="249">
        <f aca="true" t="shared" si="97" ref="BH859:BH867">IF(N859="sníž. přenesená",J859,0)</f>
        <v>0</v>
      </c>
      <c r="BI859" s="249">
        <f aca="true" t="shared" si="98" ref="BI859:BI867">IF(N859="nulová",J859,0)</f>
        <v>0</v>
      </c>
      <c r="BJ859" s="97" t="s">
        <v>84</v>
      </c>
      <c r="BK859" s="249">
        <f aca="true" t="shared" si="99" ref="BK859:BK867">ROUND(I859*H859,2)</f>
        <v>0</v>
      </c>
      <c r="BL859" s="97" t="s">
        <v>238</v>
      </c>
      <c r="BM859" s="97" t="s">
        <v>1545</v>
      </c>
    </row>
    <row r="860" spans="2:65" s="117" customFormat="1" ht="16.5" customHeight="1">
      <c r="B860" s="112"/>
      <c r="C860" s="239" t="s">
        <v>1546</v>
      </c>
      <c r="D860" s="239" t="s">
        <v>151</v>
      </c>
      <c r="E860" s="240" t="s">
        <v>1547</v>
      </c>
      <c r="F860" s="241" t="s">
        <v>1548</v>
      </c>
      <c r="G860" s="242" t="s">
        <v>163</v>
      </c>
      <c r="H860" s="243">
        <v>1</v>
      </c>
      <c r="I860" s="8"/>
      <c r="J860" s="244">
        <f t="shared" si="90"/>
        <v>0</v>
      </c>
      <c r="K860" s="241"/>
      <c r="L860" s="112"/>
      <c r="M860" s="245" t="s">
        <v>5</v>
      </c>
      <c r="N860" s="246" t="s">
        <v>47</v>
      </c>
      <c r="O860" s="113"/>
      <c r="P860" s="247">
        <f t="shared" si="91"/>
        <v>0</v>
      </c>
      <c r="Q860" s="247">
        <v>0</v>
      </c>
      <c r="R860" s="247">
        <f t="shared" si="92"/>
        <v>0</v>
      </c>
      <c r="S860" s="247">
        <v>0</v>
      </c>
      <c r="T860" s="248">
        <f t="shared" si="93"/>
        <v>0</v>
      </c>
      <c r="AR860" s="97" t="s">
        <v>238</v>
      </c>
      <c r="AT860" s="97" t="s">
        <v>151</v>
      </c>
      <c r="AU860" s="97" t="s">
        <v>159</v>
      </c>
      <c r="AY860" s="97" t="s">
        <v>149</v>
      </c>
      <c r="BE860" s="249">
        <f t="shared" si="94"/>
        <v>0</v>
      </c>
      <c r="BF860" s="249">
        <f t="shared" si="95"/>
        <v>0</v>
      </c>
      <c r="BG860" s="249">
        <f t="shared" si="96"/>
        <v>0</v>
      </c>
      <c r="BH860" s="249">
        <f t="shared" si="97"/>
        <v>0</v>
      </c>
      <c r="BI860" s="249">
        <f t="shared" si="98"/>
        <v>0</v>
      </c>
      <c r="BJ860" s="97" t="s">
        <v>84</v>
      </c>
      <c r="BK860" s="249">
        <f t="shared" si="99"/>
        <v>0</v>
      </c>
      <c r="BL860" s="97" t="s">
        <v>238</v>
      </c>
      <c r="BM860" s="97" t="s">
        <v>1549</v>
      </c>
    </row>
    <row r="861" spans="2:65" s="117" customFormat="1" ht="16.5" customHeight="1">
      <c r="B861" s="112"/>
      <c r="C861" s="239" t="s">
        <v>1550</v>
      </c>
      <c r="D861" s="239" t="s">
        <v>151</v>
      </c>
      <c r="E861" s="240" t="s">
        <v>1551</v>
      </c>
      <c r="F861" s="241" t="s">
        <v>1552</v>
      </c>
      <c r="G861" s="242" t="s">
        <v>163</v>
      </c>
      <c r="H861" s="243">
        <v>1</v>
      </c>
      <c r="I861" s="8"/>
      <c r="J861" s="244">
        <f t="shared" si="90"/>
        <v>0</v>
      </c>
      <c r="K861" s="241"/>
      <c r="L861" s="112"/>
      <c r="M861" s="245" t="s">
        <v>5</v>
      </c>
      <c r="N861" s="246" t="s">
        <v>47</v>
      </c>
      <c r="O861" s="113"/>
      <c r="P861" s="247">
        <f t="shared" si="91"/>
        <v>0</v>
      </c>
      <c r="Q861" s="247">
        <v>0</v>
      </c>
      <c r="R861" s="247">
        <f t="shared" si="92"/>
        <v>0</v>
      </c>
      <c r="S861" s="247">
        <v>0</v>
      </c>
      <c r="T861" s="248">
        <f t="shared" si="93"/>
        <v>0</v>
      </c>
      <c r="AR861" s="97" t="s">
        <v>238</v>
      </c>
      <c r="AT861" s="97" t="s">
        <v>151</v>
      </c>
      <c r="AU861" s="97" t="s">
        <v>159</v>
      </c>
      <c r="AY861" s="97" t="s">
        <v>149</v>
      </c>
      <c r="BE861" s="249">
        <f t="shared" si="94"/>
        <v>0</v>
      </c>
      <c r="BF861" s="249">
        <f t="shared" si="95"/>
        <v>0</v>
      </c>
      <c r="BG861" s="249">
        <f t="shared" si="96"/>
        <v>0</v>
      </c>
      <c r="BH861" s="249">
        <f t="shared" si="97"/>
        <v>0</v>
      </c>
      <c r="BI861" s="249">
        <f t="shared" si="98"/>
        <v>0</v>
      </c>
      <c r="BJ861" s="97" t="s">
        <v>84</v>
      </c>
      <c r="BK861" s="249">
        <f t="shared" si="99"/>
        <v>0</v>
      </c>
      <c r="BL861" s="97" t="s">
        <v>238</v>
      </c>
      <c r="BM861" s="97" t="s">
        <v>1553</v>
      </c>
    </row>
    <row r="862" spans="2:65" s="117" customFormat="1" ht="16.5" customHeight="1">
      <c r="B862" s="112"/>
      <c r="C862" s="239" t="s">
        <v>1554</v>
      </c>
      <c r="D862" s="239" t="s">
        <v>151</v>
      </c>
      <c r="E862" s="240" t="s">
        <v>1555</v>
      </c>
      <c r="F862" s="241" t="s">
        <v>1556</v>
      </c>
      <c r="G862" s="242" t="s">
        <v>163</v>
      </c>
      <c r="H862" s="243">
        <v>1</v>
      </c>
      <c r="I862" s="8"/>
      <c r="J862" s="244">
        <f t="shared" si="90"/>
        <v>0</v>
      </c>
      <c r="K862" s="241"/>
      <c r="L862" s="112"/>
      <c r="M862" s="245" t="s">
        <v>5</v>
      </c>
      <c r="N862" s="246" t="s">
        <v>47</v>
      </c>
      <c r="O862" s="113"/>
      <c r="P862" s="247">
        <f t="shared" si="91"/>
        <v>0</v>
      </c>
      <c r="Q862" s="247">
        <v>0</v>
      </c>
      <c r="R862" s="247">
        <f t="shared" si="92"/>
        <v>0</v>
      </c>
      <c r="S862" s="247">
        <v>0</v>
      </c>
      <c r="T862" s="248">
        <f t="shared" si="93"/>
        <v>0</v>
      </c>
      <c r="AR862" s="97" t="s">
        <v>238</v>
      </c>
      <c r="AT862" s="97" t="s">
        <v>151</v>
      </c>
      <c r="AU862" s="97" t="s">
        <v>159</v>
      </c>
      <c r="AY862" s="97" t="s">
        <v>149</v>
      </c>
      <c r="BE862" s="249">
        <f t="shared" si="94"/>
        <v>0</v>
      </c>
      <c r="BF862" s="249">
        <f t="shared" si="95"/>
        <v>0</v>
      </c>
      <c r="BG862" s="249">
        <f t="shared" si="96"/>
        <v>0</v>
      </c>
      <c r="BH862" s="249">
        <f t="shared" si="97"/>
        <v>0</v>
      </c>
      <c r="BI862" s="249">
        <f t="shared" si="98"/>
        <v>0</v>
      </c>
      <c r="BJ862" s="97" t="s">
        <v>84</v>
      </c>
      <c r="BK862" s="249">
        <f t="shared" si="99"/>
        <v>0</v>
      </c>
      <c r="BL862" s="97" t="s">
        <v>238</v>
      </c>
      <c r="BM862" s="97" t="s">
        <v>1557</v>
      </c>
    </row>
    <row r="863" spans="2:65" s="117" customFormat="1" ht="25.5" customHeight="1">
      <c r="B863" s="112"/>
      <c r="C863" s="271" t="s">
        <v>1558</v>
      </c>
      <c r="D863" s="271" t="s">
        <v>198</v>
      </c>
      <c r="E863" s="272" t="s">
        <v>1559</v>
      </c>
      <c r="F863" s="273" t="s">
        <v>1560</v>
      </c>
      <c r="G863" s="274" t="s">
        <v>163</v>
      </c>
      <c r="H863" s="275">
        <v>1</v>
      </c>
      <c r="I863" s="11"/>
      <c r="J863" s="276">
        <f t="shared" si="90"/>
        <v>0</v>
      </c>
      <c r="K863" s="273"/>
      <c r="L863" s="277"/>
      <c r="M863" s="278" t="s">
        <v>5</v>
      </c>
      <c r="N863" s="279" t="s">
        <v>47</v>
      </c>
      <c r="O863" s="113"/>
      <c r="P863" s="247">
        <f t="shared" si="91"/>
        <v>0</v>
      </c>
      <c r="Q863" s="247">
        <v>0.079</v>
      </c>
      <c r="R863" s="247">
        <f t="shared" si="92"/>
        <v>0.079</v>
      </c>
      <c r="S863" s="247">
        <v>0</v>
      </c>
      <c r="T863" s="248">
        <f t="shared" si="93"/>
        <v>0</v>
      </c>
      <c r="AR863" s="97" t="s">
        <v>333</v>
      </c>
      <c r="AT863" s="97" t="s">
        <v>198</v>
      </c>
      <c r="AU863" s="97" t="s">
        <v>159</v>
      </c>
      <c r="AY863" s="97" t="s">
        <v>149</v>
      </c>
      <c r="BE863" s="249">
        <f t="shared" si="94"/>
        <v>0</v>
      </c>
      <c r="BF863" s="249">
        <f t="shared" si="95"/>
        <v>0</v>
      </c>
      <c r="BG863" s="249">
        <f t="shared" si="96"/>
        <v>0</v>
      </c>
      <c r="BH863" s="249">
        <f t="shared" si="97"/>
        <v>0</v>
      </c>
      <c r="BI863" s="249">
        <f t="shared" si="98"/>
        <v>0</v>
      </c>
      <c r="BJ863" s="97" t="s">
        <v>84</v>
      </c>
      <c r="BK863" s="249">
        <f t="shared" si="99"/>
        <v>0</v>
      </c>
      <c r="BL863" s="97" t="s">
        <v>238</v>
      </c>
      <c r="BM863" s="97" t="s">
        <v>1561</v>
      </c>
    </row>
    <row r="864" spans="2:65" s="117" customFormat="1" ht="16.5" customHeight="1">
      <c r="B864" s="112"/>
      <c r="C864" s="239" t="s">
        <v>1562</v>
      </c>
      <c r="D864" s="239" t="s">
        <v>151</v>
      </c>
      <c r="E864" s="240" t="s">
        <v>1563</v>
      </c>
      <c r="F864" s="241" t="s">
        <v>1564</v>
      </c>
      <c r="G864" s="242" t="s">
        <v>163</v>
      </c>
      <c r="H864" s="243">
        <v>1</v>
      </c>
      <c r="I864" s="8"/>
      <c r="J864" s="244">
        <f t="shared" si="90"/>
        <v>0</v>
      </c>
      <c r="K864" s="241"/>
      <c r="L864" s="112"/>
      <c r="M864" s="245" t="s">
        <v>5</v>
      </c>
      <c r="N864" s="246" t="s">
        <v>47</v>
      </c>
      <c r="O864" s="113"/>
      <c r="P864" s="247">
        <f t="shared" si="91"/>
        <v>0</v>
      </c>
      <c r="Q864" s="247">
        <v>0</v>
      </c>
      <c r="R864" s="247">
        <f t="shared" si="92"/>
        <v>0</v>
      </c>
      <c r="S864" s="247">
        <v>0</v>
      </c>
      <c r="T864" s="248">
        <f t="shared" si="93"/>
        <v>0</v>
      </c>
      <c r="AR864" s="97" t="s">
        <v>238</v>
      </c>
      <c r="AT864" s="97" t="s">
        <v>151</v>
      </c>
      <c r="AU864" s="97" t="s">
        <v>159</v>
      </c>
      <c r="AY864" s="97" t="s">
        <v>149</v>
      </c>
      <c r="BE864" s="249">
        <f t="shared" si="94"/>
        <v>0</v>
      </c>
      <c r="BF864" s="249">
        <f t="shared" si="95"/>
        <v>0</v>
      </c>
      <c r="BG864" s="249">
        <f t="shared" si="96"/>
        <v>0</v>
      </c>
      <c r="BH864" s="249">
        <f t="shared" si="97"/>
        <v>0</v>
      </c>
      <c r="BI864" s="249">
        <f t="shared" si="98"/>
        <v>0</v>
      </c>
      <c r="BJ864" s="97" t="s">
        <v>84</v>
      </c>
      <c r="BK864" s="249">
        <f t="shared" si="99"/>
        <v>0</v>
      </c>
      <c r="BL864" s="97" t="s">
        <v>238</v>
      </c>
      <c r="BM864" s="97" t="s">
        <v>1565</v>
      </c>
    </row>
    <row r="865" spans="2:65" s="117" customFormat="1" ht="63.75" customHeight="1">
      <c r="B865" s="112"/>
      <c r="C865" s="271" t="s">
        <v>1566</v>
      </c>
      <c r="D865" s="271" t="s">
        <v>198</v>
      </c>
      <c r="E865" s="272" t="s">
        <v>1567</v>
      </c>
      <c r="F865" s="273" t="s">
        <v>1568</v>
      </c>
      <c r="G865" s="274" t="s">
        <v>163</v>
      </c>
      <c r="H865" s="275">
        <v>1</v>
      </c>
      <c r="I865" s="11"/>
      <c r="J865" s="276">
        <f t="shared" si="90"/>
        <v>0</v>
      </c>
      <c r="K865" s="273"/>
      <c r="L865" s="277"/>
      <c r="M865" s="278" t="s">
        <v>5</v>
      </c>
      <c r="N865" s="279" t="s">
        <v>47</v>
      </c>
      <c r="O865" s="113"/>
      <c r="P865" s="247">
        <f t="shared" si="91"/>
        <v>0</v>
      </c>
      <c r="Q865" s="247">
        <v>0.079</v>
      </c>
      <c r="R865" s="247">
        <f t="shared" si="92"/>
        <v>0.079</v>
      </c>
      <c r="S865" s="247">
        <v>0</v>
      </c>
      <c r="T865" s="248">
        <f t="shared" si="93"/>
        <v>0</v>
      </c>
      <c r="AR865" s="97" t="s">
        <v>333</v>
      </c>
      <c r="AT865" s="97" t="s">
        <v>198</v>
      </c>
      <c r="AU865" s="97" t="s">
        <v>159</v>
      </c>
      <c r="AY865" s="97" t="s">
        <v>149</v>
      </c>
      <c r="BE865" s="249">
        <f t="shared" si="94"/>
        <v>0</v>
      </c>
      <c r="BF865" s="249">
        <f t="shared" si="95"/>
        <v>0</v>
      </c>
      <c r="BG865" s="249">
        <f t="shared" si="96"/>
        <v>0</v>
      </c>
      <c r="BH865" s="249">
        <f t="shared" si="97"/>
        <v>0</v>
      </c>
      <c r="BI865" s="249">
        <f t="shared" si="98"/>
        <v>0</v>
      </c>
      <c r="BJ865" s="97" t="s">
        <v>84</v>
      </c>
      <c r="BK865" s="249">
        <f t="shared" si="99"/>
        <v>0</v>
      </c>
      <c r="BL865" s="97" t="s">
        <v>238</v>
      </c>
      <c r="BM865" s="97" t="s">
        <v>1569</v>
      </c>
    </row>
    <row r="866" spans="2:65" s="117" customFormat="1" ht="25.5" customHeight="1">
      <c r="B866" s="112"/>
      <c r="C866" s="239" t="s">
        <v>1570</v>
      </c>
      <c r="D866" s="239" t="s">
        <v>151</v>
      </c>
      <c r="E866" s="240" t="s">
        <v>1571</v>
      </c>
      <c r="F866" s="241" t="s">
        <v>1572</v>
      </c>
      <c r="G866" s="242" t="s">
        <v>163</v>
      </c>
      <c r="H866" s="243">
        <v>1</v>
      </c>
      <c r="I866" s="8"/>
      <c r="J866" s="244">
        <f t="shared" si="90"/>
        <v>0</v>
      </c>
      <c r="K866" s="241"/>
      <c r="L866" s="112"/>
      <c r="M866" s="245" t="s">
        <v>5</v>
      </c>
      <c r="N866" s="246" t="s">
        <v>47</v>
      </c>
      <c r="O866" s="113"/>
      <c r="P866" s="247">
        <f t="shared" si="91"/>
        <v>0</v>
      </c>
      <c r="Q866" s="247">
        <v>0</v>
      </c>
      <c r="R866" s="247">
        <f t="shared" si="92"/>
        <v>0</v>
      </c>
      <c r="S866" s="247">
        <v>0</v>
      </c>
      <c r="T866" s="248">
        <f t="shared" si="93"/>
        <v>0</v>
      </c>
      <c r="AR866" s="97" t="s">
        <v>238</v>
      </c>
      <c r="AT866" s="97" t="s">
        <v>151</v>
      </c>
      <c r="AU866" s="97" t="s">
        <v>159</v>
      </c>
      <c r="AY866" s="97" t="s">
        <v>149</v>
      </c>
      <c r="BE866" s="249">
        <f t="shared" si="94"/>
        <v>0</v>
      </c>
      <c r="BF866" s="249">
        <f t="shared" si="95"/>
        <v>0</v>
      </c>
      <c r="BG866" s="249">
        <f t="shared" si="96"/>
        <v>0</v>
      </c>
      <c r="BH866" s="249">
        <f t="shared" si="97"/>
        <v>0</v>
      </c>
      <c r="BI866" s="249">
        <f t="shared" si="98"/>
        <v>0</v>
      </c>
      <c r="BJ866" s="97" t="s">
        <v>84</v>
      </c>
      <c r="BK866" s="249">
        <f t="shared" si="99"/>
        <v>0</v>
      </c>
      <c r="BL866" s="97" t="s">
        <v>238</v>
      </c>
      <c r="BM866" s="97" t="s">
        <v>1573</v>
      </c>
    </row>
    <row r="867" spans="2:65" s="117" customFormat="1" ht="25.5" customHeight="1">
      <c r="B867" s="112"/>
      <c r="C867" s="271" t="s">
        <v>1574</v>
      </c>
      <c r="D867" s="271" t="s">
        <v>198</v>
      </c>
      <c r="E867" s="272" t="s">
        <v>1575</v>
      </c>
      <c r="F867" s="273" t="s">
        <v>1576</v>
      </c>
      <c r="G867" s="274" t="s">
        <v>163</v>
      </c>
      <c r="H867" s="275">
        <v>1</v>
      </c>
      <c r="I867" s="11"/>
      <c r="J867" s="276">
        <f t="shared" si="90"/>
        <v>0</v>
      </c>
      <c r="K867" s="273"/>
      <c r="L867" s="277"/>
      <c r="M867" s="278" t="s">
        <v>5</v>
      </c>
      <c r="N867" s="279" t="s">
        <v>47</v>
      </c>
      <c r="O867" s="113"/>
      <c r="P867" s="247">
        <f t="shared" si="91"/>
        <v>0</v>
      </c>
      <c r="Q867" s="247">
        <v>0.052</v>
      </c>
      <c r="R867" s="247">
        <f t="shared" si="92"/>
        <v>0.052</v>
      </c>
      <c r="S867" s="247">
        <v>0</v>
      </c>
      <c r="T867" s="248">
        <f t="shared" si="93"/>
        <v>0</v>
      </c>
      <c r="AR867" s="97" t="s">
        <v>333</v>
      </c>
      <c r="AT867" s="97" t="s">
        <v>198</v>
      </c>
      <c r="AU867" s="97" t="s">
        <v>159</v>
      </c>
      <c r="AY867" s="97" t="s">
        <v>149</v>
      </c>
      <c r="BE867" s="249">
        <f t="shared" si="94"/>
        <v>0</v>
      </c>
      <c r="BF867" s="249">
        <f t="shared" si="95"/>
        <v>0</v>
      </c>
      <c r="BG867" s="249">
        <f t="shared" si="96"/>
        <v>0</v>
      </c>
      <c r="BH867" s="249">
        <f t="shared" si="97"/>
        <v>0</v>
      </c>
      <c r="BI867" s="249">
        <f t="shared" si="98"/>
        <v>0</v>
      </c>
      <c r="BJ867" s="97" t="s">
        <v>84</v>
      </c>
      <c r="BK867" s="249">
        <f t="shared" si="99"/>
        <v>0</v>
      </c>
      <c r="BL867" s="97" t="s">
        <v>238</v>
      </c>
      <c r="BM867" s="97" t="s">
        <v>1577</v>
      </c>
    </row>
    <row r="868" spans="2:63" s="226" customFormat="1" ht="29.85" customHeight="1">
      <c r="B868" s="225"/>
      <c r="D868" s="236" t="s">
        <v>75</v>
      </c>
      <c r="E868" s="237" t="s">
        <v>1578</v>
      </c>
      <c r="F868" s="237" t="s">
        <v>1579</v>
      </c>
      <c r="I868" s="7"/>
      <c r="J868" s="238">
        <f>BK868</f>
        <v>0</v>
      </c>
      <c r="L868" s="225"/>
      <c r="M868" s="230"/>
      <c r="N868" s="231"/>
      <c r="O868" s="231"/>
      <c r="P868" s="232">
        <f>SUM(P869:P871)</f>
        <v>0</v>
      </c>
      <c r="Q868" s="231"/>
      <c r="R868" s="232">
        <f>SUM(R869:R871)</f>
        <v>0.3385344</v>
      </c>
      <c r="S868" s="231"/>
      <c r="T868" s="233">
        <f>SUM(T869:T871)</f>
        <v>0</v>
      </c>
      <c r="AR868" s="227" t="s">
        <v>86</v>
      </c>
      <c r="AT868" s="234" t="s">
        <v>75</v>
      </c>
      <c r="AU868" s="234" t="s">
        <v>84</v>
      </c>
      <c r="AY868" s="227" t="s">
        <v>149</v>
      </c>
      <c r="BK868" s="235">
        <f>SUM(BK869:BK871)</f>
        <v>0</v>
      </c>
    </row>
    <row r="869" spans="2:65" s="117" customFormat="1" ht="25.5" customHeight="1">
      <c r="B869" s="112"/>
      <c r="C869" s="239" t="s">
        <v>1580</v>
      </c>
      <c r="D869" s="239" t="s">
        <v>151</v>
      </c>
      <c r="E869" s="240" t="s">
        <v>1581</v>
      </c>
      <c r="F869" s="241" t="s">
        <v>1582</v>
      </c>
      <c r="G869" s="242" t="s">
        <v>182</v>
      </c>
      <c r="H869" s="243">
        <v>11.02</v>
      </c>
      <c r="I869" s="8"/>
      <c r="J869" s="244">
        <f>ROUND(I869*H869,2)</f>
        <v>0</v>
      </c>
      <c r="K869" s="241"/>
      <c r="L869" s="112"/>
      <c r="M869" s="245" t="s">
        <v>5</v>
      </c>
      <c r="N869" s="246" t="s">
        <v>47</v>
      </c>
      <c r="O869" s="113"/>
      <c r="P869" s="247">
        <f>O869*H869</f>
        <v>0</v>
      </c>
      <c r="Q869" s="247">
        <v>0.03072</v>
      </c>
      <c r="R869" s="247">
        <f>Q869*H869</f>
        <v>0.3385344</v>
      </c>
      <c r="S869" s="247">
        <v>0</v>
      </c>
      <c r="T869" s="248">
        <f>S869*H869</f>
        <v>0</v>
      </c>
      <c r="AR869" s="97" t="s">
        <v>238</v>
      </c>
      <c r="AT869" s="97" t="s">
        <v>151</v>
      </c>
      <c r="AU869" s="97" t="s">
        <v>86</v>
      </c>
      <c r="AY869" s="97" t="s">
        <v>149</v>
      </c>
      <c r="BE869" s="249">
        <f>IF(N869="základní",J869,0)</f>
        <v>0</v>
      </c>
      <c r="BF869" s="249">
        <f>IF(N869="snížená",J869,0)</f>
        <v>0</v>
      </c>
      <c r="BG869" s="249">
        <f>IF(N869="zákl. přenesená",J869,0)</f>
        <v>0</v>
      </c>
      <c r="BH869" s="249">
        <f>IF(N869="sníž. přenesená",J869,0)</f>
        <v>0</v>
      </c>
      <c r="BI869" s="249">
        <f>IF(N869="nulová",J869,0)</f>
        <v>0</v>
      </c>
      <c r="BJ869" s="97" t="s">
        <v>84</v>
      </c>
      <c r="BK869" s="249">
        <f>ROUND(I869*H869,2)</f>
        <v>0</v>
      </c>
      <c r="BL869" s="97" t="s">
        <v>238</v>
      </c>
      <c r="BM869" s="97" t="s">
        <v>1583</v>
      </c>
    </row>
    <row r="870" spans="2:51" s="251" customFormat="1" ht="27">
      <c r="B870" s="250"/>
      <c r="D870" s="259" t="s">
        <v>157</v>
      </c>
      <c r="E870" s="260" t="s">
        <v>5</v>
      </c>
      <c r="F870" s="261" t="s">
        <v>1584</v>
      </c>
      <c r="H870" s="262">
        <v>11.02</v>
      </c>
      <c r="I870" s="9"/>
      <c r="L870" s="250"/>
      <c r="M870" s="256"/>
      <c r="N870" s="257"/>
      <c r="O870" s="257"/>
      <c r="P870" s="257"/>
      <c r="Q870" s="257"/>
      <c r="R870" s="257"/>
      <c r="S870" s="257"/>
      <c r="T870" s="258"/>
      <c r="AT870" s="253" t="s">
        <v>157</v>
      </c>
      <c r="AU870" s="253" t="s">
        <v>86</v>
      </c>
      <c r="AV870" s="251" t="s">
        <v>86</v>
      </c>
      <c r="AW870" s="251" t="s">
        <v>39</v>
      </c>
      <c r="AX870" s="251" t="s">
        <v>84</v>
      </c>
      <c r="AY870" s="253" t="s">
        <v>149</v>
      </c>
    </row>
    <row r="871" spans="2:65" s="117" customFormat="1" ht="38.25" customHeight="1">
      <c r="B871" s="112"/>
      <c r="C871" s="239" t="s">
        <v>1585</v>
      </c>
      <c r="D871" s="239" t="s">
        <v>151</v>
      </c>
      <c r="E871" s="240" t="s">
        <v>1586</v>
      </c>
      <c r="F871" s="241" t="s">
        <v>1587</v>
      </c>
      <c r="G871" s="242" t="s">
        <v>794</v>
      </c>
      <c r="H871" s="357"/>
      <c r="I871" s="8"/>
      <c r="J871" s="244">
        <f>ROUND(I871*H871,2)</f>
        <v>0</v>
      </c>
      <c r="K871" s="241"/>
      <c r="L871" s="112"/>
      <c r="M871" s="245" t="s">
        <v>5</v>
      </c>
      <c r="N871" s="246" t="s">
        <v>47</v>
      </c>
      <c r="O871" s="113"/>
      <c r="P871" s="247">
        <f>O871*H871</f>
        <v>0</v>
      </c>
      <c r="Q871" s="247">
        <v>0</v>
      </c>
      <c r="R871" s="247">
        <f>Q871*H871</f>
        <v>0</v>
      </c>
      <c r="S871" s="247">
        <v>0</v>
      </c>
      <c r="T871" s="248">
        <f>S871*H871</f>
        <v>0</v>
      </c>
      <c r="AR871" s="97" t="s">
        <v>238</v>
      </c>
      <c r="AT871" s="97" t="s">
        <v>151</v>
      </c>
      <c r="AU871" s="97" t="s">
        <v>86</v>
      </c>
      <c r="AY871" s="97" t="s">
        <v>149</v>
      </c>
      <c r="BE871" s="249">
        <f>IF(N871="základní",J871,0)</f>
        <v>0</v>
      </c>
      <c r="BF871" s="249">
        <f>IF(N871="snížená",J871,0)</f>
        <v>0</v>
      </c>
      <c r="BG871" s="249">
        <f>IF(N871="zákl. přenesená",J871,0)</f>
        <v>0</v>
      </c>
      <c r="BH871" s="249">
        <f>IF(N871="sníž. přenesená",J871,0)</f>
        <v>0</v>
      </c>
      <c r="BI871" s="249">
        <f>IF(N871="nulová",J871,0)</f>
        <v>0</v>
      </c>
      <c r="BJ871" s="97" t="s">
        <v>84</v>
      </c>
      <c r="BK871" s="249">
        <f>ROUND(I871*H871,2)</f>
        <v>0</v>
      </c>
      <c r="BL871" s="97" t="s">
        <v>238</v>
      </c>
      <c r="BM871" s="97" t="s">
        <v>1588</v>
      </c>
    </row>
    <row r="872" spans="2:63" s="226" customFormat="1" ht="29.85" customHeight="1">
      <c r="B872" s="225"/>
      <c r="D872" s="236" t="s">
        <v>75</v>
      </c>
      <c r="E872" s="237" t="s">
        <v>1589</v>
      </c>
      <c r="F872" s="237" t="s">
        <v>1590</v>
      </c>
      <c r="I872" s="7"/>
      <c r="J872" s="238">
        <f>BK872</f>
        <v>0</v>
      </c>
      <c r="L872" s="225"/>
      <c r="M872" s="230"/>
      <c r="N872" s="231"/>
      <c r="O872" s="231"/>
      <c r="P872" s="232">
        <f>SUM(P873:P942)</f>
        <v>0</v>
      </c>
      <c r="Q872" s="231"/>
      <c r="R872" s="232">
        <f>SUM(R873:R942)</f>
        <v>4.3468899</v>
      </c>
      <c r="S872" s="231"/>
      <c r="T872" s="233">
        <f>SUM(T873:T942)</f>
        <v>2.5029204999999997</v>
      </c>
      <c r="AR872" s="227" t="s">
        <v>86</v>
      </c>
      <c r="AT872" s="234" t="s">
        <v>75</v>
      </c>
      <c r="AU872" s="234" t="s">
        <v>84</v>
      </c>
      <c r="AY872" s="227" t="s">
        <v>149</v>
      </c>
      <c r="BK872" s="235">
        <f>SUM(BK873:BK942)</f>
        <v>0</v>
      </c>
    </row>
    <row r="873" spans="2:65" s="117" customFormat="1" ht="16.5" customHeight="1">
      <c r="B873" s="112"/>
      <c r="C873" s="239" t="s">
        <v>1591</v>
      </c>
      <c r="D873" s="239" t="s">
        <v>151</v>
      </c>
      <c r="E873" s="240" t="s">
        <v>1592</v>
      </c>
      <c r="F873" s="241" t="s">
        <v>1593</v>
      </c>
      <c r="G873" s="242" t="s">
        <v>182</v>
      </c>
      <c r="H873" s="243">
        <v>10.37</v>
      </c>
      <c r="I873" s="8"/>
      <c r="J873" s="244">
        <f>ROUND(I873*H873,2)</f>
        <v>0</v>
      </c>
      <c r="K873" s="241"/>
      <c r="L873" s="112"/>
      <c r="M873" s="245" t="s">
        <v>5</v>
      </c>
      <c r="N873" s="246" t="s">
        <v>47</v>
      </c>
      <c r="O873" s="113"/>
      <c r="P873" s="247">
        <f>O873*H873</f>
        <v>0</v>
      </c>
      <c r="Q873" s="247">
        <v>0</v>
      </c>
      <c r="R873" s="247">
        <f>Q873*H873</f>
        <v>0</v>
      </c>
      <c r="S873" s="247">
        <v>0.00594</v>
      </c>
      <c r="T873" s="248">
        <f>S873*H873</f>
        <v>0.061597799999999994</v>
      </c>
      <c r="AR873" s="97" t="s">
        <v>238</v>
      </c>
      <c r="AT873" s="97" t="s">
        <v>151</v>
      </c>
      <c r="AU873" s="97" t="s">
        <v>86</v>
      </c>
      <c r="AY873" s="97" t="s">
        <v>149</v>
      </c>
      <c r="BE873" s="249">
        <f>IF(N873="základní",J873,0)</f>
        <v>0</v>
      </c>
      <c r="BF873" s="249">
        <f>IF(N873="snížená",J873,0)</f>
        <v>0</v>
      </c>
      <c r="BG873" s="249">
        <f>IF(N873="zákl. přenesená",J873,0)</f>
        <v>0</v>
      </c>
      <c r="BH873" s="249">
        <f>IF(N873="sníž. přenesená",J873,0)</f>
        <v>0</v>
      </c>
      <c r="BI873" s="249">
        <f>IF(N873="nulová",J873,0)</f>
        <v>0</v>
      </c>
      <c r="BJ873" s="97" t="s">
        <v>84</v>
      </c>
      <c r="BK873" s="249">
        <f>ROUND(I873*H873,2)</f>
        <v>0</v>
      </c>
      <c r="BL873" s="97" t="s">
        <v>238</v>
      </c>
      <c r="BM873" s="97" t="s">
        <v>1594</v>
      </c>
    </row>
    <row r="874" spans="2:51" s="251" customFormat="1" ht="13.5">
      <c r="B874" s="250"/>
      <c r="D874" s="259" t="s">
        <v>157</v>
      </c>
      <c r="E874" s="260" t="s">
        <v>5</v>
      </c>
      <c r="F874" s="261" t="s">
        <v>803</v>
      </c>
      <c r="H874" s="262">
        <v>10.37</v>
      </c>
      <c r="I874" s="9"/>
      <c r="L874" s="250"/>
      <c r="M874" s="256"/>
      <c r="N874" s="257"/>
      <c r="O874" s="257"/>
      <c r="P874" s="257"/>
      <c r="Q874" s="257"/>
      <c r="R874" s="257"/>
      <c r="S874" s="257"/>
      <c r="T874" s="258"/>
      <c r="AT874" s="253" t="s">
        <v>157</v>
      </c>
      <c r="AU874" s="253" t="s">
        <v>86</v>
      </c>
      <c r="AV874" s="251" t="s">
        <v>86</v>
      </c>
      <c r="AW874" s="251" t="s">
        <v>39</v>
      </c>
      <c r="AX874" s="251" t="s">
        <v>84</v>
      </c>
      <c r="AY874" s="253" t="s">
        <v>149</v>
      </c>
    </row>
    <row r="875" spans="2:65" s="117" customFormat="1" ht="16.5" customHeight="1">
      <c r="B875" s="112"/>
      <c r="C875" s="239" t="s">
        <v>1595</v>
      </c>
      <c r="D875" s="239" t="s">
        <v>151</v>
      </c>
      <c r="E875" s="240" t="s">
        <v>1596</v>
      </c>
      <c r="F875" s="241" t="s">
        <v>1597</v>
      </c>
      <c r="G875" s="242" t="s">
        <v>189</v>
      </c>
      <c r="H875" s="243">
        <v>53.6</v>
      </c>
      <c r="I875" s="8"/>
      <c r="J875" s="244">
        <f>ROUND(I875*H875,2)</f>
        <v>0</v>
      </c>
      <c r="K875" s="241"/>
      <c r="L875" s="112"/>
      <c r="M875" s="245" t="s">
        <v>5</v>
      </c>
      <c r="N875" s="246" t="s">
        <v>47</v>
      </c>
      <c r="O875" s="113"/>
      <c r="P875" s="247">
        <f>O875*H875</f>
        <v>0</v>
      </c>
      <c r="Q875" s="247">
        <v>0</v>
      </c>
      <c r="R875" s="247">
        <f>Q875*H875</f>
        <v>0</v>
      </c>
      <c r="S875" s="247">
        <v>0</v>
      </c>
      <c r="T875" s="248">
        <f>S875*H875</f>
        <v>0</v>
      </c>
      <c r="AR875" s="97" t="s">
        <v>238</v>
      </c>
      <c r="AT875" s="97" t="s">
        <v>151</v>
      </c>
      <c r="AU875" s="97" t="s">
        <v>86</v>
      </c>
      <c r="AY875" s="97" t="s">
        <v>149</v>
      </c>
      <c r="BE875" s="249">
        <f>IF(N875="základní",J875,0)</f>
        <v>0</v>
      </c>
      <c r="BF875" s="249">
        <f>IF(N875="snížená",J875,0)</f>
        <v>0</v>
      </c>
      <c r="BG875" s="249">
        <f>IF(N875="zákl. přenesená",J875,0)</f>
        <v>0</v>
      </c>
      <c r="BH875" s="249">
        <f>IF(N875="sníž. přenesená",J875,0)</f>
        <v>0</v>
      </c>
      <c r="BI875" s="249">
        <f>IF(N875="nulová",J875,0)</f>
        <v>0</v>
      </c>
      <c r="BJ875" s="97" t="s">
        <v>84</v>
      </c>
      <c r="BK875" s="249">
        <f>ROUND(I875*H875,2)</f>
        <v>0</v>
      </c>
      <c r="BL875" s="97" t="s">
        <v>238</v>
      </c>
      <c r="BM875" s="97" t="s">
        <v>1598</v>
      </c>
    </row>
    <row r="876" spans="2:51" s="251" customFormat="1" ht="13.5">
      <c r="B876" s="250"/>
      <c r="D876" s="259" t="s">
        <v>157</v>
      </c>
      <c r="E876" s="260" t="s">
        <v>5</v>
      </c>
      <c r="F876" s="261" t="s">
        <v>1599</v>
      </c>
      <c r="H876" s="262">
        <v>53.6</v>
      </c>
      <c r="I876" s="9"/>
      <c r="L876" s="250"/>
      <c r="M876" s="256"/>
      <c r="N876" s="257"/>
      <c r="O876" s="257"/>
      <c r="P876" s="257"/>
      <c r="Q876" s="257"/>
      <c r="R876" s="257"/>
      <c r="S876" s="257"/>
      <c r="T876" s="258"/>
      <c r="AT876" s="253" t="s">
        <v>157</v>
      </c>
      <c r="AU876" s="253" t="s">
        <v>86</v>
      </c>
      <c r="AV876" s="251" t="s">
        <v>86</v>
      </c>
      <c r="AW876" s="251" t="s">
        <v>39</v>
      </c>
      <c r="AX876" s="251" t="s">
        <v>84</v>
      </c>
      <c r="AY876" s="253" t="s">
        <v>149</v>
      </c>
    </row>
    <row r="877" spans="2:65" s="117" customFormat="1" ht="25.5" customHeight="1">
      <c r="B877" s="112"/>
      <c r="C877" s="239" t="s">
        <v>1600</v>
      </c>
      <c r="D877" s="239" t="s">
        <v>151</v>
      </c>
      <c r="E877" s="240" t="s">
        <v>1601</v>
      </c>
      <c r="F877" s="241" t="s">
        <v>1602</v>
      </c>
      <c r="G877" s="242" t="s">
        <v>189</v>
      </c>
      <c r="H877" s="243">
        <v>11.6</v>
      </c>
      <c r="I877" s="8"/>
      <c r="J877" s="244">
        <f>ROUND(I877*H877,2)</f>
        <v>0</v>
      </c>
      <c r="K877" s="241"/>
      <c r="L877" s="112"/>
      <c r="M877" s="245" t="s">
        <v>5</v>
      </c>
      <c r="N877" s="246" t="s">
        <v>47</v>
      </c>
      <c r="O877" s="113"/>
      <c r="P877" s="247">
        <f>O877*H877</f>
        <v>0</v>
      </c>
      <c r="Q877" s="247">
        <v>0</v>
      </c>
      <c r="R877" s="247">
        <f>Q877*H877</f>
        <v>0</v>
      </c>
      <c r="S877" s="247">
        <v>0.00177</v>
      </c>
      <c r="T877" s="248">
        <f>S877*H877</f>
        <v>0.020532</v>
      </c>
      <c r="AR877" s="97" t="s">
        <v>238</v>
      </c>
      <c r="AT877" s="97" t="s">
        <v>151</v>
      </c>
      <c r="AU877" s="97" t="s">
        <v>86</v>
      </c>
      <c r="AY877" s="97" t="s">
        <v>149</v>
      </c>
      <c r="BE877" s="249">
        <f>IF(N877="základní",J877,0)</f>
        <v>0</v>
      </c>
      <c r="BF877" s="249">
        <f>IF(N877="snížená",J877,0)</f>
        <v>0</v>
      </c>
      <c r="BG877" s="249">
        <f>IF(N877="zákl. přenesená",J877,0)</f>
        <v>0</v>
      </c>
      <c r="BH877" s="249">
        <f>IF(N877="sníž. přenesená",J877,0)</f>
        <v>0</v>
      </c>
      <c r="BI877" s="249">
        <f>IF(N877="nulová",J877,0)</f>
        <v>0</v>
      </c>
      <c r="BJ877" s="97" t="s">
        <v>84</v>
      </c>
      <c r="BK877" s="249">
        <f>ROUND(I877*H877,2)</f>
        <v>0</v>
      </c>
      <c r="BL877" s="97" t="s">
        <v>238</v>
      </c>
      <c r="BM877" s="97" t="s">
        <v>1603</v>
      </c>
    </row>
    <row r="878" spans="2:65" s="117" customFormat="1" ht="25.5" customHeight="1">
      <c r="B878" s="112"/>
      <c r="C878" s="239" t="s">
        <v>1604</v>
      </c>
      <c r="D878" s="239" t="s">
        <v>151</v>
      </c>
      <c r="E878" s="240" t="s">
        <v>1605</v>
      </c>
      <c r="F878" s="241" t="s">
        <v>1606</v>
      </c>
      <c r="G878" s="242" t="s">
        <v>189</v>
      </c>
      <c r="H878" s="243">
        <v>13.6</v>
      </c>
      <c r="I878" s="8"/>
      <c r="J878" s="244">
        <f>ROUND(I878*H878,2)</f>
        <v>0</v>
      </c>
      <c r="K878" s="241"/>
      <c r="L878" s="112"/>
      <c r="M878" s="245" t="s">
        <v>5</v>
      </c>
      <c r="N878" s="246" t="s">
        <v>47</v>
      </c>
      <c r="O878" s="113"/>
      <c r="P878" s="247">
        <f>O878*H878</f>
        <v>0</v>
      </c>
      <c r="Q878" s="247">
        <v>0</v>
      </c>
      <c r="R878" s="247">
        <f>Q878*H878</f>
        <v>0</v>
      </c>
      <c r="S878" s="247">
        <v>0.00191</v>
      </c>
      <c r="T878" s="248">
        <f>S878*H878</f>
        <v>0.025976</v>
      </c>
      <c r="AR878" s="97" t="s">
        <v>238</v>
      </c>
      <c r="AT878" s="97" t="s">
        <v>151</v>
      </c>
      <c r="AU878" s="97" t="s">
        <v>86</v>
      </c>
      <c r="AY878" s="97" t="s">
        <v>149</v>
      </c>
      <c r="BE878" s="249">
        <f>IF(N878="základní",J878,0)</f>
        <v>0</v>
      </c>
      <c r="BF878" s="249">
        <f>IF(N878="snížená",J878,0)</f>
        <v>0</v>
      </c>
      <c r="BG878" s="249">
        <f>IF(N878="zákl. přenesená",J878,0)</f>
        <v>0</v>
      </c>
      <c r="BH878" s="249">
        <f>IF(N878="sníž. přenesená",J878,0)</f>
        <v>0</v>
      </c>
      <c r="BI878" s="249">
        <f>IF(N878="nulová",J878,0)</f>
        <v>0</v>
      </c>
      <c r="BJ878" s="97" t="s">
        <v>84</v>
      </c>
      <c r="BK878" s="249">
        <f>ROUND(I878*H878,2)</f>
        <v>0</v>
      </c>
      <c r="BL878" s="97" t="s">
        <v>238</v>
      </c>
      <c r="BM878" s="97" t="s">
        <v>1607</v>
      </c>
    </row>
    <row r="879" spans="2:51" s="251" customFormat="1" ht="13.5">
      <c r="B879" s="250"/>
      <c r="D879" s="259" t="s">
        <v>157</v>
      </c>
      <c r="E879" s="260" t="s">
        <v>5</v>
      </c>
      <c r="F879" s="261" t="s">
        <v>1608</v>
      </c>
      <c r="H879" s="262">
        <v>13.6</v>
      </c>
      <c r="I879" s="9"/>
      <c r="L879" s="250"/>
      <c r="M879" s="256"/>
      <c r="N879" s="257"/>
      <c r="O879" s="257"/>
      <c r="P879" s="257"/>
      <c r="Q879" s="257"/>
      <c r="R879" s="257"/>
      <c r="S879" s="257"/>
      <c r="T879" s="258"/>
      <c r="AT879" s="253" t="s">
        <v>157</v>
      </c>
      <c r="AU879" s="253" t="s">
        <v>86</v>
      </c>
      <c r="AV879" s="251" t="s">
        <v>86</v>
      </c>
      <c r="AW879" s="251" t="s">
        <v>39</v>
      </c>
      <c r="AX879" s="251" t="s">
        <v>84</v>
      </c>
      <c r="AY879" s="253" t="s">
        <v>149</v>
      </c>
    </row>
    <row r="880" spans="2:65" s="117" customFormat="1" ht="16.5" customHeight="1">
      <c r="B880" s="112"/>
      <c r="C880" s="239" t="s">
        <v>1609</v>
      </c>
      <c r="D880" s="239" t="s">
        <v>151</v>
      </c>
      <c r="E880" s="240" t="s">
        <v>1610</v>
      </c>
      <c r="F880" s="241" t="s">
        <v>1611</v>
      </c>
      <c r="G880" s="242" t="s">
        <v>189</v>
      </c>
      <c r="H880" s="243">
        <v>569.81</v>
      </c>
      <c r="I880" s="8"/>
      <c r="J880" s="244">
        <f>ROUND(I880*H880,2)</f>
        <v>0</v>
      </c>
      <c r="K880" s="241"/>
      <c r="L880" s="112"/>
      <c r="M880" s="245" t="s">
        <v>5</v>
      </c>
      <c r="N880" s="246" t="s">
        <v>47</v>
      </c>
      <c r="O880" s="113"/>
      <c r="P880" s="247">
        <f>O880*H880</f>
        <v>0</v>
      </c>
      <c r="Q880" s="247">
        <v>0</v>
      </c>
      <c r="R880" s="247">
        <f>Q880*H880</f>
        <v>0</v>
      </c>
      <c r="S880" s="247">
        <v>0.00167</v>
      </c>
      <c r="T880" s="248">
        <f>S880*H880</f>
        <v>0.9515826999999999</v>
      </c>
      <c r="AR880" s="97" t="s">
        <v>238</v>
      </c>
      <c r="AT880" s="97" t="s">
        <v>151</v>
      </c>
      <c r="AU880" s="97" t="s">
        <v>86</v>
      </c>
      <c r="AY880" s="97" t="s">
        <v>149</v>
      </c>
      <c r="BE880" s="249">
        <f>IF(N880="základní",J880,0)</f>
        <v>0</v>
      </c>
      <c r="BF880" s="249">
        <f>IF(N880="snížená",J880,0)</f>
        <v>0</v>
      </c>
      <c r="BG880" s="249">
        <f>IF(N880="zákl. přenesená",J880,0)</f>
        <v>0</v>
      </c>
      <c r="BH880" s="249">
        <f>IF(N880="sníž. přenesená",J880,0)</f>
        <v>0</v>
      </c>
      <c r="BI880" s="249">
        <f>IF(N880="nulová",J880,0)</f>
        <v>0</v>
      </c>
      <c r="BJ880" s="97" t="s">
        <v>84</v>
      </c>
      <c r="BK880" s="249">
        <f>ROUND(I880*H880,2)</f>
        <v>0</v>
      </c>
      <c r="BL880" s="97" t="s">
        <v>238</v>
      </c>
      <c r="BM880" s="97" t="s">
        <v>1612</v>
      </c>
    </row>
    <row r="881" spans="2:65" s="117" customFormat="1" ht="16.5" customHeight="1">
      <c r="B881" s="112"/>
      <c r="C881" s="239" t="s">
        <v>1613</v>
      </c>
      <c r="D881" s="239" t="s">
        <v>151</v>
      </c>
      <c r="E881" s="240" t="s">
        <v>1614</v>
      </c>
      <c r="F881" s="241" t="s">
        <v>1615</v>
      </c>
      <c r="G881" s="242" t="s">
        <v>189</v>
      </c>
      <c r="H881" s="243">
        <v>268</v>
      </c>
      <c r="I881" s="8"/>
      <c r="J881" s="244">
        <f>ROUND(I881*H881,2)</f>
        <v>0</v>
      </c>
      <c r="K881" s="241"/>
      <c r="L881" s="112"/>
      <c r="M881" s="245" t="s">
        <v>5</v>
      </c>
      <c r="N881" s="246" t="s">
        <v>47</v>
      </c>
      <c r="O881" s="113"/>
      <c r="P881" s="247">
        <f>O881*H881</f>
        <v>0</v>
      </c>
      <c r="Q881" s="247">
        <v>0</v>
      </c>
      <c r="R881" s="247">
        <f>Q881*H881</f>
        <v>0</v>
      </c>
      <c r="S881" s="247">
        <v>0.00223</v>
      </c>
      <c r="T881" s="248">
        <f>S881*H881</f>
        <v>0.5976400000000001</v>
      </c>
      <c r="AR881" s="97" t="s">
        <v>238</v>
      </c>
      <c r="AT881" s="97" t="s">
        <v>151</v>
      </c>
      <c r="AU881" s="97" t="s">
        <v>86</v>
      </c>
      <c r="AY881" s="97" t="s">
        <v>149</v>
      </c>
      <c r="BE881" s="249">
        <f>IF(N881="základní",J881,0)</f>
        <v>0</v>
      </c>
      <c r="BF881" s="249">
        <f>IF(N881="snížená",J881,0)</f>
        <v>0</v>
      </c>
      <c r="BG881" s="249">
        <f>IF(N881="zákl. přenesená",J881,0)</f>
        <v>0</v>
      </c>
      <c r="BH881" s="249">
        <f>IF(N881="sníž. přenesená",J881,0)</f>
        <v>0</v>
      </c>
      <c r="BI881" s="249">
        <f>IF(N881="nulová",J881,0)</f>
        <v>0</v>
      </c>
      <c r="BJ881" s="97" t="s">
        <v>84</v>
      </c>
      <c r="BK881" s="249">
        <f>ROUND(I881*H881,2)</f>
        <v>0</v>
      </c>
      <c r="BL881" s="97" t="s">
        <v>238</v>
      </c>
      <c r="BM881" s="97" t="s">
        <v>1616</v>
      </c>
    </row>
    <row r="882" spans="2:65" s="117" customFormat="1" ht="16.5" customHeight="1">
      <c r="B882" s="112"/>
      <c r="C882" s="239" t="s">
        <v>1617</v>
      </c>
      <c r="D882" s="239" t="s">
        <v>151</v>
      </c>
      <c r="E882" s="240" t="s">
        <v>1618</v>
      </c>
      <c r="F882" s="241" t="s">
        <v>1619</v>
      </c>
      <c r="G882" s="242" t="s">
        <v>189</v>
      </c>
      <c r="H882" s="243">
        <v>34.88</v>
      </c>
      <c r="I882" s="8"/>
      <c r="J882" s="244">
        <f>ROUND(I882*H882,2)</f>
        <v>0</v>
      </c>
      <c r="K882" s="241"/>
      <c r="L882" s="112"/>
      <c r="M882" s="245" t="s">
        <v>5</v>
      </c>
      <c r="N882" s="246" t="s">
        <v>47</v>
      </c>
      <c r="O882" s="113"/>
      <c r="P882" s="247">
        <f>O882*H882</f>
        <v>0</v>
      </c>
      <c r="Q882" s="247">
        <v>0</v>
      </c>
      <c r="R882" s="247">
        <f>Q882*H882</f>
        <v>0</v>
      </c>
      <c r="S882" s="247">
        <v>0.0026</v>
      </c>
      <c r="T882" s="248">
        <f>S882*H882</f>
        <v>0.090688</v>
      </c>
      <c r="AR882" s="97" t="s">
        <v>238</v>
      </c>
      <c r="AT882" s="97" t="s">
        <v>151</v>
      </c>
      <c r="AU882" s="97" t="s">
        <v>86</v>
      </c>
      <c r="AY882" s="97" t="s">
        <v>149</v>
      </c>
      <c r="BE882" s="249">
        <f>IF(N882="základní",J882,0)</f>
        <v>0</v>
      </c>
      <c r="BF882" s="249">
        <f>IF(N882="snížená",J882,0)</f>
        <v>0</v>
      </c>
      <c r="BG882" s="249">
        <f>IF(N882="zákl. přenesená",J882,0)</f>
        <v>0</v>
      </c>
      <c r="BH882" s="249">
        <f>IF(N882="sníž. přenesená",J882,0)</f>
        <v>0</v>
      </c>
      <c r="BI882" s="249">
        <f>IF(N882="nulová",J882,0)</f>
        <v>0</v>
      </c>
      <c r="BJ882" s="97" t="s">
        <v>84</v>
      </c>
      <c r="BK882" s="249">
        <f>ROUND(I882*H882,2)</f>
        <v>0</v>
      </c>
      <c r="BL882" s="97" t="s">
        <v>238</v>
      </c>
      <c r="BM882" s="97" t="s">
        <v>1620</v>
      </c>
    </row>
    <row r="883" spans="2:51" s="251" customFormat="1" ht="13.5">
      <c r="B883" s="250"/>
      <c r="D883" s="252" t="s">
        <v>157</v>
      </c>
      <c r="E883" s="253" t="s">
        <v>5</v>
      </c>
      <c r="F883" s="254" t="s">
        <v>1621</v>
      </c>
      <c r="H883" s="255">
        <v>11.6</v>
      </c>
      <c r="I883" s="9"/>
      <c r="L883" s="250"/>
      <c r="M883" s="256"/>
      <c r="N883" s="257"/>
      <c r="O883" s="257"/>
      <c r="P883" s="257"/>
      <c r="Q883" s="257"/>
      <c r="R883" s="257"/>
      <c r="S883" s="257"/>
      <c r="T883" s="258"/>
      <c r="AT883" s="253" t="s">
        <v>157</v>
      </c>
      <c r="AU883" s="253" t="s">
        <v>86</v>
      </c>
      <c r="AV883" s="251" t="s">
        <v>86</v>
      </c>
      <c r="AW883" s="251" t="s">
        <v>39</v>
      </c>
      <c r="AX883" s="251" t="s">
        <v>76</v>
      </c>
      <c r="AY883" s="253" t="s">
        <v>149</v>
      </c>
    </row>
    <row r="884" spans="2:51" s="251" customFormat="1" ht="13.5">
      <c r="B884" s="250"/>
      <c r="D884" s="252" t="s">
        <v>157</v>
      </c>
      <c r="E884" s="253" t="s">
        <v>5</v>
      </c>
      <c r="F884" s="254" t="s">
        <v>1622</v>
      </c>
      <c r="H884" s="255">
        <v>6.58</v>
      </c>
      <c r="I884" s="9"/>
      <c r="L884" s="250"/>
      <c r="M884" s="256"/>
      <c r="N884" s="257"/>
      <c r="O884" s="257"/>
      <c r="P884" s="257"/>
      <c r="Q884" s="257"/>
      <c r="R884" s="257"/>
      <c r="S884" s="257"/>
      <c r="T884" s="258"/>
      <c r="AT884" s="253" t="s">
        <v>157</v>
      </c>
      <c r="AU884" s="253" t="s">
        <v>86</v>
      </c>
      <c r="AV884" s="251" t="s">
        <v>86</v>
      </c>
      <c r="AW884" s="251" t="s">
        <v>39</v>
      </c>
      <c r="AX884" s="251" t="s">
        <v>76</v>
      </c>
      <c r="AY884" s="253" t="s">
        <v>149</v>
      </c>
    </row>
    <row r="885" spans="2:51" s="251" customFormat="1" ht="13.5">
      <c r="B885" s="250"/>
      <c r="D885" s="252" t="s">
        <v>157</v>
      </c>
      <c r="E885" s="253" t="s">
        <v>5</v>
      </c>
      <c r="F885" s="254" t="s">
        <v>1623</v>
      </c>
      <c r="H885" s="255">
        <v>16.7</v>
      </c>
      <c r="I885" s="9"/>
      <c r="L885" s="250"/>
      <c r="M885" s="256"/>
      <c r="N885" s="257"/>
      <c r="O885" s="257"/>
      <c r="P885" s="257"/>
      <c r="Q885" s="257"/>
      <c r="R885" s="257"/>
      <c r="S885" s="257"/>
      <c r="T885" s="258"/>
      <c r="AT885" s="253" t="s">
        <v>157</v>
      </c>
      <c r="AU885" s="253" t="s">
        <v>86</v>
      </c>
      <c r="AV885" s="251" t="s">
        <v>86</v>
      </c>
      <c r="AW885" s="251" t="s">
        <v>39</v>
      </c>
      <c r="AX885" s="251" t="s">
        <v>76</v>
      </c>
      <c r="AY885" s="253" t="s">
        <v>149</v>
      </c>
    </row>
    <row r="886" spans="2:51" s="281" customFormat="1" ht="13.5">
      <c r="B886" s="280"/>
      <c r="D886" s="259" t="s">
        <v>157</v>
      </c>
      <c r="E886" s="282" t="s">
        <v>5</v>
      </c>
      <c r="F886" s="283" t="s">
        <v>237</v>
      </c>
      <c r="H886" s="284">
        <v>34.88</v>
      </c>
      <c r="I886" s="12"/>
      <c r="L886" s="280"/>
      <c r="M886" s="285"/>
      <c r="N886" s="286"/>
      <c r="O886" s="286"/>
      <c r="P886" s="286"/>
      <c r="Q886" s="286"/>
      <c r="R886" s="286"/>
      <c r="S886" s="286"/>
      <c r="T886" s="287"/>
      <c r="AT886" s="288" t="s">
        <v>157</v>
      </c>
      <c r="AU886" s="288" t="s">
        <v>86</v>
      </c>
      <c r="AV886" s="281" t="s">
        <v>155</v>
      </c>
      <c r="AW886" s="281" t="s">
        <v>39</v>
      </c>
      <c r="AX886" s="281" t="s">
        <v>84</v>
      </c>
      <c r="AY886" s="288" t="s">
        <v>149</v>
      </c>
    </row>
    <row r="887" spans="2:65" s="117" customFormat="1" ht="16.5" customHeight="1">
      <c r="B887" s="112"/>
      <c r="C887" s="239" t="s">
        <v>1624</v>
      </c>
      <c r="D887" s="239" t="s">
        <v>151</v>
      </c>
      <c r="E887" s="240" t="s">
        <v>1625</v>
      </c>
      <c r="F887" s="241" t="s">
        <v>1626</v>
      </c>
      <c r="G887" s="242" t="s">
        <v>189</v>
      </c>
      <c r="H887" s="243">
        <v>191.6</v>
      </c>
      <c r="I887" s="8"/>
      <c r="J887" s="244">
        <f>ROUND(I887*H887,2)</f>
        <v>0</v>
      </c>
      <c r="K887" s="241"/>
      <c r="L887" s="112"/>
      <c r="M887" s="245" t="s">
        <v>5</v>
      </c>
      <c r="N887" s="246" t="s">
        <v>47</v>
      </c>
      <c r="O887" s="113"/>
      <c r="P887" s="247">
        <f>O887*H887</f>
        <v>0</v>
      </c>
      <c r="Q887" s="247">
        <v>0</v>
      </c>
      <c r="R887" s="247">
        <f>Q887*H887</f>
        <v>0</v>
      </c>
      <c r="S887" s="247">
        <v>0.00394</v>
      </c>
      <c r="T887" s="248">
        <f>S887*H887</f>
        <v>0.7549039999999999</v>
      </c>
      <c r="AR887" s="97" t="s">
        <v>238</v>
      </c>
      <c r="AT887" s="97" t="s">
        <v>151</v>
      </c>
      <c r="AU887" s="97" t="s">
        <v>86</v>
      </c>
      <c r="AY887" s="97" t="s">
        <v>149</v>
      </c>
      <c r="BE887" s="249">
        <f>IF(N887="základní",J887,0)</f>
        <v>0</v>
      </c>
      <c r="BF887" s="249">
        <f>IF(N887="snížená",J887,0)</f>
        <v>0</v>
      </c>
      <c r="BG887" s="249">
        <f>IF(N887="zákl. přenesená",J887,0)</f>
        <v>0</v>
      </c>
      <c r="BH887" s="249">
        <f>IF(N887="sníž. přenesená",J887,0)</f>
        <v>0</v>
      </c>
      <c r="BI887" s="249">
        <f>IF(N887="nulová",J887,0)</f>
        <v>0</v>
      </c>
      <c r="BJ887" s="97" t="s">
        <v>84</v>
      </c>
      <c r="BK887" s="249">
        <f>ROUND(I887*H887,2)</f>
        <v>0</v>
      </c>
      <c r="BL887" s="97" t="s">
        <v>238</v>
      </c>
      <c r="BM887" s="97" t="s">
        <v>1627</v>
      </c>
    </row>
    <row r="888" spans="2:51" s="251" customFormat="1" ht="13.5">
      <c r="B888" s="250"/>
      <c r="D888" s="259" t="s">
        <v>157</v>
      </c>
      <c r="E888" s="260" t="s">
        <v>5</v>
      </c>
      <c r="F888" s="261" t="s">
        <v>1628</v>
      </c>
      <c r="H888" s="262">
        <v>191.6</v>
      </c>
      <c r="I888" s="9"/>
      <c r="L888" s="250"/>
      <c r="M888" s="256"/>
      <c r="N888" s="257"/>
      <c r="O888" s="257"/>
      <c r="P888" s="257"/>
      <c r="Q888" s="257"/>
      <c r="R888" s="257"/>
      <c r="S888" s="257"/>
      <c r="T888" s="258"/>
      <c r="AT888" s="253" t="s">
        <v>157</v>
      </c>
      <c r="AU888" s="253" t="s">
        <v>86</v>
      </c>
      <c r="AV888" s="251" t="s">
        <v>86</v>
      </c>
      <c r="AW888" s="251" t="s">
        <v>39</v>
      </c>
      <c r="AX888" s="251" t="s">
        <v>84</v>
      </c>
      <c r="AY888" s="253" t="s">
        <v>149</v>
      </c>
    </row>
    <row r="889" spans="2:65" s="117" customFormat="1" ht="25.5" customHeight="1">
      <c r="B889" s="112"/>
      <c r="C889" s="239" t="s">
        <v>1629</v>
      </c>
      <c r="D889" s="239" t="s">
        <v>151</v>
      </c>
      <c r="E889" s="240" t="s">
        <v>1630</v>
      </c>
      <c r="F889" s="241" t="s">
        <v>1631</v>
      </c>
      <c r="G889" s="242" t="s">
        <v>182</v>
      </c>
      <c r="H889" s="243">
        <v>13.5</v>
      </c>
      <c r="I889" s="8"/>
      <c r="J889" s="244">
        <f>ROUND(I889*H889,2)</f>
        <v>0</v>
      </c>
      <c r="K889" s="241"/>
      <c r="L889" s="112"/>
      <c r="M889" s="245" t="s">
        <v>5</v>
      </c>
      <c r="N889" s="246" t="s">
        <v>47</v>
      </c>
      <c r="O889" s="113"/>
      <c r="P889" s="247">
        <f>O889*H889</f>
        <v>0</v>
      </c>
      <c r="Q889" s="247">
        <v>0.0076</v>
      </c>
      <c r="R889" s="247">
        <f>Q889*H889</f>
        <v>0.1026</v>
      </c>
      <c r="S889" s="247">
        <v>0</v>
      </c>
      <c r="T889" s="248">
        <f>S889*H889</f>
        <v>0</v>
      </c>
      <c r="AR889" s="97" t="s">
        <v>238</v>
      </c>
      <c r="AT889" s="97" t="s">
        <v>151</v>
      </c>
      <c r="AU889" s="97" t="s">
        <v>86</v>
      </c>
      <c r="AY889" s="97" t="s">
        <v>149</v>
      </c>
      <c r="BE889" s="249">
        <f>IF(N889="základní",J889,0)</f>
        <v>0</v>
      </c>
      <c r="BF889" s="249">
        <f>IF(N889="snížená",J889,0)</f>
        <v>0</v>
      </c>
      <c r="BG889" s="249">
        <f>IF(N889="zákl. přenesená",J889,0)</f>
        <v>0</v>
      </c>
      <c r="BH889" s="249">
        <f>IF(N889="sníž. přenesená",J889,0)</f>
        <v>0</v>
      </c>
      <c r="BI889" s="249">
        <f>IF(N889="nulová",J889,0)</f>
        <v>0</v>
      </c>
      <c r="BJ889" s="97" t="s">
        <v>84</v>
      </c>
      <c r="BK889" s="249">
        <f>ROUND(I889*H889,2)</f>
        <v>0</v>
      </c>
      <c r="BL889" s="97" t="s">
        <v>238</v>
      </c>
      <c r="BM889" s="97" t="s">
        <v>1632</v>
      </c>
    </row>
    <row r="890" spans="2:51" s="251" customFormat="1" ht="13.5">
      <c r="B890" s="250"/>
      <c r="D890" s="259" t="s">
        <v>157</v>
      </c>
      <c r="E890" s="260" t="s">
        <v>5</v>
      </c>
      <c r="F890" s="261" t="s">
        <v>827</v>
      </c>
      <c r="H890" s="262">
        <v>13.5</v>
      </c>
      <c r="I890" s="9"/>
      <c r="L890" s="250"/>
      <c r="M890" s="256"/>
      <c r="N890" s="257"/>
      <c r="O890" s="257"/>
      <c r="P890" s="257"/>
      <c r="Q890" s="257"/>
      <c r="R890" s="257"/>
      <c r="S890" s="257"/>
      <c r="T890" s="258"/>
      <c r="AT890" s="253" t="s">
        <v>157</v>
      </c>
      <c r="AU890" s="253" t="s">
        <v>86</v>
      </c>
      <c r="AV890" s="251" t="s">
        <v>86</v>
      </c>
      <c r="AW890" s="251" t="s">
        <v>39</v>
      </c>
      <c r="AX890" s="251" t="s">
        <v>84</v>
      </c>
      <c r="AY890" s="253" t="s">
        <v>149</v>
      </c>
    </row>
    <row r="891" spans="2:65" s="117" customFormat="1" ht="38.25" customHeight="1">
      <c r="B891" s="112"/>
      <c r="C891" s="239" t="s">
        <v>1633</v>
      </c>
      <c r="D891" s="239" t="s">
        <v>151</v>
      </c>
      <c r="E891" s="240" t="s">
        <v>1634</v>
      </c>
      <c r="F891" s="241" t="s">
        <v>1635</v>
      </c>
      <c r="G891" s="242" t="s">
        <v>189</v>
      </c>
      <c r="H891" s="243">
        <v>12.6</v>
      </c>
      <c r="I891" s="8"/>
      <c r="J891" s="244">
        <f>ROUND(I891*H891,2)</f>
        <v>0</v>
      </c>
      <c r="K891" s="241"/>
      <c r="L891" s="112"/>
      <c r="M891" s="245" t="s">
        <v>5</v>
      </c>
      <c r="N891" s="246" t="s">
        <v>47</v>
      </c>
      <c r="O891" s="113"/>
      <c r="P891" s="247">
        <f>O891*H891</f>
        <v>0</v>
      </c>
      <c r="Q891" s="247">
        <v>0.00227</v>
      </c>
      <c r="R891" s="247">
        <f>Q891*H891</f>
        <v>0.028602</v>
      </c>
      <c r="S891" s="247">
        <v>0</v>
      </c>
      <c r="T891" s="248">
        <f>S891*H891</f>
        <v>0</v>
      </c>
      <c r="AR891" s="97" t="s">
        <v>238</v>
      </c>
      <c r="AT891" s="97" t="s">
        <v>151</v>
      </c>
      <c r="AU891" s="97" t="s">
        <v>86</v>
      </c>
      <c r="AY891" s="97" t="s">
        <v>149</v>
      </c>
      <c r="BE891" s="249">
        <f>IF(N891="základní",J891,0)</f>
        <v>0</v>
      </c>
      <c r="BF891" s="249">
        <f>IF(N891="snížená",J891,0)</f>
        <v>0</v>
      </c>
      <c r="BG891" s="249">
        <f>IF(N891="zákl. přenesená",J891,0)</f>
        <v>0</v>
      </c>
      <c r="BH891" s="249">
        <f>IF(N891="sníž. přenesená",J891,0)</f>
        <v>0</v>
      </c>
      <c r="BI891" s="249">
        <f>IF(N891="nulová",J891,0)</f>
        <v>0</v>
      </c>
      <c r="BJ891" s="97" t="s">
        <v>84</v>
      </c>
      <c r="BK891" s="249">
        <f>ROUND(I891*H891,2)</f>
        <v>0</v>
      </c>
      <c r="BL891" s="97" t="s">
        <v>238</v>
      </c>
      <c r="BM891" s="97" t="s">
        <v>1636</v>
      </c>
    </row>
    <row r="892" spans="2:51" s="251" customFormat="1" ht="13.5">
      <c r="B892" s="250"/>
      <c r="D892" s="259" t="s">
        <v>157</v>
      </c>
      <c r="E892" s="260" t="s">
        <v>5</v>
      </c>
      <c r="F892" s="261" t="s">
        <v>1637</v>
      </c>
      <c r="H892" s="262">
        <v>12.6</v>
      </c>
      <c r="I892" s="9"/>
      <c r="L892" s="250"/>
      <c r="M892" s="256"/>
      <c r="N892" s="257"/>
      <c r="O892" s="257"/>
      <c r="P892" s="257"/>
      <c r="Q892" s="257"/>
      <c r="R892" s="257"/>
      <c r="S892" s="257"/>
      <c r="T892" s="258"/>
      <c r="AT892" s="253" t="s">
        <v>157</v>
      </c>
      <c r="AU892" s="253" t="s">
        <v>86</v>
      </c>
      <c r="AV892" s="251" t="s">
        <v>86</v>
      </c>
      <c r="AW892" s="251" t="s">
        <v>39</v>
      </c>
      <c r="AX892" s="251" t="s">
        <v>84</v>
      </c>
      <c r="AY892" s="253" t="s">
        <v>149</v>
      </c>
    </row>
    <row r="893" spans="2:65" s="117" customFormat="1" ht="38.25" customHeight="1">
      <c r="B893" s="112"/>
      <c r="C893" s="239" t="s">
        <v>1638</v>
      </c>
      <c r="D893" s="239" t="s">
        <v>151</v>
      </c>
      <c r="E893" s="240" t="s">
        <v>1639</v>
      </c>
      <c r="F893" s="241" t="s">
        <v>1640</v>
      </c>
      <c r="G893" s="242" t="s">
        <v>189</v>
      </c>
      <c r="H893" s="243">
        <v>13.6</v>
      </c>
      <c r="I893" s="8"/>
      <c r="J893" s="244">
        <f>ROUND(I893*H893,2)</f>
        <v>0</v>
      </c>
      <c r="K893" s="241"/>
      <c r="L893" s="112"/>
      <c r="M893" s="245" t="s">
        <v>5</v>
      </c>
      <c r="N893" s="246" t="s">
        <v>47</v>
      </c>
      <c r="O893" s="113"/>
      <c r="P893" s="247">
        <f>O893*H893</f>
        <v>0</v>
      </c>
      <c r="Q893" s="247">
        <v>0.00565</v>
      </c>
      <c r="R893" s="247">
        <f>Q893*H893</f>
        <v>0.07683999999999999</v>
      </c>
      <c r="S893" s="247">
        <v>0</v>
      </c>
      <c r="T893" s="248">
        <f>S893*H893</f>
        <v>0</v>
      </c>
      <c r="AR893" s="97" t="s">
        <v>238</v>
      </c>
      <c r="AT893" s="97" t="s">
        <v>151</v>
      </c>
      <c r="AU893" s="97" t="s">
        <v>86</v>
      </c>
      <c r="AY893" s="97" t="s">
        <v>149</v>
      </c>
      <c r="BE893" s="249">
        <f>IF(N893="základní",J893,0)</f>
        <v>0</v>
      </c>
      <c r="BF893" s="249">
        <f>IF(N893="snížená",J893,0)</f>
        <v>0</v>
      </c>
      <c r="BG893" s="249">
        <f>IF(N893="zákl. přenesená",J893,0)</f>
        <v>0</v>
      </c>
      <c r="BH893" s="249">
        <f>IF(N893="sníž. přenesená",J893,0)</f>
        <v>0</v>
      </c>
      <c r="BI893" s="249">
        <f>IF(N893="nulová",J893,0)</f>
        <v>0</v>
      </c>
      <c r="BJ893" s="97" t="s">
        <v>84</v>
      </c>
      <c r="BK893" s="249">
        <f>ROUND(I893*H893,2)</f>
        <v>0</v>
      </c>
      <c r="BL893" s="97" t="s">
        <v>238</v>
      </c>
      <c r="BM893" s="97" t="s">
        <v>1641</v>
      </c>
    </row>
    <row r="894" spans="2:51" s="264" customFormat="1" ht="13.5">
      <c r="B894" s="263"/>
      <c r="D894" s="252" t="s">
        <v>157</v>
      </c>
      <c r="E894" s="265" t="s">
        <v>5</v>
      </c>
      <c r="F894" s="266" t="s">
        <v>1642</v>
      </c>
      <c r="H894" s="267" t="s">
        <v>5</v>
      </c>
      <c r="I894" s="10"/>
      <c r="L894" s="263"/>
      <c r="M894" s="268"/>
      <c r="N894" s="269"/>
      <c r="O894" s="269"/>
      <c r="P894" s="269"/>
      <c r="Q894" s="269"/>
      <c r="R894" s="269"/>
      <c r="S894" s="269"/>
      <c r="T894" s="270"/>
      <c r="AT894" s="267" t="s">
        <v>157</v>
      </c>
      <c r="AU894" s="267" t="s">
        <v>86</v>
      </c>
      <c r="AV894" s="264" t="s">
        <v>84</v>
      </c>
      <c r="AW894" s="264" t="s">
        <v>39</v>
      </c>
      <c r="AX894" s="264" t="s">
        <v>76</v>
      </c>
      <c r="AY894" s="267" t="s">
        <v>149</v>
      </c>
    </row>
    <row r="895" spans="2:51" s="251" customFormat="1" ht="13.5">
      <c r="B895" s="250"/>
      <c r="D895" s="259" t="s">
        <v>157</v>
      </c>
      <c r="E895" s="260" t="s">
        <v>5</v>
      </c>
      <c r="F895" s="261" t="s">
        <v>1643</v>
      </c>
      <c r="H895" s="262">
        <v>13.6</v>
      </c>
      <c r="I895" s="9"/>
      <c r="L895" s="250"/>
      <c r="M895" s="256"/>
      <c r="N895" s="257"/>
      <c r="O895" s="257"/>
      <c r="P895" s="257"/>
      <c r="Q895" s="257"/>
      <c r="R895" s="257"/>
      <c r="S895" s="257"/>
      <c r="T895" s="258"/>
      <c r="AT895" s="253" t="s">
        <v>157</v>
      </c>
      <c r="AU895" s="253" t="s">
        <v>86</v>
      </c>
      <c r="AV895" s="251" t="s">
        <v>86</v>
      </c>
      <c r="AW895" s="251" t="s">
        <v>39</v>
      </c>
      <c r="AX895" s="251" t="s">
        <v>84</v>
      </c>
      <c r="AY895" s="253" t="s">
        <v>149</v>
      </c>
    </row>
    <row r="896" spans="2:65" s="117" customFormat="1" ht="38.25" customHeight="1">
      <c r="B896" s="112"/>
      <c r="C896" s="239" t="s">
        <v>1644</v>
      </c>
      <c r="D896" s="239" t="s">
        <v>151</v>
      </c>
      <c r="E896" s="240" t="s">
        <v>1645</v>
      </c>
      <c r="F896" s="241" t="s">
        <v>1646</v>
      </c>
      <c r="G896" s="242" t="s">
        <v>189</v>
      </c>
      <c r="H896" s="243">
        <v>569.81</v>
      </c>
      <c r="I896" s="8"/>
      <c r="J896" s="244">
        <f>ROUND(I896*H896,2)</f>
        <v>0</v>
      </c>
      <c r="K896" s="241"/>
      <c r="L896" s="112"/>
      <c r="M896" s="245" t="s">
        <v>5</v>
      </c>
      <c r="N896" s="246" t="s">
        <v>47</v>
      </c>
      <c r="O896" s="113"/>
      <c r="P896" s="247">
        <f>O896*H896</f>
        <v>0</v>
      </c>
      <c r="Q896" s="247">
        <v>0.00429</v>
      </c>
      <c r="R896" s="247">
        <f>Q896*H896</f>
        <v>2.4444849</v>
      </c>
      <c r="S896" s="247">
        <v>0</v>
      </c>
      <c r="T896" s="248">
        <f>S896*H896</f>
        <v>0</v>
      </c>
      <c r="AR896" s="97" t="s">
        <v>238</v>
      </c>
      <c r="AT896" s="97" t="s">
        <v>151</v>
      </c>
      <c r="AU896" s="97" t="s">
        <v>86</v>
      </c>
      <c r="AY896" s="97" t="s">
        <v>149</v>
      </c>
      <c r="BE896" s="249">
        <f>IF(N896="základní",J896,0)</f>
        <v>0</v>
      </c>
      <c r="BF896" s="249">
        <f>IF(N896="snížená",J896,0)</f>
        <v>0</v>
      </c>
      <c r="BG896" s="249">
        <f>IF(N896="zákl. přenesená",J896,0)</f>
        <v>0</v>
      </c>
      <c r="BH896" s="249">
        <f>IF(N896="sníž. přenesená",J896,0)</f>
        <v>0</v>
      </c>
      <c r="BI896" s="249">
        <f>IF(N896="nulová",J896,0)</f>
        <v>0</v>
      </c>
      <c r="BJ896" s="97" t="s">
        <v>84</v>
      </c>
      <c r="BK896" s="249">
        <f>ROUND(I896*H896,2)</f>
        <v>0</v>
      </c>
      <c r="BL896" s="97" t="s">
        <v>238</v>
      </c>
      <c r="BM896" s="97" t="s">
        <v>1647</v>
      </c>
    </row>
    <row r="897" spans="2:47" s="117" customFormat="1" ht="27">
      <c r="B897" s="112"/>
      <c r="D897" s="252" t="s">
        <v>242</v>
      </c>
      <c r="F897" s="289" t="s">
        <v>1648</v>
      </c>
      <c r="I897" s="13"/>
      <c r="L897" s="112"/>
      <c r="M897" s="290"/>
      <c r="N897" s="113"/>
      <c r="O897" s="113"/>
      <c r="P897" s="113"/>
      <c r="Q897" s="113"/>
      <c r="R897" s="113"/>
      <c r="S897" s="113"/>
      <c r="T897" s="143"/>
      <c r="AT897" s="97" t="s">
        <v>242</v>
      </c>
      <c r="AU897" s="97" t="s">
        <v>86</v>
      </c>
    </row>
    <row r="898" spans="2:51" s="264" customFormat="1" ht="13.5">
      <c r="B898" s="263"/>
      <c r="D898" s="252" t="s">
        <v>157</v>
      </c>
      <c r="E898" s="265" t="s">
        <v>5</v>
      </c>
      <c r="F898" s="266" t="s">
        <v>1642</v>
      </c>
      <c r="H898" s="267" t="s">
        <v>5</v>
      </c>
      <c r="I898" s="10"/>
      <c r="L898" s="263"/>
      <c r="M898" s="268"/>
      <c r="N898" s="269"/>
      <c r="O898" s="269"/>
      <c r="P898" s="269"/>
      <c r="Q898" s="269"/>
      <c r="R898" s="269"/>
      <c r="S898" s="269"/>
      <c r="T898" s="270"/>
      <c r="AT898" s="267" t="s">
        <v>157</v>
      </c>
      <c r="AU898" s="267" t="s">
        <v>86</v>
      </c>
      <c r="AV898" s="264" t="s">
        <v>84</v>
      </c>
      <c r="AW898" s="264" t="s">
        <v>39</v>
      </c>
      <c r="AX898" s="264" t="s">
        <v>76</v>
      </c>
      <c r="AY898" s="267" t="s">
        <v>149</v>
      </c>
    </row>
    <row r="899" spans="2:51" s="251" customFormat="1" ht="13.5">
      <c r="B899" s="250"/>
      <c r="D899" s="252" t="s">
        <v>157</v>
      </c>
      <c r="E899" s="253" t="s">
        <v>5</v>
      </c>
      <c r="F899" s="254" t="s">
        <v>1649</v>
      </c>
      <c r="H899" s="255">
        <v>242.2</v>
      </c>
      <c r="I899" s="9"/>
      <c r="L899" s="250"/>
      <c r="M899" s="256"/>
      <c r="N899" s="257"/>
      <c r="O899" s="257"/>
      <c r="P899" s="257"/>
      <c r="Q899" s="257"/>
      <c r="R899" s="257"/>
      <c r="S899" s="257"/>
      <c r="T899" s="258"/>
      <c r="AT899" s="253" t="s">
        <v>157</v>
      </c>
      <c r="AU899" s="253" t="s">
        <v>86</v>
      </c>
      <c r="AV899" s="251" t="s">
        <v>86</v>
      </c>
      <c r="AW899" s="251" t="s">
        <v>39</v>
      </c>
      <c r="AX899" s="251" t="s">
        <v>76</v>
      </c>
      <c r="AY899" s="253" t="s">
        <v>149</v>
      </c>
    </row>
    <row r="900" spans="2:51" s="251" customFormat="1" ht="13.5">
      <c r="B900" s="250"/>
      <c r="D900" s="252" t="s">
        <v>157</v>
      </c>
      <c r="E900" s="253" t="s">
        <v>5</v>
      </c>
      <c r="F900" s="254" t="s">
        <v>1650</v>
      </c>
      <c r="H900" s="255">
        <v>50.08</v>
      </c>
      <c r="I900" s="9"/>
      <c r="L900" s="250"/>
      <c r="M900" s="256"/>
      <c r="N900" s="257"/>
      <c r="O900" s="257"/>
      <c r="P900" s="257"/>
      <c r="Q900" s="257"/>
      <c r="R900" s="257"/>
      <c r="S900" s="257"/>
      <c r="T900" s="258"/>
      <c r="AT900" s="253" t="s">
        <v>157</v>
      </c>
      <c r="AU900" s="253" t="s">
        <v>86</v>
      </c>
      <c r="AV900" s="251" t="s">
        <v>86</v>
      </c>
      <c r="AW900" s="251" t="s">
        <v>39</v>
      </c>
      <c r="AX900" s="251" t="s">
        <v>76</v>
      </c>
      <c r="AY900" s="253" t="s">
        <v>149</v>
      </c>
    </row>
    <row r="901" spans="2:51" s="251" customFormat="1" ht="13.5">
      <c r="B901" s="250"/>
      <c r="D901" s="252" t="s">
        <v>157</v>
      </c>
      <c r="E901" s="253" t="s">
        <v>5</v>
      </c>
      <c r="F901" s="254" t="s">
        <v>1651</v>
      </c>
      <c r="H901" s="255">
        <v>13.3</v>
      </c>
      <c r="I901" s="9"/>
      <c r="L901" s="250"/>
      <c r="M901" s="256"/>
      <c r="N901" s="257"/>
      <c r="O901" s="257"/>
      <c r="P901" s="257"/>
      <c r="Q901" s="257"/>
      <c r="R901" s="257"/>
      <c r="S901" s="257"/>
      <c r="T901" s="258"/>
      <c r="AT901" s="253" t="s">
        <v>157</v>
      </c>
      <c r="AU901" s="253" t="s">
        <v>86</v>
      </c>
      <c r="AV901" s="251" t="s">
        <v>86</v>
      </c>
      <c r="AW901" s="251" t="s">
        <v>39</v>
      </c>
      <c r="AX901" s="251" t="s">
        <v>76</v>
      </c>
      <c r="AY901" s="253" t="s">
        <v>149</v>
      </c>
    </row>
    <row r="902" spans="2:51" s="251" customFormat="1" ht="13.5">
      <c r="B902" s="250"/>
      <c r="D902" s="252" t="s">
        <v>157</v>
      </c>
      <c r="E902" s="253" t="s">
        <v>5</v>
      </c>
      <c r="F902" s="254" t="s">
        <v>1652</v>
      </c>
      <c r="H902" s="255">
        <v>27.65</v>
      </c>
      <c r="I902" s="9"/>
      <c r="L902" s="250"/>
      <c r="M902" s="256"/>
      <c r="N902" s="257"/>
      <c r="O902" s="257"/>
      <c r="P902" s="257"/>
      <c r="Q902" s="257"/>
      <c r="R902" s="257"/>
      <c r="S902" s="257"/>
      <c r="T902" s="258"/>
      <c r="AT902" s="253" t="s">
        <v>157</v>
      </c>
      <c r="AU902" s="253" t="s">
        <v>86</v>
      </c>
      <c r="AV902" s="251" t="s">
        <v>86</v>
      </c>
      <c r="AW902" s="251" t="s">
        <v>39</v>
      </c>
      <c r="AX902" s="251" t="s">
        <v>76</v>
      </c>
      <c r="AY902" s="253" t="s">
        <v>149</v>
      </c>
    </row>
    <row r="903" spans="2:51" s="251" customFormat="1" ht="13.5">
      <c r="B903" s="250"/>
      <c r="D903" s="252" t="s">
        <v>157</v>
      </c>
      <c r="E903" s="253" t="s">
        <v>5</v>
      </c>
      <c r="F903" s="254" t="s">
        <v>1653</v>
      </c>
      <c r="H903" s="255">
        <v>70.2</v>
      </c>
      <c r="I903" s="9"/>
      <c r="L903" s="250"/>
      <c r="M903" s="256"/>
      <c r="N903" s="257"/>
      <c r="O903" s="257"/>
      <c r="P903" s="257"/>
      <c r="Q903" s="257"/>
      <c r="R903" s="257"/>
      <c r="S903" s="257"/>
      <c r="T903" s="258"/>
      <c r="AT903" s="253" t="s">
        <v>157</v>
      </c>
      <c r="AU903" s="253" t="s">
        <v>86</v>
      </c>
      <c r="AV903" s="251" t="s">
        <v>86</v>
      </c>
      <c r="AW903" s="251" t="s">
        <v>39</v>
      </c>
      <c r="AX903" s="251" t="s">
        <v>76</v>
      </c>
      <c r="AY903" s="253" t="s">
        <v>149</v>
      </c>
    </row>
    <row r="904" spans="2:51" s="251" customFormat="1" ht="13.5">
      <c r="B904" s="250"/>
      <c r="D904" s="252" t="s">
        <v>157</v>
      </c>
      <c r="E904" s="253" t="s">
        <v>5</v>
      </c>
      <c r="F904" s="254" t="s">
        <v>1654</v>
      </c>
      <c r="H904" s="255">
        <v>7.5</v>
      </c>
      <c r="I904" s="9"/>
      <c r="L904" s="250"/>
      <c r="M904" s="256"/>
      <c r="N904" s="257"/>
      <c r="O904" s="257"/>
      <c r="P904" s="257"/>
      <c r="Q904" s="257"/>
      <c r="R904" s="257"/>
      <c r="S904" s="257"/>
      <c r="T904" s="258"/>
      <c r="AT904" s="253" t="s">
        <v>157</v>
      </c>
      <c r="AU904" s="253" t="s">
        <v>86</v>
      </c>
      <c r="AV904" s="251" t="s">
        <v>86</v>
      </c>
      <c r="AW904" s="251" t="s">
        <v>39</v>
      </c>
      <c r="AX904" s="251" t="s">
        <v>76</v>
      </c>
      <c r="AY904" s="253" t="s">
        <v>149</v>
      </c>
    </row>
    <row r="905" spans="2:51" s="251" customFormat="1" ht="13.5">
      <c r="B905" s="250"/>
      <c r="D905" s="252" t="s">
        <v>157</v>
      </c>
      <c r="E905" s="253" t="s">
        <v>5</v>
      </c>
      <c r="F905" s="254" t="s">
        <v>1655</v>
      </c>
      <c r="H905" s="255">
        <v>35.28</v>
      </c>
      <c r="I905" s="9"/>
      <c r="L905" s="250"/>
      <c r="M905" s="256"/>
      <c r="N905" s="257"/>
      <c r="O905" s="257"/>
      <c r="P905" s="257"/>
      <c r="Q905" s="257"/>
      <c r="R905" s="257"/>
      <c r="S905" s="257"/>
      <c r="T905" s="258"/>
      <c r="AT905" s="253" t="s">
        <v>157</v>
      </c>
      <c r="AU905" s="253" t="s">
        <v>86</v>
      </c>
      <c r="AV905" s="251" t="s">
        <v>86</v>
      </c>
      <c r="AW905" s="251" t="s">
        <v>39</v>
      </c>
      <c r="AX905" s="251" t="s">
        <v>76</v>
      </c>
      <c r="AY905" s="253" t="s">
        <v>149</v>
      </c>
    </row>
    <row r="906" spans="2:51" s="251" customFormat="1" ht="13.5">
      <c r="B906" s="250"/>
      <c r="D906" s="252" t="s">
        <v>157</v>
      </c>
      <c r="E906" s="253" t="s">
        <v>5</v>
      </c>
      <c r="F906" s="254" t="s">
        <v>1656</v>
      </c>
      <c r="H906" s="255">
        <v>27.6</v>
      </c>
      <c r="I906" s="9"/>
      <c r="L906" s="250"/>
      <c r="M906" s="256"/>
      <c r="N906" s="257"/>
      <c r="O906" s="257"/>
      <c r="P906" s="257"/>
      <c r="Q906" s="257"/>
      <c r="R906" s="257"/>
      <c r="S906" s="257"/>
      <c r="T906" s="258"/>
      <c r="AT906" s="253" t="s">
        <v>157</v>
      </c>
      <c r="AU906" s="253" t="s">
        <v>86</v>
      </c>
      <c r="AV906" s="251" t="s">
        <v>86</v>
      </c>
      <c r="AW906" s="251" t="s">
        <v>39</v>
      </c>
      <c r="AX906" s="251" t="s">
        <v>76</v>
      </c>
      <c r="AY906" s="253" t="s">
        <v>149</v>
      </c>
    </row>
    <row r="907" spans="2:51" s="251" customFormat="1" ht="13.5">
      <c r="B907" s="250"/>
      <c r="D907" s="252" t="s">
        <v>157</v>
      </c>
      <c r="E907" s="253" t="s">
        <v>5</v>
      </c>
      <c r="F907" s="254" t="s">
        <v>1657</v>
      </c>
      <c r="H907" s="255">
        <v>16.24</v>
      </c>
      <c r="I907" s="9"/>
      <c r="L907" s="250"/>
      <c r="M907" s="256"/>
      <c r="N907" s="257"/>
      <c r="O907" s="257"/>
      <c r="P907" s="257"/>
      <c r="Q907" s="257"/>
      <c r="R907" s="257"/>
      <c r="S907" s="257"/>
      <c r="T907" s="258"/>
      <c r="AT907" s="253" t="s">
        <v>157</v>
      </c>
      <c r="AU907" s="253" t="s">
        <v>86</v>
      </c>
      <c r="AV907" s="251" t="s">
        <v>86</v>
      </c>
      <c r="AW907" s="251" t="s">
        <v>39</v>
      </c>
      <c r="AX907" s="251" t="s">
        <v>76</v>
      </c>
      <c r="AY907" s="253" t="s">
        <v>149</v>
      </c>
    </row>
    <row r="908" spans="2:51" s="251" customFormat="1" ht="13.5">
      <c r="B908" s="250"/>
      <c r="D908" s="252" t="s">
        <v>157</v>
      </c>
      <c r="E908" s="253" t="s">
        <v>5</v>
      </c>
      <c r="F908" s="254" t="s">
        <v>1658</v>
      </c>
      <c r="H908" s="255">
        <v>7.56</v>
      </c>
      <c r="I908" s="9"/>
      <c r="L908" s="250"/>
      <c r="M908" s="256"/>
      <c r="N908" s="257"/>
      <c r="O908" s="257"/>
      <c r="P908" s="257"/>
      <c r="Q908" s="257"/>
      <c r="R908" s="257"/>
      <c r="S908" s="257"/>
      <c r="T908" s="258"/>
      <c r="AT908" s="253" t="s">
        <v>157</v>
      </c>
      <c r="AU908" s="253" t="s">
        <v>86</v>
      </c>
      <c r="AV908" s="251" t="s">
        <v>86</v>
      </c>
      <c r="AW908" s="251" t="s">
        <v>39</v>
      </c>
      <c r="AX908" s="251" t="s">
        <v>76</v>
      </c>
      <c r="AY908" s="253" t="s">
        <v>149</v>
      </c>
    </row>
    <row r="909" spans="2:51" s="251" customFormat="1" ht="13.5">
      <c r="B909" s="250"/>
      <c r="D909" s="252" t="s">
        <v>157</v>
      </c>
      <c r="E909" s="253" t="s">
        <v>5</v>
      </c>
      <c r="F909" s="254" t="s">
        <v>1659</v>
      </c>
      <c r="H909" s="255">
        <v>2.28</v>
      </c>
      <c r="I909" s="9"/>
      <c r="L909" s="250"/>
      <c r="M909" s="256"/>
      <c r="N909" s="257"/>
      <c r="O909" s="257"/>
      <c r="P909" s="257"/>
      <c r="Q909" s="257"/>
      <c r="R909" s="257"/>
      <c r="S909" s="257"/>
      <c r="T909" s="258"/>
      <c r="AT909" s="253" t="s">
        <v>157</v>
      </c>
      <c r="AU909" s="253" t="s">
        <v>86</v>
      </c>
      <c r="AV909" s="251" t="s">
        <v>86</v>
      </c>
      <c r="AW909" s="251" t="s">
        <v>39</v>
      </c>
      <c r="AX909" s="251" t="s">
        <v>76</v>
      </c>
      <c r="AY909" s="253" t="s">
        <v>149</v>
      </c>
    </row>
    <row r="910" spans="2:51" s="251" customFormat="1" ht="13.5">
      <c r="B910" s="250"/>
      <c r="D910" s="252" t="s">
        <v>157</v>
      </c>
      <c r="E910" s="253" t="s">
        <v>5</v>
      </c>
      <c r="F910" s="254" t="s">
        <v>1660</v>
      </c>
      <c r="H910" s="255">
        <v>0.51</v>
      </c>
      <c r="I910" s="9"/>
      <c r="L910" s="250"/>
      <c r="M910" s="256"/>
      <c r="N910" s="257"/>
      <c r="O910" s="257"/>
      <c r="P910" s="257"/>
      <c r="Q910" s="257"/>
      <c r="R910" s="257"/>
      <c r="S910" s="257"/>
      <c r="T910" s="258"/>
      <c r="AT910" s="253" t="s">
        <v>157</v>
      </c>
      <c r="AU910" s="253" t="s">
        <v>86</v>
      </c>
      <c r="AV910" s="251" t="s">
        <v>86</v>
      </c>
      <c r="AW910" s="251" t="s">
        <v>39</v>
      </c>
      <c r="AX910" s="251" t="s">
        <v>76</v>
      </c>
      <c r="AY910" s="253" t="s">
        <v>149</v>
      </c>
    </row>
    <row r="911" spans="2:51" s="251" customFormat="1" ht="13.5">
      <c r="B911" s="250"/>
      <c r="D911" s="252" t="s">
        <v>157</v>
      </c>
      <c r="E911" s="253" t="s">
        <v>5</v>
      </c>
      <c r="F911" s="254" t="s">
        <v>1661</v>
      </c>
      <c r="H911" s="255">
        <v>2.76</v>
      </c>
      <c r="I911" s="9"/>
      <c r="L911" s="250"/>
      <c r="M911" s="256"/>
      <c r="N911" s="257"/>
      <c r="O911" s="257"/>
      <c r="P911" s="257"/>
      <c r="Q911" s="257"/>
      <c r="R911" s="257"/>
      <c r="S911" s="257"/>
      <c r="T911" s="258"/>
      <c r="AT911" s="253" t="s">
        <v>157</v>
      </c>
      <c r="AU911" s="253" t="s">
        <v>86</v>
      </c>
      <c r="AV911" s="251" t="s">
        <v>86</v>
      </c>
      <c r="AW911" s="251" t="s">
        <v>39</v>
      </c>
      <c r="AX911" s="251" t="s">
        <v>76</v>
      </c>
      <c r="AY911" s="253" t="s">
        <v>149</v>
      </c>
    </row>
    <row r="912" spans="2:51" s="251" customFormat="1" ht="13.5">
      <c r="B912" s="250"/>
      <c r="D912" s="252" t="s">
        <v>157</v>
      </c>
      <c r="E912" s="253" t="s">
        <v>5</v>
      </c>
      <c r="F912" s="254" t="s">
        <v>1662</v>
      </c>
      <c r="H912" s="255">
        <v>37.44</v>
      </c>
      <c r="I912" s="9"/>
      <c r="L912" s="250"/>
      <c r="M912" s="256"/>
      <c r="N912" s="257"/>
      <c r="O912" s="257"/>
      <c r="P912" s="257"/>
      <c r="Q912" s="257"/>
      <c r="R912" s="257"/>
      <c r="S912" s="257"/>
      <c r="T912" s="258"/>
      <c r="AT912" s="253" t="s">
        <v>157</v>
      </c>
      <c r="AU912" s="253" t="s">
        <v>86</v>
      </c>
      <c r="AV912" s="251" t="s">
        <v>86</v>
      </c>
      <c r="AW912" s="251" t="s">
        <v>39</v>
      </c>
      <c r="AX912" s="251" t="s">
        <v>76</v>
      </c>
      <c r="AY912" s="253" t="s">
        <v>149</v>
      </c>
    </row>
    <row r="913" spans="2:51" s="251" customFormat="1" ht="13.5">
      <c r="B913" s="250"/>
      <c r="D913" s="252" t="s">
        <v>157</v>
      </c>
      <c r="E913" s="253" t="s">
        <v>5</v>
      </c>
      <c r="F913" s="254" t="s">
        <v>1663</v>
      </c>
      <c r="H913" s="255">
        <v>2.55</v>
      </c>
      <c r="I913" s="9"/>
      <c r="L913" s="250"/>
      <c r="M913" s="256"/>
      <c r="N913" s="257"/>
      <c r="O913" s="257"/>
      <c r="P913" s="257"/>
      <c r="Q913" s="257"/>
      <c r="R913" s="257"/>
      <c r="S913" s="257"/>
      <c r="T913" s="258"/>
      <c r="AT913" s="253" t="s">
        <v>157</v>
      </c>
      <c r="AU913" s="253" t="s">
        <v>86</v>
      </c>
      <c r="AV913" s="251" t="s">
        <v>86</v>
      </c>
      <c r="AW913" s="251" t="s">
        <v>39</v>
      </c>
      <c r="AX913" s="251" t="s">
        <v>76</v>
      </c>
      <c r="AY913" s="253" t="s">
        <v>149</v>
      </c>
    </row>
    <row r="914" spans="2:51" s="251" customFormat="1" ht="13.5">
      <c r="B914" s="250"/>
      <c r="D914" s="252" t="s">
        <v>157</v>
      </c>
      <c r="E914" s="253" t="s">
        <v>5</v>
      </c>
      <c r="F914" s="254" t="s">
        <v>1664</v>
      </c>
      <c r="H914" s="255">
        <v>14.96</v>
      </c>
      <c r="I914" s="9"/>
      <c r="L914" s="250"/>
      <c r="M914" s="256"/>
      <c r="N914" s="257"/>
      <c r="O914" s="257"/>
      <c r="P914" s="257"/>
      <c r="Q914" s="257"/>
      <c r="R914" s="257"/>
      <c r="S914" s="257"/>
      <c r="T914" s="258"/>
      <c r="AT914" s="253" t="s">
        <v>157</v>
      </c>
      <c r="AU914" s="253" t="s">
        <v>86</v>
      </c>
      <c r="AV914" s="251" t="s">
        <v>86</v>
      </c>
      <c r="AW914" s="251" t="s">
        <v>39</v>
      </c>
      <c r="AX914" s="251" t="s">
        <v>76</v>
      </c>
      <c r="AY914" s="253" t="s">
        <v>149</v>
      </c>
    </row>
    <row r="915" spans="2:51" s="251" customFormat="1" ht="13.5">
      <c r="B915" s="250"/>
      <c r="D915" s="252" t="s">
        <v>157</v>
      </c>
      <c r="E915" s="253" t="s">
        <v>5</v>
      </c>
      <c r="F915" s="254" t="s">
        <v>1665</v>
      </c>
      <c r="H915" s="255">
        <v>11.7</v>
      </c>
      <c r="I915" s="9"/>
      <c r="L915" s="250"/>
      <c r="M915" s="256"/>
      <c r="N915" s="257"/>
      <c r="O915" s="257"/>
      <c r="P915" s="257"/>
      <c r="Q915" s="257"/>
      <c r="R915" s="257"/>
      <c r="S915" s="257"/>
      <c r="T915" s="258"/>
      <c r="AT915" s="253" t="s">
        <v>157</v>
      </c>
      <c r="AU915" s="253" t="s">
        <v>86</v>
      </c>
      <c r="AV915" s="251" t="s">
        <v>86</v>
      </c>
      <c r="AW915" s="251" t="s">
        <v>39</v>
      </c>
      <c r="AX915" s="251" t="s">
        <v>76</v>
      </c>
      <c r="AY915" s="253" t="s">
        <v>149</v>
      </c>
    </row>
    <row r="916" spans="2:51" s="281" customFormat="1" ht="13.5">
      <c r="B916" s="280"/>
      <c r="D916" s="259" t="s">
        <v>157</v>
      </c>
      <c r="E916" s="282" t="s">
        <v>5</v>
      </c>
      <c r="F916" s="283" t="s">
        <v>237</v>
      </c>
      <c r="H916" s="284">
        <v>569.81</v>
      </c>
      <c r="I916" s="12"/>
      <c r="L916" s="280"/>
      <c r="M916" s="285"/>
      <c r="N916" s="286"/>
      <c r="O916" s="286"/>
      <c r="P916" s="286"/>
      <c r="Q916" s="286"/>
      <c r="R916" s="286"/>
      <c r="S916" s="286"/>
      <c r="T916" s="287"/>
      <c r="AT916" s="288" t="s">
        <v>157</v>
      </c>
      <c r="AU916" s="288" t="s">
        <v>86</v>
      </c>
      <c r="AV916" s="281" t="s">
        <v>155</v>
      </c>
      <c r="AW916" s="281" t="s">
        <v>39</v>
      </c>
      <c r="AX916" s="281" t="s">
        <v>84</v>
      </c>
      <c r="AY916" s="288" t="s">
        <v>149</v>
      </c>
    </row>
    <row r="917" spans="2:65" s="117" customFormat="1" ht="38.25" customHeight="1">
      <c r="B917" s="112"/>
      <c r="C917" s="239" t="s">
        <v>1666</v>
      </c>
      <c r="D917" s="239" t="s">
        <v>151</v>
      </c>
      <c r="E917" s="240" t="s">
        <v>1667</v>
      </c>
      <c r="F917" s="241" t="s">
        <v>1668</v>
      </c>
      <c r="G917" s="242" t="s">
        <v>189</v>
      </c>
      <c r="H917" s="243">
        <v>53.6</v>
      </c>
      <c r="I917" s="8"/>
      <c r="J917" s="244">
        <f>ROUND(I917*H917,2)</f>
        <v>0</v>
      </c>
      <c r="K917" s="241"/>
      <c r="L917" s="112"/>
      <c r="M917" s="245" t="s">
        <v>5</v>
      </c>
      <c r="N917" s="246" t="s">
        <v>47</v>
      </c>
      <c r="O917" s="113"/>
      <c r="P917" s="247">
        <f>O917*H917</f>
        <v>0</v>
      </c>
      <c r="Q917" s="247">
        <v>0.00291</v>
      </c>
      <c r="R917" s="247">
        <f>Q917*H917</f>
        <v>0.155976</v>
      </c>
      <c r="S917" s="247">
        <v>0</v>
      </c>
      <c r="T917" s="248">
        <f>S917*H917</f>
        <v>0</v>
      </c>
      <c r="AR917" s="97" t="s">
        <v>238</v>
      </c>
      <c r="AT917" s="97" t="s">
        <v>151</v>
      </c>
      <c r="AU917" s="97" t="s">
        <v>86</v>
      </c>
      <c r="AY917" s="97" t="s">
        <v>149</v>
      </c>
      <c r="BE917" s="249">
        <f>IF(N917="základní",J917,0)</f>
        <v>0</v>
      </c>
      <c r="BF917" s="249">
        <f>IF(N917="snížená",J917,0)</f>
        <v>0</v>
      </c>
      <c r="BG917" s="249">
        <f>IF(N917="zákl. přenesená",J917,0)</f>
        <v>0</v>
      </c>
      <c r="BH917" s="249">
        <f>IF(N917="sníž. přenesená",J917,0)</f>
        <v>0</v>
      </c>
      <c r="BI917" s="249">
        <f>IF(N917="nulová",J917,0)</f>
        <v>0</v>
      </c>
      <c r="BJ917" s="97" t="s">
        <v>84</v>
      </c>
      <c r="BK917" s="249">
        <f>ROUND(I917*H917,2)</f>
        <v>0</v>
      </c>
      <c r="BL917" s="97" t="s">
        <v>238</v>
      </c>
      <c r="BM917" s="97" t="s">
        <v>1669</v>
      </c>
    </row>
    <row r="918" spans="2:51" s="264" customFormat="1" ht="13.5">
      <c r="B918" s="263"/>
      <c r="D918" s="252" t="s">
        <v>157</v>
      </c>
      <c r="E918" s="265" t="s">
        <v>5</v>
      </c>
      <c r="F918" s="266" t="s">
        <v>1642</v>
      </c>
      <c r="H918" s="267" t="s">
        <v>5</v>
      </c>
      <c r="I918" s="10"/>
      <c r="L918" s="263"/>
      <c r="M918" s="268"/>
      <c r="N918" s="269"/>
      <c r="O918" s="269"/>
      <c r="P918" s="269"/>
      <c r="Q918" s="269"/>
      <c r="R918" s="269"/>
      <c r="S918" s="269"/>
      <c r="T918" s="270"/>
      <c r="AT918" s="267" t="s">
        <v>157</v>
      </c>
      <c r="AU918" s="267" t="s">
        <v>86</v>
      </c>
      <c r="AV918" s="264" t="s">
        <v>84</v>
      </c>
      <c r="AW918" s="264" t="s">
        <v>39</v>
      </c>
      <c r="AX918" s="264" t="s">
        <v>76</v>
      </c>
      <c r="AY918" s="267" t="s">
        <v>149</v>
      </c>
    </row>
    <row r="919" spans="2:51" s="251" customFormat="1" ht="13.5">
      <c r="B919" s="250"/>
      <c r="D919" s="259" t="s">
        <v>157</v>
      </c>
      <c r="E919" s="260" t="s">
        <v>5</v>
      </c>
      <c r="F919" s="261" t="s">
        <v>1670</v>
      </c>
      <c r="H919" s="262">
        <v>53.6</v>
      </c>
      <c r="I919" s="9"/>
      <c r="L919" s="250"/>
      <c r="M919" s="256"/>
      <c r="N919" s="257"/>
      <c r="O919" s="257"/>
      <c r="P919" s="257"/>
      <c r="Q919" s="257"/>
      <c r="R919" s="257"/>
      <c r="S919" s="257"/>
      <c r="T919" s="258"/>
      <c r="AT919" s="253" t="s">
        <v>157</v>
      </c>
      <c r="AU919" s="253" t="s">
        <v>86</v>
      </c>
      <c r="AV919" s="251" t="s">
        <v>86</v>
      </c>
      <c r="AW919" s="251" t="s">
        <v>39</v>
      </c>
      <c r="AX919" s="251" t="s">
        <v>84</v>
      </c>
      <c r="AY919" s="253" t="s">
        <v>149</v>
      </c>
    </row>
    <row r="920" spans="2:65" s="117" customFormat="1" ht="38.25" customHeight="1">
      <c r="B920" s="112"/>
      <c r="C920" s="239" t="s">
        <v>1671</v>
      </c>
      <c r="D920" s="239" t="s">
        <v>151</v>
      </c>
      <c r="E920" s="240" t="s">
        <v>1672</v>
      </c>
      <c r="F920" s="241" t="s">
        <v>1673</v>
      </c>
      <c r="G920" s="242" t="s">
        <v>189</v>
      </c>
      <c r="H920" s="243">
        <v>268</v>
      </c>
      <c r="I920" s="8"/>
      <c r="J920" s="244">
        <f>ROUND(I920*H920,2)</f>
        <v>0</v>
      </c>
      <c r="K920" s="241"/>
      <c r="L920" s="112"/>
      <c r="M920" s="245" t="s">
        <v>5</v>
      </c>
      <c r="N920" s="246" t="s">
        <v>47</v>
      </c>
      <c r="O920" s="113"/>
      <c r="P920" s="247">
        <f>O920*H920</f>
        <v>0</v>
      </c>
      <c r="Q920" s="247">
        <v>0.00351</v>
      </c>
      <c r="R920" s="247">
        <f>Q920*H920</f>
        <v>0.9406800000000001</v>
      </c>
      <c r="S920" s="247">
        <v>0</v>
      </c>
      <c r="T920" s="248">
        <f>S920*H920</f>
        <v>0</v>
      </c>
      <c r="AR920" s="97" t="s">
        <v>238</v>
      </c>
      <c r="AT920" s="97" t="s">
        <v>151</v>
      </c>
      <c r="AU920" s="97" t="s">
        <v>86</v>
      </c>
      <c r="AY920" s="97" t="s">
        <v>149</v>
      </c>
      <c r="BE920" s="249">
        <f>IF(N920="základní",J920,0)</f>
        <v>0</v>
      </c>
      <c r="BF920" s="249">
        <f>IF(N920="snížená",J920,0)</f>
        <v>0</v>
      </c>
      <c r="BG920" s="249">
        <f>IF(N920="zákl. přenesená",J920,0)</f>
        <v>0</v>
      </c>
      <c r="BH920" s="249">
        <f>IF(N920="sníž. přenesená",J920,0)</f>
        <v>0</v>
      </c>
      <c r="BI920" s="249">
        <f>IF(N920="nulová",J920,0)</f>
        <v>0</v>
      </c>
      <c r="BJ920" s="97" t="s">
        <v>84</v>
      </c>
      <c r="BK920" s="249">
        <f>ROUND(I920*H920,2)</f>
        <v>0</v>
      </c>
      <c r="BL920" s="97" t="s">
        <v>238</v>
      </c>
      <c r="BM920" s="97" t="s">
        <v>1674</v>
      </c>
    </row>
    <row r="921" spans="2:47" s="117" customFormat="1" ht="27">
      <c r="B921" s="112"/>
      <c r="D921" s="252" t="s">
        <v>242</v>
      </c>
      <c r="F921" s="289" t="s">
        <v>1675</v>
      </c>
      <c r="I921" s="13"/>
      <c r="L921" s="112"/>
      <c r="M921" s="290"/>
      <c r="N921" s="113"/>
      <c r="O921" s="113"/>
      <c r="P921" s="113"/>
      <c r="Q921" s="113"/>
      <c r="R921" s="113"/>
      <c r="S921" s="113"/>
      <c r="T921" s="143"/>
      <c r="AT921" s="97" t="s">
        <v>242</v>
      </c>
      <c r="AU921" s="97" t="s">
        <v>86</v>
      </c>
    </row>
    <row r="922" spans="2:51" s="264" customFormat="1" ht="13.5">
      <c r="B922" s="263"/>
      <c r="D922" s="252" t="s">
        <v>157</v>
      </c>
      <c r="E922" s="265" t="s">
        <v>5</v>
      </c>
      <c r="F922" s="266" t="s">
        <v>1642</v>
      </c>
      <c r="H922" s="267" t="s">
        <v>5</v>
      </c>
      <c r="I922" s="10"/>
      <c r="L922" s="263"/>
      <c r="M922" s="268"/>
      <c r="N922" s="269"/>
      <c r="O922" s="269"/>
      <c r="P922" s="269"/>
      <c r="Q922" s="269"/>
      <c r="R922" s="269"/>
      <c r="S922" s="269"/>
      <c r="T922" s="270"/>
      <c r="AT922" s="267" t="s">
        <v>157</v>
      </c>
      <c r="AU922" s="267" t="s">
        <v>86</v>
      </c>
      <c r="AV922" s="264" t="s">
        <v>84</v>
      </c>
      <c r="AW922" s="264" t="s">
        <v>39</v>
      </c>
      <c r="AX922" s="264" t="s">
        <v>76</v>
      </c>
      <c r="AY922" s="267" t="s">
        <v>149</v>
      </c>
    </row>
    <row r="923" spans="2:51" s="251" customFormat="1" ht="13.5">
      <c r="B923" s="250"/>
      <c r="D923" s="259" t="s">
        <v>157</v>
      </c>
      <c r="E923" s="260" t="s">
        <v>5</v>
      </c>
      <c r="F923" s="261" t="s">
        <v>1676</v>
      </c>
      <c r="H923" s="262">
        <v>268</v>
      </c>
      <c r="I923" s="9"/>
      <c r="L923" s="250"/>
      <c r="M923" s="256"/>
      <c r="N923" s="257"/>
      <c r="O923" s="257"/>
      <c r="P923" s="257"/>
      <c r="Q923" s="257"/>
      <c r="R923" s="257"/>
      <c r="S923" s="257"/>
      <c r="T923" s="258"/>
      <c r="AT923" s="253" t="s">
        <v>157</v>
      </c>
      <c r="AU923" s="253" t="s">
        <v>86</v>
      </c>
      <c r="AV923" s="251" t="s">
        <v>86</v>
      </c>
      <c r="AW923" s="251" t="s">
        <v>39</v>
      </c>
      <c r="AX923" s="251" t="s">
        <v>84</v>
      </c>
      <c r="AY923" s="253" t="s">
        <v>149</v>
      </c>
    </row>
    <row r="924" spans="2:65" s="117" customFormat="1" ht="16.5" customHeight="1">
      <c r="B924" s="112"/>
      <c r="C924" s="239" t="s">
        <v>1677</v>
      </c>
      <c r="D924" s="239" t="s">
        <v>151</v>
      </c>
      <c r="E924" s="240" t="s">
        <v>1678</v>
      </c>
      <c r="F924" s="241" t="s">
        <v>1679</v>
      </c>
      <c r="G924" s="242" t="s">
        <v>189</v>
      </c>
      <c r="H924" s="243">
        <v>191.6</v>
      </c>
      <c r="I924" s="8"/>
      <c r="J924" s="244">
        <f>ROUND(I924*H924,2)</f>
        <v>0</v>
      </c>
      <c r="K924" s="241"/>
      <c r="L924" s="112"/>
      <c r="M924" s="245" t="s">
        <v>5</v>
      </c>
      <c r="N924" s="246" t="s">
        <v>47</v>
      </c>
      <c r="O924" s="113"/>
      <c r="P924" s="247">
        <f>O924*H924</f>
        <v>0</v>
      </c>
      <c r="Q924" s="247">
        <v>0</v>
      </c>
      <c r="R924" s="247">
        <f>Q924*H924</f>
        <v>0</v>
      </c>
      <c r="S924" s="247">
        <v>0</v>
      </c>
      <c r="T924" s="248">
        <f>S924*H924</f>
        <v>0</v>
      </c>
      <c r="AR924" s="97" t="s">
        <v>238</v>
      </c>
      <c r="AT924" s="97" t="s">
        <v>151</v>
      </c>
      <c r="AU924" s="97" t="s">
        <v>86</v>
      </c>
      <c r="AY924" s="97" t="s">
        <v>149</v>
      </c>
      <c r="BE924" s="249">
        <f>IF(N924="základní",J924,0)</f>
        <v>0</v>
      </c>
      <c r="BF924" s="249">
        <f>IF(N924="snížená",J924,0)</f>
        <v>0</v>
      </c>
      <c r="BG924" s="249">
        <f>IF(N924="zákl. přenesená",J924,0)</f>
        <v>0</v>
      </c>
      <c r="BH924" s="249">
        <f>IF(N924="sníž. přenesená",J924,0)</f>
        <v>0</v>
      </c>
      <c r="BI924" s="249">
        <f>IF(N924="nulová",J924,0)</f>
        <v>0</v>
      </c>
      <c r="BJ924" s="97" t="s">
        <v>84</v>
      </c>
      <c r="BK924" s="249">
        <f>ROUND(I924*H924,2)</f>
        <v>0</v>
      </c>
      <c r="BL924" s="97" t="s">
        <v>238</v>
      </c>
      <c r="BM924" s="97" t="s">
        <v>1680</v>
      </c>
    </row>
    <row r="925" spans="2:47" s="117" customFormat="1" ht="27">
      <c r="B925" s="112"/>
      <c r="D925" s="259" t="s">
        <v>242</v>
      </c>
      <c r="F925" s="294" t="s">
        <v>1681</v>
      </c>
      <c r="I925" s="13"/>
      <c r="L925" s="112"/>
      <c r="M925" s="290"/>
      <c r="N925" s="113"/>
      <c r="O925" s="113"/>
      <c r="P925" s="113"/>
      <c r="Q925" s="113"/>
      <c r="R925" s="113"/>
      <c r="S925" s="113"/>
      <c r="T925" s="143"/>
      <c r="AT925" s="97" t="s">
        <v>242</v>
      </c>
      <c r="AU925" s="97" t="s">
        <v>86</v>
      </c>
    </row>
    <row r="926" spans="2:65" s="117" customFormat="1" ht="51" customHeight="1">
      <c r="B926" s="112"/>
      <c r="C926" s="239" t="s">
        <v>1682</v>
      </c>
      <c r="D926" s="239" t="s">
        <v>151</v>
      </c>
      <c r="E926" s="240" t="s">
        <v>1683</v>
      </c>
      <c r="F926" s="241" t="s">
        <v>1684</v>
      </c>
      <c r="G926" s="242" t="s">
        <v>189</v>
      </c>
      <c r="H926" s="243">
        <v>16.7</v>
      </c>
      <c r="I926" s="8"/>
      <c r="J926" s="244">
        <f>ROUND(I926*H926,2)</f>
        <v>0</v>
      </c>
      <c r="K926" s="241"/>
      <c r="L926" s="112"/>
      <c r="M926" s="245" t="s">
        <v>5</v>
      </c>
      <c r="N926" s="246" t="s">
        <v>47</v>
      </c>
      <c r="O926" s="113"/>
      <c r="P926" s="247">
        <f>O926*H926</f>
        <v>0</v>
      </c>
      <c r="Q926" s="247">
        <v>0.00137</v>
      </c>
      <c r="R926" s="247">
        <f>Q926*H926</f>
        <v>0.022878999999999997</v>
      </c>
      <c r="S926" s="247">
        <v>0</v>
      </c>
      <c r="T926" s="248">
        <f>S926*H926</f>
        <v>0</v>
      </c>
      <c r="AR926" s="97" t="s">
        <v>238</v>
      </c>
      <c r="AT926" s="97" t="s">
        <v>151</v>
      </c>
      <c r="AU926" s="97" t="s">
        <v>86</v>
      </c>
      <c r="AY926" s="97" t="s">
        <v>149</v>
      </c>
      <c r="BE926" s="249">
        <f>IF(N926="základní",J926,0)</f>
        <v>0</v>
      </c>
      <c r="BF926" s="249">
        <f>IF(N926="snížená",J926,0)</f>
        <v>0</v>
      </c>
      <c r="BG926" s="249">
        <f>IF(N926="zákl. přenesená",J926,0)</f>
        <v>0</v>
      </c>
      <c r="BH926" s="249">
        <f>IF(N926="sníž. přenesená",J926,0)</f>
        <v>0</v>
      </c>
      <c r="BI926" s="249">
        <f>IF(N926="nulová",J926,0)</f>
        <v>0</v>
      </c>
      <c r="BJ926" s="97" t="s">
        <v>84</v>
      </c>
      <c r="BK926" s="249">
        <f>ROUND(I926*H926,2)</f>
        <v>0</v>
      </c>
      <c r="BL926" s="97" t="s">
        <v>238</v>
      </c>
      <c r="BM926" s="97" t="s">
        <v>1685</v>
      </c>
    </row>
    <row r="927" spans="2:51" s="264" customFormat="1" ht="13.5">
      <c r="B927" s="263"/>
      <c r="D927" s="252" t="s">
        <v>157</v>
      </c>
      <c r="E927" s="265" t="s">
        <v>5</v>
      </c>
      <c r="F927" s="266" t="s">
        <v>1642</v>
      </c>
      <c r="H927" s="267" t="s">
        <v>5</v>
      </c>
      <c r="I927" s="10"/>
      <c r="L927" s="263"/>
      <c r="M927" s="268"/>
      <c r="N927" s="269"/>
      <c r="O927" s="269"/>
      <c r="P927" s="269"/>
      <c r="Q927" s="269"/>
      <c r="R927" s="269"/>
      <c r="S927" s="269"/>
      <c r="T927" s="270"/>
      <c r="AT927" s="267" t="s">
        <v>157</v>
      </c>
      <c r="AU927" s="267" t="s">
        <v>86</v>
      </c>
      <c r="AV927" s="264" t="s">
        <v>84</v>
      </c>
      <c r="AW927" s="264" t="s">
        <v>39</v>
      </c>
      <c r="AX927" s="264" t="s">
        <v>76</v>
      </c>
      <c r="AY927" s="267" t="s">
        <v>149</v>
      </c>
    </row>
    <row r="928" spans="2:51" s="251" customFormat="1" ht="13.5">
      <c r="B928" s="250"/>
      <c r="D928" s="259" t="s">
        <v>157</v>
      </c>
      <c r="E928" s="260" t="s">
        <v>5</v>
      </c>
      <c r="F928" s="261" t="s">
        <v>1686</v>
      </c>
      <c r="H928" s="262">
        <v>16.7</v>
      </c>
      <c r="I928" s="9"/>
      <c r="L928" s="250"/>
      <c r="M928" s="256"/>
      <c r="N928" s="257"/>
      <c r="O928" s="257"/>
      <c r="P928" s="257"/>
      <c r="Q928" s="257"/>
      <c r="R928" s="257"/>
      <c r="S928" s="257"/>
      <c r="T928" s="258"/>
      <c r="AT928" s="253" t="s">
        <v>157</v>
      </c>
      <c r="AU928" s="253" t="s">
        <v>86</v>
      </c>
      <c r="AV928" s="251" t="s">
        <v>86</v>
      </c>
      <c r="AW928" s="251" t="s">
        <v>39</v>
      </c>
      <c r="AX928" s="251" t="s">
        <v>84</v>
      </c>
      <c r="AY928" s="253" t="s">
        <v>149</v>
      </c>
    </row>
    <row r="929" spans="2:65" s="117" customFormat="1" ht="51" customHeight="1">
      <c r="B929" s="112"/>
      <c r="C929" s="239" t="s">
        <v>1687</v>
      </c>
      <c r="D929" s="239" t="s">
        <v>151</v>
      </c>
      <c r="E929" s="240" t="s">
        <v>1688</v>
      </c>
      <c r="F929" s="241" t="s">
        <v>1689</v>
      </c>
      <c r="G929" s="242" t="s">
        <v>189</v>
      </c>
      <c r="H929" s="243">
        <v>18.3</v>
      </c>
      <c r="I929" s="8"/>
      <c r="J929" s="244">
        <f>ROUND(I929*H929,2)</f>
        <v>0</v>
      </c>
      <c r="K929" s="241"/>
      <c r="L929" s="112"/>
      <c r="M929" s="245" t="s">
        <v>5</v>
      </c>
      <c r="N929" s="246" t="s">
        <v>47</v>
      </c>
      <c r="O929" s="113"/>
      <c r="P929" s="247">
        <f>O929*H929</f>
        <v>0</v>
      </c>
      <c r="Q929" s="247">
        <v>0.00163</v>
      </c>
      <c r="R929" s="247">
        <f>Q929*H929</f>
        <v>0.029829</v>
      </c>
      <c r="S929" s="247">
        <v>0</v>
      </c>
      <c r="T929" s="248">
        <f>S929*H929</f>
        <v>0</v>
      </c>
      <c r="AR929" s="97" t="s">
        <v>238</v>
      </c>
      <c r="AT929" s="97" t="s">
        <v>151</v>
      </c>
      <c r="AU929" s="97" t="s">
        <v>86</v>
      </c>
      <c r="AY929" s="97" t="s">
        <v>149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97" t="s">
        <v>84</v>
      </c>
      <c r="BK929" s="249">
        <f>ROUND(I929*H929,2)</f>
        <v>0</v>
      </c>
      <c r="BL929" s="97" t="s">
        <v>238</v>
      </c>
      <c r="BM929" s="97" t="s">
        <v>1690</v>
      </c>
    </row>
    <row r="930" spans="2:51" s="251" customFormat="1" ht="13.5">
      <c r="B930" s="250"/>
      <c r="D930" s="252" t="s">
        <v>157</v>
      </c>
      <c r="E930" s="253" t="s">
        <v>5</v>
      </c>
      <c r="F930" s="254" t="s">
        <v>1691</v>
      </c>
      <c r="H930" s="255">
        <v>11.8</v>
      </c>
      <c r="I930" s="9"/>
      <c r="L930" s="250"/>
      <c r="M930" s="256"/>
      <c r="N930" s="257"/>
      <c r="O930" s="257"/>
      <c r="P930" s="257"/>
      <c r="Q930" s="257"/>
      <c r="R930" s="257"/>
      <c r="S930" s="257"/>
      <c r="T930" s="258"/>
      <c r="AT930" s="253" t="s">
        <v>157</v>
      </c>
      <c r="AU930" s="253" t="s">
        <v>86</v>
      </c>
      <c r="AV930" s="251" t="s">
        <v>86</v>
      </c>
      <c r="AW930" s="251" t="s">
        <v>39</v>
      </c>
      <c r="AX930" s="251" t="s">
        <v>76</v>
      </c>
      <c r="AY930" s="253" t="s">
        <v>149</v>
      </c>
    </row>
    <row r="931" spans="2:51" s="251" customFormat="1" ht="13.5">
      <c r="B931" s="250"/>
      <c r="D931" s="252" t="s">
        <v>157</v>
      </c>
      <c r="E931" s="253" t="s">
        <v>5</v>
      </c>
      <c r="F931" s="254" t="s">
        <v>1692</v>
      </c>
      <c r="H931" s="255">
        <v>6.5</v>
      </c>
      <c r="I931" s="9"/>
      <c r="L931" s="250"/>
      <c r="M931" s="256"/>
      <c r="N931" s="257"/>
      <c r="O931" s="257"/>
      <c r="P931" s="257"/>
      <c r="Q931" s="257"/>
      <c r="R931" s="257"/>
      <c r="S931" s="257"/>
      <c r="T931" s="258"/>
      <c r="AT931" s="253" t="s">
        <v>157</v>
      </c>
      <c r="AU931" s="253" t="s">
        <v>86</v>
      </c>
      <c r="AV931" s="251" t="s">
        <v>86</v>
      </c>
      <c r="AW931" s="251" t="s">
        <v>39</v>
      </c>
      <c r="AX931" s="251" t="s">
        <v>76</v>
      </c>
      <c r="AY931" s="253" t="s">
        <v>149</v>
      </c>
    </row>
    <row r="932" spans="2:51" s="281" customFormat="1" ht="13.5">
      <c r="B932" s="280"/>
      <c r="D932" s="259" t="s">
        <v>157</v>
      </c>
      <c r="E932" s="282" t="s">
        <v>5</v>
      </c>
      <c r="F932" s="283" t="s">
        <v>237</v>
      </c>
      <c r="H932" s="284">
        <v>18.3</v>
      </c>
      <c r="I932" s="12"/>
      <c r="L932" s="280"/>
      <c r="M932" s="285"/>
      <c r="N932" s="286"/>
      <c r="O932" s="286"/>
      <c r="P932" s="286"/>
      <c r="Q932" s="286"/>
      <c r="R932" s="286"/>
      <c r="S932" s="286"/>
      <c r="T932" s="287"/>
      <c r="AT932" s="288" t="s">
        <v>157</v>
      </c>
      <c r="AU932" s="288" t="s">
        <v>86</v>
      </c>
      <c r="AV932" s="281" t="s">
        <v>155</v>
      </c>
      <c r="AW932" s="281" t="s">
        <v>39</v>
      </c>
      <c r="AX932" s="281" t="s">
        <v>84</v>
      </c>
      <c r="AY932" s="288" t="s">
        <v>149</v>
      </c>
    </row>
    <row r="933" spans="2:65" s="117" customFormat="1" ht="38.25" customHeight="1">
      <c r="B933" s="112"/>
      <c r="C933" s="239" t="s">
        <v>1693</v>
      </c>
      <c r="D933" s="239" t="s">
        <v>151</v>
      </c>
      <c r="E933" s="240" t="s">
        <v>1694</v>
      </c>
      <c r="F933" s="241" t="s">
        <v>1695</v>
      </c>
      <c r="G933" s="242" t="s">
        <v>163</v>
      </c>
      <c r="H933" s="243">
        <v>2</v>
      </c>
      <c r="I933" s="8"/>
      <c r="J933" s="244">
        <f>ROUND(I933*H933,2)</f>
        <v>0</v>
      </c>
      <c r="K933" s="241"/>
      <c r="L933" s="112"/>
      <c r="M933" s="245" t="s">
        <v>5</v>
      </c>
      <c r="N933" s="246" t="s">
        <v>47</v>
      </c>
      <c r="O933" s="113"/>
      <c r="P933" s="247">
        <f>O933*H933</f>
        <v>0</v>
      </c>
      <c r="Q933" s="247">
        <v>0.00163</v>
      </c>
      <c r="R933" s="247">
        <f>Q933*H933</f>
        <v>0.00326</v>
      </c>
      <c r="S933" s="247">
        <v>0</v>
      </c>
      <c r="T933" s="248">
        <f>S933*H933</f>
        <v>0</v>
      </c>
      <c r="AR933" s="97" t="s">
        <v>238</v>
      </c>
      <c r="AT933" s="97" t="s">
        <v>151</v>
      </c>
      <c r="AU933" s="97" t="s">
        <v>86</v>
      </c>
      <c r="AY933" s="97" t="s">
        <v>149</v>
      </c>
      <c r="BE933" s="249">
        <f>IF(N933="základní",J933,0)</f>
        <v>0</v>
      </c>
      <c r="BF933" s="249">
        <f>IF(N933="snížená",J933,0)</f>
        <v>0</v>
      </c>
      <c r="BG933" s="249">
        <f>IF(N933="zákl. přenesená",J933,0)</f>
        <v>0</v>
      </c>
      <c r="BH933" s="249">
        <f>IF(N933="sníž. přenesená",J933,0)</f>
        <v>0</v>
      </c>
      <c r="BI933" s="249">
        <f>IF(N933="nulová",J933,0)</f>
        <v>0</v>
      </c>
      <c r="BJ933" s="97" t="s">
        <v>84</v>
      </c>
      <c r="BK933" s="249">
        <f>ROUND(I933*H933,2)</f>
        <v>0</v>
      </c>
      <c r="BL933" s="97" t="s">
        <v>238</v>
      </c>
      <c r="BM933" s="97" t="s">
        <v>1696</v>
      </c>
    </row>
    <row r="934" spans="2:65" s="117" customFormat="1" ht="38.25" customHeight="1">
      <c r="B934" s="112"/>
      <c r="C934" s="239" t="s">
        <v>1697</v>
      </c>
      <c r="D934" s="239" t="s">
        <v>151</v>
      </c>
      <c r="E934" s="240" t="s">
        <v>1698</v>
      </c>
      <c r="F934" s="241" t="s">
        <v>1699</v>
      </c>
      <c r="G934" s="242" t="s">
        <v>189</v>
      </c>
      <c r="H934" s="243">
        <v>8.1</v>
      </c>
      <c r="I934" s="8"/>
      <c r="J934" s="244">
        <f>ROUND(I934*H934,2)</f>
        <v>0</v>
      </c>
      <c r="K934" s="241"/>
      <c r="L934" s="112"/>
      <c r="M934" s="245" t="s">
        <v>5</v>
      </c>
      <c r="N934" s="246" t="s">
        <v>47</v>
      </c>
      <c r="O934" s="113"/>
      <c r="P934" s="247">
        <f>O934*H934</f>
        <v>0</v>
      </c>
      <c r="Q934" s="247">
        <v>0.00209</v>
      </c>
      <c r="R934" s="247">
        <f>Q934*H934</f>
        <v>0.016929</v>
      </c>
      <c r="S934" s="247">
        <v>0</v>
      </c>
      <c r="T934" s="248">
        <f>S934*H934</f>
        <v>0</v>
      </c>
      <c r="AR934" s="97" t="s">
        <v>238</v>
      </c>
      <c r="AT934" s="97" t="s">
        <v>151</v>
      </c>
      <c r="AU934" s="97" t="s">
        <v>86</v>
      </c>
      <c r="AY934" s="97" t="s">
        <v>149</v>
      </c>
      <c r="BE934" s="249">
        <f>IF(N934="základní",J934,0)</f>
        <v>0</v>
      </c>
      <c r="BF934" s="249">
        <f>IF(N934="snížená",J934,0)</f>
        <v>0</v>
      </c>
      <c r="BG934" s="249">
        <f>IF(N934="zákl. přenesená",J934,0)</f>
        <v>0</v>
      </c>
      <c r="BH934" s="249">
        <f>IF(N934="sníž. přenesená",J934,0)</f>
        <v>0</v>
      </c>
      <c r="BI934" s="249">
        <f>IF(N934="nulová",J934,0)</f>
        <v>0</v>
      </c>
      <c r="BJ934" s="97" t="s">
        <v>84</v>
      </c>
      <c r="BK934" s="249">
        <f>ROUND(I934*H934,2)</f>
        <v>0</v>
      </c>
      <c r="BL934" s="97" t="s">
        <v>238</v>
      </c>
      <c r="BM934" s="97" t="s">
        <v>1700</v>
      </c>
    </row>
    <row r="935" spans="2:51" s="264" customFormat="1" ht="13.5">
      <c r="B935" s="263"/>
      <c r="D935" s="252" t="s">
        <v>157</v>
      </c>
      <c r="E935" s="265" t="s">
        <v>5</v>
      </c>
      <c r="F935" s="266" t="s">
        <v>1642</v>
      </c>
      <c r="H935" s="267" t="s">
        <v>5</v>
      </c>
      <c r="I935" s="10"/>
      <c r="L935" s="263"/>
      <c r="M935" s="268"/>
      <c r="N935" s="269"/>
      <c r="O935" s="269"/>
      <c r="P935" s="269"/>
      <c r="Q935" s="269"/>
      <c r="R935" s="269"/>
      <c r="S935" s="269"/>
      <c r="T935" s="270"/>
      <c r="AT935" s="267" t="s">
        <v>157</v>
      </c>
      <c r="AU935" s="267" t="s">
        <v>86</v>
      </c>
      <c r="AV935" s="264" t="s">
        <v>84</v>
      </c>
      <c r="AW935" s="264" t="s">
        <v>39</v>
      </c>
      <c r="AX935" s="264" t="s">
        <v>76</v>
      </c>
      <c r="AY935" s="267" t="s">
        <v>149</v>
      </c>
    </row>
    <row r="936" spans="2:51" s="251" customFormat="1" ht="13.5">
      <c r="B936" s="250"/>
      <c r="D936" s="259" t="s">
        <v>157</v>
      </c>
      <c r="E936" s="260" t="s">
        <v>5</v>
      </c>
      <c r="F936" s="261" t="s">
        <v>1701</v>
      </c>
      <c r="H936" s="262">
        <v>8.1</v>
      </c>
      <c r="I936" s="9"/>
      <c r="L936" s="250"/>
      <c r="M936" s="256"/>
      <c r="N936" s="257"/>
      <c r="O936" s="257"/>
      <c r="P936" s="257"/>
      <c r="Q936" s="257"/>
      <c r="R936" s="257"/>
      <c r="S936" s="257"/>
      <c r="T936" s="258"/>
      <c r="AT936" s="253" t="s">
        <v>157</v>
      </c>
      <c r="AU936" s="253" t="s">
        <v>86</v>
      </c>
      <c r="AV936" s="251" t="s">
        <v>86</v>
      </c>
      <c r="AW936" s="251" t="s">
        <v>39</v>
      </c>
      <c r="AX936" s="251" t="s">
        <v>84</v>
      </c>
      <c r="AY936" s="253" t="s">
        <v>149</v>
      </c>
    </row>
    <row r="937" spans="2:65" s="117" customFormat="1" ht="63.75" customHeight="1">
      <c r="B937" s="112"/>
      <c r="C937" s="239" t="s">
        <v>1702</v>
      </c>
      <c r="D937" s="239" t="s">
        <v>151</v>
      </c>
      <c r="E937" s="240" t="s">
        <v>1703</v>
      </c>
      <c r="F937" s="241" t="s">
        <v>1704</v>
      </c>
      <c r="G937" s="242" t="s">
        <v>189</v>
      </c>
      <c r="H937" s="243">
        <v>183.5</v>
      </c>
      <c r="I937" s="8"/>
      <c r="J937" s="244">
        <f>ROUND(I937*H937,2)</f>
        <v>0</v>
      </c>
      <c r="K937" s="241"/>
      <c r="L937" s="112"/>
      <c r="M937" s="245" t="s">
        <v>5</v>
      </c>
      <c r="N937" s="246" t="s">
        <v>47</v>
      </c>
      <c r="O937" s="113"/>
      <c r="P937" s="247">
        <f>O937*H937</f>
        <v>0</v>
      </c>
      <c r="Q937" s="247">
        <v>0.00286</v>
      </c>
      <c r="R937" s="247">
        <f>Q937*H937</f>
        <v>0.52481</v>
      </c>
      <c r="S937" s="247">
        <v>0</v>
      </c>
      <c r="T937" s="248">
        <f>S937*H937</f>
        <v>0</v>
      </c>
      <c r="AR937" s="97" t="s">
        <v>238</v>
      </c>
      <c r="AT937" s="97" t="s">
        <v>151</v>
      </c>
      <c r="AU937" s="97" t="s">
        <v>86</v>
      </c>
      <c r="AY937" s="97" t="s">
        <v>149</v>
      </c>
      <c r="BE937" s="249">
        <f>IF(N937="základní",J937,0)</f>
        <v>0</v>
      </c>
      <c r="BF937" s="249">
        <f>IF(N937="snížená",J937,0)</f>
        <v>0</v>
      </c>
      <c r="BG937" s="249">
        <f>IF(N937="zákl. přenesená",J937,0)</f>
        <v>0</v>
      </c>
      <c r="BH937" s="249">
        <f>IF(N937="sníž. přenesená",J937,0)</f>
        <v>0</v>
      </c>
      <c r="BI937" s="249">
        <f>IF(N937="nulová",J937,0)</f>
        <v>0</v>
      </c>
      <c r="BJ937" s="97" t="s">
        <v>84</v>
      </c>
      <c r="BK937" s="249">
        <f>ROUND(I937*H937,2)</f>
        <v>0</v>
      </c>
      <c r="BL937" s="97" t="s">
        <v>238</v>
      </c>
      <c r="BM937" s="97" t="s">
        <v>1705</v>
      </c>
    </row>
    <row r="938" spans="2:51" s="264" customFormat="1" ht="13.5">
      <c r="B938" s="263"/>
      <c r="D938" s="252" t="s">
        <v>157</v>
      </c>
      <c r="E938" s="265" t="s">
        <v>5</v>
      </c>
      <c r="F938" s="266" t="s">
        <v>1642</v>
      </c>
      <c r="H938" s="267" t="s">
        <v>5</v>
      </c>
      <c r="I938" s="10"/>
      <c r="L938" s="263"/>
      <c r="M938" s="268"/>
      <c r="N938" s="269"/>
      <c r="O938" s="269"/>
      <c r="P938" s="269"/>
      <c r="Q938" s="269"/>
      <c r="R938" s="269"/>
      <c r="S938" s="269"/>
      <c r="T938" s="270"/>
      <c r="AT938" s="267" t="s">
        <v>157</v>
      </c>
      <c r="AU938" s="267" t="s">
        <v>86</v>
      </c>
      <c r="AV938" s="264" t="s">
        <v>84</v>
      </c>
      <c r="AW938" s="264" t="s">
        <v>39</v>
      </c>
      <c r="AX938" s="264" t="s">
        <v>76</v>
      </c>
      <c r="AY938" s="267" t="s">
        <v>149</v>
      </c>
    </row>
    <row r="939" spans="2:51" s="251" customFormat="1" ht="13.5">
      <c r="B939" s="250"/>
      <c r="D939" s="252" t="s">
        <v>157</v>
      </c>
      <c r="E939" s="253" t="s">
        <v>5</v>
      </c>
      <c r="F939" s="254" t="s">
        <v>1706</v>
      </c>
      <c r="H939" s="255">
        <v>178</v>
      </c>
      <c r="I939" s="9"/>
      <c r="L939" s="250"/>
      <c r="M939" s="256"/>
      <c r="N939" s="257"/>
      <c r="O939" s="257"/>
      <c r="P939" s="257"/>
      <c r="Q939" s="257"/>
      <c r="R939" s="257"/>
      <c r="S939" s="257"/>
      <c r="T939" s="258"/>
      <c r="AT939" s="253" t="s">
        <v>157</v>
      </c>
      <c r="AU939" s="253" t="s">
        <v>86</v>
      </c>
      <c r="AV939" s="251" t="s">
        <v>86</v>
      </c>
      <c r="AW939" s="251" t="s">
        <v>39</v>
      </c>
      <c r="AX939" s="251" t="s">
        <v>76</v>
      </c>
      <c r="AY939" s="253" t="s">
        <v>149</v>
      </c>
    </row>
    <row r="940" spans="2:51" s="251" customFormat="1" ht="13.5">
      <c r="B940" s="250"/>
      <c r="D940" s="252" t="s">
        <v>157</v>
      </c>
      <c r="E940" s="253" t="s">
        <v>5</v>
      </c>
      <c r="F940" s="254" t="s">
        <v>1707</v>
      </c>
      <c r="H940" s="255">
        <v>5.5</v>
      </c>
      <c r="I940" s="9"/>
      <c r="L940" s="250"/>
      <c r="M940" s="256"/>
      <c r="N940" s="257"/>
      <c r="O940" s="257"/>
      <c r="P940" s="257"/>
      <c r="Q940" s="257"/>
      <c r="R940" s="257"/>
      <c r="S940" s="257"/>
      <c r="T940" s="258"/>
      <c r="AT940" s="253" t="s">
        <v>157</v>
      </c>
      <c r="AU940" s="253" t="s">
        <v>86</v>
      </c>
      <c r="AV940" s="251" t="s">
        <v>86</v>
      </c>
      <c r="AW940" s="251" t="s">
        <v>39</v>
      </c>
      <c r="AX940" s="251" t="s">
        <v>76</v>
      </c>
      <c r="AY940" s="253" t="s">
        <v>149</v>
      </c>
    </row>
    <row r="941" spans="2:51" s="281" customFormat="1" ht="13.5">
      <c r="B941" s="280"/>
      <c r="D941" s="259" t="s">
        <v>157</v>
      </c>
      <c r="E941" s="282" t="s">
        <v>5</v>
      </c>
      <c r="F941" s="283" t="s">
        <v>237</v>
      </c>
      <c r="H941" s="284">
        <v>183.5</v>
      </c>
      <c r="I941" s="12"/>
      <c r="L941" s="280"/>
      <c r="M941" s="285"/>
      <c r="N941" s="286"/>
      <c r="O941" s="286"/>
      <c r="P941" s="286"/>
      <c r="Q941" s="286"/>
      <c r="R941" s="286"/>
      <c r="S941" s="286"/>
      <c r="T941" s="287"/>
      <c r="AT941" s="288" t="s">
        <v>157</v>
      </c>
      <c r="AU941" s="288" t="s">
        <v>86</v>
      </c>
      <c r="AV941" s="281" t="s">
        <v>155</v>
      </c>
      <c r="AW941" s="281" t="s">
        <v>39</v>
      </c>
      <c r="AX941" s="281" t="s">
        <v>84</v>
      </c>
      <c r="AY941" s="288" t="s">
        <v>149</v>
      </c>
    </row>
    <row r="942" spans="2:65" s="117" customFormat="1" ht="38.25" customHeight="1">
      <c r="B942" s="112"/>
      <c r="C942" s="239" t="s">
        <v>1708</v>
      </c>
      <c r="D942" s="239" t="s">
        <v>151</v>
      </c>
      <c r="E942" s="240" t="s">
        <v>1709</v>
      </c>
      <c r="F942" s="241" t="s">
        <v>1710</v>
      </c>
      <c r="G942" s="242" t="s">
        <v>794</v>
      </c>
      <c r="H942" s="357"/>
      <c r="I942" s="8"/>
      <c r="J942" s="244">
        <f>ROUND(I942*H942,2)</f>
        <v>0</v>
      </c>
      <c r="K942" s="241"/>
      <c r="L942" s="112"/>
      <c r="M942" s="245" t="s">
        <v>5</v>
      </c>
      <c r="N942" s="246" t="s">
        <v>47</v>
      </c>
      <c r="O942" s="113"/>
      <c r="P942" s="247">
        <f>O942*H942</f>
        <v>0</v>
      </c>
      <c r="Q942" s="247">
        <v>0</v>
      </c>
      <c r="R942" s="247">
        <f>Q942*H942</f>
        <v>0</v>
      </c>
      <c r="S942" s="247">
        <v>0</v>
      </c>
      <c r="T942" s="248">
        <f>S942*H942</f>
        <v>0</v>
      </c>
      <c r="AR942" s="97" t="s">
        <v>238</v>
      </c>
      <c r="AT942" s="97" t="s">
        <v>151</v>
      </c>
      <c r="AU942" s="97" t="s">
        <v>86</v>
      </c>
      <c r="AY942" s="97" t="s">
        <v>149</v>
      </c>
      <c r="BE942" s="249">
        <f>IF(N942="základní",J942,0)</f>
        <v>0</v>
      </c>
      <c r="BF942" s="249">
        <f>IF(N942="snížená",J942,0)</f>
        <v>0</v>
      </c>
      <c r="BG942" s="249">
        <f>IF(N942="zákl. přenesená",J942,0)</f>
        <v>0</v>
      </c>
      <c r="BH942" s="249">
        <f>IF(N942="sníž. přenesená",J942,0)</f>
        <v>0</v>
      </c>
      <c r="BI942" s="249">
        <f>IF(N942="nulová",J942,0)</f>
        <v>0</v>
      </c>
      <c r="BJ942" s="97" t="s">
        <v>84</v>
      </c>
      <c r="BK942" s="249">
        <f>ROUND(I942*H942,2)</f>
        <v>0</v>
      </c>
      <c r="BL942" s="97" t="s">
        <v>238</v>
      </c>
      <c r="BM942" s="97" t="s">
        <v>1711</v>
      </c>
    </row>
    <row r="943" spans="2:63" s="226" customFormat="1" ht="29.85" customHeight="1">
      <c r="B943" s="225"/>
      <c r="D943" s="236" t="s">
        <v>75</v>
      </c>
      <c r="E943" s="237" t="s">
        <v>1712</v>
      </c>
      <c r="F943" s="237" t="s">
        <v>1713</v>
      </c>
      <c r="I943" s="7"/>
      <c r="J943" s="238">
        <f>BK943</f>
        <v>0</v>
      </c>
      <c r="L943" s="225"/>
      <c r="M943" s="230"/>
      <c r="N943" s="231"/>
      <c r="O943" s="231"/>
      <c r="P943" s="232">
        <f>P944+SUM(P945:P964)+P983</f>
        <v>0</v>
      </c>
      <c r="Q943" s="231"/>
      <c r="R943" s="232">
        <f>R944+SUM(R945:R964)+R983</f>
        <v>4.105880000000001</v>
      </c>
      <c r="S943" s="231"/>
      <c r="T943" s="233">
        <f>T944+SUM(T945:T964)+T983</f>
        <v>1.469</v>
      </c>
      <c r="AR943" s="227" t="s">
        <v>86</v>
      </c>
      <c r="AT943" s="234" t="s">
        <v>75</v>
      </c>
      <c r="AU943" s="234" t="s">
        <v>84</v>
      </c>
      <c r="AY943" s="227" t="s">
        <v>149</v>
      </c>
      <c r="BK943" s="235">
        <f>BK944+SUM(BK945:BK964)+BK983</f>
        <v>0</v>
      </c>
    </row>
    <row r="944" spans="2:65" s="117" customFormat="1" ht="25.5" customHeight="1">
      <c r="B944" s="112"/>
      <c r="C944" s="239" t="s">
        <v>1714</v>
      </c>
      <c r="D944" s="239" t="s">
        <v>151</v>
      </c>
      <c r="E944" s="240" t="s">
        <v>1715</v>
      </c>
      <c r="F944" s="241" t="s">
        <v>1716</v>
      </c>
      <c r="G944" s="242" t="s">
        <v>163</v>
      </c>
      <c r="H944" s="243">
        <v>39</v>
      </c>
      <c r="I944" s="8"/>
      <c r="J944" s="244">
        <f>ROUND(I944*H944,2)</f>
        <v>0</v>
      </c>
      <c r="K944" s="241"/>
      <c r="L944" s="112"/>
      <c r="M944" s="245" t="s">
        <v>5</v>
      </c>
      <c r="N944" s="246" t="s">
        <v>47</v>
      </c>
      <c r="O944" s="113"/>
      <c r="P944" s="247">
        <f>O944*H944</f>
        <v>0</v>
      </c>
      <c r="Q944" s="247">
        <v>0</v>
      </c>
      <c r="R944" s="247">
        <f>Q944*H944</f>
        <v>0</v>
      </c>
      <c r="S944" s="247">
        <v>0.003</v>
      </c>
      <c r="T944" s="248">
        <f>S944*H944</f>
        <v>0.117</v>
      </c>
      <c r="AR944" s="97" t="s">
        <v>238</v>
      </c>
      <c r="AT944" s="97" t="s">
        <v>151</v>
      </c>
      <c r="AU944" s="97" t="s">
        <v>86</v>
      </c>
      <c r="AY944" s="97" t="s">
        <v>149</v>
      </c>
      <c r="BE944" s="249">
        <f>IF(N944="základní",J944,0)</f>
        <v>0</v>
      </c>
      <c r="BF944" s="249">
        <f>IF(N944="snížená",J944,0)</f>
        <v>0</v>
      </c>
      <c r="BG944" s="249">
        <f>IF(N944="zákl. přenesená",J944,0)</f>
        <v>0</v>
      </c>
      <c r="BH944" s="249">
        <f>IF(N944="sníž. přenesená",J944,0)</f>
        <v>0</v>
      </c>
      <c r="BI944" s="249">
        <f>IF(N944="nulová",J944,0)</f>
        <v>0</v>
      </c>
      <c r="BJ944" s="97" t="s">
        <v>84</v>
      </c>
      <c r="BK944" s="249">
        <f>ROUND(I944*H944,2)</f>
        <v>0</v>
      </c>
      <c r="BL944" s="97" t="s">
        <v>238</v>
      </c>
      <c r="BM944" s="97" t="s">
        <v>1717</v>
      </c>
    </row>
    <row r="945" spans="2:51" s="251" customFormat="1" ht="13.5">
      <c r="B945" s="250"/>
      <c r="D945" s="259" t="s">
        <v>157</v>
      </c>
      <c r="E945" s="260" t="s">
        <v>5</v>
      </c>
      <c r="F945" s="261" t="s">
        <v>1718</v>
      </c>
      <c r="H945" s="262">
        <v>39</v>
      </c>
      <c r="I945" s="9"/>
      <c r="L945" s="250"/>
      <c r="M945" s="256"/>
      <c r="N945" s="257"/>
      <c r="O945" s="257"/>
      <c r="P945" s="257"/>
      <c r="Q945" s="257"/>
      <c r="R945" s="257"/>
      <c r="S945" s="257"/>
      <c r="T945" s="258"/>
      <c r="AT945" s="253" t="s">
        <v>157</v>
      </c>
      <c r="AU945" s="253" t="s">
        <v>86</v>
      </c>
      <c r="AV945" s="251" t="s">
        <v>86</v>
      </c>
      <c r="AW945" s="251" t="s">
        <v>39</v>
      </c>
      <c r="AX945" s="251" t="s">
        <v>84</v>
      </c>
      <c r="AY945" s="253" t="s">
        <v>149</v>
      </c>
    </row>
    <row r="946" spans="2:65" s="117" customFormat="1" ht="25.5" customHeight="1">
      <c r="B946" s="112"/>
      <c r="C946" s="239" t="s">
        <v>1719</v>
      </c>
      <c r="D946" s="239" t="s">
        <v>151</v>
      </c>
      <c r="E946" s="240" t="s">
        <v>1720</v>
      </c>
      <c r="F946" s="241" t="s">
        <v>1721</v>
      </c>
      <c r="G946" s="242" t="s">
        <v>163</v>
      </c>
      <c r="H946" s="243">
        <v>223</v>
      </c>
      <c r="I946" s="8"/>
      <c r="J946" s="244">
        <f>ROUND(I946*H946,2)</f>
        <v>0</v>
      </c>
      <c r="K946" s="241"/>
      <c r="L946" s="112"/>
      <c r="M946" s="245" t="s">
        <v>5</v>
      </c>
      <c r="N946" s="246" t="s">
        <v>47</v>
      </c>
      <c r="O946" s="113"/>
      <c r="P946" s="247">
        <f>O946*H946</f>
        <v>0</v>
      </c>
      <c r="Q946" s="247">
        <v>0</v>
      </c>
      <c r="R946" s="247">
        <f>Q946*H946</f>
        <v>0</v>
      </c>
      <c r="S946" s="247">
        <v>0.005</v>
      </c>
      <c r="T946" s="248">
        <f>S946*H946</f>
        <v>1.115</v>
      </c>
      <c r="AR946" s="97" t="s">
        <v>238</v>
      </c>
      <c r="AT946" s="97" t="s">
        <v>151</v>
      </c>
      <c r="AU946" s="97" t="s">
        <v>86</v>
      </c>
      <c r="AY946" s="97" t="s">
        <v>149</v>
      </c>
      <c r="BE946" s="249">
        <f>IF(N946="základní",J946,0)</f>
        <v>0</v>
      </c>
      <c r="BF946" s="249">
        <f>IF(N946="snížená",J946,0)</f>
        <v>0</v>
      </c>
      <c r="BG946" s="249">
        <f>IF(N946="zákl. přenesená",J946,0)</f>
        <v>0</v>
      </c>
      <c r="BH946" s="249">
        <f>IF(N946="sníž. přenesená",J946,0)</f>
        <v>0</v>
      </c>
      <c r="BI946" s="249">
        <f>IF(N946="nulová",J946,0)</f>
        <v>0</v>
      </c>
      <c r="BJ946" s="97" t="s">
        <v>84</v>
      </c>
      <c r="BK946" s="249">
        <f>ROUND(I946*H946,2)</f>
        <v>0</v>
      </c>
      <c r="BL946" s="97" t="s">
        <v>238</v>
      </c>
      <c r="BM946" s="97" t="s">
        <v>1722</v>
      </c>
    </row>
    <row r="947" spans="2:51" s="251" customFormat="1" ht="13.5">
      <c r="B947" s="250"/>
      <c r="D947" s="259" t="s">
        <v>157</v>
      </c>
      <c r="E947" s="260" t="s">
        <v>5</v>
      </c>
      <c r="F947" s="261" t="s">
        <v>1723</v>
      </c>
      <c r="H947" s="262">
        <v>223</v>
      </c>
      <c r="I947" s="9"/>
      <c r="L947" s="250"/>
      <c r="M947" s="256"/>
      <c r="N947" s="257"/>
      <c r="O947" s="257"/>
      <c r="P947" s="257"/>
      <c r="Q947" s="257"/>
      <c r="R947" s="257"/>
      <c r="S947" s="257"/>
      <c r="T947" s="258"/>
      <c r="AT947" s="253" t="s">
        <v>157</v>
      </c>
      <c r="AU947" s="253" t="s">
        <v>86</v>
      </c>
      <c r="AV947" s="251" t="s">
        <v>86</v>
      </c>
      <c r="AW947" s="251" t="s">
        <v>39</v>
      </c>
      <c r="AX947" s="251" t="s">
        <v>84</v>
      </c>
      <c r="AY947" s="253" t="s">
        <v>149</v>
      </c>
    </row>
    <row r="948" spans="2:65" s="117" customFormat="1" ht="16.5" customHeight="1">
      <c r="B948" s="112"/>
      <c r="C948" s="239" t="s">
        <v>1724</v>
      </c>
      <c r="D948" s="239" t="s">
        <v>151</v>
      </c>
      <c r="E948" s="240" t="s">
        <v>1725</v>
      </c>
      <c r="F948" s="241" t="s">
        <v>1726</v>
      </c>
      <c r="G948" s="242" t="s">
        <v>163</v>
      </c>
      <c r="H948" s="243">
        <v>237</v>
      </c>
      <c r="I948" s="8"/>
      <c r="J948" s="244">
        <f>ROUND(I948*H948,2)</f>
        <v>0</v>
      </c>
      <c r="K948" s="241"/>
      <c r="L948" s="112"/>
      <c r="M948" s="245" t="s">
        <v>5</v>
      </c>
      <c r="N948" s="246" t="s">
        <v>47</v>
      </c>
      <c r="O948" s="113"/>
      <c r="P948" s="247">
        <f>O948*H948</f>
        <v>0</v>
      </c>
      <c r="Q948" s="247">
        <v>0</v>
      </c>
      <c r="R948" s="247">
        <f>Q948*H948</f>
        <v>0</v>
      </c>
      <c r="S948" s="247">
        <v>0.001</v>
      </c>
      <c r="T948" s="248">
        <f>S948*H948</f>
        <v>0.23700000000000002</v>
      </c>
      <c r="AR948" s="97" t="s">
        <v>238</v>
      </c>
      <c r="AT948" s="97" t="s">
        <v>151</v>
      </c>
      <c r="AU948" s="97" t="s">
        <v>86</v>
      </c>
      <c r="AY948" s="97" t="s">
        <v>149</v>
      </c>
      <c r="BE948" s="249">
        <f>IF(N948="základní",J948,0)</f>
        <v>0</v>
      </c>
      <c r="BF948" s="249">
        <f>IF(N948="snížená",J948,0)</f>
        <v>0</v>
      </c>
      <c r="BG948" s="249">
        <f>IF(N948="zákl. přenesená",J948,0)</f>
        <v>0</v>
      </c>
      <c r="BH948" s="249">
        <f>IF(N948="sníž. přenesená",J948,0)</f>
        <v>0</v>
      </c>
      <c r="BI948" s="249">
        <f>IF(N948="nulová",J948,0)</f>
        <v>0</v>
      </c>
      <c r="BJ948" s="97" t="s">
        <v>84</v>
      </c>
      <c r="BK948" s="249">
        <f>ROUND(I948*H948,2)</f>
        <v>0</v>
      </c>
      <c r="BL948" s="97" t="s">
        <v>238</v>
      </c>
      <c r="BM948" s="97" t="s">
        <v>1727</v>
      </c>
    </row>
    <row r="949" spans="2:51" s="251" customFormat="1" ht="13.5">
      <c r="B949" s="250"/>
      <c r="D949" s="259" t="s">
        <v>157</v>
      </c>
      <c r="E949" s="260" t="s">
        <v>5</v>
      </c>
      <c r="F949" s="261" t="s">
        <v>1728</v>
      </c>
      <c r="H949" s="262">
        <v>237</v>
      </c>
      <c r="I949" s="9"/>
      <c r="L949" s="250"/>
      <c r="M949" s="256"/>
      <c r="N949" s="257"/>
      <c r="O949" s="257"/>
      <c r="P949" s="257"/>
      <c r="Q949" s="257"/>
      <c r="R949" s="257"/>
      <c r="S949" s="257"/>
      <c r="T949" s="258"/>
      <c r="AT949" s="253" t="s">
        <v>157</v>
      </c>
      <c r="AU949" s="253" t="s">
        <v>86</v>
      </c>
      <c r="AV949" s="251" t="s">
        <v>86</v>
      </c>
      <c r="AW949" s="251" t="s">
        <v>39</v>
      </c>
      <c r="AX949" s="251" t="s">
        <v>84</v>
      </c>
      <c r="AY949" s="253" t="s">
        <v>149</v>
      </c>
    </row>
    <row r="950" spans="2:65" s="117" customFormat="1" ht="25.5" customHeight="1">
      <c r="B950" s="112"/>
      <c r="C950" s="239" t="s">
        <v>1729</v>
      </c>
      <c r="D950" s="239" t="s">
        <v>151</v>
      </c>
      <c r="E950" s="240" t="s">
        <v>1730</v>
      </c>
      <c r="F950" s="241" t="s">
        <v>1731</v>
      </c>
      <c r="G950" s="242" t="s">
        <v>163</v>
      </c>
      <c r="H950" s="243">
        <v>5</v>
      </c>
      <c r="I950" s="8"/>
      <c r="J950" s="244">
        <f>ROUND(I950*H950,2)</f>
        <v>0</v>
      </c>
      <c r="K950" s="241"/>
      <c r="L950" s="112"/>
      <c r="M950" s="245" t="s">
        <v>5</v>
      </c>
      <c r="N950" s="246" t="s">
        <v>47</v>
      </c>
      <c r="O950" s="113"/>
      <c r="P950" s="247">
        <f>O950*H950</f>
        <v>0</v>
      </c>
      <c r="Q950" s="247">
        <v>0</v>
      </c>
      <c r="R950" s="247">
        <f>Q950*H950</f>
        <v>0</v>
      </c>
      <c r="S950" s="247">
        <v>0</v>
      </c>
      <c r="T950" s="248">
        <f>S950*H950</f>
        <v>0</v>
      </c>
      <c r="AR950" s="97" t="s">
        <v>238</v>
      </c>
      <c r="AT950" s="97" t="s">
        <v>151</v>
      </c>
      <c r="AU950" s="97" t="s">
        <v>86</v>
      </c>
      <c r="AY950" s="97" t="s">
        <v>149</v>
      </c>
      <c r="BE950" s="249">
        <f>IF(N950="základní",J950,0)</f>
        <v>0</v>
      </c>
      <c r="BF950" s="249">
        <f>IF(N950="snížená",J950,0)</f>
        <v>0</v>
      </c>
      <c r="BG950" s="249">
        <f>IF(N950="zákl. přenesená",J950,0)</f>
        <v>0</v>
      </c>
      <c r="BH950" s="249">
        <f>IF(N950="sníž. přenesená",J950,0)</f>
        <v>0</v>
      </c>
      <c r="BI950" s="249">
        <f>IF(N950="nulová",J950,0)</f>
        <v>0</v>
      </c>
      <c r="BJ950" s="97" t="s">
        <v>84</v>
      </c>
      <c r="BK950" s="249">
        <f>ROUND(I950*H950,2)</f>
        <v>0</v>
      </c>
      <c r="BL950" s="97" t="s">
        <v>238</v>
      </c>
      <c r="BM950" s="97" t="s">
        <v>1732</v>
      </c>
    </row>
    <row r="951" spans="2:65" s="117" customFormat="1" ht="16.5" customHeight="1">
      <c r="B951" s="112"/>
      <c r="C951" s="271" t="s">
        <v>1733</v>
      </c>
      <c r="D951" s="271" t="s">
        <v>198</v>
      </c>
      <c r="E951" s="272" t="s">
        <v>1734</v>
      </c>
      <c r="F951" s="273" t="s">
        <v>1735</v>
      </c>
      <c r="G951" s="274" t="s">
        <v>163</v>
      </c>
      <c r="H951" s="275">
        <v>5</v>
      </c>
      <c r="I951" s="11"/>
      <c r="J951" s="276">
        <f>ROUND(I951*H951,2)</f>
        <v>0</v>
      </c>
      <c r="K951" s="273"/>
      <c r="L951" s="277"/>
      <c r="M951" s="278" t="s">
        <v>5</v>
      </c>
      <c r="N951" s="279" t="s">
        <v>47</v>
      </c>
      <c r="O951" s="113"/>
      <c r="P951" s="247">
        <f>O951*H951</f>
        <v>0</v>
      </c>
      <c r="Q951" s="247">
        <v>0.00018</v>
      </c>
      <c r="R951" s="247">
        <f>Q951*H951</f>
        <v>0.0009000000000000001</v>
      </c>
      <c r="S951" s="247">
        <v>0</v>
      </c>
      <c r="T951" s="248">
        <f>S951*H951</f>
        <v>0</v>
      </c>
      <c r="AR951" s="97" t="s">
        <v>333</v>
      </c>
      <c r="AT951" s="97" t="s">
        <v>198</v>
      </c>
      <c r="AU951" s="97" t="s">
        <v>86</v>
      </c>
      <c r="AY951" s="97" t="s">
        <v>149</v>
      </c>
      <c r="BE951" s="249">
        <f>IF(N951="základní",J951,0)</f>
        <v>0</v>
      </c>
      <c r="BF951" s="249">
        <f>IF(N951="snížená",J951,0)</f>
        <v>0</v>
      </c>
      <c r="BG951" s="249">
        <f>IF(N951="zákl. přenesená",J951,0)</f>
        <v>0</v>
      </c>
      <c r="BH951" s="249">
        <f>IF(N951="sníž. přenesená",J951,0)</f>
        <v>0</v>
      </c>
      <c r="BI951" s="249">
        <f>IF(N951="nulová",J951,0)</f>
        <v>0</v>
      </c>
      <c r="BJ951" s="97" t="s">
        <v>84</v>
      </c>
      <c r="BK951" s="249">
        <f>ROUND(I951*H951,2)</f>
        <v>0</v>
      </c>
      <c r="BL951" s="97" t="s">
        <v>238</v>
      </c>
      <c r="BM951" s="97" t="s">
        <v>1736</v>
      </c>
    </row>
    <row r="952" spans="2:47" s="117" customFormat="1" ht="27">
      <c r="B952" s="112"/>
      <c r="D952" s="259" t="s">
        <v>242</v>
      </c>
      <c r="F952" s="294" t="s">
        <v>1737</v>
      </c>
      <c r="I952" s="13"/>
      <c r="L952" s="112"/>
      <c r="M952" s="290"/>
      <c r="N952" s="113"/>
      <c r="O952" s="113"/>
      <c r="P952" s="113"/>
      <c r="Q952" s="113"/>
      <c r="R952" s="113"/>
      <c r="S952" s="113"/>
      <c r="T952" s="143"/>
      <c r="AT952" s="97" t="s">
        <v>242</v>
      </c>
      <c r="AU952" s="97" t="s">
        <v>86</v>
      </c>
    </row>
    <row r="953" spans="2:65" s="117" customFormat="1" ht="25.5" customHeight="1">
      <c r="B953" s="112"/>
      <c r="C953" s="239" t="s">
        <v>1738</v>
      </c>
      <c r="D953" s="239" t="s">
        <v>151</v>
      </c>
      <c r="E953" s="240" t="s">
        <v>1739</v>
      </c>
      <c r="F953" s="241" t="s">
        <v>1740</v>
      </c>
      <c r="G953" s="242" t="s">
        <v>163</v>
      </c>
      <c r="H953" s="243">
        <v>39</v>
      </c>
      <c r="I953" s="8"/>
      <c r="J953" s="244">
        <f>ROUND(I953*H953,2)</f>
        <v>0</v>
      </c>
      <c r="K953" s="241"/>
      <c r="L953" s="112"/>
      <c r="M953" s="245" t="s">
        <v>5</v>
      </c>
      <c r="N953" s="246" t="s">
        <v>47</v>
      </c>
      <c r="O953" s="113"/>
      <c r="P953" s="247">
        <f>O953*H953</f>
        <v>0</v>
      </c>
      <c r="Q953" s="247">
        <v>0</v>
      </c>
      <c r="R953" s="247">
        <f>Q953*H953</f>
        <v>0</v>
      </c>
      <c r="S953" s="247">
        <v>0</v>
      </c>
      <c r="T953" s="248">
        <f>S953*H953</f>
        <v>0</v>
      </c>
      <c r="AR953" s="97" t="s">
        <v>238</v>
      </c>
      <c r="AT953" s="97" t="s">
        <v>151</v>
      </c>
      <c r="AU953" s="97" t="s">
        <v>86</v>
      </c>
      <c r="AY953" s="97" t="s">
        <v>149</v>
      </c>
      <c r="BE953" s="249">
        <f>IF(N953="základní",J953,0)</f>
        <v>0</v>
      </c>
      <c r="BF953" s="249">
        <f>IF(N953="snížená",J953,0)</f>
        <v>0</v>
      </c>
      <c r="BG953" s="249">
        <f>IF(N953="zákl. přenesená",J953,0)</f>
        <v>0</v>
      </c>
      <c r="BH953" s="249">
        <f>IF(N953="sníž. přenesená",J953,0)</f>
        <v>0</v>
      </c>
      <c r="BI953" s="249">
        <f>IF(N953="nulová",J953,0)</f>
        <v>0</v>
      </c>
      <c r="BJ953" s="97" t="s">
        <v>84</v>
      </c>
      <c r="BK953" s="249">
        <f>ROUND(I953*H953,2)</f>
        <v>0</v>
      </c>
      <c r="BL953" s="97" t="s">
        <v>238</v>
      </c>
      <c r="BM953" s="97" t="s">
        <v>1741</v>
      </c>
    </row>
    <row r="954" spans="2:51" s="251" customFormat="1" ht="13.5">
      <c r="B954" s="250"/>
      <c r="D954" s="259" t="s">
        <v>157</v>
      </c>
      <c r="E954" s="260" t="s">
        <v>5</v>
      </c>
      <c r="F954" s="261" t="s">
        <v>1718</v>
      </c>
      <c r="H954" s="262">
        <v>39</v>
      </c>
      <c r="I954" s="9"/>
      <c r="L954" s="250"/>
      <c r="M954" s="256"/>
      <c r="N954" s="257"/>
      <c r="O954" s="257"/>
      <c r="P954" s="257"/>
      <c r="Q954" s="257"/>
      <c r="R954" s="257"/>
      <c r="S954" s="257"/>
      <c r="T954" s="258"/>
      <c r="AT954" s="253" t="s">
        <v>157</v>
      </c>
      <c r="AU954" s="253" t="s">
        <v>86</v>
      </c>
      <c r="AV954" s="251" t="s">
        <v>86</v>
      </c>
      <c r="AW954" s="251" t="s">
        <v>39</v>
      </c>
      <c r="AX954" s="251" t="s">
        <v>84</v>
      </c>
      <c r="AY954" s="253" t="s">
        <v>149</v>
      </c>
    </row>
    <row r="955" spans="2:65" s="117" customFormat="1" ht="25.5" customHeight="1">
      <c r="B955" s="112"/>
      <c r="C955" s="239" t="s">
        <v>1742</v>
      </c>
      <c r="D955" s="239" t="s">
        <v>151</v>
      </c>
      <c r="E955" s="240" t="s">
        <v>1743</v>
      </c>
      <c r="F955" s="241" t="s">
        <v>1744</v>
      </c>
      <c r="G955" s="242" t="s">
        <v>163</v>
      </c>
      <c r="H955" s="243">
        <v>195</v>
      </c>
      <c r="I955" s="8"/>
      <c r="J955" s="244">
        <f>ROUND(I955*H955,2)</f>
        <v>0</v>
      </c>
      <c r="K955" s="241"/>
      <c r="L955" s="112"/>
      <c r="M955" s="245" t="s">
        <v>5</v>
      </c>
      <c r="N955" s="246" t="s">
        <v>47</v>
      </c>
      <c r="O955" s="113"/>
      <c r="P955" s="247">
        <f>O955*H955</f>
        <v>0</v>
      </c>
      <c r="Q955" s="247">
        <v>0</v>
      </c>
      <c r="R955" s="247">
        <f>Q955*H955</f>
        <v>0</v>
      </c>
      <c r="S955" s="247">
        <v>0</v>
      </c>
      <c r="T955" s="248">
        <f>S955*H955</f>
        <v>0</v>
      </c>
      <c r="AR955" s="97" t="s">
        <v>238</v>
      </c>
      <c r="AT955" s="97" t="s">
        <v>151</v>
      </c>
      <c r="AU955" s="97" t="s">
        <v>86</v>
      </c>
      <c r="AY955" s="97" t="s">
        <v>149</v>
      </c>
      <c r="BE955" s="249">
        <f>IF(N955="základní",J955,0)</f>
        <v>0</v>
      </c>
      <c r="BF955" s="249">
        <f>IF(N955="snížená",J955,0)</f>
        <v>0</v>
      </c>
      <c r="BG955" s="249">
        <f>IF(N955="zákl. přenesená",J955,0)</f>
        <v>0</v>
      </c>
      <c r="BH955" s="249">
        <f>IF(N955="sníž. přenesená",J955,0)</f>
        <v>0</v>
      </c>
      <c r="BI955" s="249">
        <f>IF(N955="nulová",J955,0)</f>
        <v>0</v>
      </c>
      <c r="BJ955" s="97" t="s">
        <v>84</v>
      </c>
      <c r="BK955" s="249">
        <f>ROUND(I955*H955,2)</f>
        <v>0</v>
      </c>
      <c r="BL955" s="97" t="s">
        <v>238</v>
      </c>
      <c r="BM955" s="97" t="s">
        <v>1745</v>
      </c>
    </row>
    <row r="956" spans="2:51" s="251" customFormat="1" ht="13.5">
      <c r="B956" s="250"/>
      <c r="D956" s="259" t="s">
        <v>157</v>
      </c>
      <c r="E956" s="260" t="s">
        <v>5</v>
      </c>
      <c r="F956" s="261" t="s">
        <v>1746</v>
      </c>
      <c r="H956" s="262">
        <v>195</v>
      </c>
      <c r="I956" s="9"/>
      <c r="L956" s="250"/>
      <c r="M956" s="256"/>
      <c r="N956" s="257"/>
      <c r="O956" s="257"/>
      <c r="P956" s="257"/>
      <c r="Q956" s="257"/>
      <c r="R956" s="257"/>
      <c r="S956" s="257"/>
      <c r="T956" s="258"/>
      <c r="AT956" s="253" t="s">
        <v>157</v>
      </c>
      <c r="AU956" s="253" t="s">
        <v>86</v>
      </c>
      <c r="AV956" s="251" t="s">
        <v>86</v>
      </c>
      <c r="AW956" s="251" t="s">
        <v>39</v>
      </c>
      <c r="AX956" s="251" t="s">
        <v>84</v>
      </c>
      <c r="AY956" s="253" t="s">
        <v>149</v>
      </c>
    </row>
    <row r="957" spans="2:65" s="117" customFormat="1" ht="25.5" customHeight="1">
      <c r="B957" s="112"/>
      <c r="C957" s="239" t="s">
        <v>1747</v>
      </c>
      <c r="D957" s="239" t="s">
        <v>151</v>
      </c>
      <c r="E957" s="240" t="s">
        <v>1748</v>
      </c>
      <c r="F957" s="241" t="s">
        <v>1749</v>
      </c>
      <c r="G957" s="242" t="s">
        <v>163</v>
      </c>
      <c r="H957" s="243">
        <v>24</v>
      </c>
      <c r="I957" s="8"/>
      <c r="J957" s="244">
        <f>ROUND(I957*H957,2)</f>
        <v>0</v>
      </c>
      <c r="K957" s="241"/>
      <c r="L957" s="112"/>
      <c r="M957" s="245" t="s">
        <v>5</v>
      </c>
      <c r="N957" s="246" t="s">
        <v>47</v>
      </c>
      <c r="O957" s="113"/>
      <c r="P957" s="247">
        <f>O957*H957</f>
        <v>0</v>
      </c>
      <c r="Q957" s="247">
        <v>0</v>
      </c>
      <c r="R957" s="247">
        <f>Q957*H957</f>
        <v>0</v>
      </c>
      <c r="S957" s="247">
        <v>0</v>
      </c>
      <c r="T957" s="248">
        <f>S957*H957</f>
        <v>0</v>
      </c>
      <c r="AR957" s="97" t="s">
        <v>238</v>
      </c>
      <c r="AT957" s="97" t="s">
        <v>151</v>
      </c>
      <c r="AU957" s="97" t="s">
        <v>86</v>
      </c>
      <c r="AY957" s="97" t="s">
        <v>149</v>
      </c>
      <c r="BE957" s="249">
        <f>IF(N957="základní",J957,0)</f>
        <v>0</v>
      </c>
      <c r="BF957" s="249">
        <f>IF(N957="snížená",J957,0)</f>
        <v>0</v>
      </c>
      <c r="BG957" s="249">
        <f>IF(N957="zákl. přenesená",J957,0)</f>
        <v>0</v>
      </c>
      <c r="BH957" s="249">
        <f>IF(N957="sníž. přenesená",J957,0)</f>
        <v>0</v>
      </c>
      <c r="BI957" s="249">
        <f>IF(N957="nulová",J957,0)</f>
        <v>0</v>
      </c>
      <c r="BJ957" s="97" t="s">
        <v>84</v>
      </c>
      <c r="BK957" s="249">
        <f>ROUND(I957*H957,2)</f>
        <v>0</v>
      </c>
      <c r="BL957" s="97" t="s">
        <v>238</v>
      </c>
      <c r="BM957" s="97" t="s">
        <v>1750</v>
      </c>
    </row>
    <row r="958" spans="2:51" s="251" customFormat="1" ht="13.5">
      <c r="B958" s="250"/>
      <c r="D958" s="259" t="s">
        <v>157</v>
      </c>
      <c r="E958" s="260" t="s">
        <v>5</v>
      </c>
      <c r="F958" s="261" t="s">
        <v>1751</v>
      </c>
      <c r="H958" s="262">
        <v>24</v>
      </c>
      <c r="I958" s="9"/>
      <c r="L958" s="250"/>
      <c r="M958" s="256"/>
      <c r="N958" s="257"/>
      <c r="O958" s="257"/>
      <c r="P958" s="257"/>
      <c r="Q958" s="257"/>
      <c r="R958" s="257"/>
      <c r="S958" s="257"/>
      <c r="T958" s="258"/>
      <c r="AT958" s="253" t="s">
        <v>157</v>
      </c>
      <c r="AU958" s="253" t="s">
        <v>86</v>
      </c>
      <c r="AV958" s="251" t="s">
        <v>86</v>
      </c>
      <c r="AW958" s="251" t="s">
        <v>39</v>
      </c>
      <c r="AX958" s="251" t="s">
        <v>84</v>
      </c>
      <c r="AY958" s="253" t="s">
        <v>149</v>
      </c>
    </row>
    <row r="959" spans="2:65" s="117" customFormat="1" ht="25.5" customHeight="1">
      <c r="B959" s="112"/>
      <c r="C959" s="239" t="s">
        <v>1752</v>
      </c>
      <c r="D959" s="239" t="s">
        <v>151</v>
      </c>
      <c r="E959" s="240" t="s">
        <v>1753</v>
      </c>
      <c r="F959" s="241" t="s">
        <v>1754</v>
      </c>
      <c r="G959" s="242" t="s">
        <v>163</v>
      </c>
      <c r="H959" s="243">
        <v>4</v>
      </c>
      <c r="I959" s="8"/>
      <c r="J959" s="244">
        <f>ROUND(I959*H959,2)</f>
        <v>0</v>
      </c>
      <c r="K959" s="241"/>
      <c r="L959" s="112"/>
      <c r="M959" s="245" t="s">
        <v>5</v>
      </c>
      <c r="N959" s="246" t="s">
        <v>47</v>
      </c>
      <c r="O959" s="113"/>
      <c r="P959" s="247">
        <f>O959*H959</f>
        <v>0</v>
      </c>
      <c r="Q959" s="247">
        <v>0</v>
      </c>
      <c r="R959" s="247">
        <f>Q959*H959</f>
        <v>0</v>
      </c>
      <c r="S959" s="247">
        <v>0</v>
      </c>
      <c r="T959" s="248">
        <f>S959*H959</f>
        <v>0</v>
      </c>
      <c r="AR959" s="97" t="s">
        <v>238</v>
      </c>
      <c r="AT959" s="97" t="s">
        <v>151</v>
      </c>
      <c r="AU959" s="97" t="s">
        <v>86</v>
      </c>
      <c r="AY959" s="97" t="s">
        <v>149</v>
      </c>
      <c r="BE959" s="249">
        <f>IF(N959="základní",J959,0)</f>
        <v>0</v>
      </c>
      <c r="BF959" s="249">
        <f>IF(N959="snížená",J959,0)</f>
        <v>0</v>
      </c>
      <c r="BG959" s="249">
        <f>IF(N959="zákl. přenesená",J959,0)</f>
        <v>0</v>
      </c>
      <c r="BH959" s="249">
        <f>IF(N959="sníž. přenesená",J959,0)</f>
        <v>0</v>
      </c>
      <c r="BI959" s="249">
        <f>IF(N959="nulová",J959,0)</f>
        <v>0</v>
      </c>
      <c r="BJ959" s="97" t="s">
        <v>84</v>
      </c>
      <c r="BK959" s="249">
        <f>ROUND(I959*H959,2)</f>
        <v>0</v>
      </c>
      <c r="BL959" s="97" t="s">
        <v>238</v>
      </c>
      <c r="BM959" s="97" t="s">
        <v>1755</v>
      </c>
    </row>
    <row r="960" spans="2:51" s="251" customFormat="1" ht="13.5">
      <c r="B960" s="250"/>
      <c r="D960" s="259" t="s">
        <v>157</v>
      </c>
      <c r="E960" s="260" t="s">
        <v>5</v>
      </c>
      <c r="F960" s="261" t="s">
        <v>1756</v>
      </c>
      <c r="H960" s="262">
        <v>4</v>
      </c>
      <c r="I960" s="9"/>
      <c r="L960" s="250"/>
      <c r="M960" s="256"/>
      <c r="N960" s="257"/>
      <c r="O960" s="257"/>
      <c r="P960" s="257"/>
      <c r="Q960" s="257"/>
      <c r="R960" s="257"/>
      <c r="S960" s="257"/>
      <c r="T960" s="258"/>
      <c r="AT960" s="253" t="s">
        <v>157</v>
      </c>
      <c r="AU960" s="253" t="s">
        <v>86</v>
      </c>
      <c r="AV960" s="251" t="s">
        <v>86</v>
      </c>
      <c r="AW960" s="251" t="s">
        <v>39</v>
      </c>
      <c r="AX960" s="251" t="s">
        <v>84</v>
      </c>
      <c r="AY960" s="253" t="s">
        <v>149</v>
      </c>
    </row>
    <row r="961" spans="2:65" s="117" customFormat="1" ht="25.5" customHeight="1">
      <c r="B961" s="112"/>
      <c r="C961" s="271" t="s">
        <v>1757</v>
      </c>
      <c r="D961" s="271" t="s">
        <v>198</v>
      </c>
      <c r="E961" s="272" t="s">
        <v>1758</v>
      </c>
      <c r="F961" s="273" t="s">
        <v>1759</v>
      </c>
      <c r="G961" s="274" t="s">
        <v>189</v>
      </c>
      <c r="H961" s="275">
        <v>403.79</v>
      </c>
      <c r="I961" s="11"/>
      <c r="J961" s="276">
        <f>ROUND(I961*H961,2)</f>
        <v>0</v>
      </c>
      <c r="K961" s="273"/>
      <c r="L961" s="277"/>
      <c r="M961" s="278" t="s">
        <v>5</v>
      </c>
      <c r="N961" s="279" t="s">
        <v>47</v>
      </c>
      <c r="O961" s="113"/>
      <c r="P961" s="247">
        <f>O961*H961</f>
        <v>0</v>
      </c>
      <c r="Q961" s="247">
        <v>0.01</v>
      </c>
      <c r="R961" s="247">
        <f>Q961*H961</f>
        <v>4.0379000000000005</v>
      </c>
      <c r="S961" s="247">
        <v>0</v>
      </c>
      <c r="T961" s="248">
        <f>S961*H961</f>
        <v>0</v>
      </c>
      <c r="AR961" s="97" t="s">
        <v>333</v>
      </c>
      <c r="AT961" s="97" t="s">
        <v>198</v>
      </c>
      <c r="AU961" s="97" t="s">
        <v>86</v>
      </c>
      <c r="AY961" s="97" t="s">
        <v>149</v>
      </c>
      <c r="BE961" s="249">
        <f>IF(N961="základní",J961,0)</f>
        <v>0</v>
      </c>
      <c r="BF961" s="249">
        <f>IF(N961="snížená",J961,0)</f>
        <v>0</v>
      </c>
      <c r="BG961" s="249">
        <f>IF(N961="zákl. přenesená",J961,0)</f>
        <v>0</v>
      </c>
      <c r="BH961" s="249">
        <f>IF(N961="sníž. přenesená",J961,0)</f>
        <v>0</v>
      </c>
      <c r="BI961" s="249">
        <f>IF(N961="nulová",J961,0)</f>
        <v>0</v>
      </c>
      <c r="BJ961" s="97" t="s">
        <v>84</v>
      </c>
      <c r="BK961" s="249">
        <f>ROUND(I961*H961,2)</f>
        <v>0</v>
      </c>
      <c r="BL961" s="97" t="s">
        <v>238</v>
      </c>
      <c r="BM961" s="97" t="s">
        <v>1760</v>
      </c>
    </row>
    <row r="962" spans="2:51" s="251" customFormat="1" ht="13.5">
      <c r="B962" s="250"/>
      <c r="D962" s="259" t="s">
        <v>157</v>
      </c>
      <c r="E962" s="260" t="s">
        <v>5</v>
      </c>
      <c r="F962" s="261" t="s">
        <v>1761</v>
      </c>
      <c r="H962" s="262">
        <v>403.79</v>
      </c>
      <c r="I962" s="9"/>
      <c r="L962" s="250"/>
      <c r="M962" s="256"/>
      <c r="N962" s="257"/>
      <c r="O962" s="257"/>
      <c r="P962" s="257"/>
      <c r="Q962" s="257"/>
      <c r="R962" s="257"/>
      <c r="S962" s="257"/>
      <c r="T962" s="258"/>
      <c r="AT962" s="253" t="s">
        <v>157</v>
      </c>
      <c r="AU962" s="253" t="s">
        <v>86</v>
      </c>
      <c r="AV962" s="251" t="s">
        <v>86</v>
      </c>
      <c r="AW962" s="251" t="s">
        <v>39</v>
      </c>
      <c r="AX962" s="251" t="s">
        <v>84</v>
      </c>
      <c r="AY962" s="253" t="s">
        <v>149</v>
      </c>
    </row>
    <row r="963" spans="2:65" s="117" customFormat="1" ht="38.25" customHeight="1">
      <c r="B963" s="112"/>
      <c r="C963" s="239" t="s">
        <v>1762</v>
      </c>
      <c r="D963" s="239" t="s">
        <v>151</v>
      </c>
      <c r="E963" s="240" t="s">
        <v>1763</v>
      </c>
      <c r="F963" s="241" t="s">
        <v>1764</v>
      </c>
      <c r="G963" s="242" t="s">
        <v>794</v>
      </c>
      <c r="H963" s="357"/>
      <c r="I963" s="8"/>
      <c r="J963" s="244">
        <f>ROUND(I963*H963,2)</f>
        <v>0</v>
      </c>
      <c r="K963" s="241"/>
      <c r="L963" s="112"/>
      <c r="M963" s="245" t="s">
        <v>5</v>
      </c>
      <c r="N963" s="246" t="s">
        <v>47</v>
      </c>
      <c r="O963" s="113"/>
      <c r="P963" s="247">
        <f>O963*H963</f>
        <v>0</v>
      </c>
      <c r="Q963" s="247">
        <v>0</v>
      </c>
      <c r="R963" s="247">
        <f>Q963*H963</f>
        <v>0</v>
      </c>
      <c r="S963" s="247">
        <v>0</v>
      </c>
      <c r="T963" s="248">
        <f>S963*H963</f>
        <v>0</v>
      </c>
      <c r="AR963" s="97" t="s">
        <v>238</v>
      </c>
      <c r="AT963" s="97" t="s">
        <v>151</v>
      </c>
      <c r="AU963" s="97" t="s">
        <v>86</v>
      </c>
      <c r="AY963" s="97" t="s">
        <v>149</v>
      </c>
      <c r="BE963" s="249">
        <f>IF(N963="základní",J963,0)</f>
        <v>0</v>
      </c>
      <c r="BF963" s="249">
        <f>IF(N963="snížená",J963,0)</f>
        <v>0</v>
      </c>
      <c r="BG963" s="249">
        <f>IF(N963="zákl. přenesená",J963,0)</f>
        <v>0</v>
      </c>
      <c r="BH963" s="249">
        <f>IF(N963="sníž. přenesená",J963,0)</f>
        <v>0</v>
      </c>
      <c r="BI963" s="249">
        <f>IF(N963="nulová",J963,0)</f>
        <v>0</v>
      </c>
      <c r="BJ963" s="97" t="s">
        <v>84</v>
      </c>
      <c r="BK963" s="249">
        <f>ROUND(I963*H963,2)</f>
        <v>0</v>
      </c>
      <c r="BL963" s="97" t="s">
        <v>238</v>
      </c>
      <c r="BM963" s="97" t="s">
        <v>1765</v>
      </c>
    </row>
    <row r="964" spans="2:63" s="226" customFormat="1" ht="22.35" customHeight="1">
      <c r="B964" s="225"/>
      <c r="D964" s="236" t="s">
        <v>75</v>
      </c>
      <c r="E964" s="237" t="s">
        <v>1766</v>
      </c>
      <c r="F964" s="237" t="s">
        <v>1767</v>
      </c>
      <c r="I964" s="7"/>
      <c r="J964" s="238">
        <f>BK964</f>
        <v>0</v>
      </c>
      <c r="L964" s="225"/>
      <c r="M964" s="230"/>
      <c r="N964" s="231"/>
      <c r="O964" s="231"/>
      <c r="P964" s="232">
        <f>SUM(P965:P982)</f>
        <v>0</v>
      </c>
      <c r="Q964" s="231"/>
      <c r="R964" s="232">
        <f>SUM(R965:R982)</f>
        <v>0.049139999999999996</v>
      </c>
      <c r="S964" s="231"/>
      <c r="T964" s="233">
        <f>SUM(T965:T982)</f>
        <v>0</v>
      </c>
      <c r="AR964" s="227" t="s">
        <v>86</v>
      </c>
      <c r="AT964" s="234" t="s">
        <v>75</v>
      </c>
      <c r="AU964" s="234" t="s">
        <v>86</v>
      </c>
      <c r="AY964" s="227" t="s">
        <v>149</v>
      </c>
      <c r="BK964" s="235">
        <f>SUM(BK965:BK982)</f>
        <v>0</v>
      </c>
    </row>
    <row r="965" spans="2:65" s="117" customFormat="1" ht="38.25" customHeight="1">
      <c r="B965" s="112"/>
      <c r="C965" s="239" t="s">
        <v>1768</v>
      </c>
      <c r="D965" s="239" t="s">
        <v>151</v>
      </c>
      <c r="E965" s="240" t="s">
        <v>1769</v>
      </c>
      <c r="F965" s="241" t="s">
        <v>1770</v>
      </c>
      <c r="G965" s="242" t="s">
        <v>163</v>
      </c>
      <c r="H965" s="243">
        <v>61</v>
      </c>
      <c r="I965" s="8"/>
      <c r="J965" s="244">
        <f>ROUND(I965*H965,2)</f>
        <v>0</v>
      </c>
      <c r="K965" s="241"/>
      <c r="L965" s="112"/>
      <c r="M965" s="245" t="s">
        <v>5</v>
      </c>
      <c r="N965" s="246" t="s">
        <v>47</v>
      </c>
      <c r="O965" s="113"/>
      <c r="P965" s="247">
        <f>O965*H965</f>
        <v>0</v>
      </c>
      <c r="Q965" s="247">
        <v>0.00026</v>
      </c>
      <c r="R965" s="247">
        <f>Q965*H965</f>
        <v>0.01586</v>
      </c>
      <c r="S965" s="247">
        <v>0</v>
      </c>
      <c r="T965" s="248">
        <f>S965*H965</f>
        <v>0</v>
      </c>
      <c r="AR965" s="97" t="s">
        <v>238</v>
      </c>
      <c r="AT965" s="97" t="s">
        <v>151</v>
      </c>
      <c r="AU965" s="97" t="s">
        <v>159</v>
      </c>
      <c r="AY965" s="97" t="s">
        <v>149</v>
      </c>
      <c r="BE965" s="249">
        <f>IF(N965="základní",J965,0)</f>
        <v>0</v>
      </c>
      <c r="BF965" s="249">
        <f>IF(N965="snížená",J965,0)</f>
        <v>0</v>
      </c>
      <c r="BG965" s="249">
        <f>IF(N965="zákl. přenesená",J965,0)</f>
        <v>0</v>
      </c>
      <c r="BH965" s="249">
        <f>IF(N965="sníž. přenesená",J965,0)</f>
        <v>0</v>
      </c>
      <c r="BI965" s="249">
        <f>IF(N965="nulová",J965,0)</f>
        <v>0</v>
      </c>
      <c r="BJ965" s="97" t="s">
        <v>84</v>
      </c>
      <c r="BK965" s="249">
        <f>ROUND(I965*H965,2)</f>
        <v>0</v>
      </c>
      <c r="BL965" s="97" t="s">
        <v>238</v>
      </c>
      <c r="BM965" s="97" t="s">
        <v>1771</v>
      </c>
    </row>
    <row r="966" spans="2:51" s="251" customFormat="1" ht="13.5">
      <c r="B966" s="250"/>
      <c r="D966" s="259" t="s">
        <v>157</v>
      </c>
      <c r="E966" s="260" t="s">
        <v>5</v>
      </c>
      <c r="F966" s="261" t="s">
        <v>1772</v>
      </c>
      <c r="H966" s="262">
        <v>61</v>
      </c>
      <c r="I966" s="9"/>
      <c r="L966" s="250"/>
      <c r="M966" s="256"/>
      <c r="N966" s="257"/>
      <c r="O966" s="257"/>
      <c r="P966" s="257"/>
      <c r="Q966" s="257"/>
      <c r="R966" s="257"/>
      <c r="S966" s="257"/>
      <c r="T966" s="258"/>
      <c r="AT966" s="253" t="s">
        <v>157</v>
      </c>
      <c r="AU966" s="253" t="s">
        <v>159</v>
      </c>
      <c r="AV966" s="251" t="s">
        <v>86</v>
      </c>
      <c r="AW966" s="251" t="s">
        <v>39</v>
      </c>
      <c r="AX966" s="251" t="s">
        <v>84</v>
      </c>
      <c r="AY966" s="253" t="s">
        <v>149</v>
      </c>
    </row>
    <row r="967" spans="2:65" s="117" customFormat="1" ht="38.25" customHeight="1">
      <c r="B967" s="112"/>
      <c r="C967" s="239" t="s">
        <v>1773</v>
      </c>
      <c r="D967" s="239" t="s">
        <v>151</v>
      </c>
      <c r="E967" s="240" t="s">
        <v>1774</v>
      </c>
      <c r="F967" s="241" t="s">
        <v>1775</v>
      </c>
      <c r="G967" s="242" t="s">
        <v>163</v>
      </c>
      <c r="H967" s="243">
        <v>18</v>
      </c>
      <c r="I967" s="8"/>
      <c r="J967" s="244">
        <f>ROUND(I967*H967,2)</f>
        <v>0</v>
      </c>
      <c r="K967" s="241"/>
      <c r="L967" s="112"/>
      <c r="M967" s="245" t="s">
        <v>5</v>
      </c>
      <c r="N967" s="246" t="s">
        <v>47</v>
      </c>
      <c r="O967" s="113"/>
      <c r="P967" s="247">
        <f>O967*H967</f>
        <v>0</v>
      </c>
      <c r="Q967" s="247">
        <v>0.00026</v>
      </c>
      <c r="R967" s="247">
        <f>Q967*H967</f>
        <v>0.004679999999999999</v>
      </c>
      <c r="S967" s="247">
        <v>0</v>
      </c>
      <c r="T967" s="248">
        <f>S967*H967</f>
        <v>0</v>
      </c>
      <c r="AR967" s="97" t="s">
        <v>238</v>
      </c>
      <c r="AT967" s="97" t="s">
        <v>151</v>
      </c>
      <c r="AU967" s="97" t="s">
        <v>159</v>
      </c>
      <c r="AY967" s="97" t="s">
        <v>149</v>
      </c>
      <c r="BE967" s="249">
        <f>IF(N967="základní",J967,0)</f>
        <v>0</v>
      </c>
      <c r="BF967" s="249">
        <f>IF(N967="snížená",J967,0)</f>
        <v>0</v>
      </c>
      <c r="BG967" s="249">
        <f>IF(N967="zákl. přenesená",J967,0)</f>
        <v>0</v>
      </c>
      <c r="BH967" s="249">
        <f>IF(N967="sníž. přenesená",J967,0)</f>
        <v>0</v>
      </c>
      <c r="BI967" s="249">
        <f>IF(N967="nulová",J967,0)</f>
        <v>0</v>
      </c>
      <c r="BJ967" s="97" t="s">
        <v>84</v>
      </c>
      <c r="BK967" s="249">
        <f>ROUND(I967*H967,2)</f>
        <v>0</v>
      </c>
      <c r="BL967" s="97" t="s">
        <v>238</v>
      </c>
      <c r="BM967" s="97" t="s">
        <v>1776</v>
      </c>
    </row>
    <row r="968" spans="2:51" s="251" customFormat="1" ht="13.5">
      <c r="B968" s="250"/>
      <c r="D968" s="259" t="s">
        <v>157</v>
      </c>
      <c r="E968" s="260" t="s">
        <v>5</v>
      </c>
      <c r="F968" s="261" t="s">
        <v>1777</v>
      </c>
      <c r="H968" s="262">
        <v>18</v>
      </c>
      <c r="I968" s="9"/>
      <c r="L968" s="250"/>
      <c r="M968" s="256"/>
      <c r="N968" s="257"/>
      <c r="O968" s="257"/>
      <c r="P968" s="257"/>
      <c r="Q968" s="257"/>
      <c r="R968" s="257"/>
      <c r="S968" s="257"/>
      <c r="T968" s="258"/>
      <c r="AT968" s="253" t="s">
        <v>157</v>
      </c>
      <c r="AU968" s="253" t="s">
        <v>159</v>
      </c>
      <c r="AV968" s="251" t="s">
        <v>86</v>
      </c>
      <c r="AW968" s="251" t="s">
        <v>39</v>
      </c>
      <c r="AX968" s="251" t="s">
        <v>84</v>
      </c>
      <c r="AY968" s="253" t="s">
        <v>149</v>
      </c>
    </row>
    <row r="969" spans="2:65" s="117" customFormat="1" ht="38.25" customHeight="1">
      <c r="B969" s="112"/>
      <c r="C969" s="239" t="s">
        <v>1778</v>
      </c>
      <c r="D969" s="239" t="s">
        <v>151</v>
      </c>
      <c r="E969" s="240" t="s">
        <v>1779</v>
      </c>
      <c r="F969" s="241" t="s">
        <v>1780</v>
      </c>
      <c r="G969" s="242" t="s">
        <v>163</v>
      </c>
      <c r="H969" s="243">
        <v>31</v>
      </c>
      <c r="I969" s="8"/>
      <c r="J969" s="244">
        <f>ROUND(I969*H969,2)</f>
        <v>0</v>
      </c>
      <c r="K969" s="241"/>
      <c r="L969" s="112"/>
      <c r="M969" s="245" t="s">
        <v>5</v>
      </c>
      <c r="N969" s="246" t="s">
        <v>47</v>
      </c>
      <c r="O969" s="113"/>
      <c r="P969" s="247">
        <f>O969*H969</f>
        <v>0</v>
      </c>
      <c r="Q969" s="247">
        <v>0.00026</v>
      </c>
      <c r="R969" s="247">
        <f>Q969*H969</f>
        <v>0.00806</v>
      </c>
      <c r="S969" s="247">
        <v>0</v>
      </c>
      <c r="T969" s="248">
        <f>S969*H969</f>
        <v>0</v>
      </c>
      <c r="AR969" s="97" t="s">
        <v>238</v>
      </c>
      <c r="AT969" s="97" t="s">
        <v>151</v>
      </c>
      <c r="AU969" s="97" t="s">
        <v>159</v>
      </c>
      <c r="AY969" s="97" t="s">
        <v>149</v>
      </c>
      <c r="BE969" s="249">
        <f>IF(N969="základní",J969,0)</f>
        <v>0</v>
      </c>
      <c r="BF969" s="249">
        <f>IF(N969="snížená",J969,0)</f>
        <v>0</v>
      </c>
      <c r="BG969" s="249">
        <f>IF(N969="zákl. přenesená",J969,0)</f>
        <v>0</v>
      </c>
      <c r="BH969" s="249">
        <f>IF(N969="sníž. přenesená",J969,0)</f>
        <v>0</v>
      </c>
      <c r="BI969" s="249">
        <f>IF(N969="nulová",J969,0)</f>
        <v>0</v>
      </c>
      <c r="BJ969" s="97" t="s">
        <v>84</v>
      </c>
      <c r="BK969" s="249">
        <f>ROUND(I969*H969,2)</f>
        <v>0</v>
      </c>
      <c r="BL969" s="97" t="s">
        <v>238</v>
      </c>
      <c r="BM969" s="97" t="s">
        <v>1781</v>
      </c>
    </row>
    <row r="970" spans="2:51" s="251" customFormat="1" ht="13.5">
      <c r="B970" s="250"/>
      <c r="D970" s="259" t="s">
        <v>157</v>
      </c>
      <c r="E970" s="260" t="s">
        <v>5</v>
      </c>
      <c r="F970" s="261" t="s">
        <v>1782</v>
      </c>
      <c r="H970" s="262">
        <v>31</v>
      </c>
      <c r="I970" s="9"/>
      <c r="L970" s="250"/>
      <c r="M970" s="256"/>
      <c r="N970" s="257"/>
      <c r="O970" s="257"/>
      <c r="P970" s="257"/>
      <c r="Q970" s="257"/>
      <c r="R970" s="257"/>
      <c r="S970" s="257"/>
      <c r="T970" s="258"/>
      <c r="AT970" s="253" t="s">
        <v>157</v>
      </c>
      <c r="AU970" s="253" t="s">
        <v>159</v>
      </c>
      <c r="AV970" s="251" t="s">
        <v>86</v>
      </c>
      <c r="AW970" s="251" t="s">
        <v>39</v>
      </c>
      <c r="AX970" s="251" t="s">
        <v>84</v>
      </c>
      <c r="AY970" s="253" t="s">
        <v>149</v>
      </c>
    </row>
    <row r="971" spans="2:65" s="117" customFormat="1" ht="38.25" customHeight="1">
      <c r="B971" s="112"/>
      <c r="C971" s="239" t="s">
        <v>1783</v>
      </c>
      <c r="D971" s="239" t="s">
        <v>151</v>
      </c>
      <c r="E971" s="240" t="s">
        <v>1784</v>
      </c>
      <c r="F971" s="241" t="s">
        <v>1785</v>
      </c>
      <c r="G971" s="242" t="s">
        <v>163</v>
      </c>
      <c r="H971" s="243">
        <v>3</v>
      </c>
      <c r="I971" s="8"/>
      <c r="J971" s="244">
        <f>ROUND(I971*H971,2)</f>
        <v>0</v>
      </c>
      <c r="K971" s="241"/>
      <c r="L971" s="112"/>
      <c r="M971" s="245" t="s">
        <v>5</v>
      </c>
      <c r="N971" s="246" t="s">
        <v>47</v>
      </c>
      <c r="O971" s="113"/>
      <c r="P971" s="247">
        <f>O971*H971</f>
        <v>0</v>
      </c>
      <c r="Q971" s="247">
        <v>0.00026</v>
      </c>
      <c r="R971" s="247">
        <f>Q971*H971</f>
        <v>0.0007799999999999999</v>
      </c>
      <c r="S971" s="247">
        <v>0</v>
      </c>
      <c r="T971" s="248">
        <f>S971*H971</f>
        <v>0</v>
      </c>
      <c r="AR971" s="97" t="s">
        <v>238</v>
      </c>
      <c r="AT971" s="97" t="s">
        <v>151</v>
      </c>
      <c r="AU971" s="97" t="s">
        <v>159</v>
      </c>
      <c r="AY971" s="97" t="s">
        <v>149</v>
      </c>
      <c r="BE971" s="249">
        <f>IF(N971="základní",J971,0)</f>
        <v>0</v>
      </c>
      <c r="BF971" s="249">
        <f>IF(N971="snížená",J971,0)</f>
        <v>0</v>
      </c>
      <c r="BG971" s="249">
        <f>IF(N971="zákl. přenesená",J971,0)</f>
        <v>0</v>
      </c>
      <c r="BH971" s="249">
        <f>IF(N971="sníž. přenesená",J971,0)</f>
        <v>0</v>
      </c>
      <c r="BI971" s="249">
        <f>IF(N971="nulová",J971,0)</f>
        <v>0</v>
      </c>
      <c r="BJ971" s="97" t="s">
        <v>84</v>
      </c>
      <c r="BK971" s="249">
        <f>ROUND(I971*H971,2)</f>
        <v>0</v>
      </c>
      <c r="BL971" s="97" t="s">
        <v>238</v>
      </c>
      <c r="BM971" s="97" t="s">
        <v>1786</v>
      </c>
    </row>
    <row r="972" spans="2:65" s="117" customFormat="1" ht="38.25" customHeight="1">
      <c r="B972" s="112"/>
      <c r="C972" s="239" t="s">
        <v>1787</v>
      </c>
      <c r="D972" s="239" t="s">
        <v>151</v>
      </c>
      <c r="E972" s="240" t="s">
        <v>1788</v>
      </c>
      <c r="F972" s="241" t="s">
        <v>1789</v>
      </c>
      <c r="G972" s="242" t="s">
        <v>163</v>
      </c>
      <c r="H972" s="243">
        <v>5</v>
      </c>
      <c r="I972" s="8"/>
      <c r="J972" s="244">
        <f>ROUND(I972*H972,2)</f>
        <v>0</v>
      </c>
      <c r="K972" s="241"/>
      <c r="L972" s="112"/>
      <c r="M972" s="245" t="s">
        <v>5</v>
      </c>
      <c r="N972" s="246" t="s">
        <v>47</v>
      </c>
      <c r="O972" s="113"/>
      <c r="P972" s="247">
        <f>O972*H972</f>
        <v>0</v>
      </c>
      <c r="Q972" s="247">
        <v>0.00026</v>
      </c>
      <c r="R972" s="247">
        <f>Q972*H972</f>
        <v>0.0013</v>
      </c>
      <c r="S972" s="247">
        <v>0</v>
      </c>
      <c r="T972" s="248">
        <f>S972*H972</f>
        <v>0</v>
      </c>
      <c r="AR972" s="97" t="s">
        <v>238</v>
      </c>
      <c r="AT972" s="97" t="s">
        <v>151</v>
      </c>
      <c r="AU972" s="97" t="s">
        <v>159</v>
      </c>
      <c r="AY972" s="97" t="s">
        <v>149</v>
      </c>
      <c r="BE972" s="249">
        <f>IF(N972="základní",J972,0)</f>
        <v>0</v>
      </c>
      <c r="BF972" s="249">
        <f>IF(N972="snížená",J972,0)</f>
        <v>0</v>
      </c>
      <c r="BG972" s="249">
        <f>IF(N972="zákl. přenesená",J972,0)</f>
        <v>0</v>
      </c>
      <c r="BH972" s="249">
        <f>IF(N972="sníž. přenesená",J972,0)</f>
        <v>0</v>
      </c>
      <c r="BI972" s="249">
        <f>IF(N972="nulová",J972,0)</f>
        <v>0</v>
      </c>
      <c r="BJ972" s="97" t="s">
        <v>84</v>
      </c>
      <c r="BK972" s="249">
        <f>ROUND(I972*H972,2)</f>
        <v>0</v>
      </c>
      <c r="BL972" s="97" t="s">
        <v>238</v>
      </c>
      <c r="BM972" s="97" t="s">
        <v>1790</v>
      </c>
    </row>
    <row r="973" spans="2:51" s="251" customFormat="1" ht="13.5">
      <c r="B973" s="250"/>
      <c r="D973" s="259" t="s">
        <v>157</v>
      </c>
      <c r="E973" s="260" t="s">
        <v>5</v>
      </c>
      <c r="F973" s="261" t="s">
        <v>1791</v>
      </c>
      <c r="H973" s="262">
        <v>5</v>
      </c>
      <c r="I973" s="9"/>
      <c r="L973" s="250"/>
      <c r="M973" s="256"/>
      <c r="N973" s="257"/>
      <c r="O973" s="257"/>
      <c r="P973" s="257"/>
      <c r="Q973" s="257"/>
      <c r="R973" s="257"/>
      <c r="S973" s="257"/>
      <c r="T973" s="258"/>
      <c r="AT973" s="253" t="s">
        <v>157</v>
      </c>
      <c r="AU973" s="253" t="s">
        <v>159</v>
      </c>
      <c r="AV973" s="251" t="s">
        <v>86</v>
      </c>
      <c r="AW973" s="251" t="s">
        <v>39</v>
      </c>
      <c r="AX973" s="251" t="s">
        <v>84</v>
      </c>
      <c r="AY973" s="253" t="s">
        <v>149</v>
      </c>
    </row>
    <row r="974" spans="2:65" s="117" customFormat="1" ht="38.25" customHeight="1">
      <c r="B974" s="112"/>
      <c r="C974" s="239" t="s">
        <v>1792</v>
      </c>
      <c r="D974" s="239" t="s">
        <v>151</v>
      </c>
      <c r="E974" s="240" t="s">
        <v>1793</v>
      </c>
      <c r="F974" s="241" t="s">
        <v>1794</v>
      </c>
      <c r="G974" s="242" t="s">
        <v>163</v>
      </c>
      <c r="H974" s="243">
        <v>10</v>
      </c>
      <c r="I974" s="8"/>
      <c r="J974" s="244">
        <f>ROUND(I974*H974,2)</f>
        <v>0</v>
      </c>
      <c r="K974" s="241"/>
      <c r="L974" s="112"/>
      <c r="M974" s="245" t="s">
        <v>5</v>
      </c>
      <c r="N974" s="246" t="s">
        <v>47</v>
      </c>
      <c r="O974" s="113"/>
      <c r="P974" s="247">
        <f>O974*H974</f>
        <v>0</v>
      </c>
      <c r="Q974" s="247">
        <v>0.00026</v>
      </c>
      <c r="R974" s="247">
        <f>Q974*H974</f>
        <v>0.0026</v>
      </c>
      <c r="S974" s="247">
        <v>0</v>
      </c>
      <c r="T974" s="248">
        <f>S974*H974</f>
        <v>0</v>
      </c>
      <c r="AR974" s="97" t="s">
        <v>238</v>
      </c>
      <c r="AT974" s="97" t="s">
        <v>151</v>
      </c>
      <c r="AU974" s="97" t="s">
        <v>159</v>
      </c>
      <c r="AY974" s="97" t="s">
        <v>149</v>
      </c>
      <c r="BE974" s="249">
        <f>IF(N974="základní",J974,0)</f>
        <v>0</v>
      </c>
      <c r="BF974" s="249">
        <f>IF(N974="snížená",J974,0)</f>
        <v>0</v>
      </c>
      <c r="BG974" s="249">
        <f>IF(N974="zákl. přenesená",J974,0)</f>
        <v>0</v>
      </c>
      <c r="BH974" s="249">
        <f>IF(N974="sníž. přenesená",J974,0)</f>
        <v>0</v>
      </c>
      <c r="BI974" s="249">
        <f>IF(N974="nulová",J974,0)</f>
        <v>0</v>
      </c>
      <c r="BJ974" s="97" t="s">
        <v>84</v>
      </c>
      <c r="BK974" s="249">
        <f>ROUND(I974*H974,2)</f>
        <v>0</v>
      </c>
      <c r="BL974" s="97" t="s">
        <v>238</v>
      </c>
      <c r="BM974" s="97" t="s">
        <v>1795</v>
      </c>
    </row>
    <row r="975" spans="2:65" s="117" customFormat="1" ht="38.25" customHeight="1">
      <c r="B975" s="112"/>
      <c r="C975" s="239" t="s">
        <v>1796</v>
      </c>
      <c r="D975" s="239" t="s">
        <v>151</v>
      </c>
      <c r="E975" s="240" t="s">
        <v>1797</v>
      </c>
      <c r="F975" s="241" t="s">
        <v>1798</v>
      </c>
      <c r="G975" s="242" t="s">
        <v>163</v>
      </c>
      <c r="H975" s="243">
        <v>26</v>
      </c>
      <c r="I975" s="8"/>
      <c r="J975" s="244">
        <f>ROUND(I975*H975,2)</f>
        <v>0</v>
      </c>
      <c r="K975" s="241"/>
      <c r="L975" s="112"/>
      <c r="M975" s="245" t="s">
        <v>5</v>
      </c>
      <c r="N975" s="246" t="s">
        <v>47</v>
      </c>
      <c r="O975" s="113"/>
      <c r="P975" s="247">
        <f>O975*H975</f>
        <v>0</v>
      </c>
      <c r="Q975" s="247">
        <v>0.00026</v>
      </c>
      <c r="R975" s="247">
        <f>Q975*H975</f>
        <v>0.0067599999999999995</v>
      </c>
      <c r="S975" s="247">
        <v>0</v>
      </c>
      <c r="T975" s="248">
        <f>S975*H975</f>
        <v>0</v>
      </c>
      <c r="AR975" s="97" t="s">
        <v>238</v>
      </c>
      <c r="AT975" s="97" t="s">
        <v>151</v>
      </c>
      <c r="AU975" s="97" t="s">
        <v>159</v>
      </c>
      <c r="AY975" s="97" t="s">
        <v>149</v>
      </c>
      <c r="BE975" s="249">
        <f>IF(N975="základní",J975,0)</f>
        <v>0</v>
      </c>
      <c r="BF975" s="249">
        <f>IF(N975="snížená",J975,0)</f>
        <v>0</v>
      </c>
      <c r="BG975" s="249">
        <f>IF(N975="zákl. přenesená",J975,0)</f>
        <v>0</v>
      </c>
      <c r="BH975" s="249">
        <f>IF(N975="sníž. přenesená",J975,0)</f>
        <v>0</v>
      </c>
      <c r="BI975" s="249">
        <f>IF(N975="nulová",J975,0)</f>
        <v>0</v>
      </c>
      <c r="BJ975" s="97" t="s">
        <v>84</v>
      </c>
      <c r="BK975" s="249">
        <f>ROUND(I975*H975,2)</f>
        <v>0</v>
      </c>
      <c r="BL975" s="97" t="s">
        <v>238</v>
      </c>
      <c r="BM975" s="97" t="s">
        <v>1799</v>
      </c>
    </row>
    <row r="976" spans="2:51" s="251" customFormat="1" ht="13.5">
      <c r="B976" s="250"/>
      <c r="D976" s="259" t="s">
        <v>157</v>
      </c>
      <c r="E976" s="260" t="s">
        <v>5</v>
      </c>
      <c r="F976" s="261" t="s">
        <v>1800</v>
      </c>
      <c r="H976" s="262">
        <v>26</v>
      </c>
      <c r="I976" s="9"/>
      <c r="L976" s="250"/>
      <c r="M976" s="256"/>
      <c r="N976" s="257"/>
      <c r="O976" s="257"/>
      <c r="P976" s="257"/>
      <c r="Q976" s="257"/>
      <c r="R976" s="257"/>
      <c r="S976" s="257"/>
      <c r="T976" s="258"/>
      <c r="AT976" s="253" t="s">
        <v>157</v>
      </c>
      <c r="AU976" s="253" t="s">
        <v>159</v>
      </c>
      <c r="AV976" s="251" t="s">
        <v>86</v>
      </c>
      <c r="AW976" s="251" t="s">
        <v>39</v>
      </c>
      <c r="AX976" s="251" t="s">
        <v>84</v>
      </c>
      <c r="AY976" s="253" t="s">
        <v>149</v>
      </c>
    </row>
    <row r="977" spans="2:65" s="117" customFormat="1" ht="38.25" customHeight="1">
      <c r="B977" s="112"/>
      <c r="C977" s="239" t="s">
        <v>1801</v>
      </c>
      <c r="D977" s="239" t="s">
        <v>151</v>
      </c>
      <c r="E977" s="240" t="s">
        <v>1802</v>
      </c>
      <c r="F977" s="241" t="s">
        <v>1803</v>
      </c>
      <c r="G977" s="242" t="s">
        <v>163</v>
      </c>
      <c r="H977" s="243">
        <v>12</v>
      </c>
      <c r="I977" s="8"/>
      <c r="J977" s="244">
        <f>ROUND(I977*H977,2)</f>
        <v>0</v>
      </c>
      <c r="K977" s="241"/>
      <c r="L977" s="112"/>
      <c r="M977" s="245" t="s">
        <v>5</v>
      </c>
      <c r="N977" s="246" t="s">
        <v>47</v>
      </c>
      <c r="O977" s="113"/>
      <c r="P977" s="247">
        <f>O977*H977</f>
        <v>0</v>
      </c>
      <c r="Q977" s="247">
        <v>0.00026</v>
      </c>
      <c r="R977" s="247">
        <f>Q977*H977</f>
        <v>0.0031199999999999995</v>
      </c>
      <c r="S977" s="247">
        <v>0</v>
      </c>
      <c r="T977" s="248">
        <f>S977*H977</f>
        <v>0</v>
      </c>
      <c r="AR977" s="97" t="s">
        <v>238</v>
      </c>
      <c r="AT977" s="97" t="s">
        <v>151</v>
      </c>
      <c r="AU977" s="97" t="s">
        <v>159</v>
      </c>
      <c r="AY977" s="97" t="s">
        <v>149</v>
      </c>
      <c r="BE977" s="249">
        <f>IF(N977="základní",J977,0)</f>
        <v>0</v>
      </c>
      <c r="BF977" s="249">
        <f>IF(N977="snížená",J977,0)</f>
        <v>0</v>
      </c>
      <c r="BG977" s="249">
        <f>IF(N977="zákl. přenesená",J977,0)</f>
        <v>0</v>
      </c>
      <c r="BH977" s="249">
        <f>IF(N977="sníž. přenesená",J977,0)</f>
        <v>0</v>
      </c>
      <c r="BI977" s="249">
        <f>IF(N977="nulová",J977,0)</f>
        <v>0</v>
      </c>
      <c r="BJ977" s="97" t="s">
        <v>84</v>
      </c>
      <c r="BK977" s="249">
        <f>ROUND(I977*H977,2)</f>
        <v>0</v>
      </c>
      <c r="BL977" s="97" t="s">
        <v>238</v>
      </c>
      <c r="BM977" s="97" t="s">
        <v>1804</v>
      </c>
    </row>
    <row r="978" spans="2:65" s="117" customFormat="1" ht="38.25" customHeight="1">
      <c r="B978" s="112"/>
      <c r="C978" s="239" t="s">
        <v>1805</v>
      </c>
      <c r="D978" s="239" t="s">
        <v>151</v>
      </c>
      <c r="E978" s="240" t="s">
        <v>1806</v>
      </c>
      <c r="F978" s="241" t="s">
        <v>1807</v>
      </c>
      <c r="G978" s="242" t="s">
        <v>163</v>
      </c>
      <c r="H978" s="243">
        <v>3</v>
      </c>
      <c r="I978" s="8"/>
      <c r="J978" s="244">
        <f>ROUND(I978*H978,2)</f>
        <v>0</v>
      </c>
      <c r="K978" s="241"/>
      <c r="L978" s="112"/>
      <c r="M978" s="245" t="s">
        <v>5</v>
      </c>
      <c r="N978" s="246" t="s">
        <v>47</v>
      </c>
      <c r="O978" s="113"/>
      <c r="P978" s="247">
        <f>O978*H978</f>
        <v>0</v>
      </c>
      <c r="Q978" s="247">
        <v>0.00026</v>
      </c>
      <c r="R978" s="247">
        <f>Q978*H978</f>
        <v>0.0007799999999999999</v>
      </c>
      <c r="S978" s="247">
        <v>0</v>
      </c>
      <c r="T978" s="248">
        <f>S978*H978</f>
        <v>0</v>
      </c>
      <c r="AR978" s="97" t="s">
        <v>238</v>
      </c>
      <c r="AT978" s="97" t="s">
        <v>151</v>
      </c>
      <c r="AU978" s="97" t="s">
        <v>159</v>
      </c>
      <c r="AY978" s="97" t="s">
        <v>149</v>
      </c>
      <c r="BE978" s="249">
        <f>IF(N978="základní",J978,0)</f>
        <v>0</v>
      </c>
      <c r="BF978" s="249">
        <f>IF(N978="snížená",J978,0)</f>
        <v>0</v>
      </c>
      <c r="BG978" s="249">
        <f>IF(N978="zákl. přenesená",J978,0)</f>
        <v>0</v>
      </c>
      <c r="BH978" s="249">
        <f>IF(N978="sníž. přenesená",J978,0)</f>
        <v>0</v>
      </c>
      <c r="BI978" s="249">
        <f>IF(N978="nulová",J978,0)</f>
        <v>0</v>
      </c>
      <c r="BJ978" s="97" t="s">
        <v>84</v>
      </c>
      <c r="BK978" s="249">
        <f>ROUND(I978*H978,2)</f>
        <v>0</v>
      </c>
      <c r="BL978" s="97" t="s">
        <v>238</v>
      </c>
      <c r="BM978" s="97" t="s">
        <v>1808</v>
      </c>
    </row>
    <row r="979" spans="2:65" s="117" customFormat="1" ht="38.25" customHeight="1">
      <c r="B979" s="112"/>
      <c r="C979" s="239" t="s">
        <v>1809</v>
      </c>
      <c r="D979" s="239" t="s">
        <v>151</v>
      </c>
      <c r="E979" s="240" t="s">
        <v>1810</v>
      </c>
      <c r="F979" s="241" t="s">
        <v>1811</v>
      </c>
      <c r="G979" s="242" t="s">
        <v>163</v>
      </c>
      <c r="H979" s="243">
        <v>8</v>
      </c>
      <c r="I979" s="8"/>
      <c r="J979" s="244">
        <f>ROUND(I979*H979,2)</f>
        <v>0</v>
      </c>
      <c r="K979" s="241"/>
      <c r="L979" s="112"/>
      <c r="M979" s="245" t="s">
        <v>5</v>
      </c>
      <c r="N979" s="246" t="s">
        <v>47</v>
      </c>
      <c r="O979" s="113"/>
      <c r="P979" s="247">
        <f>O979*H979</f>
        <v>0</v>
      </c>
      <c r="Q979" s="247">
        <v>0.00026</v>
      </c>
      <c r="R979" s="247">
        <f>Q979*H979</f>
        <v>0.00208</v>
      </c>
      <c r="S979" s="247">
        <v>0</v>
      </c>
      <c r="T979" s="248">
        <f>S979*H979</f>
        <v>0</v>
      </c>
      <c r="AR979" s="97" t="s">
        <v>238</v>
      </c>
      <c r="AT979" s="97" t="s">
        <v>151</v>
      </c>
      <c r="AU979" s="97" t="s">
        <v>159</v>
      </c>
      <c r="AY979" s="97" t="s">
        <v>149</v>
      </c>
      <c r="BE979" s="249">
        <f>IF(N979="základní",J979,0)</f>
        <v>0</v>
      </c>
      <c r="BF979" s="249">
        <f>IF(N979="snížená",J979,0)</f>
        <v>0</v>
      </c>
      <c r="BG979" s="249">
        <f>IF(N979="zákl. přenesená",J979,0)</f>
        <v>0</v>
      </c>
      <c r="BH979" s="249">
        <f>IF(N979="sníž. přenesená",J979,0)</f>
        <v>0</v>
      </c>
      <c r="BI979" s="249">
        <f>IF(N979="nulová",J979,0)</f>
        <v>0</v>
      </c>
      <c r="BJ979" s="97" t="s">
        <v>84</v>
      </c>
      <c r="BK979" s="249">
        <f>ROUND(I979*H979,2)</f>
        <v>0</v>
      </c>
      <c r="BL979" s="97" t="s">
        <v>238</v>
      </c>
      <c r="BM979" s="97" t="s">
        <v>1812</v>
      </c>
    </row>
    <row r="980" spans="2:51" s="251" customFormat="1" ht="13.5">
      <c r="B980" s="250"/>
      <c r="D980" s="259" t="s">
        <v>157</v>
      </c>
      <c r="E980" s="260" t="s">
        <v>5</v>
      </c>
      <c r="F980" s="261" t="s">
        <v>1813</v>
      </c>
      <c r="H980" s="262">
        <v>8</v>
      </c>
      <c r="I980" s="9"/>
      <c r="L980" s="250"/>
      <c r="M980" s="256"/>
      <c r="N980" s="257"/>
      <c r="O980" s="257"/>
      <c r="P980" s="257"/>
      <c r="Q980" s="257"/>
      <c r="R980" s="257"/>
      <c r="S980" s="257"/>
      <c r="T980" s="258"/>
      <c r="AT980" s="253" t="s">
        <v>157</v>
      </c>
      <c r="AU980" s="253" t="s">
        <v>159</v>
      </c>
      <c r="AV980" s="251" t="s">
        <v>86</v>
      </c>
      <c r="AW980" s="251" t="s">
        <v>39</v>
      </c>
      <c r="AX980" s="251" t="s">
        <v>84</v>
      </c>
      <c r="AY980" s="253" t="s">
        <v>149</v>
      </c>
    </row>
    <row r="981" spans="2:65" s="117" customFormat="1" ht="38.25" customHeight="1">
      <c r="B981" s="112"/>
      <c r="C981" s="239" t="s">
        <v>1814</v>
      </c>
      <c r="D981" s="239" t="s">
        <v>151</v>
      </c>
      <c r="E981" s="240" t="s">
        <v>1815</v>
      </c>
      <c r="F981" s="241" t="s">
        <v>1816</v>
      </c>
      <c r="G981" s="242" t="s">
        <v>163</v>
      </c>
      <c r="H981" s="243">
        <v>12</v>
      </c>
      <c r="I981" s="8"/>
      <c r="J981" s="244">
        <f>ROUND(I981*H981,2)</f>
        <v>0</v>
      </c>
      <c r="K981" s="241"/>
      <c r="L981" s="112"/>
      <c r="M981" s="245" t="s">
        <v>5</v>
      </c>
      <c r="N981" s="246" t="s">
        <v>47</v>
      </c>
      <c r="O981" s="113"/>
      <c r="P981" s="247">
        <f>O981*H981</f>
        <v>0</v>
      </c>
      <c r="Q981" s="247">
        <v>0.00026</v>
      </c>
      <c r="R981" s="247">
        <f>Q981*H981</f>
        <v>0.0031199999999999995</v>
      </c>
      <c r="S981" s="247">
        <v>0</v>
      </c>
      <c r="T981" s="248">
        <f>S981*H981</f>
        <v>0</v>
      </c>
      <c r="AR981" s="97" t="s">
        <v>238</v>
      </c>
      <c r="AT981" s="97" t="s">
        <v>151</v>
      </c>
      <c r="AU981" s="97" t="s">
        <v>159</v>
      </c>
      <c r="AY981" s="97" t="s">
        <v>149</v>
      </c>
      <c r="BE981" s="249">
        <f>IF(N981="základní",J981,0)</f>
        <v>0</v>
      </c>
      <c r="BF981" s="249">
        <f>IF(N981="snížená",J981,0)</f>
        <v>0</v>
      </c>
      <c r="BG981" s="249">
        <f>IF(N981="zákl. přenesená",J981,0)</f>
        <v>0</v>
      </c>
      <c r="BH981" s="249">
        <f>IF(N981="sníž. přenesená",J981,0)</f>
        <v>0</v>
      </c>
      <c r="BI981" s="249">
        <f>IF(N981="nulová",J981,0)</f>
        <v>0</v>
      </c>
      <c r="BJ981" s="97" t="s">
        <v>84</v>
      </c>
      <c r="BK981" s="249">
        <f>ROUND(I981*H981,2)</f>
        <v>0</v>
      </c>
      <c r="BL981" s="97" t="s">
        <v>238</v>
      </c>
      <c r="BM981" s="97" t="s">
        <v>1817</v>
      </c>
    </row>
    <row r="982" spans="2:51" s="251" customFormat="1" ht="13.5">
      <c r="B982" s="250"/>
      <c r="D982" s="252" t="s">
        <v>157</v>
      </c>
      <c r="E982" s="253" t="s">
        <v>5</v>
      </c>
      <c r="F982" s="254" t="s">
        <v>1818</v>
      </c>
      <c r="H982" s="255">
        <v>12</v>
      </c>
      <c r="I982" s="9"/>
      <c r="L982" s="250"/>
      <c r="M982" s="256"/>
      <c r="N982" s="257"/>
      <c r="O982" s="257"/>
      <c r="P982" s="257"/>
      <c r="Q982" s="257"/>
      <c r="R982" s="257"/>
      <c r="S982" s="257"/>
      <c r="T982" s="258"/>
      <c r="AT982" s="253" t="s">
        <v>157</v>
      </c>
      <c r="AU982" s="253" t="s">
        <v>159</v>
      </c>
      <c r="AV982" s="251" t="s">
        <v>86</v>
      </c>
      <c r="AW982" s="251" t="s">
        <v>39</v>
      </c>
      <c r="AX982" s="251" t="s">
        <v>84</v>
      </c>
      <c r="AY982" s="253" t="s">
        <v>149</v>
      </c>
    </row>
    <row r="983" spans="2:63" s="226" customFormat="1" ht="22.35" customHeight="1">
      <c r="B983" s="225"/>
      <c r="D983" s="236" t="s">
        <v>75</v>
      </c>
      <c r="E983" s="237" t="s">
        <v>1819</v>
      </c>
      <c r="F983" s="237" t="s">
        <v>1820</v>
      </c>
      <c r="I983" s="7"/>
      <c r="J983" s="238">
        <f>BK983</f>
        <v>0</v>
      </c>
      <c r="L983" s="225"/>
      <c r="M983" s="230"/>
      <c r="N983" s="231"/>
      <c r="O983" s="231"/>
      <c r="P983" s="232">
        <f>SUM(P984:P992)</f>
        <v>0</v>
      </c>
      <c r="Q983" s="231"/>
      <c r="R983" s="232">
        <f>SUM(R984:R992)</f>
        <v>0.017939999999999998</v>
      </c>
      <c r="S983" s="231"/>
      <c r="T983" s="233">
        <f>SUM(T984:T992)</f>
        <v>0</v>
      </c>
      <c r="AR983" s="227" t="s">
        <v>86</v>
      </c>
      <c r="AT983" s="234" t="s">
        <v>75</v>
      </c>
      <c r="AU983" s="234" t="s">
        <v>86</v>
      </c>
      <c r="AY983" s="227" t="s">
        <v>149</v>
      </c>
      <c r="BK983" s="235">
        <f>SUM(BK984:BK992)</f>
        <v>0</v>
      </c>
    </row>
    <row r="984" spans="2:65" s="117" customFormat="1" ht="38.25" customHeight="1">
      <c r="B984" s="112"/>
      <c r="C984" s="239" t="s">
        <v>1821</v>
      </c>
      <c r="D984" s="239" t="s">
        <v>151</v>
      </c>
      <c r="E984" s="240" t="s">
        <v>1822</v>
      </c>
      <c r="F984" s="241" t="s">
        <v>1823</v>
      </c>
      <c r="G984" s="242" t="s">
        <v>163</v>
      </c>
      <c r="H984" s="243">
        <v>18</v>
      </c>
      <c r="I984" s="8"/>
      <c r="J984" s="244">
        <f aca="true" t="shared" si="100" ref="J984:J992">ROUND(I984*H984,2)</f>
        <v>0</v>
      </c>
      <c r="K984" s="241"/>
      <c r="L984" s="112"/>
      <c r="M984" s="245" t="s">
        <v>5</v>
      </c>
      <c r="N984" s="246" t="s">
        <v>47</v>
      </c>
      <c r="O984" s="113"/>
      <c r="P984" s="247">
        <f aca="true" t="shared" si="101" ref="P984:P992">O984*H984</f>
        <v>0</v>
      </c>
      <c r="Q984" s="247">
        <v>0.00026</v>
      </c>
      <c r="R984" s="247">
        <f aca="true" t="shared" si="102" ref="R984:R992">Q984*H984</f>
        <v>0.004679999999999999</v>
      </c>
      <c r="S984" s="247">
        <v>0</v>
      </c>
      <c r="T984" s="248">
        <f aca="true" t="shared" si="103" ref="T984:T992">S984*H984</f>
        <v>0</v>
      </c>
      <c r="AR984" s="97" t="s">
        <v>238</v>
      </c>
      <c r="AT984" s="97" t="s">
        <v>151</v>
      </c>
      <c r="AU984" s="97" t="s">
        <v>159</v>
      </c>
      <c r="AY984" s="97" t="s">
        <v>149</v>
      </c>
      <c r="BE984" s="249">
        <f aca="true" t="shared" si="104" ref="BE984:BE992">IF(N984="základní",J984,0)</f>
        <v>0</v>
      </c>
      <c r="BF984" s="249">
        <f aca="true" t="shared" si="105" ref="BF984:BF992">IF(N984="snížená",J984,0)</f>
        <v>0</v>
      </c>
      <c r="BG984" s="249">
        <f aca="true" t="shared" si="106" ref="BG984:BG992">IF(N984="zákl. přenesená",J984,0)</f>
        <v>0</v>
      </c>
      <c r="BH984" s="249">
        <f aca="true" t="shared" si="107" ref="BH984:BH992">IF(N984="sníž. přenesená",J984,0)</f>
        <v>0</v>
      </c>
      <c r="BI984" s="249">
        <f aca="true" t="shared" si="108" ref="BI984:BI992">IF(N984="nulová",J984,0)</f>
        <v>0</v>
      </c>
      <c r="BJ984" s="97" t="s">
        <v>84</v>
      </c>
      <c r="BK984" s="249">
        <f aca="true" t="shared" si="109" ref="BK984:BK992">ROUND(I984*H984,2)</f>
        <v>0</v>
      </c>
      <c r="BL984" s="97" t="s">
        <v>238</v>
      </c>
      <c r="BM984" s="97" t="s">
        <v>1824</v>
      </c>
    </row>
    <row r="985" spans="2:65" s="117" customFormat="1" ht="38.25" customHeight="1">
      <c r="B985" s="112"/>
      <c r="C985" s="239" t="s">
        <v>1825</v>
      </c>
      <c r="D985" s="239" t="s">
        <v>151</v>
      </c>
      <c r="E985" s="240" t="s">
        <v>1826</v>
      </c>
      <c r="F985" s="241" t="s">
        <v>1827</v>
      </c>
      <c r="G985" s="242" t="s">
        <v>163</v>
      </c>
      <c r="H985" s="243">
        <v>3</v>
      </c>
      <c r="I985" s="8"/>
      <c r="J985" s="244">
        <f t="shared" si="100"/>
        <v>0</v>
      </c>
      <c r="K985" s="241"/>
      <c r="L985" s="112"/>
      <c r="M985" s="245" t="s">
        <v>5</v>
      </c>
      <c r="N985" s="246" t="s">
        <v>47</v>
      </c>
      <c r="O985" s="113"/>
      <c r="P985" s="247">
        <f t="shared" si="101"/>
        <v>0</v>
      </c>
      <c r="Q985" s="247">
        <v>0.00026</v>
      </c>
      <c r="R985" s="247">
        <f t="shared" si="102"/>
        <v>0.0007799999999999999</v>
      </c>
      <c r="S985" s="247">
        <v>0</v>
      </c>
      <c r="T985" s="248">
        <f t="shared" si="103"/>
        <v>0</v>
      </c>
      <c r="AR985" s="97" t="s">
        <v>238</v>
      </c>
      <c r="AT985" s="97" t="s">
        <v>151</v>
      </c>
      <c r="AU985" s="97" t="s">
        <v>159</v>
      </c>
      <c r="AY985" s="97" t="s">
        <v>149</v>
      </c>
      <c r="BE985" s="249">
        <f t="shared" si="104"/>
        <v>0</v>
      </c>
      <c r="BF985" s="249">
        <f t="shared" si="105"/>
        <v>0</v>
      </c>
      <c r="BG985" s="249">
        <f t="shared" si="106"/>
        <v>0</v>
      </c>
      <c r="BH985" s="249">
        <f t="shared" si="107"/>
        <v>0</v>
      </c>
      <c r="BI985" s="249">
        <f t="shared" si="108"/>
        <v>0</v>
      </c>
      <c r="BJ985" s="97" t="s">
        <v>84</v>
      </c>
      <c r="BK985" s="249">
        <f t="shared" si="109"/>
        <v>0</v>
      </c>
      <c r="BL985" s="97" t="s">
        <v>238</v>
      </c>
      <c r="BM985" s="97" t="s">
        <v>1828</v>
      </c>
    </row>
    <row r="986" spans="2:65" s="117" customFormat="1" ht="38.25" customHeight="1">
      <c r="B986" s="112"/>
      <c r="C986" s="239" t="s">
        <v>1829</v>
      </c>
      <c r="D986" s="239" t="s">
        <v>151</v>
      </c>
      <c r="E986" s="240" t="s">
        <v>1830</v>
      </c>
      <c r="F986" s="241" t="s">
        <v>1831</v>
      </c>
      <c r="G986" s="242" t="s">
        <v>163</v>
      </c>
      <c r="H986" s="243">
        <v>1</v>
      </c>
      <c r="I986" s="8"/>
      <c r="J986" s="244">
        <f t="shared" si="100"/>
        <v>0</v>
      </c>
      <c r="K986" s="241"/>
      <c r="L986" s="112"/>
      <c r="M986" s="245" t="s">
        <v>5</v>
      </c>
      <c r="N986" s="246" t="s">
        <v>47</v>
      </c>
      <c r="O986" s="113"/>
      <c r="P986" s="247">
        <f t="shared" si="101"/>
        <v>0</v>
      </c>
      <c r="Q986" s="247">
        <v>0.00026</v>
      </c>
      <c r="R986" s="247">
        <f t="shared" si="102"/>
        <v>0.00026</v>
      </c>
      <c r="S986" s="247">
        <v>0</v>
      </c>
      <c r="T986" s="248">
        <f t="shared" si="103"/>
        <v>0</v>
      </c>
      <c r="AR986" s="97" t="s">
        <v>238</v>
      </c>
      <c r="AT986" s="97" t="s">
        <v>151</v>
      </c>
      <c r="AU986" s="97" t="s">
        <v>159</v>
      </c>
      <c r="AY986" s="97" t="s">
        <v>149</v>
      </c>
      <c r="BE986" s="249">
        <f t="shared" si="104"/>
        <v>0</v>
      </c>
      <c r="BF986" s="249">
        <f t="shared" si="105"/>
        <v>0</v>
      </c>
      <c r="BG986" s="249">
        <f t="shared" si="106"/>
        <v>0</v>
      </c>
      <c r="BH986" s="249">
        <f t="shared" si="107"/>
        <v>0</v>
      </c>
      <c r="BI986" s="249">
        <f t="shared" si="108"/>
        <v>0</v>
      </c>
      <c r="BJ986" s="97" t="s">
        <v>84</v>
      </c>
      <c r="BK986" s="249">
        <f t="shared" si="109"/>
        <v>0</v>
      </c>
      <c r="BL986" s="97" t="s">
        <v>238</v>
      </c>
      <c r="BM986" s="97" t="s">
        <v>1832</v>
      </c>
    </row>
    <row r="987" spans="2:65" s="117" customFormat="1" ht="38.25" customHeight="1">
      <c r="B987" s="112"/>
      <c r="C987" s="239" t="s">
        <v>1833</v>
      </c>
      <c r="D987" s="239" t="s">
        <v>151</v>
      </c>
      <c r="E987" s="240" t="s">
        <v>1834</v>
      </c>
      <c r="F987" s="241" t="s">
        <v>1835</v>
      </c>
      <c r="G987" s="242" t="s">
        <v>163</v>
      </c>
      <c r="H987" s="243">
        <v>6</v>
      </c>
      <c r="I987" s="8"/>
      <c r="J987" s="244">
        <f t="shared" si="100"/>
        <v>0</v>
      </c>
      <c r="K987" s="241"/>
      <c r="L987" s="112"/>
      <c r="M987" s="245" t="s">
        <v>5</v>
      </c>
      <c r="N987" s="246" t="s">
        <v>47</v>
      </c>
      <c r="O987" s="113"/>
      <c r="P987" s="247">
        <f t="shared" si="101"/>
        <v>0</v>
      </c>
      <c r="Q987" s="247">
        <v>0.00026</v>
      </c>
      <c r="R987" s="247">
        <f t="shared" si="102"/>
        <v>0.0015599999999999998</v>
      </c>
      <c r="S987" s="247">
        <v>0</v>
      </c>
      <c r="T987" s="248">
        <f t="shared" si="103"/>
        <v>0</v>
      </c>
      <c r="AR987" s="97" t="s">
        <v>238</v>
      </c>
      <c r="AT987" s="97" t="s">
        <v>151</v>
      </c>
      <c r="AU987" s="97" t="s">
        <v>159</v>
      </c>
      <c r="AY987" s="97" t="s">
        <v>149</v>
      </c>
      <c r="BE987" s="249">
        <f t="shared" si="104"/>
        <v>0</v>
      </c>
      <c r="BF987" s="249">
        <f t="shared" si="105"/>
        <v>0</v>
      </c>
      <c r="BG987" s="249">
        <f t="shared" si="106"/>
        <v>0</v>
      </c>
      <c r="BH987" s="249">
        <f t="shared" si="107"/>
        <v>0</v>
      </c>
      <c r="BI987" s="249">
        <f t="shared" si="108"/>
        <v>0</v>
      </c>
      <c r="BJ987" s="97" t="s">
        <v>84</v>
      </c>
      <c r="BK987" s="249">
        <f t="shared" si="109"/>
        <v>0</v>
      </c>
      <c r="BL987" s="97" t="s">
        <v>238</v>
      </c>
      <c r="BM987" s="97" t="s">
        <v>1836</v>
      </c>
    </row>
    <row r="988" spans="2:65" s="117" customFormat="1" ht="38.25" customHeight="1">
      <c r="B988" s="112"/>
      <c r="C988" s="239" t="s">
        <v>1837</v>
      </c>
      <c r="D988" s="239" t="s">
        <v>151</v>
      </c>
      <c r="E988" s="240" t="s">
        <v>1838</v>
      </c>
      <c r="F988" s="241" t="s">
        <v>1839</v>
      </c>
      <c r="G988" s="242" t="s">
        <v>163</v>
      </c>
      <c r="H988" s="243">
        <v>2</v>
      </c>
      <c r="I988" s="8"/>
      <c r="J988" s="244">
        <f t="shared" si="100"/>
        <v>0</v>
      </c>
      <c r="K988" s="241"/>
      <c r="L988" s="112"/>
      <c r="M988" s="245" t="s">
        <v>5</v>
      </c>
      <c r="N988" s="246" t="s">
        <v>47</v>
      </c>
      <c r="O988" s="113"/>
      <c r="P988" s="247">
        <f t="shared" si="101"/>
        <v>0</v>
      </c>
      <c r="Q988" s="247">
        <v>0.00026</v>
      </c>
      <c r="R988" s="247">
        <f t="shared" si="102"/>
        <v>0.00052</v>
      </c>
      <c r="S988" s="247">
        <v>0</v>
      </c>
      <c r="T988" s="248">
        <f t="shared" si="103"/>
        <v>0</v>
      </c>
      <c r="AR988" s="97" t="s">
        <v>238</v>
      </c>
      <c r="AT988" s="97" t="s">
        <v>151</v>
      </c>
      <c r="AU988" s="97" t="s">
        <v>159</v>
      </c>
      <c r="AY988" s="97" t="s">
        <v>149</v>
      </c>
      <c r="BE988" s="249">
        <f t="shared" si="104"/>
        <v>0</v>
      </c>
      <c r="BF988" s="249">
        <f t="shared" si="105"/>
        <v>0</v>
      </c>
      <c r="BG988" s="249">
        <f t="shared" si="106"/>
        <v>0</v>
      </c>
      <c r="BH988" s="249">
        <f t="shared" si="107"/>
        <v>0</v>
      </c>
      <c r="BI988" s="249">
        <f t="shared" si="108"/>
        <v>0</v>
      </c>
      <c r="BJ988" s="97" t="s">
        <v>84</v>
      </c>
      <c r="BK988" s="249">
        <f t="shared" si="109"/>
        <v>0</v>
      </c>
      <c r="BL988" s="97" t="s">
        <v>238</v>
      </c>
      <c r="BM988" s="97" t="s">
        <v>1840</v>
      </c>
    </row>
    <row r="989" spans="2:65" s="117" customFormat="1" ht="38.25" customHeight="1">
      <c r="B989" s="112"/>
      <c r="C989" s="239" t="s">
        <v>1841</v>
      </c>
      <c r="D989" s="239" t="s">
        <v>151</v>
      </c>
      <c r="E989" s="240" t="s">
        <v>1842</v>
      </c>
      <c r="F989" s="241" t="s">
        <v>1843</v>
      </c>
      <c r="G989" s="242" t="s">
        <v>163</v>
      </c>
      <c r="H989" s="243">
        <v>19</v>
      </c>
      <c r="I989" s="8"/>
      <c r="J989" s="244">
        <f t="shared" si="100"/>
        <v>0</v>
      </c>
      <c r="K989" s="241"/>
      <c r="L989" s="112"/>
      <c r="M989" s="245" t="s">
        <v>5</v>
      </c>
      <c r="N989" s="246" t="s">
        <v>47</v>
      </c>
      <c r="O989" s="113"/>
      <c r="P989" s="247">
        <f t="shared" si="101"/>
        <v>0</v>
      </c>
      <c r="Q989" s="247">
        <v>0.00026</v>
      </c>
      <c r="R989" s="247">
        <f t="shared" si="102"/>
        <v>0.00494</v>
      </c>
      <c r="S989" s="247">
        <v>0</v>
      </c>
      <c r="T989" s="248">
        <f t="shared" si="103"/>
        <v>0</v>
      </c>
      <c r="AR989" s="97" t="s">
        <v>238</v>
      </c>
      <c r="AT989" s="97" t="s">
        <v>151</v>
      </c>
      <c r="AU989" s="97" t="s">
        <v>159</v>
      </c>
      <c r="AY989" s="97" t="s">
        <v>149</v>
      </c>
      <c r="BE989" s="249">
        <f t="shared" si="104"/>
        <v>0</v>
      </c>
      <c r="BF989" s="249">
        <f t="shared" si="105"/>
        <v>0</v>
      </c>
      <c r="BG989" s="249">
        <f t="shared" si="106"/>
        <v>0</v>
      </c>
      <c r="BH989" s="249">
        <f t="shared" si="107"/>
        <v>0</v>
      </c>
      <c r="BI989" s="249">
        <f t="shared" si="108"/>
        <v>0</v>
      </c>
      <c r="BJ989" s="97" t="s">
        <v>84</v>
      </c>
      <c r="BK989" s="249">
        <f t="shared" si="109"/>
        <v>0</v>
      </c>
      <c r="BL989" s="97" t="s">
        <v>238</v>
      </c>
      <c r="BM989" s="97" t="s">
        <v>1844</v>
      </c>
    </row>
    <row r="990" spans="2:65" s="117" customFormat="1" ht="38.25" customHeight="1">
      <c r="B990" s="112"/>
      <c r="C990" s="239" t="s">
        <v>1845</v>
      </c>
      <c r="D990" s="239" t="s">
        <v>151</v>
      </c>
      <c r="E990" s="240" t="s">
        <v>1846</v>
      </c>
      <c r="F990" s="241" t="s">
        <v>1847</v>
      </c>
      <c r="G990" s="242" t="s">
        <v>163</v>
      </c>
      <c r="H990" s="243">
        <v>3</v>
      </c>
      <c r="I990" s="8"/>
      <c r="J990" s="244">
        <f t="shared" si="100"/>
        <v>0</v>
      </c>
      <c r="K990" s="241"/>
      <c r="L990" s="112"/>
      <c r="M990" s="245" t="s">
        <v>5</v>
      </c>
      <c r="N990" s="246" t="s">
        <v>47</v>
      </c>
      <c r="O990" s="113"/>
      <c r="P990" s="247">
        <f t="shared" si="101"/>
        <v>0</v>
      </c>
      <c r="Q990" s="247">
        <v>0.00026</v>
      </c>
      <c r="R990" s="247">
        <f t="shared" si="102"/>
        <v>0.0007799999999999999</v>
      </c>
      <c r="S990" s="247">
        <v>0</v>
      </c>
      <c r="T990" s="248">
        <f t="shared" si="103"/>
        <v>0</v>
      </c>
      <c r="AR990" s="97" t="s">
        <v>238</v>
      </c>
      <c r="AT990" s="97" t="s">
        <v>151</v>
      </c>
      <c r="AU990" s="97" t="s">
        <v>159</v>
      </c>
      <c r="AY990" s="97" t="s">
        <v>149</v>
      </c>
      <c r="BE990" s="249">
        <f t="shared" si="104"/>
        <v>0</v>
      </c>
      <c r="BF990" s="249">
        <f t="shared" si="105"/>
        <v>0</v>
      </c>
      <c r="BG990" s="249">
        <f t="shared" si="106"/>
        <v>0</v>
      </c>
      <c r="BH990" s="249">
        <f t="shared" si="107"/>
        <v>0</v>
      </c>
      <c r="BI990" s="249">
        <f t="shared" si="108"/>
        <v>0</v>
      </c>
      <c r="BJ990" s="97" t="s">
        <v>84</v>
      </c>
      <c r="BK990" s="249">
        <f t="shared" si="109"/>
        <v>0</v>
      </c>
      <c r="BL990" s="97" t="s">
        <v>238</v>
      </c>
      <c r="BM990" s="97" t="s">
        <v>1848</v>
      </c>
    </row>
    <row r="991" spans="2:65" s="117" customFormat="1" ht="38.25" customHeight="1">
      <c r="B991" s="112"/>
      <c r="C991" s="239" t="s">
        <v>1849</v>
      </c>
      <c r="D991" s="239" t="s">
        <v>151</v>
      </c>
      <c r="E991" s="240" t="s">
        <v>1850</v>
      </c>
      <c r="F991" s="241" t="s">
        <v>1851</v>
      </c>
      <c r="G991" s="242" t="s">
        <v>163</v>
      </c>
      <c r="H991" s="243">
        <v>11</v>
      </c>
      <c r="I991" s="8"/>
      <c r="J991" s="244">
        <f t="shared" si="100"/>
        <v>0</v>
      </c>
      <c r="K991" s="241"/>
      <c r="L991" s="112"/>
      <c r="M991" s="245" t="s">
        <v>5</v>
      </c>
      <c r="N991" s="246" t="s">
        <v>47</v>
      </c>
      <c r="O991" s="113"/>
      <c r="P991" s="247">
        <f t="shared" si="101"/>
        <v>0</v>
      </c>
      <c r="Q991" s="247">
        <v>0.00026</v>
      </c>
      <c r="R991" s="247">
        <f t="shared" si="102"/>
        <v>0.0028599999999999997</v>
      </c>
      <c r="S991" s="247">
        <v>0</v>
      </c>
      <c r="T991" s="248">
        <f t="shared" si="103"/>
        <v>0</v>
      </c>
      <c r="AR991" s="97" t="s">
        <v>238</v>
      </c>
      <c r="AT991" s="97" t="s">
        <v>151</v>
      </c>
      <c r="AU991" s="97" t="s">
        <v>159</v>
      </c>
      <c r="AY991" s="97" t="s">
        <v>149</v>
      </c>
      <c r="BE991" s="249">
        <f t="shared" si="104"/>
        <v>0</v>
      </c>
      <c r="BF991" s="249">
        <f t="shared" si="105"/>
        <v>0</v>
      </c>
      <c r="BG991" s="249">
        <f t="shared" si="106"/>
        <v>0</v>
      </c>
      <c r="BH991" s="249">
        <f t="shared" si="107"/>
        <v>0</v>
      </c>
      <c r="BI991" s="249">
        <f t="shared" si="108"/>
        <v>0</v>
      </c>
      <c r="BJ991" s="97" t="s">
        <v>84</v>
      </c>
      <c r="BK991" s="249">
        <f t="shared" si="109"/>
        <v>0</v>
      </c>
      <c r="BL991" s="97" t="s">
        <v>238</v>
      </c>
      <c r="BM991" s="97" t="s">
        <v>1852</v>
      </c>
    </row>
    <row r="992" spans="2:65" s="117" customFormat="1" ht="38.25" customHeight="1">
      <c r="B992" s="112"/>
      <c r="C992" s="239" t="s">
        <v>1853</v>
      </c>
      <c r="D992" s="239" t="s">
        <v>151</v>
      </c>
      <c r="E992" s="240" t="s">
        <v>1854</v>
      </c>
      <c r="F992" s="241" t="s">
        <v>1855</v>
      </c>
      <c r="G992" s="242" t="s">
        <v>163</v>
      </c>
      <c r="H992" s="243">
        <v>6</v>
      </c>
      <c r="I992" s="8"/>
      <c r="J992" s="244">
        <f t="shared" si="100"/>
        <v>0</v>
      </c>
      <c r="K992" s="241"/>
      <c r="L992" s="112"/>
      <c r="M992" s="245" t="s">
        <v>5</v>
      </c>
      <c r="N992" s="246" t="s">
        <v>47</v>
      </c>
      <c r="O992" s="113"/>
      <c r="P992" s="247">
        <f t="shared" si="101"/>
        <v>0</v>
      </c>
      <c r="Q992" s="247">
        <v>0.00026</v>
      </c>
      <c r="R992" s="247">
        <f t="shared" si="102"/>
        <v>0.0015599999999999998</v>
      </c>
      <c r="S992" s="247">
        <v>0</v>
      </c>
      <c r="T992" s="248">
        <f t="shared" si="103"/>
        <v>0</v>
      </c>
      <c r="AR992" s="97" t="s">
        <v>238</v>
      </c>
      <c r="AT992" s="97" t="s">
        <v>151</v>
      </c>
      <c r="AU992" s="97" t="s">
        <v>159</v>
      </c>
      <c r="AY992" s="97" t="s">
        <v>149</v>
      </c>
      <c r="BE992" s="249">
        <f t="shared" si="104"/>
        <v>0</v>
      </c>
      <c r="BF992" s="249">
        <f t="shared" si="105"/>
        <v>0</v>
      </c>
      <c r="BG992" s="249">
        <f t="shared" si="106"/>
        <v>0</v>
      </c>
      <c r="BH992" s="249">
        <f t="shared" si="107"/>
        <v>0</v>
      </c>
      <c r="BI992" s="249">
        <f t="shared" si="108"/>
        <v>0</v>
      </c>
      <c r="BJ992" s="97" t="s">
        <v>84</v>
      </c>
      <c r="BK992" s="249">
        <f t="shared" si="109"/>
        <v>0</v>
      </c>
      <c r="BL992" s="97" t="s">
        <v>238</v>
      </c>
      <c r="BM992" s="97" t="s">
        <v>1856</v>
      </c>
    </row>
    <row r="993" spans="2:63" s="226" customFormat="1" ht="29.85" customHeight="1">
      <c r="B993" s="225"/>
      <c r="D993" s="236" t="s">
        <v>75</v>
      </c>
      <c r="E993" s="237" t="s">
        <v>1857</v>
      </c>
      <c r="F993" s="237" t="s">
        <v>1858</v>
      </c>
      <c r="I993" s="7"/>
      <c r="J993" s="238">
        <f>BK993</f>
        <v>0</v>
      </c>
      <c r="L993" s="225"/>
      <c r="M993" s="230"/>
      <c r="N993" s="231"/>
      <c r="O993" s="231"/>
      <c r="P993" s="232">
        <f>SUM(P994:P997)</f>
        <v>0</v>
      </c>
      <c r="Q993" s="231"/>
      <c r="R993" s="232">
        <f>SUM(R994:R997)</f>
        <v>0.00104</v>
      </c>
      <c r="S993" s="231"/>
      <c r="T993" s="233">
        <f>SUM(T994:T997)</f>
        <v>0</v>
      </c>
      <c r="AR993" s="227" t="s">
        <v>86</v>
      </c>
      <c r="AT993" s="234" t="s">
        <v>75</v>
      </c>
      <c r="AU993" s="234" t="s">
        <v>84</v>
      </c>
      <c r="AY993" s="227" t="s">
        <v>149</v>
      </c>
      <c r="BK993" s="235">
        <f>SUM(BK994:BK997)</f>
        <v>0</v>
      </c>
    </row>
    <row r="994" spans="2:65" s="117" customFormat="1" ht="38.25" customHeight="1">
      <c r="B994" s="112"/>
      <c r="C994" s="239" t="s">
        <v>1859</v>
      </c>
      <c r="D994" s="239" t="s">
        <v>151</v>
      </c>
      <c r="E994" s="240" t="s">
        <v>1860</v>
      </c>
      <c r="F994" s="241" t="s">
        <v>1861</v>
      </c>
      <c r="G994" s="242" t="s">
        <v>163</v>
      </c>
      <c r="H994" s="243">
        <v>1</v>
      </c>
      <c r="I994" s="8"/>
      <c r="J994" s="244">
        <f>ROUND(I994*H994,2)</f>
        <v>0</v>
      </c>
      <c r="K994" s="241"/>
      <c r="L994" s="112"/>
      <c r="M994" s="245" t="s">
        <v>5</v>
      </c>
      <c r="N994" s="246" t="s">
        <v>47</v>
      </c>
      <c r="O994" s="113"/>
      <c r="P994" s="247">
        <f>O994*H994</f>
        <v>0</v>
      </c>
      <c r="Q994" s="247">
        <v>0.00026</v>
      </c>
      <c r="R994" s="247">
        <f>Q994*H994</f>
        <v>0.00026</v>
      </c>
      <c r="S994" s="247">
        <v>0</v>
      </c>
      <c r="T994" s="248">
        <f>S994*H994</f>
        <v>0</v>
      </c>
      <c r="AR994" s="97" t="s">
        <v>238</v>
      </c>
      <c r="AT994" s="97" t="s">
        <v>151</v>
      </c>
      <c r="AU994" s="97" t="s">
        <v>86</v>
      </c>
      <c r="AY994" s="97" t="s">
        <v>149</v>
      </c>
      <c r="BE994" s="249">
        <f>IF(N994="základní",J994,0)</f>
        <v>0</v>
      </c>
      <c r="BF994" s="249">
        <f>IF(N994="snížená",J994,0)</f>
        <v>0</v>
      </c>
      <c r="BG994" s="249">
        <f>IF(N994="zákl. přenesená",J994,0)</f>
        <v>0</v>
      </c>
      <c r="BH994" s="249">
        <f>IF(N994="sníž. přenesená",J994,0)</f>
        <v>0</v>
      </c>
      <c r="BI994" s="249">
        <f>IF(N994="nulová",J994,0)</f>
        <v>0</v>
      </c>
      <c r="BJ994" s="97" t="s">
        <v>84</v>
      </c>
      <c r="BK994" s="249">
        <f>ROUND(I994*H994,2)</f>
        <v>0</v>
      </c>
      <c r="BL994" s="97" t="s">
        <v>238</v>
      </c>
      <c r="BM994" s="97" t="s">
        <v>1862</v>
      </c>
    </row>
    <row r="995" spans="2:65" s="117" customFormat="1" ht="38.25" customHeight="1">
      <c r="B995" s="112"/>
      <c r="C995" s="239" t="s">
        <v>1863</v>
      </c>
      <c r="D995" s="239" t="s">
        <v>151</v>
      </c>
      <c r="E995" s="240" t="s">
        <v>1864</v>
      </c>
      <c r="F995" s="241" t="s">
        <v>1865</v>
      </c>
      <c r="G995" s="242" t="s">
        <v>163</v>
      </c>
      <c r="H995" s="243">
        <v>1</v>
      </c>
      <c r="I995" s="8"/>
      <c r="J995" s="244">
        <f>ROUND(I995*H995,2)</f>
        <v>0</v>
      </c>
      <c r="K995" s="241"/>
      <c r="L995" s="112"/>
      <c r="M995" s="245" t="s">
        <v>5</v>
      </c>
      <c r="N995" s="246" t="s">
        <v>47</v>
      </c>
      <c r="O995" s="113"/>
      <c r="P995" s="247">
        <f>O995*H995</f>
        <v>0</v>
      </c>
      <c r="Q995" s="247">
        <v>0.00026</v>
      </c>
      <c r="R995" s="247">
        <f>Q995*H995</f>
        <v>0.00026</v>
      </c>
      <c r="S995" s="247">
        <v>0</v>
      </c>
      <c r="T995" s="248">
        <f>S995*H995</f>
        <v>0</v>
      </c>
      <c r="AR995" s="97" t="s">
        <v>238</v>
      </c>
      <c r="AT995" s="97" t="s">
        <v>151</v>
      </c>
      <c r="AU995" s="97" t="s">
        <v>86</v>
      </c>
      <c r="AY995" s="97" t="s">
        <v>149</v>
      </c>
      <c r="BE995" s="249">
        <f>IF(N995="základní",J995,0)</f>
        <v>0</v>
      </c>
      <c r="BF995" s="249">
        <f>IF(N995="snížená",J995,0)</f>
        <v>0</v>
      </c>
      <c r="BG995" s="249">
        <f>IF(N995="zákl. přenesená",J995,0)</f>
        <v>0</v>
      </c>
      <c r="BH995" s="249">
        <f>IF(N995="sníž. přenesená",J995,0)</f>
        <v>0</v>
      </c>
      <c r="BI995" s="249">
        <f>IF(N995="nulová",J995,0)</f>
        <v>0</v>
      </c>
      <c r="BJ995" s="97" t="s">
        <v>84</v>
      </c>
      <c r="BK995" s="249">
        <f>ROUND(I995*H995,2)</f>
        <v>0</v>
      </c>
      <c r="BL995" s="97" t="s">
        <v>238</v>
      </c>
      <c r="BM995" s="97" t="s">
        <v>1866</v>
      </c>
    </row>
    <row r="996" spans="2:65" s="117" customFormat="1" ht="51" customHeight="1">
      <c r="B996" s="112"/>
      <c r="C996" s="239" t="s">
        <v>1867</v>
      </c>
      <c r="D996" s="239" t="s">
        <v>151</v>
      </c>
      <c r="E996" s="240" t="s">
        <v>1868</v>
      </c>
      <c r="F996" s="241" t="s">
        <v>1869</v>
      </c>
      <c r="G996" s="242" t="s">
        <v>163</v>
      </c>
      <c r="H996" s="243">
        <v>1</v>
      </c>
      <c r="I996" s="8"/>
      <c r="J996" s="244">
        <f>ROUND(I996*H996,2)</f>
        <v>0</v>
      </c>
      <c r="K996" s="241"/>
      <c r="L996" s="112"/>
      <c r="M996" s="245" t="s">
        <v>5</v>
      </c>
      <c r="N996" s="246" t="s">
        <v>47</v>
      </c>
      <c r="O996" s="113"/>
      <c r="P996" s="247">
        <f>O996*H996</f>
        <v>0</v>
      </c>
      <c r="Q996" s="247">
        <v>0.00026</v>
      </c>
      <c r="R996" s="247">
        <f>Q996*H996</f>
        <v>0.00026</v>
      </c>
      <c r="S996" s="247">
        <v>0</v>
      </c>
      <c r="T996" s="248">
        <f>S996*H996</f>
        <v>0</v>
      </c>
      <c r="AR996" s="97" t="s">
        <v>238</v>
      </c>
      <c r="AT996" s="97" t="s">
        <v>151</v>
      </c>
      <c r="AU996" s="97" t="s">
        <v>86</v>
      </c>
      <c r="AY996" s="97" t="s">
        <v>149</v>
      </c>
      <c r="BE996" s="249">
        <f>IF(N996="základní",J996,0)</f>
        <v>0</v>
      </c>
      <c r="BF996" s="249">
        <f>IF(N996="snížená",J996,0)</f>
        <v>0</v>
      </c>
      <c r="BG996" s="249">
        <f>IF(N996="zákl. přenesená",J996,0)</f>
        <v>0</v>
      </c>
      <c r="BH996" s="249">
        <f>IF(N996="sníž. přenesená",J996,0)</f>
        <v>0</v>
      </c>
      <c r="BI996" s="249">
        <f>IF(N996="nulová",J996,0)</f>
        <v>0</v>
      </c>
      <c r="BJ996" s="97" t="s">
        <v>84</v>
      </c>
      <c r="BK996" s="249">
        <f>ROUND(I996*H996,2)</f>
        <v>0</v>
      </c>
      <c r="BL996" s="97" t="s">
        <v>238</v>
      </c>
      <c r="BM996" s="97" t="s">
        <v>1870</v>
      </c>
    </row>
    <row r="997" spans="2:65" s="117" customFormat="1" ht="38.25" customHeight="1">
      <c r="B997" s="112"/>
      <c r="C997" s="239" t="s">
        <v>1871</v>
      </c>
      <c r="D997" s="239" t="s">
        <v>151</v>
      </c>
      <c r="E997" s="240" t="s">
        <v>1872</v>
      </c>
      <c r="F997" s="241" t="s">
        <v>1873</v>
      </c>
      <c r="G997" s="242" t="s">
        <v>163</v>
      </c>
      <c r="H997" s="243">
        <v>1</v>
      </c>
      <c r="I997" s="8"/>
      <c r="J997" s="244">
        <f>ROUND(I997*H997,2)</f>
        <v>0</v>
      </c>
      <c r="K997" s="241"/>
      <c r="L997" s="112"/>
      <c r="M997" s="245" t="s">
        <v>5</v>
      </c>
      <c r="N997" s="246" t="s">
        <v>47</v>
      </c>
      <c r="O997" s="113"/>
      <c r="P997" s="247">
        <f>O997*H997</f>
        <v>0</v>
      </c>
      <c r="Q997" s="247">
        <v>0.00026</v>
      </c>
      <c r="R997" s="247">
        <f>Q997*H997</f>
        <v>0.00026</v>
      </c>
      <c r="S997" s="247">
        <v>0</v>
      </c>
      <c r="T997" s="248">
        <f>S997*H997</f>
        <v>0</v>
      </c>
      <c r="AR997" s="97" t="s">
        <v>238</v>
      </c>
      <c r="AT997" s="97" t="s">
        <v>151</v>
      </c>
      <c r="AU997" s="97" t="s">
        <v>86</v>
      </c>
      <c r="AY997" s="97" t="s">
        <v>149</v>
      </c>
      <c r="BE997" s="249">
        <f>IF(N997="základní",J997,0)</f>
        <v>0</v>
      </c>
      <c r="BF997" s="249">
        <f>IF(N997="snížená",J997,0)</f>
        <v>0</v>
      </c>
      <c r="BG997" s="249">
        <f>IF(N997="zákl. přenesená",J997,0)</f>
        <v>0</v>
      </c>
      <c r="BH997" s="249">
        <f>IF(N997="sníž. přenesená",J997,0)</f>
        <v>0</v>
      </c>
      <c r="BI997" s="249">
        <f>IF(N997="nulová",J997,0)</f>
        <v>0</v>
      </c>
      <c r="BJ997" s="97" t="s">
        <v>84</v>
      </c>
      <c r="BK997" s="249">
        <f>ROUND(I997*H997,2)</f>
        <v>0</v>
      </c>
      <c r="BL997" s="97" t="s">
        <v>238</v>
      </c>
      <c r="BM997" s="97" t="s">
        <v>1874</v>
      </c>
    </row>
    <row r="998" spans="2:63" s="226" customFormat="1" ht="29.85" customHeight="1">
      <c r="B998" s="225"/>
      <c r="D998" s="236" t="s">
        <v>75</v>
      </c>
      <c r="E998" s="237" t="s">
        <v>1875</v>
      </c>
      <c r="F998" s="237" t="s">
        <v>1876</v>
      </c>
      <c r="I998" s="7"/>
      <c r="J998" s="238">
        <f>BK998</f>
        <v>0</v>
      </c>
      <c r="L998" s="225"/>
      <c r="M998" s="230"/>
      <c r="N998" s="231"/>
      <c r="O998" s="231"/>
      <c r="P998" s="232">
        <f>SUM(P999:P1036)</f>
        <v>0</v>
      </c>
      <c r="Q998" s="231"/>
      <c r="R998" s="232">
        <f>SUM(R999:R1036)</f>
        <v>0.17320237999999988</v>
      </c>
      <c r="S998" s="231"/>
      <c r="T998" s="233">
        <f>SUM(T999:T1036)</f>
        <v>4.993604</v>
      </c>
      <c r="AR998" s="227" t="s">
        <v>86</v>
      </c>
      <c r="AT998" s="234" t="s">
        <v>75</v>
      </c>
      <c r="AU998" s="234" t="s">
        <v>84</v>
      </c>
      <c r="AY998" s="227" t="s">
        <v>149</v>
      </c>
      <c r="BK998" s="235">
        <f>SUM(BK999:BK1036)</f>
        <v>0</v>
      </c>
    </row>
    <row r="999" spans="2:65" s="117" customFormat="1" ht="25.5" customHeight="1">
      <c r="B999" s="112"/>
      <c r="C999" s="239" t="s">
        <v>1877</v>
      </c>
      <c r="D999" s="239" t="s">
        <v>151</v>
      </c>
      <c r="E999" s="240" t="s">
        <v>1878</v>
      </c>
      <c r="F999" s="241" t="s">
        <v>1879</v>
      </c>
      <c r="G999" s="242" t="s">
        <v>182</v>
      </c>
      <c r="H999" s="243">
        <v>380</v>
      </c>
      <c r="I999" s="8"/>
      <c r="J999" s="244">
        <f>ROUND(I999*H999,2)</f>
        <v>0</v>
      </c>
      <c r="K999" s="241"/>
      <c r="L999" s="112"/>
      <c r="M999" s="245" t="s">
        <v>5</v>
      </c>
      <c r="N999" s="246" t="s">
        <v>47</v>
      </c>
      <c r="O999" s="113"/>
      <c r="P999" s="247">
        <f>O999*H999</f>
        <v>0</v>
      </c>
      <c r="Q999" s="247">
        <v>0.00025</v>
      </c>
      <c r="R999" s="247">
        <f>Q999*H999</f>
        <v>0.095</v>
      </c>
      <c r="S999" s="247">
        <v>0</v>
      </c>
      <c r="T999" s="248">
        <f>S999*H999</f>
        <v>0</v>
      </c>
      <c r="AR999" s="97" t="s">
        <v>238</v>
      </c>
      <c r="AT999" s="97" t="s">
        <v>151</v>
      </c>
      <c r="AU999" s="97" t="s">
        <v>86</v>
      </c>
      <c r="AY999" s="97" t="s">
        <v>149</v>
      </c>
      <c r="BE999" s="249">
        <f>IF(N999="základní",J999,0)</f>
        <v>0</v>
      </c>
      <c r="BF999" s="249">
        <f>IF(N999="snížená",J999,0)</f>
        <v>0</v>
      </c>
      <c r="BG999" s="249">
        <f>IF(N999="zákl. přenesená",J999,0)</f>
        <v>0</v>
      </c>
      <c r="BH999" s="249">
        <f>IF(N999="sníž. přenesená",J999,0)</f>
        <v>0</v>
      </c>
      <c r="BI999" s="249">
        <f>IF(N999="nulová",J999,0)</f>
        <v>0</v>
      </c>
      <c r="BJ999" s="97" t="s">
        <v>84</v>
      </c>
      <c r="BK999" s="249">
        <f>ROUND(I999*H999,2)</f>
        <v>0</v>
      </c>
      <c r="BL999" s="97" t="s">
        <v>238</v>
      </c>
      <c r="BM999" s="97" t="s">
        <v>1880</v>
      </c>
    </row>
    <row r="1000" spans="2:47" s="117" customFormat="1" ht="40.5">
      <c r="B1000" s="112"/>
      <c r="D1000" s="259" t="s">
        <v>242</v>
      </c>
      <c r="F1000" s="294" t="s">
        <v>1881</v>
      </c>
      <c r="I1000" s="13"/>
      <c r="L1000" s="112"/>
      <c r="M1000" s="290"/>
      <c r="N1000" s="113"/>
      <c r="O1000" s="113"/>
      <c r="P1000" s="113"/>
      <c r="Q1000" s="113"/>
      <c r="R1000" s="113"/>
      <c r="S1000" s="113"/>
      <c r="T1000" s="143"/>
      <c r="AT1000" s="97" t="s">
        <v>242</v>
      </c>
      <c r="AU1000" s="97" t="s">
        <v>86</v>
      </c>
    </row>
    <row r="1001" spans="2:65" s="117" customFormat="1" ht="16.5" customHeight="1">
      <c r="B1001" s="112"/>
      <c r="C1001" s="239" t="s">
        <v>1882</v>
      </c>
      <c r="D1001" s="239" t="s">
        <v>151</v>
      </c>
      <c r="E1001" s="240" t="s">
        <v>1883</v>
      </c>
      <c r="F1001" s="241" t="s">
        <v>1884</v>
      </c>
      <c r="G1001" s="242" t="s">
        <v>182</v>
      </c>
      <c r="H1001" s="243">
        <v>179.901</v>
      </c>
      <c r="I1001" s="8"/>
      <c r="J1001" s="244">
        <f>ROUND(I1001*H1001,2)</f>
        <v>0</v>
      </c>
      <c r="K1001" s="241"/>
      <c r="L1001" s="112"/>
      <c r="M1001" s="245" t="s">
        <v>5</v>
      </c>
      <c r="N1001" s="246" t="s">
        <v>47</v>
      </c>
      <c r="O1001" s="113"/>
      <c r="P1001" s="247">
        <f>O1001*H1001</f>
        <v>0</v>
      </c>
      <c r="Q1001" s="247">
        <v>0.00038</v>
      </c>
      <c r="R1001" s="247">
        <f>Q1001*H1001</f>
        <v>0.06836238000000001</v>
      </c>
      <c r="S1001" s="247">
        <v>0</v>
      </c>
      <c r="T1001" s="248">
        <f>S1001*H1001</f>
        <v>0</v>
      </c>
      <c r="AR1001" s="97" t="s">
        <v>238</v>
      </c>
      <c r="AT1001" s="97" t="s">
        <v>151</v>
      </c>
      <c r="AU1001" s="97" t="s">
        <v>86</v>
      </c>
      <c r="AY1001" s="97" t="s">
        <v>149</v>
      </c>
      <c r="BE1001" s="249">
        <f>IF(N1001="základní",J1001,0)</f>
        <v>0</v>
      </c>
      <c r="BF1001" s="249">
        <f>IF(N1001="snížená",J1001,0)</f>
        <v>0</v>
      </c>
      <c r="BG1001" s="249">
        <f>IF(N1001="zákl. přenesená",J1001,0)</f>
        <v>0</v>
      </c>
      <c r="BH1001" s="249">
        <f>IF(N1001="sníž. přenesená",J1001,0)</f>
        <v>0</v>
      </c>
      <c r="BI1001" s="249">
        <f>IF(N1001="nulová",J1001,0)</f>
        <v>0</v>
      </c>
      <c r="BJ1001" s="97" t="s">
        <v>84</v>
      </c>
      <c r="BK1001" s="249">
        <f>ROUND(I1001*H1001,2)</f>
        <v>0</v>
      </c>
      <c r="BL1001" s="97" t="s">
        <v>238</v>
      </c>
      <c r="BM1001" s="97" t="s">
        <v>1885</v>
      </c>
    </row>
    <row r="1002" spans="2:51" s="264" customFormat="1" ht="13.5">
      <c r="B1002" s="263"/>
      <c r="D1002" s="252" t="s">
        <v>157</v>
      </c>
      <c r="E1002" s="265" t="s">
        <v>5</v>
      </c>
      <c r="F1002" s="266" t="s">
        <v>1886</v>
      </c>
      <c r="H1002" s="267" t="s">
        <v>5</v>
      </c>
      <c r="I1002" s="10"/>
      <c r="L1002" s="263"/>
      <c r="M1002" s="268"/>
      <c r="N1002" s="269"/>
      <c r="O1002" s="269"/>
      <c r="P1002" s="269"/>
      <c r="Q1002" s="269"/>
      <c r="R1002" s="269"/>
      <c r="S1002" s="269"/>
      <c r="T1002" s="270"/>
      <c r="AT1002" s="267" t="s">
        <v>157</v>
      </c>
      <c r="AU1002" s="267" t="s">
        <v>86</v>
      </c>
      <c r="AV1002" s="264" t="s">
        <v>84</v>
      </c>
      <c r="AW1002" s="264" t="s">
        <v>39</v>
      </c>
      <c r="AX1002" s="264" t="s">
        <v>76</v>
      </c>
      <c r="AY1002" s="267" t="s">
        <v>149</v>
      </c>
    </row>
    <row r="1003" spans="2:51" s="264" customFormat="1" ht="13.5">
      <c r="B1003" s="263"/>
      <c r="D1003" s="252" t="s">
        <v>157</v>
      </c>
      <c r="E1003" s="265" t="s">
        <v>5</v>
      </c>
      <c r="F1003" s="266" t="s">
        <v>1887</v>
      </c>
      <c r="H1003" s="267" t="s">
        <v>5</v>
      </c>
      <c r="I1003" s="10"/>
      <c r="L1003" s="263"/>
      <c r="M1003" s="268"/>
      <c r="N1003" s="269"/>
      <c r="O1003" s="269"/>
      <c r="P1003" s="269"/>
      <c r="Q1003" s="269"/>
      <c r="R1003" s="269"/>
      <c r="S1003" s="269"/>
      <c r="T1003" s="270"/>
      <c r="AT1003" s="267" t="s">
        <v>157</v>
      </c>
      <c r="AU1003" s="267" t="s">
        <v>86</v>
      </c>
      <c r="AV1003" s="264" t="s">
        <v>84</v>
      </c>
      <c r="AW1003" s="264" t="s">
        <v>39</v>
      </c>
      <c r="AX1003" s="264" t="s">
        <v>76</v>
      </c>
      <c r="AY1003" s="267" t="s">
        <v>149</v>
      </c>
    </row>
    <row r="1004" spans="2:51" s="251" customFormat="1" ht="40.5">
      <c r="B1004" s="250"/>
      <c r="D1004" s="259" t="s">
        <v>157</v>
      </c>
      <c r="E1004" s="260" t="s">
        <v>5</v>
      </c>
      <c r="F1004" s="261" t="s">
        <v>1888</v>
      </c>
      <c r="H1004" s="262">
        <v>179.901</v>
      </c>
      <c r="I1004" s="9"/>
      <c r="L1004" s="250"/>
      <c r="M1004" s="256"/>
      <c r="N1004" s="257"/>
      <c r="O1004" s="257"/>
      <c r="P1004" s="257"/>
      <c r="Q1004" s="257"/>
      <c r="R1004" s="257"/>
      <c r="S1004" s="257"/>
      <c r="T1004" s="258"/>
      <c r="AT1004" s="253" t="s">
        <v>157</v>
      </c>
      <c r="AU1004" s="253" t="s">
        <v>86</v>
      </c>
      <c r="AV1004" s="251" t="s">
        <v>86</v>
      </c>
      <c r="AW1004" s="251" t="s">
        <v>39</v>
      </c>
      <c r="AX1004" s="251" t="s">
        <v>84</v>
      </c>
      <c r="AY1004" s="253" t="s">
        <v>149</v>
      </c>
    </row>
    <row r="1005" spans="2:65" s="117" customFormat="1" ht="16.5" customHeight="1">
      <c r="B1005" s="112"/>
      <c r="C1005" s="239" t="s">
        <v>1889</v>
      </c>
      <c r="D1005" s="239" t="s">
        <v>151</v>
      </c>
      <c r="E1005" s="240" t="s">
        <v>1890</v>
      </c>
      <c r="F1005" s="241" t="s">
        <v>1891</v>
      </c>
      <c r="G1005" s="242" t="s">
        <v>163</v>
      </c>
      <c r="H1005" s="243">
        <v>13</v>
      </c>
      <c r="I1005" s="8"/>
      <c r="J1005" s="244">
        <f>ROUND(I1005*H1005,2)</f>
        <v>0</v>
      </c>
      <c r="K1005" s="241"/>
      <c r="L1005" s="112"/>
      <c r="M1005" s="245" t="s">
        <v>5</v>
      </c>
      <c r="N1005" s="246" t="s">
        <v>47</v>
      </c>
      <c r="O1005" s="113"/>
      <c r="P1005" s="247">
        <f>O1005*H1005</f>
        <v>0</v>
      </c>
      <c r="Q1005" s="247">
        <v>0.00038</v>
      </c>
      <c r="R1005" s="247">
        <f>Q1005*H1005</f>
        <v>0.00494</v>
      </c>
      <c r="S1005" s="247">
        <v>0</v>
      </c>
      <c r="T1005" s="248">
        <f>S1005*H1005</f>
        <v>0</v>
      </c>
      <c r="AR1005" s="97" t="s">
        <v>238</v>
      </c>
      <c r="AT1005" s="97" t="s">
        <v>151</v>
      </c>
      <c r="AU1005" s="97" t="s">
        <v>86</v>
      </c>
      <c r="AY1005" s="97" t="s">
        <v>149</v>
      </c>
      <c r="BE1005" s="249">
        <f>IF(N1005="základní",J1005,0)</f>
        <v>0</v>
      </c>
      <c r="BF1005" s="249">
        <f>IF(N1005="snížená",J1005,0)</f>
        <v>0</v>
      </c>
      <c r="BG1005" s="249">
        <f>IF(N1005="zákl. přenesená",J1005,0)</f>
        <v>0</v>
      </c>
      <c r="BH1005" s="249">
        <f>IF(N1005="sníž. přenesená",J1005,0)</f>
        <v>0</v>
      </c>
      <c r="BI1005" s="249">
        <f>IF(N1005="nulová",J1005,0)</f>
        <v>0</v>
      </c>
      <c r="BJ1005" s="97" t="s">
        <v>84</v>
      </c>
      <c r="BK1005" s="249">
        <f>ROUND(I1005*H1005,2)</f>
        <v>0</v>
      </c>
      <c r="BL1005" s="97" t="s">
        <v>238</v>
      </c>
      <c r="BM1005" s="97" t="s">
        <v>1892</v>
      </c>
    </row>
    <row r="1006" spans="2:51" s="264" customFormat="1" ht="13.5">
      <c r="B1006" s="263"/>
      <c r="D1006" s="252" t="s">
        <v>157</v>
      </c>
      <c r="E1006" s="265" t="s">
        <v>5</v>
      </c>
      <c r="F1006" s="266" t="s">
        <v>1886</v>
      </c>
      <c r="H1006" s="267" t="s">
        <v>5</v>
      </c>
      <c r="I1006" s="10"/>
      <c r="L1006" s="263"/>
      <c r="M1006" s="268"/>
      <c r="N1006" s="269"/>
      <c r="O1006" s="269"/>
      <c r="P1006" s="269"/>
      <c r="Q1006" s="269"/>
      <c r="R1006" s="269"/>
      <c r="S1006" s="269"/>
      <c r="T1006" s="270"/>
      <c r="AT1006" s="267" t="s">
        <v>157</v>
      </c>
      <c r="AU1006" s="267" t="s">
        <v>86</v>
      </c>
      <c r="AV1006" s="264" t="s">
        <v>84</v>
      </c>
      <c r="AW1006" s="264" t="s">
        <v>39</v>
      </c>
      <c r="AX1006" s="264" t="s">
        <v>76</v>
      </c>
      <c r="AY1006" s="267" t="s">
        <v>149</v>
      </c>
    </row>
    <row r="1007" spans="2:51" s="264" customFormat="1" ht="13.5">
      <c r="B1007" s="263"/>
      <c r="D1007" s="252" t="s">
        <v>157</v>
      </c>
      <c r="E1007" s="265" t="s">
        <v>5</v>
      </c>
      <c r="F1007" s="266" t="s">
        <v>1893</v>
      </c>
      <c r="H1007" s="267" t="s">
        <v>5</v>
      </c>
      <c r="I1007" s="10"/>
      <c r="L1007" s="263"/>
      <c r="M1007" s="268"/>
      <c r="N1007" s="269"/>
      <c r="O1007" s="269"/>
      <c r="P1007" s="269"/>
      <c r="Q1007" s="269"/>
      <c r="R1007" s="269"/>
      <c r="S1007" s="269"/>
      <c r="T1007" s="270"/>
      <c r="AT1007" s="267" t="s">
        <v>157</v>
      </c>
      <c r="AU1007" s="267" t="s">
        <v>86</v>
      </c>
      <c r="AV1007" s="264" t="s">
        <v>84</v>
      </c>
      <c r="AW1007" s="264" t="s">
        <v>39</v>
      </c>
      <c r="AX1007" s="264" t="s">
        <v>76</v>
      </c>
      <c r="AY1007" s="267" t="s">
        <v>149</v>
      </c>
    </row>
    <row r="1008" spans="2:51" s="251" customFormat="1" ht="13.5">
      <c r="B1008" s="250"/>
      <c r="D1008" s="259" t="s">
        <v>157</v>
      </c>
      <c r="E1008" s="260" t="s">
        <v>5</v>
      </c>
      <c r="F1008" s="261" t="s">
        <v>1894</v>
      </c>
      <c r="H1008" s="262">
        <v>13</v>
      </c>
      <c r="I1008" s="9"/>
      <c r="L1008" s="250"/>
      <c r="M1008" s="256"/>
      <c r="N1008" s="257"/>
      <c r="O1008" s="257"/>
      <c r="P1008" s="257"/>
      <c r="Q1008" s="257"/>
      <c r="R1008" s="257"/>
      <c r="S1008" s="257"/>
      <c r="T1008" s="258"/>
      <c r="AT1008" s="253" t="s">
        <v>157</v>
      </c>
      <c r="AU1008" s="253" t="s">
        <v>86</v>
      </c>
      <c r="AV1008" s="251" t="s">
        <v>86</v>
      </c>
      <c r="AW1008" s="251" t="s">
        <v>39</v>
      </c>
      <c r="AX1008" s="251" t="s">
        <v>84</v>
      </c>
      <c r="AY1008" s="253" t="s">
        <v>149</v>
      </c>
    </row>
    <row r="1009" spans="2:65" s="117" customFormat="1" ht="16.5" customHeight="1">
      <c r="B1009" s="112"/>
      <c r="C1009" s="239" t="s">
        <v>1895</v>
      </c>
      <c r="D1009" s="239" t="s">
        <v>151</v>
      </c>
      <c r="E1009" s="240" t="s">
        <v>1896</v>
      </c>
      <c r="F1009" s="241" t="s">
        <v>1897</v>
      </c>
      <c r="G1009" s="242" t="s">
        <v>163</v>
      </c>
      <c r="H1009" s="243">
        <v>63</v>
      </c>
      <c r="I1009" s="8"/>
      <c r="J1009" s="244">
        <f>ROUND(I1009*H1009,2)</f>
        <v>0</v>
      </c>
      <c r="K1009" s="241"/>
      <c r="L1009" s="112"/>
      <c r="M1009" s="245" t="s">
        <v>5</v>
      </c>
      <c r="N1009" s="246" t="s">
        <v>47</v>
      </c>
      <c r="O1009" s="113"/>
      <c r="P1009" s="247">
        <f>O1009*H1009</f>
        <v>0</v>
      </c>
      <c r="Q1009" s="247">
        <v>0</v>
      </c>
      <c r="R1009" s="247">
        <f>Q1009*H1009</f>
        <v>0</v>
      </c>
      <c r="S1009" s="247">
        <v>0</v>
      </c>
      <c r="T1009" s="248">
        <f>S1009*H1009</f>
        <v>0</v>
      </c>
      <c r="AR1009" s="97" t="s">
        <v>238</v>
      </c>
      <c r="AT1009" s="97" t="s">
        <v>151</v>
      </c>
      <c r="AU1009" s="97" t="s">
        <v>86</v>
      </c>
      <c r="AY1009" s="97" t="s">
        <v>149</v>
      </c>
      <c r="BE1009" s="249">
        <f>IF(N1009="základní",J1009,0)</f>
        <v>0</v>
      </c>
      <c r="BF1009" s="249">
        <f>IF(N1009="snížená",J1009,0)</f>
        <v>0</v>
      </c>
      <c r="BG1009" s="249">
        <f>IF(N1009="zákl. přenesená",J1009,0)</f>
        <v>0</v>
      </c>
      <c r="BH1009" s="249">
        <f>IF(N1009="sníž. přenesená",J1009,0)</f>
        <v>0</v>
      </c>
      <c r="BI1009" s="249">
        <f>IF(N1009="nulová",J1009,0)</f>
        <v>0</v>
      </c>
      <c r="BJ1009" s="97" t="s">
        <v>84</v>
      </c>
      <c r="BK1009" s="249">
        <f>ROUND(I1009*H1009,2)</f>
        <v>0</v>
      </c>
      <c r="BL1009" s="97" t="s">
        <v>238</v>
      </c>
      <c r="BM1009" s="97" t="s">
        <v>1898</v>
      </c>
    </row>
    <row r="1010" spans="2:51" s="251" customFormat="1" ht="13.5">
      <c r="B1010" s="250"/>
      <c r="D1010" s="259" t="s">
        <v>157</v>
      </c>
      <c r="E1010" s="260" t="s">
        <v>5</v>
      </c>
      <c r="F1010" s="261" t="s">
        <v>1899</v>
      </c>
      <c r="H1010" s="262">
        <v>63</v>
      </c>
      <c r="I1010" s="9"/>
      <c r="L1010" s="250"/>
      <c r="M1010" s="256"/>
      <c r="N1010" s="257"/>
      <c r="O1010" s="257"/>
      <c r="P1010" s="257"/>
      <c r="Q1010" s="257"/>
      <c r="R1010" s="257"/>
      <c r="S1010" s="257"/>
      <c r="T1010" s="258"/>
      <c r="AT1010" s="253" t="s">
        <v>157</v>
      </c>
      <c r="AU1010" s="253" t="s">
        <v>86</v>
      </c>
      <c r="AV1010" s="251" t="s">
        <v>86</v>
      </c>
      <c r="AW1010" s="251" t="s">
        <v>39</v>
      </c>
      <c r="AX1010" s="251" t="s">
        <v>84</v>
      </c>
      <c r="AY1010" s="253" t="s">
        <v>149</v>
      </c>
    </row>
    <row r="1011" spans="2:65" s="117" customFormat="1" ht="25.5" customHeight="1">
      <c r="B1011" s="112"/>
      <c r="C1011" s="239" t="s">
        <v>1900</v>
      </c>
      <c r="D1011" s="239" t="s">
        <v>151</v>
      </c>
      <c r="E1011" s="240" t="s">
        <v>1901</v>
      </c>
      <c r="F1011" s="241" t="s">
        <v>1902</v>
      </c>
      <c r="G1011" s="242" t="s">
        <v>163</v>
      </c>
      <c r="H1011" s="243">
        <v>1</v>
      </c>
      <c r="I1011" s="8"/>
      <c r="J1011" s="244">
        <f>ROUND(I1011*H1011,2)</f>
        <v>0</v>
      </c>
      <c r="K1011" s="241"/>
      <c r="L1011" s="112"/>
      <c r="M1011" s="245" t="s">
        <v>5</v>
      </c>
      <c r="N1011" s="246" t="s">
        <v>47</v>
      </c>
      <c r="O1011" s="113"/>
      <c r="P1011" s="247">
        <f>O1011*H1011</f>
        <v>0</v>
      </c>
      <c r="Q1011" s="247">
        <v>7E-05</v>
      </c>
      <c r="R1011" s="247">
        <f>Q1011*H1011</f>
        <v>7E-05</v>
      </c>
      <c r="S1011" s="247">
        <v>0</v>
      </c>
      <c r="T1011" s="248">
        <f>S1011*H1011</f>
        <v>0</v>
      </c>
      <c r="AR1011" s="97" t="s">
        <v>238</v>
      </c>
      <c r="AT1011" s="97" t="s">
        <v>151</v>
      </c>
      <c r="AU1011" s="97" t="s">
        <v>86</v>
      </c>
      <c r="AY1011" s="97" t="s">
        <v>149</v>
      </c>
      <c r="BE1011" s="249">
        <f>IF(N1011="základní",J1011,0)</f>
        <v>0</v>
      </c>
      <c r="BF1011" s="249">
        <f>IF(N1011="snížená",J1011,0)</f>
        <v>0</v>
      </c>
      <c r="BG1011" s="249">
        <f>IF(N1011="zákl. přenesená",J1011,0)</f>
        <v>0</v>
      </c>
      <c r="BH1011" s="249">
        <f>IF(N1011="sníž. přenesená",J1011,0)</f>
        <v>0</v>
      </c>
      <c r="BI1011" s="249">
        <f>IF(N1011="nulová",J1011,0)</f>
        <v>0</v>
      </c>
      <c r="BJ1011" s="97" t="s">
        <v>84</v>
      </c>
      <c r="BK1011" s="249">
        <f>ROUND(I1011*H1011,2)</f>
        <v>0</v>
      </c>
      <c r="BL1011" s="97" t="s">
        <v>238</v>
      </c>
      <c r="BM1011" s="97" t="s">
        <v>1903</v>
      </c>
    </row>
    <row r="1012" spans="2:47" s="117" customFormat="1" ht="27">
      <c r="B1012" s="112"/>
      <c r="D1012" s="259" t="s">
        <v>242</v>
      </c>
      <c r="F1012" s="294" t="s">
        <v>1904</v>
      </c>
      <c r="I1012" s="13"/>
      <c r="L1012" s="112"/>
      <c r="M1012" s="290"/>
      <c r="N1012" s="113"/>
      <c r="O1012" s="113"/>
      <c r="P1012" s="113"/>
      <c r="Q1012" s="113"/>
      <c r="R1012" s="113"/>
      <c r="S1012" s="113"/>
      <c r="T1012" s="143"/>
      <c r="AT1012" s="97" t="s">
        <v>242</v>
      </c>
      <c r="AU1012" s="97" t="s">
        <v>86</v>
      </c>
    </row>
    <row r="1013" spans="2:65" s="117" customFormat="1" ht="38.25" customHeight="1">
      <c r="B1013" s="112"/>
      <c r="C1013" s="239" t="s">
        <v>1905</v>
      </c>
      <c r="D1013" s="239" t="s">
        <v>151</v>
      </c>
      <c r="E1013" s="240" t="s">
        <v>1906</v>
      </c>
      <c r="F1013" s="241" t="s">
        <v>1907</v>
      </c>
      <c r="G1013" s="242" t="s">
        <v>163</v>
      </c>
      <c r="H1013" s="243">
        <v>3</v>
      </c>
      <c r="I1013" s="8"/>
      <c r="J1013" s="244">
        <f>ROUND(I1013*H1013,2)</f>
        <v>0</v>
      </c>
      <c r="K1013" s="241"/>
      <c r="L1013" s="112"/>
      <c r="M1013" s="245" t="s">
        <v>5</v>
      </c>
      <c r="N1013" s="246" t="s">
        <v>47</v>
      </c>
      <c r="O1013" s="113"/>
      <c r="P1013" s="247">
        <f>O1013*H1013</f>
        <v>0</v>
      </c>
      <c r="Q1013" s="247">
        <v>7E-05</v>
      </c>
      <c r="R1013" s="247">
        <f>Q1013*H1013</f>
        <v>0.00020999999999999998</v>
      </c>
      <c r="S1013" s="247">
        <v>0</v>
      </c>
      <c r="T1013" s="248">
        <f>S1013*H1013</f>
        <v>0</v>
      </c>
      <c r="AR1013" s="97" t="s">
        <v>238</v>
      </c>
      <c r="AT1013" s="97" t="s">
        <v>151</v>
      </c>
      <c r="AU1013" s="97" t="s">
        <v>86</v>
      </c>
      <c r="AY1013" s="97" t="s">
        <v>149</v>
      </c>
      <c r="BE1013" s="249">
        <f>IF(N1013="základní",J1013,0)</f>
        <v>0</v>
      </c>
      <c r="BF1013" s="249">
        <f>IF(N1013="snížená",J1013,0)</f>
        <v>0</v>
      </c>
      <c r="BG1013" s="249">
        <f>IF(N1013="zákl. přenesená",J1013,0)</f>
        <v>0</v>
      </c>
      <c r="BH1013" s="249">
        <f>IF(N1013="sníž. přenesená",J1013,0)</f>
        <v>0</v>
      </c>
      <c r="BI1013" s="249">
        <f>IF(N1013="nulová",J1013,0)</f>
        <v>0</v>
      </c>
      <c r="BJ1013" s="97" t="s">
        <v>84</v>
      </c>
      <c r="BK1013" s="249">
        <f>ROUND(I1013*H1013,2)</f>
        <v>0</v>
      </c>
      <c r="BL1013" s="97" t="s">
        <v>238</v>
      </c>
      <c r="BM1013" s="97" t="s">
        <v>1908</v>
      </c>
    </row>
    <row r="1014" spans="2:65" s="117" customFormat="1" ht="38.25" customHeight="1">
      <c r="B1014" s="112"/>
      <c r="C1014" s="239" t="s">
        <v>1909</v>
      </c>
      <c r="D1014" s="239" t="s">
        <v>151</v>
      </c>
      <c r="E1014" s="240" t="s">
        <v>1910</v>
      </c>
      <c r="F1014" s="241" t="s">
        <v>1911</v>
      </c>
      <c r="G1014" s="242" t="s">
        <v>163</v>
      </c>
      <c r="H1014" s="243">
        <v>1</v>
      </c>
      <c r="I1014" s="8"/>
      <c r="J1014" s="244">
        <f>ROUND(I1014*H1014,2)</f>
        <v>0</v>
      </c>
      <c r="K1014" s="241"/>
      <c r="L1014" s="112"/>
      <c r="M1014" s="245" t="s">
        <v>5</v>
      </c>
      <c r="N1014" s="246" t="s">
        <v>47</v>
      </c>
      <c r="O1014" s="113"/>
      <c r="P1014" s="247">
        <f>O1014*H1014</f>
        <v>0</v>
      </c>
      <c r="Q1014" s="247">
        <v>7E-05</v>
      </c>
      <c r="R1014" s="247">
        <f>Q1014*H1014</f>
        <v>7E-05</v>
      </c>
      <c r="S1014" s="247">
        <v>0</v>
      </c>
      <c r="T1014" s="248">
        <f>S1014*H1014</f>
        <v>0</v>
      </c>
      <c r="AR1014" s="97" t="s">
        <v>238</v>
      </c>
      <c r="AT1014" s="97" t="s">
        <v>151</v>
      </c>
      <c r="AU1014" s="97" t="s">
        <v>86</v>
      </c>
      <c r="AY1014" s="97" t="s">
        <v>149</v>
      </c>
      <c r="BE1014" s="249">
        <f>IF(N1014="základní",J1014,0)</f>
        <v>0</v>
      </c>
      <c r="BF1014" s="249">
        <f>IF(N1014="snížená",J1014,0)</f>
        <v>0</v>
      </c>
      <c r="BG1014" s="249">
        <f>IF(N1014="zákl. přenesená",J1014,0)</f>
        <v>0</v>
      </c>
      <c r="BH1014" s="249">
        <f>IF(N1014="sníž. přenesená",J1014,0)</f>
        <v>0</v>
      </c>
      <c r="BI1014" s="249">
        <f>IF(N1014="nulová",J1014,0)</f>
        <v>0</v>
      </c>
      <c r="BJ1014" s="97" t="s">
        <v>84</v>
      </c>
      <c r="BK1014" s="249">
        <f>ROUND(I1014*H1014,2)</f>
        <v>0</v>
      </c>
      <c r="BL1014" s="97" t="s">
        <v>238</v>
      </c>
      <c r="BM1014" s="97" t="s">
        <v>1912</v>
      </c>
    </row>
    <row r="1015" spans="2:65" s="117" customFormat="1" ht="25.5" customHeight="1">
      <c r="B1015" s="112"/>
      <c r="C1015" s="239" t="s">
        <v>1913</v>
      </c>
      <c r="D1015" s="239" t="s">
        <v>151</v>
      </c>
      <c r="E1015" s="240" t="s">
        <v>1914</v>
      </c>
      <c r="F1015" s="241" t="s">
        <v>1915</v>
      </c>
      <c r="G1015" s="242" t="s">
        <v>770</v>
      </c>
      <c r="H1015" s="243">
        <v>4993.604</v>
      </c>
      <c r="I1015" s="8"/>
      <c r="J1015" s="244">
        <f>ROUND(I1015*H1015,2)</f>
        <v>0</v>
      </c>
      <c r="K1015" s="241"/>
      <c r="L1015" s="112"/>
      <c r="M1015" s="245" t="s">
        <v>5</v>
      </c>
      <c r="N1015" s="246" t="s">
        <v>47</v>
      </c>
      <c r="O1015" s="113"/>
      <c r="P1015" s="247">
        <f>O1015*H1015</f>
        <v>0</v>
      </c>
      <c r="Q1015" s="247">
        <v>0</v>
      </c>
      <c r="R1015" s="247">
        <f>Q1015*H1015</f>
        <v>0</v>
      </c>
      <c r="S1015" s="247">
        <v>0.001</v>
      </c>
      <c r="T1015" s="248">
        <f>S1015*H1015</f>
        <v>4.993604</v>
      </c>
      <c r="AR1015" s="97" t="s">
        <v>238</v>
      </c>
      <c r="AT1015" s="97" t="s">
        <v>151</v>
      </c>
      <c r="AU1015" s="97" t="s">
        <v>86</v>
      </c>
      <c r="AY1015" s="97" t="s">
        <v>149</v>
      </c>
      <c r="BE1015" s="249">
        <f>IF(N1015="základní",J1015,0)</f>
        <v>0</v>
      </c>
      <c r="BF1015" s="249">
        <f>IF(N1015="snížená",J1015,0)</f>
        <v>0</v>
      </c>
      <c r="BG1015" s="249">
        <f>IF(N1015="zákl. přenesená",J1015,0)</f>
        <v>0</v>
      </c>
      <c r="BH1015" s="249">
        <f>IF(N1015="sníž. přenesená",J1015,0)</f>
        <v>0</v>
      </c>
      <c r="BI1015" s="249">
        <f>IF(N1015="nulová",J1015,0)</f>
        <v>0</v>
      </c>
      <c r="BJ1015" s="97" t="s">
        <v>84</v>
      </c>
      <c r="BK1015" s="249">
        <f>ROUND(I1015*H1015,2)</f>
        <v>0</v>
      </c>
      <c r="BL1015" s="97" t="s">
        <v>238</v>
      </c>
      <c r="BM1015" s="97" t="s">
        <v>1916</v>
      </c>
    </row>
    <row r="1016" spans="2:51" s="264" customFormat="1" ht="13.5">
      <c r="B1016" s="263"/>
      <c r="D1016" s="252" t="s">
        <v>157</v>
      </c>
      <c r="E1016" s="265" t="s">
        <v>5</v>
      </c>
      <c r="F1016" s="266" t="s">
        <v>1917</v>
      </c>
      <c r="H1016" s="267" t="s">
        <v>5</v>
      </c>
      <c r="I1016" s="10"/>
      <c r="L1016" s="263"/>
      <c r="M1016" s="268"/>
      <c r="N1016" s="269"/>
      <c r="O1016" s="269"/>
      <c r="P1016" s="269"/>
      <c r="Q1016" s="269"/>
      <c r="R1016" s="269"/>
      <c r="S1016" s="269"/>
      <c r="T1016" s="270"/>
      <c r="AT1016" s="267" t="s">
        <v>157</v>
      </c>
      <c r="AU1016" s="267" t="s">
        <v>86</v>
      </c>
      <c r="AV1016" s="264" t="s">
        <v>84</v>
      </c>
      <c r="AW1016" s="264" t="s">
        <v>39</v>
      </c>
      <c r="AX1016" s="264" t="s">
        <v>76</v>
      </c>
      <c r="AY1016" s="267" t="s">
        <v>149</v>
      </c>
    </row>
    <row r="1017" spans="2:51" s="264" customFormat="1" ht="13.5">
      <c r="B1017" s="263"/>
      <c r="D1017" s="252" t="s">
        <v>157</v>
      </c>
      <c r="E1017" s="265" t="s">
        <v>5</v>
      </c>
      <c r="F1017" s="266" t="s">
        <v>1918</v>
      </c>
      <c r="H1017" s="267" t="s">
        <v>5</v>
      </c>
      <c r="I1017" s="10"/>
      <c r="L1017" s="263"/>
      <c r="M1017" s="268"/>
      <c r="N1017" s="269"/>
      <c r="O1017" s="269"/>
      <c r="P1017" s="269"/>
      <c r="Q1017" s="269"/>
      <c r="R1017" s="269"/>
      <c r="S1017" s="269"/>
      <c r="T1017" s="270"/>
      <c r="AT1017" s="267" t="s">
        <v>157</v>
      </c>
      <c r="AU1017" s="267" t="s">
        <v>86</v>
      </c>
      <c r="AV1017" s="264" t="s">
        <v>84</v>
      </c>
      <c r="AW1017" s="264" t="s">
        <v>39</v>
      </c>
      <c r="AX1017" s="264" t="s">
        <v>76</v>
      </c>
      <c r="AY1017" s="267" t="s">
        <v>149</v>
      </c>
    </row>
    <row r="1018" spans="2:51" s="251" customFormat="1" ht="13.5">
      <c r="B1018" s="250"/>
      <c r="D1018" s="252" t="s">
        <v>157</v>
      </c>
      <c r="E1018" s="253" t="s">
        <v>5</v>
      </c>
      <c r="F1018" s="254" t="s">
        <v>1919</v>
      </c>
      <c r="H1018" s="255">
        <v>1893.82</v>
      </c>
      <c r="I1018" s="9"/>
      <c r="L1018" s="250"/>
      <c r="M1018" s="256"/>
      <c r="N1018" s="257"/>
      <c r="O1018" s="257"/>
      <c r="P1018" s="257"/>
      <c r="Q1018" s="257"/>
      <c r="R1018" s="257"/>
      <c r="S1018" s="257"/>
      <c r="T1018" s="258"/>
      <c r="AT1018" s="253" t="s">
        <v>157</v>
      </c>
      <c r="AU1018" s="253" t="s">
        <v>86</v>
      </c>
      <c r="AV1018" s="251" t="s">
        <v>86</v>
      </c>
      <c r="AW1018" s="251" t="s">
        <v>39</v>
      </c>
      <c r="AX1018" s="251" t="s">
        <v>76</v>
      </c>
      <c r="AY1018" s="253" t="s">
        <v>149</v>
      </c>
    </row>
    <row r="1019" spans="2:51" s="251" customFormat="1" ht="13.5">
      <c r="B1019" s="250"/>
      <c r="D1019" s="252" t="s">
        <v>157</v>
      </c>
      <c r="E1019" s="253" t="s">
        <v>5</v>
      </c>
      <c r="F1019" s="254" t="s">
        <v>1920</v>
      </c>
      <c r="H1019" s="255">
        <v>3086.784</v>
      </c>
      <c r="I1019" s="9"/>
      <c r="L1019" s="250"/>
      <c r="M1019" s="256"/>
      <c r="N1019" s="257"/>
      <c r="O1019" s="257"/>
      <c r="P1019" s="257"/>
      <c r="Q1019" s="257"/>
      <c r="R1019" s="257"/>
      <c r="S1019" s="257"/>
      <c r="T1019" s="258"/>
      <c r="AT1019" s="253" t="s">
        <v>157</v>
      </c>
      <c r="AU1019" s="253" t="s">
        <v>86</v>
      </c>
      <c r="AV1019" s="251" t="s">
        <v>86</v>
      </c>
      <c r="AW1019" s="251" t="s">
        <v>39</v>
      </c>
      <c r="AX1019" s="251" t="s">
        <v>76</v>
      </c>
      <c r="AY1019" s="253" t="s">
        <v>149</v>
      </c>
    </row>
    <row r="1020" spans="2:51" s="251" customFormat="1" ht="13.5">
      <c r="B1020" s="250"/>
      <c r="D1020" s="252" t="s">
        <v>157</v>
      </c>
      <c r="E1020" s="253" t="s">
        <v>5</v>
      </c>
      <c r="F1020" s="254" t="s">
        <v>1921</v>
      </c>
      <c r="H1020" s="255">
        <v>13</v>
      </c>
      <c r="I1020" s="9"/>
      <c r="L1020" s="250"/>
      <c r="M1020" s="256"/>
      <c r="N1020" s="257"/>
      <c r="O1020" s="257"/>
      <c r="P1020" s="257"/>
      <c r="Q1020" s="257"/>
      <c r="R1020" s="257"/>
      <c r="S1020" s="257"/>
      <c r="T1020" s="258"/>
      <c r="AT1020" s="253" t="s">
        <v>157</v>
      </c>
      <c r="AU1020" s="253" t="s">
        <v>86</v>
      </c>
      <c r="AV1020" s="251" t="s">
        <v>86</v>
      </c>
      <c r="AW1020" s="251" t="s">
        <v>39</v>
      </c>
      <c r="AX1020" s="251" t="s">
        <v>76</v>
      </c>
      <c r="AY1020" s="253" t="s">
        <v>149</v>
      </c>
    </row>
    <row r="1021" spans="2:51" s="281" customFormat="1" ht="13.5">
      <c r="B1021" s="280"/>
      <c r="D1021" s="259" t="s">
        <v>157</v>
      </c>
      <c r="E1021" s="282" t="s">
        <v>5</v>
      </c>
      <c r="F1021" s="283" t="s">
        <v>237</v>
      </c>
      <c r="H1021" s="284">
        <v>4993.604</v>
      </c>
      <c r="I1021" s="12"/>
      <c r="L1021" s="280"/>
      <c r="M1021" s="285"/>
      <c r="N1021" s="286"/>
      <c r="O1021" s="286"/>
      <c r="P1021" s="286"/>
      <c r="Q1021" s="286"/>
      <c r="R1021" s="286"/>
      <c r="S1021" s="286"/>
      <c r="T1021" s="287"/>
      <c r="AT1021" s="288" t="s">
        <v>157</v>
      </c>
      <c r="AU1021" s="288" t="s">
        <v>86</v>
      </c>
      <c r="AV1021" s="281" t="s">
        <v>155</v>
      </c>
      <c r="AW1021" s="281" t="s">
        <v>39</v>
      </c>
      <c r="AX1021" s="281" t="s">
        <v>84</v>
      </c>
      <c r="AY1021" s="288" t="s">
        <v>149</v>
      </c>
    </row>
    <row r="1022" spans="2:65" s="117" customFormat="1" ht="25.5" customHeight="1">
      <c r="B1022" s="112"/>
      <c r="C1022" s="239" t="s">
        <v>1922</v>
      </c>
      <c r="D1022" s="239" t="s">
        <v>151</v>
      </c>
      <c r="E1022" s="240" t="s">
        <v>1923</v>
      </c>
      <c r="F1022" s="241" t="s">
        <v>1924</v>
      </c>
      <c r="G1022" s="242" t="s">
        <v>163</v>
      </c>
      <c r="H1022" s="243">
        <v>1</v>
      </c>
      <c r="I1022" s="8"/>
      <c r="J1022" s="244">
        <f aca="true" t="shared" si="110" ref="J1022:J1036">ROUND(I1022*H1022,2)</f>
        <v>0</v>
      </c>
      <c r="K1022" s="241"/>
      <c r="L1022" s="112"/>
      <c r="M1022" s="245" t="s">
        <v>5</v>
      </c>
      <c r="N1022" s="246" t="s">
        <v>47</v>
      </c>
      <c r="O1022" s="113"/>
      <c r="P1022" s="247">
        <f aca="true" t="shared" si="111" ref="P1022:P1036">O1022*H1022</f>
        <v>0</v>
      </c>
      <c r="Q1022" s="247">
        <v>7E-05</v>
      </c>
      <c r="R1022" s="247">
        <f aca="true" t="shared" si="112" ref="R1022:R1036">Q1022*H1022</f>
        <v>7E-05</v>
      </c>
      <c r="S1022" s="247">
        <v>0</v>
      </c>
      <c r="T1022" s="248">
        <f aca="true" t="shared" si="113" ref="T1022:T1036">S1022*H1022</f>
        <v>0</v>
      </c>
      <c r="AR1022" s="97" t="s">
        <v>238</v>
      </c>
      <c r="AT1022" s="97" t="s">
        <v>151</v>
      </c>
      <c r="AU1022" s="97" t="s">
        <v>86</v>
      </c>
      <c r="AY1022" s="97" t="s">
        <v>149</v>
      </c>
      <c r="BE1022" s="249">
        <f aca="true" t="shared" si="114" ref="BE1022:BE1036">IF(N1022="základní",J1022,0)</f>
        <v>0</v>
      </c>
      <c r="BF1022" s="249">
        <f aca="true" t="shared" si="115" ref="BF1022:BF1036">IF(N1022="snížená",J1022,0)</f>
        <v>0</v>
      </c>
      <c r="BG1022" s="249">
        <f aca="true" t="shared" si="116" ref="BG1022:BG1036">IF(N1022="zákl. přenesená",J1022,0)</f>
        <v>0</v>
      </c>
      <c r="BH1022" s="249">
        <f aca="true" t="shared" si="117" ref="BH1022:BH1036">IF(N1022="sníž. přenesená",J1022,0)</f>
        <v>0</v>
      </c>
      <c r="BI1022" s="249">
        <f aca="true" t="shared" si="118" ref="BI1022:BI1036">IF(N1022="nulová",J1022,0)</f>
        <v>0</v>
      </c>
      <c r="BJ1022" s="97" t="s">
        <v>84</v>
      </c>
      <c r="BK1022" s="249">
        <f aca="true" t="shared" si="119" ref="BK1022:BK1036">ROUND(I1022*H1022,2)</f>
        <v>0</v>
      </c>
      <c r="BL1022" s="97" t="s">
        <v>238</v>
      </c>
      <c r="BM1022" s="97" t="s">
        <v>1925</v>
      </c>
    </row>
    <row r="1023" spans="2:65" s="117" customFormat="1" ht="25.5" customHeight="1">
      <c r="B1023" s="112"/>
      <c r="C1023" s="239" t="s">
        <v>1926</v>
      </c>
      <c r="D1023" s="239" t="s">
        <v>151</v>
      </c>
      <c r="E1023" s="240" t="s">
        <v>1927</v>
      </c>
      <c r="F1023" s="241" t="s">
        <v>1928</v>
      </c>
      <c r="G1023" s="242" t="s">
        <v>163</v>
      </c>
      <c r="H1023" s="243">
        <v>1</v>
      </c>
      <c r="I1023" s="8"/>
      <c r="J1023" s="244">
        <f t="shared" si="110"/>
        <v>0</v>
      </c>
      <c r="K1023" s="241"/>
      <c r="L1023" s="112"/>
      <c r="M1023" s="245" t="s">
        <v>5</v>
      </c>
      <c r="N1023" s="246" t="s">
        <v>47</v>
      </c>
      <c r="O1023" s="113"/>
      <c r="P1023" s="247">
        <f t="shared" si="111"/>
        <v>0</v>
      </c>
      <c r="Q1023" s="247">
        <v>7E-05</v>
      </c>
      <c r="R1023" s="247">
        <f t="shared" si="112"/>
        <v>7E-05</v>
      </c>
      <c r="S1023" s="247">
        <v>0</v>
      </c>
      <c r="T1023" s="248">
        <f t="shared" si="113"/>
        <v>0</v>
      </c>
      <c r="AR1023" s="97" t="s">
        <v>238</v>
      </c>
      <c r="AT1023" s="97" t="s">
        <v>151</v>
      </c>
      <c r="AU1023" s="97" t="s">
        <v>86</v>
      </c>
      <c r="AY1023" s="97" t="s">
        <v>149</v>
      </c>
      <c r="BE1023" s="249">
        <f t="shared" si="114"/>
        <v>0</v>
      </c>
      <c r="BF1023" s="249">
        <f t="shared" si="115"/>
        <v>0</v>
      </c>
      <c r="BG1023" s="249">
        <f t="shared" si="116"/>
        <v>0</v>
      </c>
      <c r="BH1023" s="249">
        <f t="shared" si="117"/>
        <v>0</v>
      </c>
      <c r="BI1023" s="249">
        <f t="shared" si="118"/>
        <v>0</v>
      </c>
      <c r="BJ1023" s="97" t="s">
        <v>84</v>
      </c>
      <c r="BK1023" s="249">
        <f t="shared" si="119"/>
        <v>0</v>
      </c>
      <c r="BL1023" s="97" t="s">
        <v>238</v>
      </c>
      <c r="BM1023" s="97" t="s">
        <v>1929</v>
      </c>
    </row>
    <row r="1024" spans="2:65" s="117" customFormat="1" ht="25.5" customHeight="1">
      <c r="B1024" s="112"/>
      <c r="C1024" s="239" t="s">
        <v>1930</v>
      </c>
      <c r="D1024" s="239" t="s">
        <v>151</v>
      </c>
      <c r="E1024" s="240" t="s">
        <v>1931</v>
      </c>
      <c r="F1024" s="241" t="s">
        <v>1932</v>
      </c>
      <c r="G1024" s="242" t="s">
        <v>163</v>
      </c>
      <c r="H1024" s="243">
        <v>2</v>
      </c>
      <c r="I1024" s="8"/>
      <c r="J1024" s="244">
        <f t="shared" si="110"/>
        <v>0</v>
      </c>
      <c r="K1024" s="241"/>
      <c r="L1024" s="112"/>
      <c r="M1024" s="245" t="s">
        <v>5</v>
      </c>
      <c r="N1024" s="246" t="s">
        <v>47</v>
      </c>
      <c r="O1024" s="113"/>
      <c r="P1024" s="247">
        <f t="shared" si="111"/>
        <v>0</v>
      </c>
      <c r="Q1024" s="247">
        <v>7E-05</v>
      </c>
      <c r="R1024" s="247">
        <f t="shared" si="112"/>
        <v>0.00014</v>
      </c>
      <c r="S1024" s="247">
        <v>0</v>
      </c>
      <c r="T1024" s="248">
        <f t="shared" si="113"/>
        <v>0</v>
      </c>
      <c r="AR1024" s="97" t="s">
        <v>238</v>
      </c>
      <c r="AT1024" s="97" t="s">
        <v>151</v>
      </c>
      <c r="AU1024" s="97" t="s">
        <v>86</v>
      </c>
      <c r="AY1024" s="97" t="s">
        <v>149</v>
      </c>
      <c r="BE1024" s="249">
        <f t="shared" si="114"/>
        <v>0</v>
      </c>
      <c r="BF1024" s="249">
        <f t="shared" si="115"/>
        <v>0</v>
      </c>
      <c r="BG1024" s="249">
        <f t="shared" si="116"/>
        <v>0</v>
      </c>
      <c r="BH1024" s="249">
        <f t="shared" si="117"/>
        <v>0</v>
      </c>
      <c r="BI1024" s="249">
        <f t="shared" si="118"/>
        <v>0</v>
      </c>
      <c r="BJ1024" s="97" t="s">
        <v>84</v>
      </c>
      <c r="BK1024" s="249">
        <f t="shared" si="119"/>
        <v>0</v>
      </c>
      <c r="BL1024" s="97" t="s">
        <v>238</v>
      </c>
      <c r="BM1024" s="97" t="s">
        <v>1933</v>
      </c>
    </row>
    <row r="1025" spans="2:65" s="117" customFormat="1" ht="25.5" customHeight="1">
      <c r="B1025" s="112"/>
      <c r="C1025" s="239" t="s">
        <v>1934</v>
      </c>
      <c r="D1025" s="239" t="s">
        <v>151</v>
      </c>
      <c r="E1025" s="240" t="s">
        <v>1935</v>
      </c>
      <c r="F1025" s="241" t="s">
        <v>1936</v>
      </c>
      <c r="G1025" s="242" t="s">
        <v>163</v>
      </c>
      <c r="H1025" s="243">
        <v>1</v>
      </c>
      <c r="I1025" s="8"/>
      <c r="J1025" s="244">
        <f t="shared" si="110"/>
        <v>0</v>
      </c>
      <c r="K1025" s="241"/>
      <c r="L1025" s="112"/>
      <c r="M1025" s="245" t="s">
        <v>5</v>
      </c>
      <c r="N1025" s="246" t="s">
        <v>47</v>
      </c>
      <c r="O1025" s="113"/>
      <c r="P1025" s="247">
        <f t="shared" si="111"/>
        <v>0</v>
      </c>
      <c r="Q1025" s="247">
        <v>7E-05</v>
      </c>
      <c r="R1025" s="247">
        <f t="shared" si="112"/>
        <v>7E-05</v>
      </c>
      <c r="S1025" s="247">
        <v>0</v>
      </c>
      <c r="T1025" s="248">
        <f t="shared" si="113"/>
        <v>0</v>
      </c>
      <c r="AR1025" s="97" t="s">
        <v>238</v>
      </c>
      <c r="AT1025" s="97" t="s">
        <v>151</v>
      </c>
      <c r="AU1025" s="97" t="s">
        <v>86</v>
      </c>
      <c r="AY1025" s="97" t="s">
        <v>149</v>
      </c>
      <c r="BE1025" s="249">
        <f t="shared" si="114"/>
        <v>0</v>
      </c>
      <c r="BF1025" s="249">
        <f t="shared" si="115"/>
        <v>0</v>
      </c>
      <c r="BG1025" s="249">
        <f t="shared" si="116"/>
        <v>0</v>
      </c>
      <c r="BH1025" s="249">
        <f t="shared" si="117"/>
        <v>0</v>
      </c>
      <c r="BI1025" s="249">
        <f t="shared" si="118"/>
        <v>0</v>
      </c>
      <c r="BJ1025" s="97" t="s">
        <v>84</v>
      </c>
      <c r="BK1025" s="249">
        <f t="shared" si="119"/>
        <v>0</v>
      </c>
      <c r="BL1025" s="97" t="s">
        <v>238</v>
      </c>
      <c r="BM1025" s="97" t="s">
        <v>1937</v>
      </c>
    </row>
    <row r="1026" spans="2:65" s="117" customFormat="1" ht="25.5" customHeight="1">
      <c r="B1026" s="112"/>
      <c r="C1026" s="239" t="s">
        <v>1938</v>
      </c>
      <c r="D1026" s="239" t="s">
        <v>151</v>
      </c>
      <c r="E1026" s="240" t="s">
        <v>1939</v>
      </c>
      <c r="F1026" s="241" t="s">
        <v>1940</v>
      </c>
      <c r="G1026" s="242" t="s">
        <v>163</v>
      </c>
      <c r="H1026" s="243">
        <v>2</v>
      </c>
      <c r="I1026" s="8"/>
      <c r="J1026" s="244">
        <f t="shared" si="110"/>
        <v>0</v>
      </c>
      <c r="K1026" s="241"/>
      <c r="L1026" s="112"/>
      <c r="M1026" s="245" t="s">
        <v>5</v>
      </c>
      <c r="N1026" s="246" t="s">
        <v>47</v>
      </c>
      <c r="O1026" s="113"/>
      <c r="P1026" s="247">
        <f t="shared" si="111"/>
        <v>0</v>
      </c>
      <c r="Q1026" s="247">
        <v>7E-05</v>
      </c>
      <c r="R1026" s="247">
        <f t="shared" si="112"/>
        <v>0.00014</v>
      </c>
      <c r="S1026" s="247">
        <v>0</v>
      </c>
      <c r="T1026" s="248">
        <f t="shared" si="113"/>
        <v>0</v>
      </c>
      <c r="AR1026" s="97" t="s">
        <v>238</v>
      </c>
      <c r="AT1026" s="97" t="s">
        <v>151</v>
      </c>
      <c r="AU1026" s="97" t="s">
        <v>86</v>
      </c>
      <c r="AY1026" s="97" t="s">
        <v>149</v>
      </c>
      <c r="BE1026" s="249">
        <f t="shared" si="114"/>
        <v>0</v>
      </c>
      <c r="BF1026" s="249">
        <f t="shared" si="115"/>
        <v>0</v>
      </c>
      <c r="BG1026" s="249">
        <f t="shared" si="116"/>
        <v>0</v>
      </c>
      <c r="BH1026" s="249">
        <f t="shared" si="117"/>
        <v>0</v>
      </c>
      <c r="BI1026" s="249">
        <f t="shared" si="118"/>
        <v>0</v>
      </c>
      <c r="BJ1026" s="97" t="s">
        <v>84</v>
      </c>
      <c r="BK1026" s="249">
        <f t="shared" si="119"/>
        <v>0</v>
      </c>
      <c r="BL1026" s="97" t="s">
        <v>238</v>
      </c>
      <c r="BM1026" s="97" t="s">
        <v>1941</v>
      </c>
    </row>
    <row r="1027" spans="2:65" s="117" customFormat="1" ht="25.5" customHeight="1">
      <c r="B1027" s="112"/>
      <c r="C1027" s="239" t="s">
        <v>1942</v>
      </c>
      <c r="D1027" s="239" t="s">
        <v>151</v>
      </c>
      <c r="E1027" s="240" t="s">
        <v>1943</v>
      </c>
      <c r="F1027" s="241" t="s">
        <v>1944</v>
      </c>
      <c r="G1027" s="242" t="s">
        <v>163</v>
      </c>
      <c r="H1027" s="243">
        <v>1</v>
      </c>
      <c r="I1027" s="8"/>
      <c r="J1027" s="244">
        <f t="shared" si="110"/>
        <v>0</v>
      </c>
      <c r="K1027" s="241"/>
      <c r="L1027" s="112"/>
      <c r="M1027" s="245" t="s">
        <v>5</v>
      </c>
      <c r="N1027" s="246" t="s">
        <v>47</v>
      </c>
      <c r="O1027" s="113"/>
      <c r="P1027" s="247">
        <f t="shared" si="111"/>
        <v>0</v>
      </c>
      <c r="Q1027" s="247">
        <v>7E-05</v>
      </c>
      <c r="R1027" s="247">
        <f t="shared" si="112"/>
        <v>7E-05</v>
      </c>
      <c r="S1027" s="247">
        <v>0</v>
      </c>
      <c r="T1027" s="248">
        <f t="shared" si="113"/>
        <v>0</v>
      </c>
      <c r="AR1027" s="97" t="s">
        <v>238</v>
      </c>
      <c r="AT1027" s="97" t="s">
        <v>151</v>
      </c>
      <c r="AU1027" s="97" t="s">
        <v>86</v>
      </c>
      <c r="AY1027" s="97" t="s">
        <v>149</v>
      </c>
      <c r="BE1027" s="249">
        <f t="shared" si="114"/>
        <v>0</v>
      </c>
      <c r="BF1027" s="249">
        <f t="shared" si="115"/>
        <v>0</v>
      </c>
      <c r="BG1027" s="249">
        <f t="shared" si="116"/>
        <v>0</v>
      </c>
      <c r="BH1027" s="249">
        <f t="shared" si="117"/>
        <v>0</v>
      </c>
      <c r="BI1027" s="249">
        <f t="shared" si="118"/>
        <v>0</v>
      </c>
      <c r="BJ1027" s="97" t="s">
        <v>84</v>
      </c>
      <c r="BK1027" s="249">
        <f t="shared" si="119"/>
        <v>0</v>
      </c>
      <c r="BL1027" s="97" t="s">
        <v>238</v>
      </c>
      <c r="BM1027" s="97" t="s">
        <v>1945</v>
      </c>
    </row>
    <row r="1028" spans="2:65" s="117" customFormat="1" ht="25.5" customHeight="1">
      <c r="B1028" s="112"/>
      <c r="C1028" s="239" t="s">
        <v>1946</v>
      </c>
      <c r="D1028" s="239" t="s">
        <v>151</v>
      </c>
      <c r="E1028" s="240" t="s">
        <v>1947</v>
      </c>
      <c r="F1028" s="241" t="s">
        <v>1948</v>
      </c>
      <c r="G1028" s="242" t="s">
        <v>163</v>
      </c>
      <c r="H1028" s="243">
        <v>1</v>
      </c>
      <c r="I1028" s="8"/>
      <c r="J1028" s="244">
        <f t="shared" si="110"/>
        <v>0</v>
      </c>
      <c r="K1028" s="241"/>
      <c r="L1028" s="112"/>
      <c r="M1028" s="245" t="s">
        <v>5</v>
      </c>
      <c r="N1028" s="246" t="s">
        <v>47</v>
      </c>
      <c r="O1028" s="113"/>
      <c r="P1028" s="247">
        <f t="shared" si="111"/>
        <v>0</v>
      </c>
      <c r="Q1028" s="247">
        <v>7E-05</v>
      </c>
      <c r="R1028" s="247">
        <f t="shared" si="112"/>
        <v>7E-05</v>
      </c>
      <c r="S1028" s="247">
        <v>0</v>
      </c>
      <c r="T1028" s="248">
        <f t="shared" si="113"/>
        <v>0</v>
      </c>
      <c r="AR1028" s="97" t="s">
        <v>238</v>
      </c>
      <c r="AT1028" s="97" t="s">
        <v>151</v>
      </c>
      <c r="AU1028" s="97" t="s">
        <v>86</v>
      </c>
      <c r="AY1028" s="97" t="s">
        <v>149</v>
      </c>
      <c r="BE1028" s="249">
        <f t="shared" si="114"/>
        <v>0</v>
      </c>
      <c r="BF1028" s="249">
        <f t="shared" si="115"/>
        <v>0</v>
      </c>
      <c r="BG1028" s="249">
        <f t="shared" si="116"/>
        <v>0</v>
      </c>
      <c r="BH1028" s="249">
        <f t="shared" si="117"/>
        <v>0</v>
      </c>
      <c r="BI1028" s="249">
        <f t="shared" si="118"/>
        <v>0</v>
      </c>
      <c r="BJ1028" s="97" t="s">
        <v>84</v>
      </c>
      <c r="BK1028" s="249">
        <f t="shared" si="119"/>
        <v>0</v>
      </c>
      <c r="BL1028" s="97" t="s">
        <v>238</v>
      </c>
      <c r="BM1028" s="97" t="s">
        <v>1949</v>
      </c>
    </row>
    <row r="1029" spans="2:65" s="117" customFormat="1" ht="25.5" customHeight="1">
      <c r="B1029" s="112"/>
      <c r="C1029" s="239" t="s">
        <v>1950</v>
      </c>
      <c r="D1029" s="239" t="s">
        <v>151</v>
      </c>
      <c r="E1029" s="240" t="s">
        <v>1951</v>
      </c>
      <c r="F1029" s="241" t="s">
        <v>1952</v>
      </c>
      <c r="G1029" s="242" t="s">
        <v>163</v>
      </c>
      <c r="H1029" s="243">
        <v>25</v>
      </c>
      <c r="I1029" s="8"/>
      <c r="J1029" s="244">
        <f t="shared" si="110"/>
        <v>0</v>
      </c>
      <c r="K1029" s="241"/>
      <c r="L1029" s="112"/>
      <c r="M1029" s="245" t="s">
        <v>5</v>
      </c>
      <c r="N1029" s="246" t="s">
        <v>47</v>
      </c>
      <c r="O1029" s="113"/>
      <c r="P1029" s="247">
        <f t="shared" si="111"/>
        <v>0</v>
      </c>
      <c r="Q1029" s="247">
        <v>7E-05</v>
      </c>
      <c r="R1029" s="247">
        <f t="shared" si="112"/>
        <v>0.0017499999999999998</v>
      </c>
      <c r="S1029" s="247">
        <v>0</v>
      </c>
      <c r="T1029" s="248">
        <f t="shared" si="113"/>
        <v>0</v>
      </c>
      <c r="AR1029" s="97" t="s">
        <v>238</v>
      </c>
      <c r="AT1029" s="97" t="s">
        <v>151</v>
      </c>
      <c r="AU1029" s="97" t="s">
        <v>86</v>
      </c>
      <c r="AY1029" s="97" t="s">
        <v>149</v>
      </c>
      <c r="BE1029" s="249">
        <f t="shared" si="114"/>
        <v>0</v>
      </c>
      <c r="BF1029" s="249">
        <f t="shared" si="115"/>
        <v>0</v>
      </c>
      <c r="BG1029" s="249">
        <f t="shared" si="116"/>
        <v>0</v>
      </c>
      <c r="BH1029" s="249">
        <f t="shared" si="117"/>
        <v>0</v>
      </c>
      <c r="BI1029" s="249">
        <f t="shared" si="118"/>
        <v>0</v>
      </c>
      <c r="BJ1029" s="97" t="s">
        <v>84</v>
      </c>
      <c r="BK1029" s="249">
        <f t="shared" si="119"/>
        <v>0</v>
      </c>
      <c r="BL1029" s="97" t="s">
        <v>238</v>
      </c>
      <c r="BM1029" s="97" t="s">
        <v>1953</v>
      </c>
    </row>
    <row r="1030" spans="2:65" s="117" customFormat="1" ht="25.5" customHeight="1">
      <c r="B1030" s="112"/>
      <c r="C1030" s="239" t="s">
        <v>1954</v>
      </c>
      <c r="D1030" s="239" t="s">
        <v>151</v>
      </c>
      <c r="E1030" s="240" t="s">
        <v>1955</v>
      </c>
      <c r="F1030" s="241" t="s">
        <v>1956</v>
      </c>
      <c r="G1030" s="242" t="s">
        <v>163</v>
      </c>
      <c r="H1030" s="243">
        <v>3</v>
      </c>
      <c r="I1030" s="8"/>
      <c r="J1030" s="244">
        <f t="shared" si="110"/>
        <v>0</v>
      </c>
      <c r="K1030" s="241"/>
      <c r="L1030" s="112"/>
      <c r="M1030" s="245" t="s">
        <v>5</v>
      </c>
      <c r="N1030" s="246" t="s">
        <v>47</v>
      </c>
      <c r="O1030" s="113"/>
      <c r="P1030" s="247">
        <f t="shared" si="111"/>
        <v>0</v>
      </c>
      <c r="Q1030" s="247">
        <v>7E-05</v>
      </c>
      <c r="R1030" s="247">
        <f t="shared" si="112"/>
        <v>0.00020999999999999998</v>
      </c>
      <c r="S1030" s="247">
        <v>0</v>
      </c>
      <c r="T1030" s="248">
        <f t="shared" si="113"/>
        <v>0</v>
      </c>
      <c r="AR1030" s="97" t="s">
        <v>238</v>
      </c>
      <c r="AT1030" s="97" t="s">
        <v>151</v>
      </c>
      <c r="AU1030" s="97" t="s">
        <v>86</v>
      </c>
      <c r="AY1030" s="97" t="s">
        <v>149</v>
      </c>
      <c r="BE1030" s="249">
        <f t="shared" si="114"/>
        <v>0</v>
      </c>
      <c r="BF1030" s="249">
        <f t="shared" si="115"/>
        <v>0</v>
      </c>
      <c r="BG1030" s="249">
        <f t="shared" si="116"/>
        <v>0</v>
      </c>
      <c r="BH1030" s="249">
        <f t="shared" si="117"/>
        <v>0</v>
      </c>
      <c r="BI1030" s="249">
        <f t="shared" si="118"/>
        <v>0</v>
      </c>
      <c r="BJ1030" s="97" t="s">
        <v>84</v>
      </c>
      <c r="BK1030" s="249">
        <f t="shared" si="119"/>
        <v>0</v>
      </c>
      <c r="BL1030" s="97" t="s">
        <v>238</v>
      </c>
      <c r="BM1030" s="97" t="s">
        <v>1957</v>
      </c>
    </row>
    <row r="1031" spans="2:65" s="117" customFormat="1" ht="25.5" customHeight="1">
      <c r="B1031" s="112"/>
      <c r="C1031" s="239" t="s">
        <v>1958</v>
      </c>
      <c r="D1031" s="239" t="s">
        <v>151</v>
      </c>
      <c r="E1031" s="240" t="s">
        <v>1959</v>
      </c>
      <c r="F1031" s="241" t="s">
        <v>1960</v>
      </c>
      <c r="G1031" s="242" t="s">
        <v>163</v>
      </c>
      <c r="H1031" s="243">
        <v>8</v>
      </c>
      <c r="I1031" s="8"/>
      <c r="J1031" s="244">
        <f t="shared" si="110"/>
        <v>0</v>
      </c>
      <c r="K1031" s="241"/>
      <c r="L1031" s="112"/>
      <c r="M1031" s="245" t="s">
        <v>5</v>
      </c>
      <c r="N1031" s="246" t="s">
        <v>47</v>
      </c>
      <c r="O1031" s="113"/>
      <c r="P1031" s="247">
        <f t="shared" si="111"/>
        <v>0</v>
      </c>
      <c r="Q1031" s="247">
        <v>7E-05</v>
      </c>
      <c r="R1031" s="247">
        <f t="shared" si="112"/>
        <v>0.00056</v>
      </c>
      <c r="S1031" s="247">
        <v>0</v>
      </c>
      <c r="T1031" s="248">
        <f t="shared" si="113"/>
        <v>0</v>
      </c>
      <c r="AR1031" s="97" t="s">
        <v>238</v>
      </c>
      <c r="AT1031" s="97" t="s">
        <v>151</v>
      </c>
      <c r="AU1031" s="97" t="s">
        <v>86</v>
      </c>
      <c r="AY1031" s="97" t="s">
        <v>149</v>
      </c>
      <c r="BE1031" s="249">
        <f t="shared" si="114"/>
        <v>0</v>
      </c>
      <c r="BF1031" s="249">
        <f t="shared" si="115"/>
        <v>0</v>
      </c>
      <c r="BG1031" s="249">
        <f t="shared" si="116"/>
        <v>0</v>
      </c>
      <c r="BH1031" s="249">
        <f t="shared" si="117"/>
        <v>0</v>
      </c>
      <c r="BI1031" s="249">
        <f t="shared" si="118"/>
        <v>0</v>
      </c>
      <c r="BJ1031" s="97" t="s">
        <v>84</v>
      </c>
      <c r="BK1031" s="249">
        <f t="shared" si="119"/>
        <v>0</v>
      </c>
      <c r="BL1031" s="97" t="s">
        <v>238</v>
      </c>
      <c r="BM1031" s="97" t="s">
        <v>1961</v>
      </c>
    </row>
    <row r="1032" spans="2:65" s="117" customFormat="1" ht="25.5" customHeight="1">
      <c r="B1032" s="112"/>
      <c r="C1032" s="239" t="s">
        <v>1962</v>
      </c>
      <c r="D1032" s="239" t="s">
        <v>151</v>
      </c>
      <c r="E1032" s="240" t="s">
        <v>1963</v>
      </c>
      <c r="F1032" s="241" t="s">
        <v>1964</v>
      </c>
      <c r="G1032" s="242" t="s">
        <v>163</v>
      </c>
      <c r="H1032" s="243">
        <v>15</v>
      </c>
      <c r="I1032" s="8"/>
      <c r="J1032" s="244">
        <f t="shared" si="110"/>
        <v>0</v>
      </c>
      <c r="K1032" s="241"/>
      <c r="L1032" s="112"/>
      <c r="M1032" s="245" t="s">
        <v>5</v>
      </c>
      <c r="N1032" s="246" t="s">
        <v>47</v>
      </c>
      <c r="O1032" s="113"/>
      <c r="P1032" s="247">
        <f t="shared" si="111"/>
        <v>0</v>
      </c>
      <c r="Q1032" s="247">
        <v>7E-05</v>
      </c>
      <c r="R1032" s="247">
        <f t="shared" si="112"/>
        <v>0.00105</v>
      </c>
      <c r="S1032" s="247">
        <v>0</v>
      </c>
      <c r="T1032" s="248">
        <f t="shared" si="113"/>
        <v>0</v>
      </c>
      <c r="AR1032" s="97" t="s">
        <v>238</v>
      </c>
      <c r="AT1032" s="97" t="s">
        <v>151</v>
      </c>
      <c r="AU1032" s="97" t="s">
        <v>86</v>
      </c>
      <c r="AY1032" s="97" t="s">
        <v>149</v>
      </c>
      <c r="BE1032" s="249">
        <f t="shared" si="114"/>
        <v>0</v>
      </c>
      <c r="BF1032" s="249">
        <f t="shared" si="115"/>
        <v>0</v>
      </c>
      <c r="BG1032" s="249">
        <f t="shared" si="116"/>
        <v>0</v>
      </c>
      <c r="BH1032" s="249">
        <f t="shared" si="117"/>
        <v>0</v>
      </c>
      <c r="BI1032" s="249">
        <f t="shared" si="118"/>
        <v>0</v>
      </c>
      <c r="BJ1032" s="97" t="s">
        <v>84</v>
      </c>
      <c r="BK1032" s="249">
        <f t="shared" si="119"/>
        <v>0</v>
      </c>
      <c r="BL1032" s="97" t="s">
        <v>238</v>
      </c>
      <c r="BM1032" s="97" t="s">
        <v>1965</v>
      </c>
    </row>
    <row r="1033" spans="2:65" s="117" customFormat="1" ht="25.5" customHeight="1">
      <c r="B1033" s="112"/>
      <c r="C1033" s="239" t="s">
        <v>1966</v>
      </c>
      <c r="D1033" s="239" t="s">
        <v>151</v>
      </c>
      <c r="E1033" s="240" t="s">
        <v>1967</v>
      </c>
      <c r="F1033" s="241" t="s">
        <v>1968</v>
      </c>
      <c r="G1033" s="242" t="s">
        <v>163</v>
      </c>
      <c r="H1033" s="243">
        <v>1</v>
      </c>
      <c r="I1033" s="8"/>
      <c r="J1033" s="244">
        <f t="shared" si="110"/>
        <v>0</v>
      </c>
      <c r="K1033" s="241"/>
      <c r="L1033" s="112"/>
      <c r="M1033" s="245" t="s">
        <v>5</v>
      </c>
      <c r="N1033" s="246" t="s">
        <v>47</v>
      </c>
      <c r="O1033" s="113"/>
      <c r="P1033" s="247">
        <f t="shared" si="111"/>
        <v>0</v>
      </c>
      <c r="Q1033" s="247">
        <v>7E-05</v>
      </c>
      <c r="R1033" s="247">
        <f t="shared" si="112"/>
        <v>7E-05</v>
      </c>
      <c r="S1033" s="247">
        <v>0</v>
      </c>
      <c r="T1033" s="248">
        <f t="shared" si="113"/>
        <v>0</v>
      </c>
      <c r="AR1033" s="97" t="s">
        <v>238</v>
      </c>
      <c r="AT1033" s="97" t="s">
        <v>151</v>
      </c>
      <c r="AU1033" s="97" t="s">
        <v>86</v>
      </c>
      <c r="AY1033" s="97" t="s">
        <v>149</v>
      </c>
      <c r="BE1033" s="249">
        <f t="shared" si="114"/>
        <v>0</v>
      </c>
      <c r="BF1033" s="249">
        <f t="shared" si="115"/>
        <v>0</v>
      </c>
      <c r="BG1033" s="249">
        <f t="shared" si="116"/>
        <v>0</v>
      </c>
      <c r="BH1033" s="249">
        <f t="shared" si="117"/>
        <v>0</v>
      </c>
      <c r="BI1033" s="249">
        <f t="shared" si="118"/>
        <v>0</v>
      </c>
      <c r="BJ1033" s="97" t="s">
        <v>84</v>
      </c>
      <c r="BK1033" s="249">
        <f t="shared" si="119"/>
        <v>0</v>
      </c>
      <c r="BL1033" s="97" t="s">
        <v>238</v>
      </c>
      <c r="BM1033" s="97" t="s">
        <v>1969</v>
      </c>
    </row>
    <row r="1034" spans="2:65" s="117" customFormat="1" ht="25.5" customHeight="1">
      <c r="B1034" s="112"/>
      <c r="C1034" s="239" t="s">
        <v>1970</v>
      </c>
      <c r="D1034" s="239" t="s">
        <v>151</v>
      </c>
      <c r="E1034" s="240" t="s">
        <v>1971</v>
      </c>
      <c r="F1034" s="241" t="s">
        <v>1972</v>
      </c>
      <c r="G1034" s="242" t="s">
        <v>163</v>
      </c>
      <c r="H1034" s="243">
        <v>3</v>
      </c>
      <c r="I1034" s="8"/>
      <c r="J1034" s="244">
        <f t="shared" si="110"/>
        <v>0</v>
      </c>
      <c r="K1034" s="241"/>
      <c r="L1034" s="112"/>
      <c r="M1034" s="245" t="s">
        <v>5</v>
      </c>
      <c r="N1034" s="246" t="s">
        <v>47</v>
      </c>
      <c r="O1034" s="113"/>
      <c r="P1034" s="247">
        <f t="shared" si="111"/>
        <v>0</v>
      </c>
      <c r="Q1034" s="247">
        <v>7E-05</v>
      </c>
      <c r="R1034" s="247">
        <f t="shared" si="112"/>
        <v>0.00020999999999999998</v>
      </c>
      <c r="S1034" s="247">
        <v>0</v>
      </c>
      <c r="T1034" s="248">
        <f t="shared" si="113"/>
        <v>0</v>
      </c>
      <c r="AR1034" s="97" t="s">
        <v>238</v>
      </c>
      <c r="AT1034" s="97" t="s">
        <v>151</v>
      </c>
      <c r="AU1034" s="97" t="s">
        <v>86</v>
      </c>
      <c r="AY1034" s="97" t="s">
        <v>149</v>
      </c>
      <c r="BE1034" s="249">
        <f t="shared" si="114"/>
        <v>0</v>
      </c>
      <c r="BF1034" s="249">
        <f t="shared" si="115"/>
        <v>0</v>
      </c>
      <c r="BG1034" s="249">
        <f t="shared" si="116"/>
        <v>0</v>
      </c>
      <c r="BH1034" s="249">
        <f t="shared" si="117"/>
        <v>0</v>
      </c>
      <c r="BI1034" s="249">
        <f t="shared" si="118"/>
        <v>0</v>
      </c>
      <c r="BJ1034" s="97" t="s">
        <v>84</v>
      </c>
      <c r="BK1034" s="249">
        <f t="shared" si="119"/>
        <v>0</v>
      </c>
      <c r="BL1034" s="97" t="s">
        <v>238</v>
      </c>
      <c r="BM1034" s="97" t="s">
        <v>1973</v>
      </c>
    </row>
    <row r="1035" spans="2:65" s="117" customFormat="1" ht="25.5" customHeight="1">
      <c r="B1035" s="112"/>
      <c r="C1035" s="239" t="s">
        <v>1974</v>
      </c>
      <c r="D1035" s="239" t="s">
        <v>151</v>
      </c>
      <c r="E1035" s="240" t="s">
        <v>1975</v>
      </c>
      <c r="F1035" s="241" t="s">
        <v>1976</v>
      </c>
      <c r="G1035" s="242" t="s">
        <v>1977</v>
      </c>
      <c r="H1035" s="243">
        <v>1</v>
      </c>
      <c r="I1035" s="8"/>
      <c r="J1035" s="244">
        <f t="shared" si="110"/>
        <v>0</v>
      </c>
      <c r="K1035" s="241"/>
      <c r="L1035" s="112"/>
      <c r="M1035" s="245" t="s">
        <v>5</v>
      </c>
      <c r="N1035" s="246" t="s">
        <v>47</v>
      </c>
      <c r="O1035" s="113"/>
      <c r="P1035" s="247">
        <f t="shared" si="111"/>
        <v>0</v>
      </c>
      <c r="Q1035" s="247">
        <v>7E-05</v>
      </c>
      <c r="R1035" s="247">
        <f t="shared" si="112"/>
        <v>7E-05</v>
      </c>
      <c r="S1035" s="247">
        <v>0</v>
      </c>
      <c r="T1035" s="248">
        <f t="shared" si="113"/>
        <v>0</v>
      </c>
      <c r="AR1035" s="97" t="s">
        <v>238</v>
      </c>
      <c r="AT1035" s="97" t="s">
        <v>151</v>
      </c>
      <c r="AU1035" s="97" t="s">
        <v>86</v>
      </c>
      <c r="AY1035" s="97" t="s">
        <v>149</v>
      </c>
      <c r="BE1035" s="249">
        <f t="shared" si="114"/>
        <v>0</v>
      </c>
      <c r="BF1035" s="249">
        <f t="shared" si="115"/>
        <v>0</v>
      </c>
      <c r="BG1035" s="249">
        <f t="shared" si="116"/>
        <v>0</v>
      </c>
      <c r="BH1035" s="249">
        <f t="shared" si="117"/>
        <v>0</v>
      </c>
      <c r="BI1035" s="249">
        <f t="shared" si="118"/>
        <v>0</v>
      </c>
      <c r="BJ1035" s="97" t="s">
        <v>84</v>
      </c>
      <c r="BK1035" s="249">
        <f t="shared" si="119"/>
        <v>0</v>
      </c>
      <c r="BL1035" s="97" t="s">
        <v>238</v>
      </c>
      <c r="BM1035" s="97" t="s">
        <v>1978</v>
      </c>
    </row>
    <row r="1036" spans="2:65" s="117" customFormat="1" ht="38.25" customHeight="1">
      <c r="B1036" s="112"/>
      <c r="C1036" s="239" t="s">
        <v>1979</v>
      </c>
      <c r="D1036" s="239" t="s">
        <v>151</v>
      </c>
      <c r="E1036" s="240" t="s">
        <v>1980</v>
      </c>
      <c r="F1036" s="241" t="s">
        <v>1981</v>
      </c>
      <c r="G1036" s="242" t="s">
        <v>794</v>
      </c>
      <c r="H1036" s="357"/>
      <c r="I1036" s="8"/>
      <c r="J1036" s="244">
        <f t="shared" si="110"/>
        <v>0</v>
      </c>
      <c r="K1036" s="241"/>
      <c r="L1036" s="112"/>
      <c r="M1036" s="245" t="s">
        <v>5</v>
      </c>
      <c r="N1036" s="246" t="s">
        <v>47</v>
      </c>
      <c r="O1036" s="113"/>
      <c r="P1036" s="247">
        <f t="shared" si="111"/>
        <v>0</v>
      </c>
      <c r="Q1036" s="247">
        <v>0</v>
      </c>
      <c r="R1036" s="247">
        <f t="shared" si="112"/>
        <v>0</v>
      </c>
      <c r="S1036" s="247">
        <v>0</v>
      </c>
      <c r="T1036" s="248">
        <f t="shared" si="113"/>
        <v>0</v>
      </c>
      <c r="AR1036" s="97" t="s">
        <v>238</v>
      </c>
      <c r="AT1036" s="97" t="s">
        <v>151</v>
      </c>
      <c r="AU1036" s="97" t="s">
        <v>86</v>
      </c>
      <c r="AY1036" s="97" t="s">
        <v>149</v>
      </c>
      <c r="BE1036" s="249">
        <f t="shared" si="114"/>
        <v>0</v>
      </c>
      <c r="BF1036" s="249">
        <f t="shared" si="115"/>
        <v>0</v>
      </c>
      <c r="BG1036" s="249">
        <f t="shared" si="116"/>
        <v>0</v>
      </c>
      <c r="BH1036" s="249">
        <f t="shared" si="117"/>
        <v>0</v>
      </c>
      <c r="BI1036" s="249">
        <f t="shared" si="118"/>
        <v>0</v>
      </c>
      <c r="BJ1036" s="97" t="s">
        <v>84</v>
      </c>
      <c r="BK1036" s="249">
        <f t="shared" si="119"/>
        <v>0</v>
      </c>
      <c r="BL1036" s="97" t="s">
        <v>238</v>
      </c>
      <c r="BM1036" s="97" t="s">
        <v>1982</v>
      </c>
    </row>
    <row r="1037" spans="2:63" s="226" customFormat="1" ht="29.85" customHeight="1">
      <c r="B1037" s="225"/>
      <c r="D1037" s="236" t="s">
        <v>75</v>
      </c>
      <c r="E1037" s="237" t="s">
        <v>1983</v>
      </c>
      <c r="F1037" s="237" t="s">
        <v>1984</v>
      </c>
      <c r="I1037" s="7"/>
      <c r="J1037" s="238">
        <f>BK1037</f>
        <v>0</v>
      </c>
      <c r="L1037" s="225"/>
      <c r="M1037" s="230"/>
      <c r="N1037" s="231"/>
      <c r="O1037" s="231"/>
      <c r="P1037" s="232">
        <f>SUM(P1038:P1067)</f>
        <v>0</v>
      </c>
      <c r="Q1037" s="231"/>
      <c r="R1037" s="232">
        <f>SUM(R1038:R1067)</f>
        <v>1.2096042299999998</v>
      </c>
      <c r="S1037" s="231"/>
      <c r="T1037" s="233">
        <f>SUM(T1038:T1067)</f>
        <v>0</v>
      </c>
      <c r="AR1037" s="227" t="s">
        <v>86</v>
      </c>
      <c r="AT1037" s="234" t="s">
        <v>75</v>
      </c>
      <c r="AU1037" s="234" t="s">
        <v>84</v>
      </c>
      <c r="AY1037" s="227" t="s">
        <v>149</v>
      </c>
      <c r="BK1037" s="235">
        <f>SUM(BK1038:BK1067)</f>
        <v>0</v>
      </c>
    </row>
    <row r="1038" spans="2:65" s="117" customFormat="1" ht="25.5" customHeight="1">
      <c r="B1038" s="112"/>
      <c r="C1038" s="239" t="s">
        <v>1985</v>
      </c>
      <c r="D1038" s="239" t="s">
        <v>151</v>
      </c>
      <c r="E1038" s="240" t="s">
        <v>1986</v>
      </c>
      <c r="F1038" s="241" t="s">
        <v>1987</v>
      </c>
      <c r="G1038" s="242" t="s">
        <v>163</v>
      </c>
      <c r="H1038" s="243">
        <v>63</v>
      </c>
      <c r="I1038" s="8"/>
      <c r="J1038" s="244">
        <f>ROUND(I1038*H1038,2)</f>
        <v>0</v>
      </c>
      <c r="K1038" s="241"/>
      <c r="L1038" s="112"/>
      <c r="M1038" s="245" t="s">
        <v>5</v>
      </c>
      <c r="N1038" s="246" t="s">
        <v>47</v>
      </c>
      <c r="O1038" s="113"/>
      <c r="P1038" s="247">
        <f>O1038*H1038</f>
        <v>0</v>
      </c>
      <c r="Q1038" s="247">
        <v>0</v>
      </c>
      <c r="R1038" s="247">
        <f>Q1038*H1038</f>
        <v>0</v>
      </c>
      <c r="S1038" s="247">
        <v>0</v>
      </c>
      <c r="T1038" s="248">
        <f>S1038*H1038</f>
        <v>0</v>
      </c>
      <c r="AR1038" s="97" t="s">
        <v>238</v>
      </c>
      <c r="AT1038" s="97" t="s">
        <v>151</v>
      </c>
      <c r="AU1038" s="97" t="s">
        <v>86</v>
      </c>
      <c r="AY1038" s="97" t="s">
        <v>149</v>
      </c>
      <c r="BE1038" s="249">
        <f>IF(N1038="základní",J1038,0)</f>
        <v>0</v>
      </c>
      <c r="BF1038" s="249">
        <f>IF(N1038="snížená",J1038,0)</f>
        <v>0</v>
      </c>
      <c r="BG1038" s="249">
        <f>IF(N1038="zákl. přenesená",J1038,0)</f>
        <v>0</v>
      </c>
      <c r="BH1038" s="249">
        <f>IF(N1038="sníž. přenesená",J1038,0)</f>
        <v>0</v>
      </c>
      <c r="BI1038" s="249">
        <f>IF(N1038="nulová",J1038,0)</f>
        <v>0</v>
      </c>
      <c r="BJ1038" s="97" t="s">
        <v>84</v>
      </c>
      <c r="BK1038" s="249">
        <f>ROUND(I1038*H1038,2)</f>
        <v>0</v>
      </c>
      <c r="BL1038" s="97" t="s">
        <v>238</v>
      </c>
      <c r="BM1038" s="97" t="s">
        <v>1988</v>
      </c>
    </row>
    <row r="1039" spans="2:47" s="117" customFormat="1" ht="27">
      <c r="B1039" s="112"/>
      <c r="D1039" s="252" t="s">
        <v>242</v>
      </c>
      <c r="F1039" s="289" t="s">
        <v>1989</v>
      </c>
      <c r="I1039" s="13"/>
      <c r="L1039" s="112"/>
      <c r="M1039" s="290"/>
      <c r="N1039" s="113"/>
      <c r="O1039" s="113"/>
      <c r="P1039" s="113"/>
      <c r="Q1039" s="113"/>
      <c r="R1039" s="113"/>
      <c r="S1039" s="113"/>
      <c r="T1039" s="143"/>
      <c r="AT1039" s="97" t="s">
        <v>242</v>
      </c>
      <c r="AU1039" s="97" t="s">
        <v>86</v>
      </c>
    </row>
    <row r="1040" spans="2:51" s="251" customFormat="1" ht="13.5">
      <c r="B1040" s="250"/>
      <c r="D1040" s="259" t="s">
        <v>157</v>
      </c>
      <c r="E1040" s="260" t="s">
        <v>5</v>
      </c>
      <c r="F1040" s="261" t="s">
        <v>1899</v>
      </c>
      <c r="H1040" s="262">
        <v>63</v>
      </c>
      <c r="I1040" s="9"/>
      <c r="L1040" s="250"/>
      <c r="M1040" s="256"/>
      <c r="N1040" s="257"/>
      <c r="O1040" s="257"/>
      <c r="P1040" s="257"/>
      <c r="Q1040" s="257"/>
      <c r="R1040" s="257"/>
      <c r="S1040" s="257"/>
      <c r="T1040" s="258"/>
      <c r="AT1040" s="253" t="s">
        <v>157</v>
      </c>
      <c r="AU1040" s="253" t="s">
        <v>86</v>
      </c>
      <c r="AV1040" s="251" t="s">
        <v>86</v>
      </c>
      <c r="AW1040" s="251" t="s">
        <v>39</v>
      </c>
      <c r="AX1040" s="251" t="s">
        <v>84</v>
      </c>
      <c r="AY1040" s="253" t="s">
        <v>149</v>
      </c>
    </row>
    <row r="1041" spans="2:65" s="117" customFormat="1" ht="16.5" customHeight="1">
      <c r="B1041" s="112"/>
      <c r="C1041" s="239" t="s">
        <v>1990</v>
      </c>
      <c r="D1041" s="239" t="s">
        <v>151</v>
      </c>
      <c r="E1041" s="240" t="s">
        <v>1991</v>
      </c>
      <c r="F1041" s="241" t="s">
        <v>1992</v>
      </c>
      <c r="G1041" s="242" t="s">
        <v>182</v>
      </c>
      <c r="H1041" s="243">
        <v>4445.865</v>
      </c>
      <c r="I1041" s="8"/>
      <c r="J1041" s="244">
        <f>ROUND(I1041*H1041,2)</f>
        <v>0</v>
      </c>
      <c r="K1041" s="241"/>
      <c r="L1041" s="112"/>
      <c r="M1041" s="245" t="s">
        <v>5</v>
      </c>
      <c r="N1041" s="246" t="s">
        <v>47</v>
      </c>
      <c r="O1041" s="113"/>
      <c r="P1041" s="247">
        <f>O1041*H1041</f>
        <v>0</v>
      </c>
      <c r="Q1041" s="247">
        <v>0.00025</v>
      </c>
      <c r="R1041" s="247">
        <f>Q1041*H1041</f>
        <v>1.1114662499999999</v>
      </c>
      <c r="S1041" s="247">
        <v>0</v>
      </c>
      <c r="T1041" s="248">
        <f>S1041*H1041</f>
        <v>0</v>
      </c>
      <c r="AR1041" s="97" t="s">
        <v>238</v>
      </c>
      <c r="AT1041" s="97" t="s">
        <v>151</v>
      </c>
      <c r="AU1041" s="97" t="s">
        <v>86</v>
      </c>
      <c r="AY1041" s="97" t="s">
        <v>149</v>
      </c>
      <c r="BE1041" s="249">
        <f>IF(N1041="základní",J1041,0)</f>
        <v>0</v>
      </c>
      <c r="BF1041" s="249">
        <f>IF(N1041="snížená",J1041,0)</f>
        <v>0</v>
      </c>
      <c r="BG1041" s="249">
        <f>IF(N1041="zákl. přenesená",J1041,0)</f>
        <v>0</v>
      </c>
      <c r="BH1041" s="249">
        <f>IF(N1041="sníž. přenesená",J1041,0)</f>
        <v>0</v>
      </c>
      <c r="BI1041" s="249">
        <f>IF(N1041="nulová",J1041,0)</f>
        <v>0</v>
      </c>
      <c r="BJ1041" s="97" t="s">
        <v>84</v>
      </c>
      <c r="BK1041" s="249">
        <f>ROUND(I1041*H1041,2)</f>
        <v>0</v>
      </c>
      <c r="BL1041" s="97" t="s">
        <v>238</v>
      </c>
      <c r="BM1041" s="97" t="s">
        <v>1993</v>
      </c>
    </row>
    <row r="1042" spans="2:51" s="251" customFormat="1" ht="13.5">
      <c r="B1042" s="250"/>
      <c r="D1042" s="252" t="s">
        <v>157</v>
      </c>
      <c r="E1042" s="253" t="s">
        <v>5</v>
      </c>
      <c r="F1042" s="254" t="s">
        <v>1994</v>
      </c>
      <c r="H1042" s="255">
        <v>3606.126</v>
      </c>
      <c r="I1042" s="9"/>
      <c r="L1042" s="250"/>
      <c r="M1042" s="256"/>
      <c r="N1042" s="257"/>
      <c r="O1042" s="257"/>
      <c r="P1042" s="257"/>
      <c r="Q1042" s="257"/>
      <c r="R1042" s="257"/>
      <c r="S1042" s="257"/>
      <c r="T1042" s="258"/>
      <c r="AT1042" s="253" t="s">
        <v>157</v>
      </c>
      <c r="AU1042" s="253" t="s">
        <v>86</v>
      </c>
      <c r="AV1042" s="251" t="s">
        <v>86</v>
      </c>
      <c r="AW1042" s="251" t="s">
        <v>39</v>
      </c>
      <c r="AX1042" s="251" t="s">
        <v>76</v>
      </c>
      <c r="AY1042" s="253" t="s">
        <v>149</v>
      </c>
    </row>
    <row r="1043" spans="2:51" s="251" customFormat="1" ht="13.5">
      <c r="B1043" s="250"/>
      <c r="D1043" s="252" t="s">
        <v>157</v>
      </c>
      <c r="E1043" s="253" t="s">
        <v>5</v>
      </c>
      <c r="F1043" s="254" t="s">
        <v>1995</v>
      </c>
      <c r="H1043" s="255">
        <v>205.218</v>
      </c>
      <c r="I1043" s="9"/>
      <c r="L1043" s="250"/>
      <c r="M1043" s="256"/>
      <c r="N1043" s="257"/>
      <c r="O1043" s="257"/>
      <c r="P1043" s="257"/>
      <c r="Q1043" s="257"/>
      <c r="R1043" s="257"/>
      <c r="S1043" s="257"/>
      <c r="T1043" s="258"/>
      <c r="AT1043" s="253" t="s">
        <v>157</v>
      </c>
      <c r="AU1043" s="253" t="s">
        <v>86</v>
      </c>
      <c r="AV1043" s="251" t="s">
        <v>86</v>
      </c>
      <c r="AW1043" s="251" t="s">
        <v>39</v>
      </c>
      <c r="AX1043" s="251" t="s">
        <v>76</v>
      </c>
      <c r="AY1043" s="253" t="s">
        <v>149</v>
      </c>
    </row>
    <row r="1044" spans="2:51" s="251" customFormat="1" ht="13.5">
      <c r="B1044" s="250"/>
      <c r="D1044" s="252" t="s">
        <v>157</v>
      </c>
      <c r="E1044" s="253" t="s">
        <v>5</v>
      </c>
      <c r="F1044" s="254" t="s">
        <v>1996</v>
      </c>
      <c r="H1044" s="255">
        <v>205.088</v>
      </c>
      <c r="I1044" s="9"/>
      <c r="L1044" s="250"/>
      <c r="M1044" s="256"/>
      <c r="N1044" s="257"/>
      <c r="O1044" s="257"/>
      <c r="P1044" s="257"/>
      <c r="Q1044" s="257"/>
      <c r="R1044" s="257"/>
      <c r="S1044" s="257"/>
      <c r="T1044" s="258"/>
      <c r="AT1044" s="253" t="s">
        <v>157</v>
      </c>
      <c r="AU1044" s="253" t="s">
        <v>86</v>
      </c>
      <c r="AV1044" s="251" t="s">
        <v>86</v>
      </c>
      <c r="AW1044" s="251" t="s">
        <v>39</v>
      </c>
      <c r="AX1044" s="251" t="s">
        <v>76</v>
      </c>
      <c r="AY1044" s="253" t="s">
        <v>149</v>
      </c>
    </row>
    <row r="1045" spans="2:51" s="251" customFormat="1" ht="13.5">
      <c r="B1045" s="250"/>
      <c r="D1045" s="252" t="s">
        <v>157</v>
      </c>
      <c r="E1045" s="253" t="s">
        <v>5</v>
      </c>
      <c r="F1045" s="254" t="s">
        <v>681</v>
      </c>
      <c r="H1045" s="255">
        <v>0.766</v>
      </c>
      <c r="I1045" s="9"/>
      <c r="L1045" s="250"/>
      <c r="M1045" s="256"/>
      <c r="N1045" s="257"/>
      <c r="O1045" s="257"/>
      <c r="P1045" s="257"/>
      <c r="Q1045" s="257"/>
      <c r="R1045" s="257"/>
      <c r="S1045" s="257"/>
      <c r="T1045" s="258"/>
      <c r="AT1045" s="253" t="s">
        <v>157</v>
      </c>
      <c r="AU1045" s="253" t="s">
        <v>86</v>
      </c>
      <c r="AV1045" s="251" t="s">
        <v>86</v>
      </c>
      <c r="AW1045" s="251" t="s">
        <v>39</v>
      </c>
      <c r="AX1045" s="251" t="s">
        <v>76</v>
      </c>
      <c r="AY1045" s="253" t="s">
        <v>149</v>
      </c>
    </row>
    <row r="1046" spans="2:51" s="251" customFormat="1" ht="13.5">
      <c r="B1046" s="250"/>
      <c r="D1046" s="252" t="s">
        <v>157</v>
      </c>
      <c r="E1046" s="253" t="s">
        <v>5</v>
      </c>
      <c r="F1046" s="254" t="s">
        <v>682</v>
      </c>
      <c r="H1046" s="255">
        <v>0.36</v>
      </c>
      <c r="I1046" s="9"/>
      <c r="L1046" s="250"/>
      <c r="M1046" s="256"/>
      <c r="N1046" s="257"/>
      <c r="O1046" s="257"/>
      <c r="P1046" s="257"/>
      <c r="Q1046" s="257"/>
      <c r="R1046" s="257"/>
      <c r="S1046" s="257"/>
      <c r="T1046" s="258"/>
      <c r="AT1046" s="253" t="s">
        <v>157</v>
      </c>
      <c r="AU1046" s="253" t="s">
        <v>86</v>
      </c>
      <c r="AV1046" s="251" t="s">
        <v>86</v>
      </c>
      <c r="AW1046" s="251" t="s">
        <v>39</v>
      </c>
      <c r="AX1046" s="251" t="s">
        <v>76</v>
      </c>
      <c r="AY1046" s="253" t="s">
        <v>149</v>
      </c>
    </row>
    <row r="1047" spans="2:51" s="251" customFormat="1" ht="13.5">
      <c r="B1047" s="250"/>
      <c r="D1047" s="252" t="s">
        <v>157</v>
      </c>
      <c r="E1047" s="253" t="s">
        <v>5</v>
      </c>
      <c r="F1047" s="254" t="s">
        <v>1997</v>
      </c>
      <c r="H1047" s="255">
        <v>70</v>
      </c>
      <c r="I1047" s="9"/>
      <c r="L1047" s="250"/>
      <c r="M1047" s="256"/>
      <c r="N1047" s="257"/>
      <c r="O1047" s="257"/>
      <c r="P1047" s="257"/>
      <c r="Q1047" s="257"/>
      <c r="R1047" s="257"/>
      <c r="S1047" s="257"/>
      <c r="T1047" s="258"/>
      <c r="AT1047" s="253" t="s">
        <v>157</v>
      </c>
      <c r="AU1047" s="253" t="s">
        <v>86</v>
      </c>
      <c r="AV1047" s="251" t="s">
        <v>86</v>
      </c>
      <c r="AW1047" s="251" t="s">
        <v>39</v>
      </c>
      <c r="AX1047" s="251" t="s">
        <v>76</v>
      </c>
      <c r="AY1047" s="253" t="s">
        <v>149</v>
      </c>
    </row>
    <row r="1048" spans="2:51" s="251" customFormat="1" ht="13.5">
      <c r="B1048" s="250"/>
      <c r="D1048" s="252" t="s">
        <v>157</v>
      </c>
      <c r="E1048" s="253" t="s">
        <v>5</v>
      </c>
      <c r="F1048" s="254" t="s">
        <v>1998</v>
      </c>
      <c r="H1048" s="255">
        <v>31.22</v>
      </c>
      <c r="I1048" s="9"/>
      <c r="L1048" s="250"/>
      <c r="M1048" s="256"/>
      <c r="N1048" s="257"/>
      <c r="O1048" s="257"/>
      <c r="P1048" s="257"/>
      <c r="Q1048" s="257"/>
      <c r="R1048" s="257"/>
      <c r="S1048" s="257"/>
      <c r="T1048" s="258"/>
      <c r="AT1048" s="253" t="s">
        <v>157</v>
      </c>
      <c r="AU1048" s="253" t="s">
        <v>86</v>
      </c>
      <c r="AV1048" s="251" t="s">
        <v>86</v>
      </c>
      <c r="AW1048" s="251" t="s">
        <v>39</v>
      </c>
      <c r="AX1048" s="251" t="s">
        <v>76</v>
      </c>
      <c r="AY1048" s="253" t="s">
        <v>149</v>
      </c>
    </row>
    <row r="1049" spans="2:51" s="251" customFormat="1" ht="40.5">
      <c r="B1049" s="250"/>
      <c r="D1049" s="252" t="s">
        <v>157</v>
      </c>
      <c r="E1049" s="253" t="s">
        <v>5</v>
      </c>
      <c r="F1049" s="254" t="s">
        <v>297</v>
      </c>
      <c r="H1049" s="255">
        <v>145.297</v>
      </c>
      <c r="I1049" s="9"/>
      <c r="L1049" s="250"/>
      <c r="M1049" s="256"/>
      <c r="N1049" s="257"/>
      <c r="O1049" s="257"/>
      <c r="P1049" s="257"/>
      <c r="Q1049" s="257"/>
      <c r="R1049" s="257"/>
      <c r="S1049" s="257"/>
      <c r="T1049" s="258"/>
      <c r="AT1049" s="253" t="s">
        <v>157</v>
      </c>
      <c r="AU1049" s="253" t="s">
        <v>86</v>
      </c>
      <c r="AV1049" s="251" t="s">
        <v>86</v>
      </c>
      <c r="AW1049" s="251" t="s">
        <v>39</v>
      </c>
      <c r="AX1049" s="251" t="s">
        <v>76</v>
      </c>
      <c r="AY1049" s="253" t="s">
        <v>149</v>
      </c>
    </row>
    <row r="1050" spans="2:51" s="251" customFormat="1" ht="13.5">
      <c r="B1050" s="250"/>
      <c r="D1050" s="252" t="s">
        <v>157</v>
      </c>
      <c r="E1050" s="253" t="s">
        <v>5</v>
      </c>
      <c r="F1050" s="254" t="s">
        <v>298</v>
      </c>
      <c r="H1050" s="255">
        <v>181.79</v>
      </c>
      <c r="I1050" s="9"/>
      <c r="L1050" s="250"/>
      <c r="M1050" s="256"/>
      <c r="N1050" s="257"/>
      <c r="O1050" s="257"/>
      <c r="P1050" s="257"/>
      <c r="Q1050" s="257"/>
      <c r="R1050" s="257"/>
      <c r="S1050" s="257"/>
      <c r="T1050" s="258"/>
      <c r="AT1050" s="253" t="s">
        <v>157</v>
      </c>
      <c r="AU1050" s="253" t="s">
        <v>86</v>
      </c>
      <c r="AV1050" s="251" t="s">
        <v>86</v>
      </c>
      <c r="AW1050" s="251" t="s">
        <v>39</v>
      </c>
      <c r="AX1050" s="251" t="s">
        <v>76</v>
      </c>
      <c r="AY1050" s="253" t="s">
        <v>149</v>
      </c>
    </row>
    <row r="1051" spans="2:51" s="281" customFormat="1" ht="13.5">
      <c r="B1051" s="280"/>
      <c r="D1051" s="259" t="s">
        <v>157</v>
      </c>
      <c r="E1051" s="282" t="s">
        <v>5</v>
      </c>
      <c r="F1051" s="283" t="s">
        <v>237</v>
      </c>
      <c r="H1051" s="284">
        <v>4445.865</v>
      </c>
      <c r="I1051" s="12"/>
      <c r="L1051" s="280"/>
      <c r="M1051" s="285"/>
      <c r="N1051" s="286"/>
      <c r="O1051" s="286"/>
      <c r="P1051" s="286"/>
      <c r="Q1051" s="286"/>
      <c r="R1051" s="286"/>
      <c r="S1051" s="286"/>
      <c r="T1051" s="287"/>
      <c r="AT1051" s="288" t="s">
        <v>157</v>
      </c>
      <c r="AU1051" s="288" t="s">
        <v>86</v>
      </c>
      <c r="AV1051" s="281" t="s">
        <v>155</v>
      </c>
      <c r="AW1051" s="281" t="s">
        <v>39</v>
      </c>
      <c r="AX1051" s="281" t="s">
        <v>84</v>
      </c>
      <c r="AY1051" s="288" t="s">
        <v>149</v>
      </c>
    </row>
    <row r="1052" spans="2:65" s="117" customFormat="1" ht="25.5" customHeight="1">
      <c r="B1052" s="112"/>
      <c r="C1052" s="239" t="s">
        <v>1999</v>
      </c>
      <c r="D1052" s="239" t="s">
        <v>151</v>
      </c>
      <c r="E1052" s="240" t="s">
        <v>2000</v>
      </c>
      <c r="F1052" s="241" t="s">
        <v>2001</v>
      </c>
      <c r="G1052" s="242" t="s">
        <v>182</v>
      </c>
      <c r="H1052" s="243">
        <v>185.166</v>
      </c>
      <c r="I1052" s="8"/>
      <c r="J1052" s="244">
        <f>ROUND(I1052*H1052,2)</f>
        <v>0</v>
      </c>
      <c r="K1052" s="241"/>
      <c r="L1052" s="112"/>
      <c r="M1052" s="245" t="s">
        <v>5</v>
      </c>
      <c r="N1052" s="246" t="s">
        <v>47</v>
      </c>
      <c r="O1052" s="113"/>
      <c r="P1052" s="247">
        <f>O1052*H1052</f>
        <v>0</v>
      </c>
      <c r="Q1052" s="247">
        <v>7E-05</v>
      </c>
      <c r="R1052" s="247">
        <f>Q1052*H1052</f>
        <v>0.012961619999999998</v>
      </c>
      <c r="S1052" s="247">
        <v>0</v>
      </c>
      <c r="T1052" s="248">
        <f>S1052*H1052</f>
        <v>0</v>
      </c>
      <c r="AR1052" s="97" t="s">
        <v>238</v>
      </c>
      <c r="AT1052" s="97" t="s">
        <v>151</v>
      </c>
      <c r="AU1052" s="97" t="s">
        <v>86</v>
      </c>
      <c r="AY1052" s="97" t="s">
        <v>149</v>
      </c>
      <c r="BE1052" s="249">
        <f>IF(N1052="základní",J1052,0)</f>
        <v>0</v>
      </c>
      <c r="BF1052" s="249">
        <f>IF(N1052="snížená",J1052,0)</f>
        <v>0</v>
      </c>
      <c r="BG1052" s="249">
        <f>IF(N1052="zákl. přenesená",J1052,0)</f>
        <v>0</v>
      </c>
      <c r="BH1052" s="249">
        <f>IF(N1052="sníž. přenesená",J1052,0)</f>
        <v>0</v>
      </c>
      <c r="BI1052" s="249">
        <f>IF(N1052="nulová",J1052,0)</f>
        <v>0</v>
      </c>
      <c r="BJ1052" s="97" t="s">
        <v>84</v>
      </c>
      <c r="BK1052" s="249">
        <f>ROUND(I1052*H1052,2)</f>
        <v>0</v>
      </c>
      <c r="BL1052" s="97" t="s">
        <v>238</v>
      </c>
      <c r="BM1052" s="97" t="s">
        <v>2002</v>
      </c>
    </row>
    <row r="1053" spans="2:51" s="264" customFormat="1" ht="13.5">
      <c r="B1053" s="263"/>
      <c r="D1053" s="252" t="s">
        <v>157</v>
      </c>
      <c r="E1053" s="265" t="s">
        <v>5</v>
      </c>
      <c r="F1053" s="266" t="s">
        <v>1886</v>
      </c>
      <c r="H1053" s="267" t="s">
        <v>5</v>
      </c>
      <c r="I1053" s="10"/>
      <c r="L1053" s="263"/>
      <c r="M1053" s="268"/>
      <c r="N1053" s="269"/>
      <c r="O1053" s="269"/>
      <c r="P1053" s="269"/>
      <c r="Q1053" s="269"/>
      <c r="R1053" s="269"/>
      <c r="S1053" s="269"/>
      <c r="T1053" s="270"/>
      <c r="AT1053" s="267" t="s">
        <v>157</v>
      </c>
      <c r="AU1053" s="267" t="s">
        <v>86</v>
      </c>
      <c r="AV1053" s="264" t="s">
        <v>84</v>
      </c>
      <c r="AW1053" s="264" t="s">
        <v>39</v>
      </c>
      <c r="AX1053" s="264" t="s">
        <v>76</v>
      </c>
      <c r="AY1053" s="267" t="s">
        <v>149</v>
      </c>
    </row>
    <row r="1054" spans="2:51" s="264" customFormat="1" ht="13.5">
      <c r="B1054" s="263"/>
      <c r="D1054" s="252" t="s">
        <v>157</v>
      </c>
      <c r="E1054" s="265" t="s">
        <v>5</v>
      </c>
      <c r="F1054" s="266" t="s">
        <v>1887</v>
      </c>
      <c r="H1054" s="267" t="s">
        <v>5</v>
      </c>
      <c r="I1054" s="10"/>
      <c r="L1054" s="263"/>
      <c r="M1054" s="268"/>
      <c r="N1054" s="269"/>
      <c r="O1054" s="269"/>
      <c r="P1054" s="269"/>
      <c r="Q1054" s="269"/>
      <c r="R1054" s="269"/>
      <c r="S1054" s="269"/>
      <c r="T1054" s="270"/>
      <c r="AT1054" s="267" t="s">
        <v>157</v>
      </c>
      <c r="AU1054" s="267" t="s">
        <v>86</v>
      </c>
      <c r="AV1054" s="264" t="s">
        <v>84</v>
      </c>
      <c r="AW1054" s="264" t="s">
        <v>39</v>
      </c>
      <c r="AX1054" s="264" t="s">
        <v>76</v>
      </c>
      <c r="AY1054" s="267" t="s">
        <v>149</v>
      </c>
    </row>
    <row r="1055" spans="2:51" s="251" customFormat="1" ht="40.5">
      <c r="B1055" s="250"/>
      <c r="D1055" s="252" t="s">
        <v>157</v>
      </c>
      <c r="E1055" s="253" t="s">
        <v>5</v>
      </c>
      <c r="F1055" s="254" t="s">
        <v>1888</v>
      </c>
      <c r="H1055" s="255">
        <v>179.901</v>
      </c>
      <c r="I1055" s="9"/>
      <c r="L1055" s="250"/>
      <c r="M1055" s="256"/>
      <c r="N1055" s="257"/>
      <c r="O1055" s="257"/>
      <c r="P1055" s="257"/>
      <c r="Q1055" s="257"/>
      <c r="R1055" s="257"/>
      <c r="S1055" s="257"/>
      <c r="T1055" s="258"/>
      <c r="AT1055" s="253" t="s">
        <v>157</v>
      </c>
      <c r="AU1055" s="253" t="s">
        <v>86</v>
      </c>
      <c r="AV1055" s="251" t="s">
        <v>86</v>
      </c>
      <c r="AW1055" s="251" t="s">
        <v>39</v>
      </c>
      <c r="AX1055" s="251" t="s">
        <v>76</v>
      </c>
      <c r="AY1055" s="253" t="s">
        <v>149</v>
      </c>
    </row>
    <row r="1056" spans="2:51" s="251" customFormat="1" ht="13.5">
      <c r="B1056" s="250"/>
      <c r="D1056" s="252" t="s">
        <v>157</v>
      </c>
      <c r="E1056" s="253" t="s">
        <v>5</v>
      </c>
      <c r="F1056" s="254" t="s">
        <v>2003</v>
      </c>
      <c r="H1056" s="255">
        <v>5.265</v>
      </c>
      <c r="I1056" s="9"/>
      <c r="L1056" s="250"/>
      <c r="M1056" s="256"/>
      <c r="N1056" s="257"/>
      <c r="O1056" s="257"/>
      <c r="P1056" s="257"/>
      <c r="Q1056" s="257"/>
      <c r="R1056" s="257"/>
      <c r="S1056" s="257"/>
      <c r="T1056" s="258"/>
      <c r="AT1056" s="253" t="s">
        <v>157</v>
      </c>
      <c r="AU1056" s="253" t="s">
        <v>86</v>
      </c>
      <c r="AV1056" s="251" t="s">
        <v>86</v>
      </c>
      <c r="AW1056" s="251" t="s">
        <v>39</v>
      </c>
      <c r="AX1056" s="251" t="s">
        <v>76</v>
      </c>
      <c r="AY1056" s="253" t="s">
        <v>149</v>
      </c>
    </row>
    <row r="1057" spans="2:51" s="281" customFormat="1" ht="13.5">
      <c r="B1057" s="280"/>
      <c r="D1057" s="259" t="s">
        <v>157</v>
      </c>
      <c r="E1057" s="282" t="s">
        <v>5</v>
      </c>
      <c r="F1057" s="283" t="s">
        <v>237</v>
      </c>
      <c r="H1057" s="284">
        <v>185.166</v>
      </c>
      <c r="I1057" s="12"/>
      <c r="L1057" s="280"/>
      <c r="M1057" s="285"/>
      <c r="N1057" s="286"/>
      <c r="O1057" s="286"/>
      <c r="P1057" s="286"/>
      <c r="Q1057" s="286"/>
      <c r="R1057" s="286"/>
      <c r="S1057" s="286"/>
      <c r="T1057" s="287"/>
      <c r="AT1057" s="288" t="s">
        <v>157</v>
      </c>
      <c r="AU1057" s="288" t="s">
        <v>86</v>
      </c>
      <c r="AV1057" s="281" t="s">
        <v>155</v>
      </c>
      <c r="AW1057" s="281" t="s">
        <v>39</v>
      </c>
      <c r="AX1057" s="281" t="s">
        <v>84</v>
      </c>
      <c r="AY1057" s="288" t="s">
        <v>149</v>
      </c>
    </row>
    <row r="1058" spans="2:65" s="117" customFormat="1" ht="16.5" customHeight="1">
      <c r="B1058" s="112"/>
      <c r="C1058" s="239" t="s">
        <v>2004</v>
      </c>
      <c r="D1058" s="239" t="s">
        <v>151</v>
      </c>
      <c r="E1058" s="240" t="s">
        <v>2005</v>
      </c>
      <c r="F1058" s="241" t="s">
        <v>2006</v>
      </c>
      <c r="G1058" s="242" t="s">
        <v>182</v>
      </c>
      <c r="H1058" s="243">
        <v>185.166</v>
      </c>
      <c r="I1058" s="8"/>
      <c r="J1058" s="244">
        <f>ROUND(I1058*H1058,2)</f>
        <v>0</v>
      </c>
      <c r="K1058" s="241"/>
      <c r="L1058" s="112"/>
      <c r="M1058" s="245" t="s">
        <v>5</v>
      </c>
      <c r="N1058" s="246" t="s">
        <v>47</v>
      </c>
      <c r="O1058" s="113"/>
      <c r="P1058" s="247">
        <f>O1058*H1058</f>
        <v>0</v>
      </c>
      <c r="Q1058" s="247">
        <v>2E-05</v>
      </c>
      <c r="R1058" s="247">
        <f>Q1058*H1058</f>
        <v>0.0037033200000000004</v>
      </c>
      <c r="S1058" s="247">
        <v>0</v>
      </c>
      <c r="T1058" s="248">
        <f>S1058*H1058</f>
        <v>0</v>
      </c>
      <c r="AR1058" s="97" t="s">
        <v>238</v>
      </c>
      <c r="AT1058" s="97" t="s">
        <v>151</v>
      </c>
      <c r="AU1058" s="97" t="s">
        <v>86</v>
      </c>
      <c r="AY1058" s="97" t="s">
        <v>149</v>
      </c>
      <c r="BE1058" s="249">
        <f>IF(N1058="základní",J1058,0)</f>
        <v>0</v>
      </c>
      <c r="BF1058" s="249">
        <f>IF(N1058="snížená",J1058,0)</f>
        <v>0</v>
      </c>
      <c r="BG1058" s="249">
        <f>IF(N1058="zákl. přenesená",J1058,0)</f>
        <v>0</v>
      </c>
      <c r="BH1058" s="249">
        <f>IF(N1058="sníž. přenesená",J1058,0)</f>
        <v>0</v>
      </c>
      <c r="BI1058" s="249">
        <f>IF(N1058="nulová",J1058,0)</f>
        <v>0</v>
      </c>
      <c r="BJ1058" s="97" t="s">
        <v>84</v>
      </c>
      <c r="BK1058" s="249">
        <f>ROUND(I1058*H1058,2)</f>
        <v>0</v>
      </c>
      <c r="BL1058" s="97" t="s">
        <v>238</v>
      </c>
      <c r="BM1058" s="97" t="s">
        <v>2007</v>
      </c>
    </row>
    <row r="1059" spans="2:51" s="264" customFormat="1" ht="13.5">
      <c r="B1059" s="263"/>
      <c r="D1059" s="252" t="s">
        <v>157</v>
      </c>
      <c r="E1059" s="265" t="s">
        <v>5</v>
      </c>
      <c r="F1059" s="266" t="s">
        <v>1886</v>
      </c>
      <c r="H1059" s="267" t="s">
        <v>5</v>
      </c>
      <c r="I1059" s="10"/>
      <c r="L1059" s="263"/>
      <c r="M1059" s="268"/>
      <c r="N1059" s="269"/>
      <c r="O1059" s="269"/>
      <c r="P1059" s="269"/>
      <c r="Q1059" s="269"/>
      <c r="R1059" s="269"/>
      <c r="S1059" s="269"/>
      <c r="T1059" s="270"/>
      <c r="AT1059" s="267" t="s">
        <v>157</v>
      </c>
      <c r="AU1059" s="267" t="s">
        <v>86</v>
      </c>
      <c r="AV1059" s="264" t="s">
        <v>84</v>
      </c>
      <c r="AW1059" s="264" t="s">
        <v>39</v>
      </c>
      <c r="AX1059" s="264" t="s">
        <v>76</v>
      </c>
      <c r="AY1059" s="267" t="s">
        <v>149</v>
      </c>
    </row>
    <row r="1060" spans="2:51" s="264" customFormat="1" ht="13.5">
      <c r="B1060" s="263"/>
      <c r="D1060" s="252" t="s">
        <v>157</v>
      </c>
      <c r="E1060" s="265" t="s">
        <v>5</v>
      </c>
      <c r="F1060" s="266" t="s">
        <v>1887</v>
      </c>
      <c r="H1060" s="267" t="s">
        <v>5</v>
      </c>
      <c r="I1060" s="10"/>
      <c r="L1060" s="263"/>
      <c r="M1060" s="268"/>
      <c r="N1060" s="269"/>
      <c r="O1060" s="269"/>
      <c r="P1060" s="269"/>
      <c r="Q1060" s="269"/>
      <c r="R1060" s="269"/>
      <c r="S1060" s="269"/>
      <c r="T1060" s="270"/>
      <c r="AT1060" s="267" t="s">
        <v>157</v>
      </c>
      <c r="AU1060" s="267" t="s">
        <v>86</v>
      </c>
      <c r="AV1060" s="264" t="s">
        <v>84</v>
      </c>
      <c r="AW1060" s="264" t="s">
        <v>39</v>
      </c>
      <c r="AX1060" s="264" t="s">
        <v>76</v>
      </c>
      <c r="AY1060" s="267" t="s">
        <v>149</v>
      </c>
    </row>
    <row r="1061" spans="2:51" s="251" customFormat="1" ht="40.5">
      <c r="B1061" s="250"/>
      <c r="D1061" s="252" t="s">
        <v>157</v>
      </c>
      <c r="E1061" s="253" t="s">
        <v>5</v>
      </c>
      <c r="F1061" s="254" t="s">
        <v>1888</v>
      </c>
      <c r="H1061" s="255">
        <v>179.901</v>
      </c>
      <c r="I1061" s="9"/>
      <c r="L1061" s="250"/>
      <c r="M1061" s="256"/>
      <c r="N1061" s="257"/>
      <c r="O1061" s="257"/>
      <c r="P1061" s="257"/>
      <c r="Q1061" s="257"/>
      <c r="R1061" s="257"/>
      <c r="S1061" s="257"/>
      <c r="T1061" s="258"/>
      <c r="AT1061" s="253" t="s">
        <v>157</v>
      </c>
      <c r="AU1061" s="253" t="s">
        <v>86</v>
      </c>
      <c r="AV1061" s="251" t="s">
        <v>86</v>
      </c>
      <c r="AW1061" s="251" t="s">
        <v>39</v>
      </c>
      <c r="AX1061" s="251" t="s">
        <v>76</v>
      </c>
      <c r="AY1061" s="253" t="s">
        <v>149</v>
      </c>
    </row>
    <row r="1062" spans="2:51" s="251" customFormat="1" ht="13.5">
      <c r="B1062" s="250"/>
      <c r="D1062" s="252" t="s">
        <v>157</v>
      </c>
      <c r="E1062" s="253" t="s">
        <v>5</v>
      </c>
      <c r="F1062" s="254" t="s">
        <v>2003</v>
      </c>
      <c r="H1062" s="255">
        <v>5.265</v>
      </c>
      <c r="I1062" s="9"/>
      <c r="L1062" s="250"/>
      <c r="M1062" s="256"/>
      <c r="N1062" s="257"/>
      <c r="O1062" s="257"/>
      <c r="P1062" s="257"/>
      <c r="Q1062" s="257"/>
      <c r="R1062" s="257"/>
      <c r="S1062" s="257"/>
      <c r="T1062" s="258"/>
      <c r="AT1062" s="253" t="s">
        <v>157</v>
      </c>
      <c r="AU1062" s="253" t="s">
        <v>86</v>
      </c>
      <c r="AV1062" s="251" t="s">
        <v>86</v>
      </c>
      <c r="AW1062" s="251" t="s">
        <v>39</v>
      </c>
      <c r="AX1062" s="251" t="s">
        <v>76</v>
      </c>
      <c r="AY1062" s="253" t="s">
        <v>149</v>
      </c>
    </row>
    <row r="1063" spans="2:51" s="281" customFormat="1" ht="13.5">
      <c r="B1063" s="280"/>
      <c r="D1063" s="259" t="s">
        <v>157</v>
      </c>
      <c r="E1063" s="282" t="s">
        <v>5</v>
      </c>
      <c r="F1063" s="283" t="s">
        <v>237</v>
      </c>
      <c r="H1063" s="284">
        <v>185.166</v>
      </c>
      <c r="I1063" s="12"/>
      <c r="L1063" s="280"/>
      <c r="M1063" s="285"/>
      <c r="N1063" s="286"/>
      <c r="O1063" s="286"/>
      <c r="P1063" s="286"/>
      <c r="Q1063" s="286"/>
      <c r="R1063" s="286"/>
      <c r="S1063" s="286"/>
      <c r="T1063" s="287"/>
      <c r="AT1063" s="288" t="s">
        <v>157</v>
      </c>
      <c r="AU1063" s="288" t="s">
        <v>86</v>
      </c>
      <c r="AV1063" s="281" t="s">
        <v>155</v>
      </c>
      <c r="AW1063" s="281" t="s">
        <v>39</v>
      </c>
      <c r="AX1063" s="281" t="s">
        <v>84</v>
      </c>
      <c r="AY1063" s="288" t="s">
        <v>149</v>
      </c>
    </row>
    <row r="1064" spans="2:65" s="117" customFormat="1" ht="16.5" customHeight="1">
      <c r="B1064" s="112"/>
      <c r="C1064" s="239" t="s">
        <v>2008</v>
      </c>
      <c r="D1064" s="239" t="s">
        <v>151</v>
      </c>
      <c r="E1064" s="240" t="s">
        <v>2009</v>
      </c>
      <c r="F1064" s="241" t="s">
        <v>2010</v>
      </c>
      <c r="G1064" s="242" t="s">
        <v>182</v>
      </c>
      <c r="H1064" s="243">
        <v>185.166</v>
      </c>
      <c r="I1064" s="8"/>
      <c r="J1064" s="244">
        <f>ROUND(I1064*H1064,2)</f>
        <v>0</v>
      </c>
      <c r="K1064" s="241"/>
      <c r="L1064" s="112"/>
      <c r="M1064" s="245" t="s">
        <v>5</v>
      </c>
      <c r="N1064" s="246" t="s">
        <v>47</v>
      </c>
      <c r="O1064" s="113"/>
      <c r="P1064" s="247">
        <f>O1064*H1064</f>
        <v>0</v>
      </c>
      <c r="Q1064" s="247">
        <v>6E-05</v>
      </c>
      <c r="R1064" s="247">
        <f>Q1064*H1064</f>
        <v>0.01110996</v>
      </c>
      <c r="S1064" s="247">
        <v>0</v>
      </c>
      <c r="T1064" s="248">
        <f>S1064*H1064</f>
        <v>0</v>
      </c>
      <c r="AR1064" s="97" t="s">
        <v>238</v>
      </c>
      <c r="AT1064" s="97" t="s">
        <v>151</v>
      </c>
      <c r="AU1064" s="97" t="s">
        <v>86</v>
      </c>
      <c r="AY1064" s="97" t="s">
        <v>149</v>
      </c>
      <c r="BE1064" s="249">
        <f>IF(N1064="základní",J1064,0)</f>
        <v>0</v>
      </c>
      <c r="BF1064" s="249">
        <f>IF(N1064="snížená",J1064,0)</f>
        <v>0</v>
      </c>
      <c r="BG1064" s="249">
        <f>IF(N1064="zákl. přenesená",J1064,0)</f>
        <v>0</v>
      </c>
      <c r="BH1064" s="249">
        <f>IF(N1064="sníž. přenesená",J1064,0)</f>
        <v>0</v>
      </c>
      <c r="BI1064" s="249">
        <f>IF(N1064="nulová",J1064,0)</f>
        <v>0</v>
      </c>
      <c r="BJ1064" s="97" t="s">
        <v>84</v>
      </c>
      <c r="BK1064" s="249">
        <f>ROUND(I1064*H1064,2)</f>
        <v>0</v>
      </c>
      <c r="BL1064" s="97" t="s">
        <v>238</v>
      </c>
      <c r="BM1064" s="97" t="s">
        <v>2011</v>
      </c>
    </row>
    <row r="1065" spans="2:65" s="117" customFormat="1" ht="25.5" customHeight="1">
      <c r="B1065" s="112"/>
      <c r="C1065" s="239" t="s">
        <v>2012</v>
      </c>
      <c r="D1065" s="239" t="s">
        <v>151</v>
      </c>
      <c r="E1065" s="240" t="s">
        <v>2013</v>
      </c>
      <c r="F1065" s="241" t="s">
        <v>2014</v>
      </c>
      <c r="G1065" s="242" t="s">
        <v>182</v>
      </c>
      <c r="H1065" s="243">
        <v>185.166</v>
      </c>
      <c r="I1065" s="8"/>
      <c r="J1065" s="244">
        <f>ROUND(I1065*H1065,2)</f>
        <v>0</v>
      </c>
      <c r="K1065" s="241"/>
      <c r="L1065" s="112"/>
      <c r="M1065" s="245" t="s">
        <v>5</v>
      </c>
      <c r="N1065" s="246" t="s">
        <v>47</v>
      </c>
      <c r="O1065" s="113"/>
      <c r="P1065" s="247">
        <f>O1065*H1065</f>
        <v>0</v>
      </c>
      <c r="Q1065" s="247">
        <v>0.00014</v>
      </c>
      <c r="R1065" s="247">
        <f>Q1065*H1065</f>
        <v>0.025923239999999997</v>
      </c>
      <c r="S1065" s="247">
        <v>0</v>
      </c>
      <c r="T1065" s="248">
        <f>S1065*H1065</f>
        <v>0</v>
      </c>
      <c r="AR1065" s="97" t="s">
        <v>238</v>
      </c>
      <c r="AT1065" s="97" t="s">
        <v>151</v>
      </c>
      <c r="AU1065" s="97" t="s">
        <v>86</v>
      </c>
      <c r="AY1065" s="97" t="s">
        <v>149</v>
      </c>
      <c r="BE1065" s="249">
        <f>IF(N1065="základní",J1065,0)</f>
        <v>0</v>
      </c>
      <c r="BF1065" s="249">
        <f>IF(N1065="snížená",J1065,0)</f>
        <v>0</v>
      </c>
      <c r="BG1065" s="249">
        <f>IF(N1065="zákl. přenesená",J1065,0)</f>
        <v>0</v>
      </c>
      <c r="BH1065" s="249">
        <f>IF(N1065="sníž. přenesená",J1065,0)</f>
        <v>0</v>
      </c>
      <c r="BI1065" s="249">
        <f>IF(N1065="nulová",J1065,0)</f>
        <v>0</v>
      </c>
      <c r="BJ1065" s="97" t="s">
        <v>84</v>
      </c>
      <c r="BK1065" s="249">
        <f>ROUND(I1065*H1065,2)</f>
        <v>0</v>
      </c>
      <c r="BL1065" s="97" t="s">
        <v>238</v>
      </c>
      <c r="BM1065" s="97" t="s">
        <v>2015</v>
      </c>
    </row>
    <row r="1066" spans="2:65" s="117" customFormat="1" ht="16.5" customHeight="1">
      <c r="B1066" s="112"/>
      <c r="C1066" s="239" t="s">
        <v>2016</v>
      </c>
      <c r="D1066" s="239" t="s">
        <v>151</v>
      </c>
      <c r="E1066" s="240" t="s">
        <v>2017</v>
      </c>
      <c r="F1066" s="241" t="s">
        <v>2018</v>
      </c>
      <c r="G1066" s="242" t="s">
        <v>182</v>
      </c>
      <c r="H1066" s="243">
        <v>185.166</v>
      </c>
      <c r="I1066" s="8"/>
      <c r="J1066" s="244">
        <f>ROUND(I1066*H1066,2)</f>
        <v>0</v>
      </c>
      <c r="K1066" s="241"/>
      <c r="L1066" s="112"/>
      <c r="M1066" s="245" t="s">
        <v>5</v>
      </c>
      <c r="N1066" s="246" t="s">
        <v>47</v>
      </c>
      <c r="O1066" s="113"/>
      <c r="P1066" s="247">
        <f>O1066*H1066</f>
        <v>0</v>
      </c>
      <c r="Q1066" s="247">
        <v>0.00012</v>
      </c>
      <c r="R1066" s="247">
        <f>Q1066*H1066</f>
        <v>0.02221992</v>
      </c>
      <c r="S1066" s="247">
        <v>0</v>
      </c>
      <c r="T1066" s="248">
        <f>S1066*H1066</f>
        <v>0</v>
      </c>
      <c r="AR1066" s="97" t="s">
        <v>238</v>
      </c>
      <c r="AT1066" s="97" t="s">
        <v>151</v>
      </c>
      <c r="AU1066" s="97" t="s">
        <v>86</v>
      </c>
      <c r="AY1066" s="97" t="s">
        <v>149</v>
      </c>
      <c r="BE1066" s="249">
        <f>IF(N1066="základní",J1066,0)</f>
        <v>0</v>
      </c>
      <c r="BF1066" s="249">
        <f>IF(N1066="snížená",J1066,0)</f>
        <v>0</v>
      </c>
      <c r="BG1066" s="249">
        <f>IF(N1066="zákl. přenesená",J1066,0)</f>
        <v>0</v>
      </c>
      <c r="BH1066" s="249">
        <f>IF(N1066="sníž. přenesená",J1066,0)</f>
        <v>0</v>
      </c>
      <c r="BI1066" s="249">
        <f>IF(N1066="nulová",J1066,0)</f>
        <v>0</v>
      </c>
      <c r="BJ1066" s="97" t="s">
        <v>84</v>
      </c>
      <c r="BK1066" s="249">
        <f>ROUND(I1066*H1066,2)</f>
        <v>0</v>
      </c>
      <c r="BL1066" s="97" t="s">
        <v>238</v>
      </c>
      <c r="BM1066" s="97" t="s">
        <v>2019</v>
      </c>
    </row>
    <row r="1067" spans="2:65" s="117" customFormat="1" ht="25.5" customHeight="1">
      <c r="B1067" s="112"/>
      <c r="C1067" s="239" t="s">
        <v>2020</v>
      </c>
      <c r="D1067" s="239" t="s">
        <v>151</v>
      </c>
      <c r="E1067" s="240" t="s">
        <v>2021</v>
      </c>
      <c r="F1067" s="241" t="s">
        <v>2022</v>
      </c>
      <c r="G1067" s="242" t="s">
        <v>182</v>
      </c>
      <c r="H1067" s="243">
        <v>185.166</v>
      </c>
      <c r="I1067" s="8"/>
      <c r="J1067" s="244">
        <f>ROUND(I1067*H1067,2)</f>
        <v>0</v>
      </c>
      <c r="K1067" s="241"/>
      <c r="L1067" s="112"/>
      <c r="M1067" s="245" t="s">
        <v>5</v>
      </c>
      <c r="N1067" s="246" t="s">
        <v>47</v>
      </c>
      <c r="O1067" s="113"/>
      <c r="P1067" s="247">
        <f>O1067*H1067</f>
        <v>0</v>
      </c>
      <c r="Q1067" s="247">
        <v>0.00012</v>
      </c>
      <c r="R1067" s="247">
        <f>Q1067*H1067</f>
        <v>0.02221992</v>
      </c>
      <c r="S1067" s="247">
        <v>0</v>
      </c>
      <c r="T1067" s="248">
        <f>S1067*H1067</f>
        <v>0</v>
      </c>
      <c r="AR1067" s="97" t="s">
        <v>238</v>
      </c>
      <c r="AT1067" s="97" t="s">
        <v>151</v>
      </c>
      <c r="AU1067" s="97" t="s">
        <v>86</v>
      </c>
      <c r="AY1067" s="97" t="s">
        <v>149</v>
      </c>
      <c r="BE1067" s="249">
        <f>IF(N1067="základní",J1067,0)</f>
        <v>0</v>
      </c>
      <c r="BF1067" s="249">
        <f>IF(N1067="snížená",J1067,0)</f>
        <v>0</v>
      </c>
      <c r="BG1067" s="249">
        <f>IF(N1067="zákl. přenesená",J1067,0)</f>
        <v>0</v>
      </c>
      <c r="BH1067" s="249">
        <f>IF(N1067="sníž. přenesená",J1067,0)</f>
        <v>0</v>
      </c>
      <c r="BI1067" s="249">
        <f>IF(N1067="nulová",J1067,0)</f>
        <v>0</v>
      </c>
      <c r="BJ1067" s="97" t="s">
        <v>84</v>
      </c>
      <c r="BK1067" s="249">
        <f>ROUND(I1067*H1067,2)</f>
        <v>0</v>
      </c>
      <c r="BL1067" s="97" t="s">
        <v>238</v>
      </c>
      <c r="BM1067" s="97" t="s">
        <v>2023</v>
      </c>
    </row>
    <row r="1068" spans="2:63" s="226" customFormat="1" ht="29.85" customHeight="1">
      <c r="B1068" s="225"/>
      <c r="D1068" s="236" t="s">
        <v>75</v>
      </c>
      <c r="E1068" s="237" t="s">
        <v>2024</v>
      </c>
      <c r="F1068" s="237" t="s">
        <v>2025</v>
      </c>
      <c r="I1068" s="7"/>
      <c r="J1068" s="238">
        <f>BK1068</f>
        <v>0</v>
      </c>
      <c r="L1068" s="225"/>
      <c r="M1068" s="230"/>
      <c r="N1068" s="231"/>
      <c r="O1068" s="231"/>
      <c r="P1068" s="232">
        <f>SUM(P1069:P1080)</f>
        <v>0</v>
      </c>
      <c r="Q1068" s="231"/>
      <c r="R1068" s="232">
        <f>SUM(R1069:R1080)</f>
        <v>0</v>
      </c>
      <c r="S1068" s="231"/>
      <c r="T1068" s="233">
        <f>SUM(T1069:T1080)</f>
        <v>0</v>
      </c>
      <c r="AR1068" s="227" t="s">
        <v>86</v>
      </c>
      <c r="AT1068" s="234" t="s">
        <v>75</v>
      </c>
      <c r="AU1068" s="234" t="s">
        <v>84</v>
      </c>
      <c r="AY1068" s="227" t="s">
        <v>149</v>
      </c>
      <c r="BK1068" s="235">
        <f>SUM(BK1069:BK1080)</f>
        <v>0</v>
      </c>
    </row>
    <row r="1069" spans="2:65" s="117" customFormat="1" ht="38.25" customHeight="1">
      <c r="B1069" s="112"/>
      <c r="C1069" s="239" t="s">
        <v>2026</v>
      </c>
      <c r="D1069" s="239" t="s">
        <v>151</v>
      </c>
      <c r="E1069" s="240" t="s">
        <v>2027</v>
      </c>
      <c r="F1069" s="241" t="s">
        <v>2028</v>
      </c>
      <c r="G1069" s="242" t="s">
        <v>163</v>
      </c>
      <c r="H1069" s="243">
        <v>61</v>
      </c>
      <c r="I1069" s="8"/>
      <c r="J1069" s="244">
        <f>ROUND(I1069*H1069,2)</f>
        <v>0</v>
      </c>
      <c r="K1069" s="241"/>
      <c r="L1069" s="112"/>
      <c r="M1069" s="245" t="s">
        <v>5</v>
      </c>
      <c r="N1069" s="246" t="s">
        <v>47</v>
      </c>
      <c r="O1069" s="113"/>
      <c r="P1069" s="247">
        <f>O1069*H1069</f>
        <v>0</v>
      </c>
      <c r="Q1069" s="247">
        <v>0</v>
      </c>
      <c r="R1069" s="247">
        <f>Q1069*H1069</f>
        <v>0</v>
      </c>
      <c r="S1069" s="247">
        <v>0</v>
      </c>
      <c r="T1069" s="248">
        <f>S1069*H1069</f>
        <v>0</v>
      </c>
      <c r="AR1069" s="97" t="s">
        <v>238</v>
      </c>
      <c r="AT1069" s="97" t="s">
        <v>151</v>
      </c>
      <c r="AU1069" s="97" t="s">
        <v>86</v>
      </c>
      <c r="AY1069" s="97" t="s">
        <v>149</v>
      </c>
      <c r="BE1069" s="249">
        <f>IF(N1069="základní",J1069,0)</f>
        <v>0</v>
      </c>
      <c r="BF1069" s="249">
        <f>IF(N1069="snížená",J1069,0)</f>
        <v>0</v>
      </c>
      <c r="BG1069" s="249">
        <f>IF(N1069="zákl. přenesená",J1069,0)</f>
        <v>0</v>
      </c>
      <c r="BH1069" s="249">
        <f>IF(N1069="sníž. přenesená",J1069,0)</f>
        <v>0</v>
      </c>
      <c r="BI1069" s="249">
        <f>IF(N1069="nulová",J1069,0)</f>
        <v>0</v>
      </c>
      <c r="BJ1069" s="97" t="s">
        <v>84</v>
      </c>
      <c r="BK1069" s="249">
        <f>ROUND(I1069*H1069,2)</f>
        <v>0</v>
      </c>
      <c r="BL1069" s="97" t="s">
        <v>238</v>
      </c>
      <c r="BM1069" s="97" t="s">
        <v>2029</v>
      </c>
    </row>
    <row r="1070" spans="2:51" s="251" customFormat="1" ht="13.5">
      <c r="B1070" s="250"/>
      <c r="D1070" s="259" t="s">
        <v>157</v>
      </c>
      <c r="E1070" s="260" t="s">
        <v>5</v>
      </c>
      <c r="F1070" s="261" t="s">
        <v>1772</v>
      </c>
      <c r="H1070" s="262">
        <v>61</v>
      </c>
      <c r="I1070" s="9"/>
      <c r="L1070" s="250"/>
      <c r="M1070" s="256"/>
      <c r="N1070" s="257"/>
      <c r="O1070" s="257"/>
      <c r="P1070" s="257"/>
      <c r="Q1070" s="257"/>
      <c r="R1070" s="257"/>
      <c r="S1070" s="257"/>
      <c r="T1070" s="258"/>
      <c r="AT1070" s="253" t="s">
        <v>157</v>
      </c>
      <c r="AU1070" s="253" t="s">
        <v>86</v>
      </c>
      <c r="AV1070" s="251" t="s">
        <v>86</v>
      </c>
      <c r="AW1070" s="251" t="s">
        <v>39</v>
      </c>
      <c r="AX1070" s="251" t="s">
        <v>84</v>
      </c>
      <c r="AY1070" s="253" t="s">
        <v>149</v>
      </c>
    </row>
    <row r="1071" spans="2:65" s="117" customFormat="1" ht="38.25" customHeight="1">
      <c r="B1071" s="112"/>
      <c r="C1071" s="239" t="s">
        <v>2030</v>
      </c>
      <c r="D1071" s="239" t="s">
        <v>151</v>
      </c>
      <c r="E1071" s="240" t="s">
        <v>2031</v>
      </c>
      <c r="F1071" s="241" t="s">
        <v>2032</v>
      </c>
      <c r="G1071" s="242" t="s">
        <v>163</v>
      </c>
      <c r="H1071" s="243">
        <v>6</v>
      </c>
      <c r="I1071" s="8"/>
      <c r="J1071" s="244">
        <f>ROUND(I1071*H1071,2)</f>
        <v>0</v>
      </c>
      <c r="K1071" s="241"/>
      <c r="L1071" s="112"/>
      <c r="M1071" s="245" t="s">
        <v>5</v>
      </c>
      <c r="N1071" s="246" t="s">
        <v>47</v>
      </c>
      <c r="O1071" s="113"/>
      <c r="P1071" s="247">
        <f>O1071*H1071</f>
        <v>0</v>
      </c>
      <c r="Q1071" s="247">
        <v>0</v>
      </c>
      <c r="R1071" s="247">
        <f>Q1071*H1071</f>
        <v>0</v>
      </c>
      <c r="S1071" s="247">
        <v>0</v>
      </c>
      <c r="T1071" s="248">
        <f>S1071*H1071</f>
        <v>0</v>
      </c>
      <c r="AR1071" s="97" t="s">
        <v>238</v>
      </c>
      <c r="AT1071" s="97" t="s">
        <v>151</v>
      </c>
      <c r="AU1071" s="97" t="s">
        <v>86</v>
      </c>
      <c r="AY1071" s="97" t="s">
        <v>149</v>
      </c>
      <c r="BE1071" s="249">
        <f>IF(N1071="základní",J1071,0)</f>
        <v>0</v>
      </c>
      <c r="BF1071" s="249">
        <f>IF(N1071="snížená",J1071,0)</f>
        <v>0</v>
      </c>
      <c r="BG1071" s="249">
        <f>IF(N1071="zákl. přenesená",J1071,0)</f>
        <v>0</v>
      </c>
      <c r="BH1071" s="249">
        <f>IF(N1071="sníž. přenesená",J1071,0)</f>
        <v>0</v>
      </c>
      <c r="BI1071" s="249">
        <f>IF(N1071="nulová",J1071,0)</f>
        <v>0</v>
      </c>
      <c r="BJ1071" s="97" t="s">
        <v>84</v>
      </c>
      <c r="BK1071" s="249">
        <f>ROUND(I1071*H1071,2)</f>
        <v>0</v>
      </c>
      <c r="BL1071" s="97" t="s">
        <v>238</v>
      </c>
      <c r="BM1071" s="97" t="s">
        <v>2033</v>
      </c>
    </row>
    <row r="1072" spans="2:51" s="251" customFormat="1" ht="13.5">
      <c r="B1072" s="250"/>
      <c r="D1072" s="259" t="s">
        <v>157</v>
      </c>
      <c r="E1072" s="260" t="s">
        <v>5</v>
      </c>
      <c r="F1072" s="261" t="s">
        <v>2034</v>
      </c>
      <c r="H1072" s="262">
        <v>6</v>
      </c>
      <c r="I1072" s="9"/>
      <c r="L1072" s="250"/>
      <c r="M1072" s="256"/>
      <c r="N1072" s="257"/>
      <c r="O1072" s="257"/>
      <c r="P1072" s="257"/>
      <c r="Q1072" s="257"/>
      <c r="R1072" s="257"/>
      <c r="S1072" s="257"/>
      <c r="T1072" s="258"/>
      <c r="AT1072" s="253" t="s">
        <v>157</v>
      </c>
      <c r="AU1072" s="253" t="s">
        <v>86</v>
      </c>
      <c r="AV1072" s="251" t="s">
        <v>86</v>
      </c>
      <c r="AW1072" s="251" t="s">
        <v>39</v>
      </c>
      <c r="AX1072" s="251" t="s">
        <v>84</v>
      </c>
      <c r="AY1072" s="253" t="s">
        <v>149</v>
      </c>
    </row>
    <row r="1073" spans="2:65" s="117" customFormat="1" ht="38.25" customHeight="1">
      <c r="B1073" s="112"/>
      <c r="C1073" s="239" t="s">
        <v>2035</v>
      </c>
      <c r="D1073" s="239" t="s">
        <v>151</v>
      </c>
      <c r="E1073" s="240" t="s">
        <v>2036</v>
      </c>
      <c r="F1073" s="241" t="s">
        <v>2037</v>
      </c>
      <c r="G1073" s="242" t="s">
        <v>163</v>
      </c>
      <c r="H1073" s="243">
        <v>23</v>
      </c>
      <c r="I1073" s="8"/>
      <c r="J1073" s="244">
        <f>ROUND(I1073*H1073,2)</f>
        <v>0</v>
      </c>
      <c r="K1073" s="241"/>
      <c r="L1073" s="112"/>
      <c r="M1073" s="245" t="s">
        <v>5</v>
      </c>
      <c r="N1073" s="246" t="s">
        <v>47</v>
      </c>
      <c r="O1073" s="113"/>
      <c r="P1073" s="247">
        <f>O1073*H1073</f>
        <v>0</v>
      </c>
      <c r="Q1073" s="247">
        <v>0</v>
      </c>
      <c r="R1073" s="247">
        <f>Q1073*H1073</f>
        <v>0</v>
      </c>
      <c r="S1073" s="247">
        <v>0</v>
      </c>
      <c r="T1073" s="248">
        <f>S1073*H1073</f>
        <v>0</v>
      </c>
      <c r="AR1073" s="97" t="s">
        <v>238</v>
      </c>
      <c r="AT1073" s="97" t="s">
        <v>151</v>
      </c>
      <c r="AU1073" s="97" t="s">
        <v>86</v>
      </c>
      <c r="AY1073" s="97" t="s">
        <v>149</v>
      </c>
      <c r="BE1073" s="249">
        <f>IF(N1073="základní",J1073,0)</f>
        <v>0</v>
      </c>
      <c r="BF1073" s="249">
        <f>IF(N1073="snížená",J1073,0)</f>
        <v>0</v>
      </c>
      <c r="BG1073" s="249">
        <f>IF(N1073="zákl. přenesená",J1073,0)</f>
        <v>0</v>
      </c>
      <c r="BH1073" s="249">
        <f>IF(N1073="sníž. přenesená",J1073,0)</f>
        <v>0</v>
      </c>
      <c r="BI1073" s="249">
        <f>IF(N1073="nulová",J1073,0)</f>
        <v>0</v>
      </c>
      <c r="BJ1073" s="97" t="s">
        <v>84</v>
      </c>
      <c r="BK1073" s="249">
        <f>ROUND(I1073*H1073,2)</f>
        <v>0</v>
      </c>
      <c r="BL1073" s="97" t="s">
        <v>238</v>
      </c>
      <c r="BM1073" s="97" t="s">
        <v>2038</v>
      </c>
    </row>
    <row r="1074" spans="2:65" s="117" customFormat="1" ht="38.25" customHeight="1">
      <c r="B1074" s="112"/>
      <c r="C1074" s="239" t="s">
        <v>2039</v>
      </c>
      <c r="D1074" s="239" t="s">
        <v>151</v>
      </c>
      <c r="E1074" s="240" t="s">
        <v>2040</v>
      </c>
      <c r="F1074" s="241" t="s">
        <v>2041</v>
      </c>
      <c r="G1074" s="242" t="s">
        <v>163</v>
      </c>
      <c r="H1074" s="243">
        <v>3</v>
      </c>
      <c r="I1074" s="8"/>
      <c r="J1074" s="244">
        <f>ROUND(I1074*H1074,2)</f>
        <v>0</v>
      </c>
      <c r="K1074" s="241"/>
      <c r="L1074" s="112"/>
      <c r="M1074" s="245" t="s">
        <v>5</v>
      </c>
      <c r="N1074" s="246" t="s">
        <v>47</v>
      </c>
      <c r="O1074" s="113"/>
      <c r="P1074" s="247">
        <f>O1074*H1074</f>
        <v>0</v>
      </c>
      <c r="Q1074" s="247">
        <v>0</v>
      </c>
      <c r="R1074" s="247">
        <f>Q1074*H1074</f>
        <v>0</v>
      </c>
      <c r="S1074" s="247">
        <v>0</v>
      </c>
      <c r="T1074" s="248">
        <f>S1074*H1074</f>
        <v>0</v>
      </c>
      <c r="AR1074" s="97" t="s">
        <v>238</v>
      </c>
      <c r="AT1074" s="97" t="s">
        <v>151</v>
      </c>
      <c r="AU1074" s="97" t="s">
        <v>86</v>
      </c>
      <c r="AY1074" s="97" t="s">
        <v>149</v>
      </c>
      <c r="BE1074" s="249">
        <f>IF(N1074="základní",J1074,0)</f>
        <v>0</v>
      </c>
      <c r="BF1074" s="249">
        <f>IF(N1074="snížená",J1074,0)</f>
        <v>0</v>
      </c>
      <c r="BG1074" s="249">
        <f>IF(N1074="zákl. přenesená",J1074,0)</f>
        <v>0</v>
      </c>
      <c r="BH1074" s="249">
        <f>IF(N1074="sníž. přenesená",J1074,0)</f>
        <v>0</v>
      </c>
      <c r="BI1074" s="249">
        <f>IF(N1074="nulová",J1074,0)</f>
        <v>0</v>
      </c>
      <c r="BJ1074" s="97" t="s">
        <v>84</v>
      </c>
      <c r="BK1074" s="249">
        <f>ROUND(I1074*H1074,2)</f>
        <v>0</v>
      </c>
      <c r="BL1074" s="97" t="s">
        <v>238</v>
      </c>
      <c r="BM1074" s="97" t="s">
        <v>2042</v>
      </c>
    </row>
    <row r="1075" spans="2:65" s="117" customFormat="1" ht="38.25" customHeight="1">
      <c r="B1075" s="112"/>
      <c r="C1075" s="239" t="s">
        <v>2043</v>
      </c>
      <c r="D1075" s="239" t="s">
        <v>151</v>
      </c>
      <c r="E1075" s="240" t="s">
        <v>2044</v>
      </c>
      <c r="F1075" s="241" t="s">
        <v>2045</v>
      </c>
      <c r="G1075" s="242" t="s">
        <v>163</v>
      </c>
      <c r="H1075" s="243">
        <v>4</v>
      </c>
      <c r="I1075" s="8"/>
      <c r="J1075" s="244">
        <f>ROUND(I1075*H1075,2)</f>
        <v>0</v>
      </c>
      <c r="K1075" s="241"/>
      <c r="L1075" s="112"/>
      <c r="M1075" s="245" t="s">
        <v>5</v>
      </c>
      <c r="N1075" s="246" t="s">
        <v>47</v>
      </c>
      <c r="O1075" s="113"/>
      <c r="P1075" s="247">
        <f>O1075*H1075</f>
        <v>0</v>
      </c>
      <c r="Q1075" s="247">
        <v>0</v>
      </c>
      <c r="R1075" s="247">
        <f>Q1075*H1075</f>
        <v>0</v>
      </c>
      <c r="S1075" s="247">
        <v>0</v>
      </c>
      <c r="T1075" s="248">
        <f>S1075*H1075</f>
        <v>0</v>
      </c>
      <c r="AR1075" s="97" t="s">
        <v>238</v>
      </c>
      <c r="AT1075" s="97" t="s">
        <v>151</v>
      </c>
      <c r="AU1075" s="97" t="s">
        <v>86</v>
      </c>
      <c r="AY1075" s="97" t="s">
        <v>149</v>
      </c>
      <c r="BE1075" s="249">
        <f>IF(N1075="základní",J1075,0)</f>
        <v>0</v>
      </c>
      <c r="BF1075" s="249">
        <f>IF(N1075="snížená",J1075,0)</f>
        <v>0</v>
      </c>
      <c r="BG1075" s="249">
        <f>IF(N1075="zákl. přenesená",J1075,0)</f>
        <v>0</v>
      </c>
      <c r="BH1075" s="249">
        <f>IF(N1075="sníž. přenesená",J1075,0)</f>
        <v>0</v>
      </c>
      <c r="BI1075" s="249">
        <f>IF(N1075="nulová",J1075,0)</f>
        <v>0</v>
      </c>
      <c r="BJ1075" s="97" t="s">
        <v>84</v>
      </c>
      <c r="BK1075" s="249">
        <f>ROUND(I1075*H1075,2)</f>
        <v>0</v>
      </c>
      <c r="BL1075" s="97" t="s">
        <v>238</v>
      </c>
      <c r="BM1075" s="97" t="s">
        <v>2046</v>
      </c>
    </row>
    <row r="1076" spans="2:51" s="251" customFormat="1" ht="13.5">
      <c r="B1076" s="250"/>
      <c r="D1076" s="259" t="s">
        <v>157</v>
      </c>
      <c r="E1076" s="260" t="s">
        <v>5</v>
      </c>
      <c r="F1076" s="261" t="s">
        <v>2047</v>
      </c>
      <c r="H1076" s="262">
        <v>4</v>
      </c>
      <c r="I1076" s="9"/>
      <c r="L1076" s="250"/>
      <c r="M1076" s="256"/>
      <c r="N1076" s="257"/>
      <c r="O1076" s="257"/>
      <c r="P1076" s="257"/>
      <c r="Q1076" s="257"/>
      <c r="R1076" s="257"/>
      <c r="S1076" s="257"/>
      <c r="T1076" s="258"/>
      <c r="AT1076" s="253" t="s">
        <v>157</v>
      </c>
      <c r="AU1076" s="253" t="s">
        <v>86</v>
      </c>
      <c r="AV1076" s="251" t="s">
        <v>86</v>
      </c>
      <c r="AW1076" s="251" t="s">
        <v>39</v>
      </c>
      <c r="AX1076" s="251" t="s">
        <v>84</v>
      </c>
      <c r="AY1076" s="253" t="s">
        <v>149</v>
      </c>
    </row>
    <row r="1077" spans="2:65" s="117" customFormat="1" ht="38.25" customHeight="1">
      <c r="B1077" s="112"/>
      <c r="C1077" s="239" t="s">
        <v>2048</v>
      </c>
      <c r="D1077" s="239" t="s">
        <v>151</v>
      </c>
      <c r="E1077" s="240" t="s">
        <v>2049</v>
      </c>
      <c r="F1077" s="241" t="s">
        <v>2050</v>
      </c>
      <c r="G1077" s="242" t="s">
        <v>163</v>
      </c>
      <c r="H1077" s="243">
        <v>6</v>
      </c>
      <c r="I1077" s="8"/>
      <c r="J1077" s="244">
        <f>ROUND(I1077*H1077,2)</f>
        <v>0</v>
      </c>
      <c r="K1077" s="241"/>
      <c r="L1077" s="112"/>
      <c r="M1077" s="245" t="s">
        <v>5</v>
      </c>
      <c r="N1077" s="246" t="s">
        <v>47</v>
      </c>
      <c r="O1077" s="113"/>
      <c r="P1077" s="247">
        <f>O1077*H1077</f>
        <v>0</v>
      </c>
      <c r="Q1077" s="247">
        <v>0</v>
      </c>
      <c r="R1077" s="247">
        <f>Q1077*H1077</f>
        <v>0</v>
      </c>
      <c r="S1077" s="247">
        <v>0</v>
      </c>
      <c r="T1077" s="248">
        <f>S1077*H1077</f>
        <v>0</v>
      </c>
      <c r="AR1077" s="97" t="s">
        <v>238</v>
      </c>
      <c r="AT1077" s="97" t="s">
        <v>151</v>
      </c>
      <c r="AU1077" s="97" t="s">
        <v>86</v>
      </c>
      <c r="AY1077" s="97" t="s">
        <v>149</v>
      </c>
      <c r="BE1077" s="249">
        <f>IF(N1077="základní",J1077,0)</f>
        <v>0</v>
      </c>
      <c r="BF1077" s="249">
        <f>IF(N1077="snížená",J1077,0)</f>
        <v>0</v>
      </c>
      <c r="BG1077" s="249">
        <f>IF(N1077="zákl. přenesená",J1077,0)</f>
        <v>0</v>
      </c>
      <c r="BH1077" s="249">
        <f>IF(N1077="sníž. přenesená",J1077,0)</f>
        <v>0</v>
      </c>
      <c r="BI1077" s="249">
        <f>IF(N1077="nulová",J1077,0)</f>
        <v>0</v>
      </c>
      <c r="BJ1077" s="97" t="s">
        <v>84</v>
      </c>
      <c r="BK1077" s="249">
        <f>ROUND(I1077*H1077,2)</f>
        <v>0</v>
      </c>
      <c r="BL1077" s="97" t="s">
        <v>238</v>
      </c>
      <c r="BM1077" s="97" t="s">
        <v>2051</v>
      </c>
    </row>
    <row r="1078" spans="2:65" s="117" customFormat="1" ht="38.25" customHeight="1">
      <c r="B1078" s="112"/>
      <c r="C1078" s="239" t="s">
        <v>2052</v>
      </c>
      <c r="D1078" s="239" t="s">
        <v>151</v>
      </c>
      <c r="E1078" s="240" t="s">
        <v>2053</v>
      </c>
      <c r="F1078" s="241" t="s">
        <v>2054</v>
      </c>
      <c r="G1078" s="242" t="s">
        <v>163</v>
      </c>
      <c r="H1078" s="243">
        <v>8</v>
      </c>
      <c r="I1078" s="8"/>
      <c r="J1078" s="244">
        <f>ROUND(I1078*H1078,2)</f>
        <v>0</v>
      </c>
      <c r="K1078" s="241"/>
      <c r="L1078" s="112"/>
      <c r="M1078" s="245" t="s">
        <v>5</v>
      </c>
      <c r="N1078" s="246" t="s">
        <v>47</v>
      </c>
      <c r="O1078" s="113"/>
      <c r="P1078" s="247">
        <f>O1078*H1078</f>
        <v>0</v>
      </c>
      <c r="Q1078" s="247">
        <v>0</v>
      </c>
      <c r="R1078" s="247">
        <f>Q1078*H1078</f>
        <v>0</v>
      </c>
      <c r="S1078" s="247">
        <v>0</v>
      </c>
      <c r="T1078" s="248">
        <f>S1078*H1078</f>
        <v>0</v>
      </c>
      <c r="AR1078" s="97" t="s">
        <v>238</v>
      </c>
      <c r="AT1078" s="97" t="s">
        <v>151</v>
      </c>
      <c r="AU1078" s="97" t="s">
        <v>86</v>
      </c>
      <c r="AY1078" s="97" t="s">
        <v>149</v>
      </c>
      <c r="BE1078" s="249">
        <f>IF(N1078="základní",J1078,0)</f>
        <v>0</v>
      </c>
      <c r="BF1078" s="249">
        <f>IF(N1078="snížená",J1078,0)</f>
        <v>0</v>
      </c>
      <c r="BG1078" s="249">
        <f>IF(N1078="zákl. přenesená",J1078,0)</f>
        <v>0</v>
      </c>
      <c r="BH1078" s="249">
        <f>IF(N1078="sníž. přenesená",J1078,0)</f>
        <v>0</v>
      </c>
      <c r="BI1078" s="249">
        <f>IF(N1078="nulová",J1078,0)</f>
        <v>0</v>
      </c>
      <c r="BJ1078" s="97" t="s">
        <v>84</v>
      </c>
      <c r="BK1078" s="249">
        <f>ROUND(I1078*H1078,2)</f>
        <v>0</v>
      </c>
      <c r="BL1078" s="97" t="s">
        <v>238</v>
      </c>
      <c r="BM1078" s="97" t="s">
        <v>2055</v>
      </c>
    </row>
    <row r="1079" spans="2:51" s="251" customFormat="1" ht="13.5">
      <c r="B1079" s="250"/>
      <c r="D1079" s="259" t="s">
        <v>157</v>
      </c>
      <c r="E1079" s="260" t="s">
        <v>5</v>
      </c>
      <c r="F1079" s="261" t="s">
        <v>1813</v>
      </c>
      <c r="H1079" s="262">
        <v>8</v>
      </c>
      <c r="I1079" s="9"/>
      <c r="L1079" s="250"/>
      <c r="M1079" s="256"/>
      <c r="N1079" s="257"/>
      <c r="O1079" s="257"/>
      <c r="P1079" s="257"/>
      <c r="Q1079" s="257"/>
      <c r="R1079" s="257"/>
      <c r="S1079" s="257"/>
      <c r="T1079" s="258"/>
      <c r="AT1079" s="253" t="s">
        <v>157</v>
      </c>
      <c r="AU1079" s="253" t="s">
        <v>86</v>
      </c>
      <c r="AV1079" s="251" t="s">
        <v>86</v>
      </c>
      <c r="AW1079" s="251" t="s">
        <v>39</v>
      </c>
      <c r="AX1079" s="251" t="s">
        <v>84</v>
      </c>
      <c r="AY1079" s="253" t="s">
        <v>149</v>
      </c>
    </row>
    <row r="1080" spans="2:65" s="117" customFormat="1" ht="38.25" customHeight="1">
      <c r="B1080" s="112"/>
      <c r="C1080" s="239" t="s">
        <v>2056</v>
      </c>
      <c r="D1080" s="239" t="s">
        <v>151</v>
      </c>
      <c r="E1080" s="240" t="s">
        <v>2057</v>
      </c>
      <c r="F1080" s="241" t="s">
        <v>2058</v>
      </c>
      <c r="G1080" s="242" t="s">
        <v>794</v>
      </c>
      <c r="H1080" s="357"/>
      <c r="I1080" s="8"/>
      <c r="J1080" s="244">
        <f>ROUND(I1080*H1080,2)</f>
        <v>0</v>
      </c>
      <c r="K1080" s="241"/>
      <c r="L1080" s="112"/>
      <c r="M1080" s="245" t="s">
        <v>5</v>
      </c>
      <c r="N1080" s="246" t="s">
        <v>47</v>
      </c>
      <c r="O1080" s="113"/>
      <c r="P1080" s="247">
        <f>O1080*H1080</f>
        <v>0</v>
      </c>
      <c r="Q1080" s="247">
        <v>0</v>
      </c>
      <c r="R1080" s="247">
        <f>Q1080*H1080</f>
        <v>0</v>
      </c>
      <c r="S1080" s="247">
        <v>0</v>
      </c>
      <c r="T1080" s="248">
        <f>S1080*H1080</f>
        <v>0</v>
      </c>
      <c r="AR1080" s="97" t="s">
        <v>238</v>
      </c>
      <c r="AT1080" s="97" t="s">
        <v>151</v>
      </c>
      <c r="AU1080" s="97" t="s">
        <v>86</v>
      </c>
      <c r="AY1080" s="97" t="s">
        <v>149</v>
      </c>
      <c r="BE1080" s="249">
        <f>IF(N1080="základní",J1080,0)</f>
        <v>0</v>
      </c>
      <c r="BF1080" s="249">
        <f>IF(N1080="snížená",J1080,0)</f>
        <v>0</v>
      </c>
      <c r="BG1080" s="249">
        <f>IF(N1080="zákl. přenesená",J1080,0)</f>
        <v>0</v>
      </c>
      <c r="BH1080" s="249">
        <f>IF(N1080="sníž. přenesená",J1080,0)</f>
        <v>0</v>
      </c>
      <c r="BI1080" s="249">
        <f>IF(N1080="nulová",J1080,0)</f>
        <v>0</v>
      </c>
      <c r="BJ1080" s="97" t="s">
        <v>84</v>
      </c>
      <c r="BK1080" s="249">
        <f>ROUND(I1080*H1080,2)</f>
        <v>0</v>
      </c>
      <c r="BL1080" s="97" t="s">
        <v>238</v>
      </c>
      <c r="BM1080" s="97" t="s">
        <v>2059</v>
      </c>
    </row>
    <row r="1081" spans="2:63" s="226" customFormat="1" ht="29.85" customHeight="1">
      <c r="B1081" s="225"/>
      <c r="D1081" s="236" t="s">
        <v>75</v>
      </c>
      <c r="E1081" s="237" t="s">
        <v>2060</v>
      </c>
      <c r="F1081" s="237" t="s">
        <v>2061</v>
      </c>
      <c r="I1081" s="7"/>
      <c r="J1081" s="238">
        <f>BK1081</f>
        <v>0</v>
      </c>
      <c r="L1081" s="225"/>
      <c r="M1081" s="230"/>
      <c r="N1081" s="231"/>
      <c r="O1081" s="231"/>
      <c r="P1081" s="232">
        <f>SUM(P1082:P1086)</f>
        <v>0</v>
      </c>
      <c r="Q1081" s="231"/>
      <c r="R1081" s="232">
        <f>SUM(R1082:R1086)</f>
        <v>0.0039486</v>
      </c>
      <c r="S1081" s="231"/>
      <c r="T1081" s="233">
        <f>SUM(T1082:T1086)</f>
        <v>0</v>
      </c>
      <c r="AR1081" s="227" t="s">
        <v>86</v>
      </c>
      <c r="AT1081" s="234" t="s">
        <v>75</v>
      </c>
      <c r="AU1081" s="234" t="s">
        <v>84</v>
      </c>
      <c r="AY1081" s="227" t="s">
        <v>149</v>
      </c>
      <c r="BK1081" s="235">
        <f>SUM(BK1082:BK1086)</f>
        <v>0</v>
      </c>
    </row>
    <row r="1082" spans="2:65" s="117" customFormat="1" ht="16.5" customHeight="1">
      <c r="B1082" s="112"/>
      <c r="C1082" s="239" t="s">
        <v>2062</v>
      </c>
      <c r="D1082" s="239" t="s">
        <v>151</v>
      </c>
      <c r="E1082" s="240" t="s">
        <v>2063</v>
      </c>
      <c r="F1082" s="241" t="s">
        <v>2064</v>
      </c>
      <c r="G1082" s="242" t="s">
        <v>182</v>
      </c>
      <c r="H1082" s="243">
        <v>6.389</v>
      </c>
      <c r="I1082" s="8"/>
      <c r="J1082" s="244">
        <f>ROUND(I1082*H1082,2)</f>
        <v>0</v>
      </c>
      <c r="K1082" s="241"/>
      <c r="L1082" s="112"/>
      <c r="M1082" s="245" t="s">
        <v>5</v>
      </c>
      <c r="N1082" s="246" t="s">
        <v>47</v>
      </c>
      <c r="O1082" s="113"/>
      <c r="P1082" s="247">
        <f>O1082*H1082</f>
        <v>0</v>
      </c>
      <c r="Q1082" s="247">
        <v>0</v>
      </c>
      <c r="R1082" s="247">
        <f>Q1082*H1082</f>
        <v>0</v>
      </c>
      <c r="S1082" s="247">
        <v>0</v>
      </c>
      <c r="T1082" s="248">
        <f>S1082*H1082</f>
        <v>0</v>
      </c>
      <c r="AR1082" s="97" t="s">
        <v>238</v>
      </c>
      <c r="AT1082" s="97" t="s">
        <v>151</v>
      </c>
      <c r="AU1082" s="97" t="s">
        <v>86</v>
      </c>
      <c r="AY1082" s="97" t="s">
        <v>149</v>
      </c>
      <c r="BE1082" s="249">
        <f>IF(N1082="základní",J1082,0)</f>
        <v>0</v>
      </c>
      <c r="BF1082" s="249">
        <f>IF(N1082="snížená",J1082,0)</f>
        <v>0</v>
      </c>
      <c r="BG1082" s="249">
        <f>IF(N1082="zákl. přenesená",J1082,0)</f>
        <v>0</v>
      </c>
      <c r="BH1082" s="249">
        <f>IF(N1082="sníž. přenesená",J1082,0)</f>
        <v>0</v>
      </c>
      <c r="BI1082" s="249">
        <f>IF(N1082="nulová",J1082,0)</f>
        <v>0</v>
      </c>
      <c r="BJ1082" s="97" t="s">
        <v>84</v>
      </c>
      <c r="BK1082" s="249">
        <f>ROUND(I1082*H1082,2)</f>
        <v>0</v>
      </c>
      <c r="BL1082" s="97" t="s">
        <v>238</v>
      </c>
      <c r="BM1082" s="97" t="s">
        <v>2065</v>
      </c>
    </row>
    <row r="1083" spans="2:51" s="251" customFormat="1" ht="13.5">
      <c r="B1083" s="250"/>
      <c r="D1083" s="259" t="s">
        <v>157</v>
      </c>
      <c r="E1083" s="260" t="s">
        <v>5</v>
      </c>
      <c r="F1083" s="261" t="s">
        <v>2066</v>
      </c>
      <c r="H1083" s="262">
        <v>6.389</v>
      </c>
      <c r="I1083" s="9"/>
      <c r="L1083" s="250"/>
      <c r="M1083" s="256"/>
      <c r="N1083" s="257"/>
      <c r="O1083" s="257"/>
      <c r="P1083" s="257"/>
      <c r="Q1083" s="257"/>
      <c r="R1083" s="257"/>
      <c r="S1083" s="257"/>
      <c r="T1083" s="258"/>
      <c r="AT1083" s="253" t="s">
        <v>157</v>
      </c>
      <c r="AU1083" s="253" t="s">
        <v>86</v>
      </c>
      <c r="AV1083" s="251" t="s">
        <v>86</v>
      </c>
      <c r="AW1083" s="251" t="s">
        <v>39</v>
      </c>
      <c r="AX1083" s="251" t="s">
        <v>84</v>
      </c>
      <c r="AY1083" s="253" t="s">
        <v>149</v>
      </c>
    </row>
    <row r="1084" spans="2:65" s="117" customFormat="1" ht="16.5" customHeight="1">
      <c r="B1084" s="112"/>
      <c r="C1084" s="271" t="s">
        <v>2067</v>
      </c>
      <c r="D1084" s="271" t="s">
        <v>198</v>
      </c>
      <c r="E1084" s="272" t="s">
        <v>2068</v>
      </c>
      <c r="F1084" s="273" t="s">
        <v>2069</v>
      </c>
      <c r="G1084" s="274" t="s">
        <v>182</v>
      </c>
      <c r="H1084" s="275">
        <v>6.581</v>
      </c>
      <c r="I1084" s="11"/>
      <c r="J1084" s="276">
        <f>ROUND(I1084*H1084,2)</f>
        <v>0</v>
      </c>
      <c r="K1084" s="273"/>
      <c r="L1084" s="277"/>
      <c r="M1084" s="278" t="s">
        <v>5</v>
      </c>
      <c r="N1084" s="279" t="s">
        <v>47</v>
      </c>
      <c r="O1084" s="113"/>
      <c r="P1084" s="247">
        <f>O1084*H1084</f>
        <v>0</v>
      </c>
      <c r="Q1084" s="247">
        <v>0.0006</v>
      </c>
      <c r="R1084" s="247">
        <f>Q1084*H1084</f>
        <v>0.0039486</v>
      </c>
      <c r="S1084" s="247">
        <v>0</v>
      </c>
      <c r="T1084" s="248">
        <f>S1084*H1084</f>
        <v>0</v>
      </c>
      <c r="AR1084" s="97" t="s">
        <v>333</v>
      </c>
      <c r="AT1084" s="97" t="s">
        <v>198</v>
      </c>
      <c r="AU1084" s="97" t="s">
        <v>86</v>
      </c>
      <c r="AY1084" s="97" t="s">
        <v>149</v>
      </c>
      <c r="BE1084" s="249">
        <f>IF(N1084="základní",J1084,0)</f>
        <v>0</v>
      </c>
      <c r="BF1084" s="249">
        <f>IF(N1084="snížená",J1084,0)</f>
        <v>0</v>
      </c>
      <c r="BG1084" s="249">
        <f>IF(N1084="zákl. přenesená",J1084,0)</f>
        <v>0</v>
      </c>
      <c r="BH1084" s="249">
        <f>IF(N1084="sníž. přenesená",J1084,0)</f>
        <v>0</v>
      </c>
      <c r="BI1084" s="249">
        <f>IF(N1084="nulová",J1084,0)</f>
        <v>0</v>
      </c>
      <c r="BJ1084" s="97" t="s">
        <v>84</v>
      </c>
      <c r="BK1084" s="249">
        <f>ROUND(I1084*H1084,2)</f>
        <v>0</v>
      </c>
      <c r="BL1084" s="97" t="s">
        <v>238</v>
      </c>
      <c r="BM1084" s="97" t="s">
        <v>2070</v>
      </c>
    </row>
    <row r="1085" spans="2:51" s="251" customFormat="1" ht="13.5">
      <c r="B1085" s="250"/>
      <c r="D1085" s="259" t="s">
        <v>157</v>
      </c>
      <c r="F1085" s="261" t="s">
        <v>2071</v>
      </c>
      <c r="H1085" s="262">
        <v>6.581</v>
      </c>
      <c r="I1085" s="9"/>
      <c r="L1085" s="250"/>
      <c r="M1085" s="256"/>
      <c r="N1085" s="257"/>
      <c r="O1085" s="257"/>
      <c r="P1085" s="257"/>
      <c r="Q1085" s="257"/>
      <c r="R1085" s="257"/>
      <c r="S1085" s="257"/>
      <c r="T1085" s="258"/>
      <c r="AT1085" s="253" t="s">
        <v>157</v>
      </c>
      <c r="AU1085" s="253" t="s">
        <v>86</v>
      </c>
      <c r="AV1085" s="251" t="s">
        <v>86</v>
      </c>
      <c r="AW1085" s="251" t="s">
        <v>6</v>
      </c>
      <c r="AX1085" s="251" t="s">
        <v>84</v>
      </c>
      <c r="AY1085" s="253" t="s">
        <v>149</v>
      </c>
    </row>
    <row r="1086" spans="2:65" s="117" customFormat="1" ht="38.25" customHeight="1">
      <c r="B1086" s="112"/>
      <c r="C1086" s="239" t="s">
        <v>2072</v>
      </c>
      <c r="D1086" s="239" t="s">
        <v>151</v>
      </c>
      <c r="E1086" s="240" t="s">
        <v>2073</v>
      </c>
      <c r="F1086" s="241" t="s">
        <v>2074</v>
      </c>
      <c r="G1086" s="242" t="s">
        <v>794</v>
      </c>
      <c r="H1086" s="357"/>
      <c r="I1086" s="8"/>
      <c r="J1086" s="244">
        <f>ROUND(I1086*H1086,2)</f>
        <v>0</v>
      </c>
      <c r="K1086" s="241"/>
      <c r="L1086" s="112"/>
      <c r="M1086" s="245" t="s">
        <v>5</v>
      </c>
      <c r="N1086" s="246" t="s">
        <v>47</v>
      </c>
      <c r="O1086" s="113"/>
      <c r="P1086" s="247">
        <f>O1086*H1086</f>
        <v>0</v>
      </c>
      <c r="Q1086" s="247">
        <v>0</v>
      </c>
      <c r="R1086" s="247">
        <f>Q1086*H1086</f>
        <v>0</v>
      </c>
      <c r="S1086" s="247">
        <v>0</v>
      </c>
      <c r="T1086" s="248">
        <f>S1086*H1086</f>
        <v>0</v>
      </c>
      <c r="AR1086" s="97" t="s">
        <v>238</v>
      </c>
      <c r="AT1086" s="97" t="s">
        <v>151</v>
      </c>
      <c r="AU1086" s="97" t="s">
        <v>86</v>
      </c>
      <c r="AY1086" s="97" t="s">
        <v>149</v>
      </c>
      <c r="BE1086" s="249">
        <f>IF(N1086="základní",J1086,0)</f>
        <v>0</v>
      </c>
      <c r="BF1086" s="249">
        <f>IF(N1086="snížená",J1086,0)</f>
        <v>0</v>
      </c>
      <c r="BG1086" s="249">
        <f>IF(N1086="zákl. přenesená",J1086,0)</f>
        <v>0</v>
      </c>
      <c r="BH1086" s="249">
        <f>IF(N1086="sníž. přenesená",J1086,0)</f>
        <v>0</v>
      </c>
      <c r="BI1086" s="249">
        <f>IF(N1086="nulová",J1086,0)</f>
        <v>0</v>
      </c>
      <c r="BJ1086" s="97" t="s">
        <v>84</v>
      </c>
      <c r="BK1086" s="249">
        <f>ROUND(I1086*H1086,2)</f>
        <v>0</v>
      </c>
      <c r="BL1086" s="97" t="s">
        <v>238</v>
      </c>
      <c r="BM1086" s="97" t="s">
        <v>2075</v>
      </c>
    </row>
    <row r="1087" spans="2:63" s="226" customFormat="1" ht="37.35" customHeight="1">
      <c r="B1087" s="225"/>
      <c r="D1087" s="227" t="s">
        <v>75</v>
      </c>
      <c r="E1087" s="228" t="s">
        <v>198</v>
      </c>
      <c r="F1087" s="228" t="s">
        <v>2076</v>
      </c>
      <c r="I1087" s="7"/>
      <c r="J1087" s="229">
        <f>BK1087</f>
        <v>0</v>
      </c>
      <c r="L1087" s="225"/>
      <c r="M1087" s="230"/>
      <c r="N1087" s="231"/>
      <c r="O1087" s="231"/>
      <c r="P1087" s="232">
        <f>P1088</f>
        <v>0</v>
      </c>
      <c r="Q1087" s="231"/>
      <c r="R1087" s="232">
        <f>R1088</f>
        <v>0</v>
      </c>
      <c r="S1087" s="231"/>
      <c r="T1087" s="233">
        <f>T1088</f>
        <v>0</v>
      </c>
      <c r="AR1087" s="227" t="s">
        <v>159</v>
      </c>
      <c r="AT1087" s="234" t="s">
        <v>75</v>
      </c>
      <c r="AU1087" s="234" t="s">
        <v>76</v>
      </c>
      <c r="AY1087" s="227" t="s">
        <v>149</v>
      </c>
      <c r="BK1087" s="235">
        <f>BK1088</f>
        <v>0</v>
      </c>
    </row>
    <row r="1088" spans="2:63" s="226" customFormat="1" ht="19.9" customHeight="1">
      <c r="B1088" s="225"/>
      <c r="D1088" s="236" t="s">
        <v>75</v>
      </c>
      <c r="E1088" s="237" t="s">
        <v>2077</v>
      </c>
      <c r="F1088" s="237" t="s">
        <v>2078</v>
      </c>
      <c r="I1088" s="7"/>
      <c r="J1088" s="238">
        <f>BK1088</f>
        <v>0</v>
      </c>
      <c r="L1088" s="225"/>
      <c r="M1088" s="230"/>
      <c r="N1088" s="231"/>
      <c r="O1088" s="231"/>
      <c r="P1088" s="232">
        <f>SUM(P1089:P1093)</f>
        <v>0</v>
      </c>
      <c r="Q1088" s="231"/>
      <c r="R1088" s="232">
        <f>SUM(R1089:R1093)</f>
        <v>0</v>
      </c>
      <c r="S1088" s="231"/>
      <c r="T1088" s="233">
        <f>SUM(T1089:T1093)</f>
        <v>0</v>
      </c>
      <c r="AR1088" s="227" t="s">
        <v>159</v>
      </c>
      <c r="AT1088" s="234" t="s">
        <v>75</v>
      </c>
      <c r="AU1088" s="234" t="s">
        <v>84</v>
      </c>
      <c r="AY1088" s="227" t="s">
        <v>149</v>
      </c>
      <c r="BK1088" s="235">
        <f>SUM(BK1089:BK1093)</f>
        <v>0</v>
      </c>
    </row>
    <row r="1089" spans="2:65" s="117" customFormat="1" ht="16.5" customHeight="1">
      <c r="B1089" s="112"/>
      <c r="C1089" s="239" t="s">
        <v>2079</v>
      </c>
      <c r="D1089" s="239" t="s">
        <v>151</v>
      </c>
      <c r="E1089" s="240" t="s">
        <v>2080</v>
      </c>
      <c r="F1089" s="241" t="s">
        <v>2081</v>
      </c>
      <c r="G1089" s="242" t="s">
        <v>189</v>
      </c>
      <c r="H1089" s="243">
        <v>135</v>
      </c>
      <c r="I1089" s="8"/>
      <c r="J1089" s="244">
        <f>ROUND(I1089*H1089,2)</f>
        <v>0</v>
      </c>
      <c r="K1089" s="241"/>
      <c r="L1089" s="112"/>
      <c r="M1089" s="245" t="s">
        <v>5</v>
      </c>
      <c r="N1089" s="246" t="s">
        <v>47</v>
      </c>
      <c r="O1089" s="113"/>
      <c r="P1089" s="247">
        <f>O1089*H1089</f>
        <v>0</v>
      </c>
      <c r="Q1089" s="247">
        <v>0</v>
      </c>
      <c r="R1089" s="247">
        <f>Q1089*H1089</f>
        <v>0</v>
      </c>
      <c r="S1089" s="247">
        <v>0</v>
      </c>
      <c r="T1089" s="248">
        <f>S1089*H1089</f>
        <v>0</v>
      </c>
      <c r="AR1089" s="97" t="s">
        <v>508</v>
      </c>
      <c r="AT1089" s="97" t="s">
        <v>151</v>
      </c>
      <c r="AU1089" s="97" t="s">
        <v>86</v>
      </c>
      <c r="AY1089" s="97" t="s">
        <v>149</v>
      </c>
      <c r="BE1089" s="249">
        <f>IF(N1089="základní",J1089,0)</f>
        <v>0</v>
      </c>
      <c r="BF1089" s="249">
        <f>IF(N1089="snížená",J1089,0)</f>
        <v>0</v>
      </c>
      <c r="BG1089" s="249">
        <f>IF(N1089="zákl. přenesená",J1089,0)</f>
        <v>0</v>
      </c>
      <c r="BH1089" s="249">
        <f>IF(N1089="sníž. přenesená",J1089,0)</f>
        <v>0</v>
      </c>
      <c r="BI1089" s="249">
        <f>IF(N1089="nulová",J1089,0)</f>
        <v>0</v>
      </c>
      <c r="BJ1089" s="97" t="s">
        <v>84</v>
      </c>
      <c r="BK1089" s="249">
        <f>ROUND(I1089*H1089,2)</f>
        <v>0</v>
      </c>
      <c r="BL1089" s="97" t="s">
        <v>508</v>
      </c>
      <c r="BM1089" s="97" t="s">
        <v>2082</v>
      </c>
    </row>
    <row r="1090" spans="2:51" s="251" customFormat="1" ht="13.5">
      <c r="B1090" s="250"/>
      <c r="D1090" s="259" t="s">
        <v>157</v>
      </c>
      <c r="E1090" s="260" t="s">
        <v>5</v>
      </c>
      <c r="F1090" s="261" t="s">
        <v>2083</v>
      </c>
      <c r="H1090" s="262">
        <v>135</v>
      </c>
      <c r="I1090" s="9"/>
      <c r="L1090" s="250"/>
      <c r="M1090" s="256"/>
      <c r="N1090" s="257"/>
      <c r="O1090" s="257"/>
      <c r="P1090" s="257"/>
      <c r="Q1090" s="257"/>
      <c r="R1090" s="257"/>
      <c r="S1090" s="257"/>
      <c r="T1090" s="258"/>
      <c r="AT1090" s="253" t="s">
        <v>157</v>
      </c>
      <c r="AU1090" s="253" t="s">
        <v>86</v>
      </c>
      <c r="AV1090" s="251" t="s">
        <v>86</v>
      </c>
      <c r="AW1090" s="251" t="s">
        <v>39</v>
      </c>
      <c r="AX1090" s="251" t="s">
        <v>84</v>
      </c>
      <c r="AY1090" s="253" t="s">
        <v>149</v>
      </c>
    </row>
    <row r="1091" spans="2:65" s="117" customFormat="1" ht="16.5" customHeight="1">
      <c r="B1091" s="112"/>
      <c r="C1091" s="239" t="s">
        <v>2084</v>
      </c>
      <c r="D1091" s="239" t="s">
        <v>151</v>
      </c>
      <c r="E1091" s="240" t="s">
        <v>2085</v>
      </c>
      <c r="F1091" s="241" t="s">
        <v>2086</v>
      </c>
      <c r="G1091" s="242" t="s">
        <v>189</v>
      </c>
      <c r="H1091" s="243">
        <v>135</v>
      </c>
      <c r="I1091" s="8"/>
      <c r="J1091" s="244">
        <f>ROUND(I1091*H1091,2)</f>
        <v>0</v>
      </c>
      <c r="K1091" s="241"/>
      <c r="L1091" s="112"/>
      <c r="M1091" s="245" t="s">
        <v>5</v>
      </c>
      <c r="N1091" s="246" t="s">
        <v>47</v>
      </c>
      <c r="O1091" s="113"/>
      <c r="P1091" s="247">
        <f>O1091*H1091</f>
        <v>0</v>
      </c>
      <c r="Q1091" s="247">
        <v>0</v>
      </c>
      <c r="R1091" s="247">
        <f>Q1091*H1091</f>
        <v>0</v>
      </c>
      <c r="S1091" s="247">
        <v>0</v>
      </c>
      <c r="T1091" s="248">
        <f>S1091*H1091</f>
        <v>0</v>
      </c>
      <c r="AR1091" s="97" t="s">
        <v>508</v>
      </c>
      <c r="AT1091" s="97" t="s">
        <v>151</v>
      </c>
      <c r="AU1091" s="97" t="s">
        <v>86</v>
      </c>
      <c r="AY1091" s="97" t="s">
        <v>149</v>
      </c>
      <c r="BE1091" s="249">
        <f>IF(N1091="základní",J1091,0)</f>
        <v>0</v>
      </c>
      <c r="BF1091" s="249">
        <f>IF(N1091="snížená",J1091,0)</f>
        <v>0</v>
      </c>
      <c r="BG1091" s="249">
        <f>IF(N1091="zákl. přenesená",J1091,0)</f>
        <v>0</v>
      </c>
      <c r="BH1091" s="249">
        <f>IF(N1091="sníž. přenesená",J1091,0)</f>
        <v>0</v>
      </c>
      <c r="BI1091" s="249">
        <f>IF(N1091="nulová",J1091,0)</f>
        <v>0</v>
      </c>
      <c r="BJ1091" s="97" t="s">
        <v>84</v>
      </c>
      <c r="BK1091" s="249">
        <f>ROUND(I1091*H1091,2)</f>
        <v>0</v>
      </c>
      <c r="BL1091" s="97" t="s">
        <v>508</v>
      </c>
      <c r="BM1091" s="97" t="s">
        <v>2087</v>
      </c>
    </row>
    <row r="1092" spans="2:47" s="117" customFormat="1" ht="27">
      <c r="B1092" s="112"/>
      <c r="D1092" s="252" t="s">
        <v>242</v>
      </c>
      <c r="F1092" s="289" t="s">
        <v>2088</v>
      </c>
      <c r="L1092" s="112"/>
      <c r="M1092" s="290"/>
      <c r="N1092" s="113"/>
      <c r="O1092" s="113"/>
      <c r="P1092" s="113"/>
      <c r="Q1092" s="113"/>
      <c r="R1092" s="113"/>
      <c r="S1092" s="113"/>
      <c r="T1092" s="143"/>
      <c r="AT1092" s="97" t="s">
        <v>242</v>
      </c>
      <c r="AU1092" s="97" t="s">
        <v>86</v>
      </c>
    </row>
    <row r="1093" spans="2:51" s="251" customFormat="1" ht="13.5">
      <c r="B1093" s="250"/>
      <c r="D1093" s="252" t="s">
        <v>157</v>
      </c>
      <c r="E1093" s="253" t="s">
        <v>5</v>
      </c>
      <c r="F1093" s="254" t="s">
        <v>2083</v>
      </c>
      <c r="H1093" s="255">
        <v>135</v>
      </c>
      <c r="L1093" s="250"/>
      <c r="M1093" s="295"/>
      <c r="N1093" s="296"/>
      <c r="O1093" s="296"/>
      <c r="P1093" s="296"/>
      <c r="Q1093" s="296"/>
      <c r="R1093" s="296"/>
      <c r="S1093" s="296"/>
      <c r="T1093" s="297"/>
      <c r="AT1093" s="253" t="s">
        <v>157</v>
      </c>
      <c r="AU1093" s="253" t="s">
        <v>86</v>
      </c>
      <c r="AV1093" s="251" t="s">
        <v>86</v>
      </c>
      <c r="AW1093" s="251" t="s">
        <v>39</v>
      </c>
      <c r="AX1093" s="251" t="s">
        <v>84</v>
      </c>
      <c r="AY1093" s="253" t="s">
        <v>149</v>
      </c>
    </row>
    <row r="1094" spans="2:12" s="117" customFormat="1" ht="6.95" customHeight="1">
      <c r="B1094" s="128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12"/>
    </row>
  </sheetData>
  <sheetProtection password="9400" sheet="1" objects="1" scenarios="1"/>
  <autoFilter ref="C104:K1093"/>
  <mergeCells count="10">
    <mergeCell ref="J51:J52"/>
    <mergeCell ref="E95:H95"/>
    <mergeCell ref="E97:H9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1"/>
  <sheetViews>
    <sheetView showGridLines="0" workbookViewId="0" topLeftCell="A1">
      <pane ySplit="1" topLeftCell="A227" activePane="bottomLeft" state="frozen"/>
      <selection pane="bottomLeft" activeCell="H231" sqref="H231"/>
    </sheetView>
  </sheetViews>
  <sheetFormatPr defaultColWidth="9.33203125" defaultRowHeight="13.5"/>
  <cols>
    <col min="1" max="1" width="8.33203125" style="95" customWidth="1"/>
    <col min="2" max="2" width="1.66796875" style="95" customWidth="1"/>
    <col min="3" max="3" width="4.16015625" style="95" customWidth="1"/>
    <col min="4" max="4" width="4.33203125" style="95" customWidth="1"/>
    <col min="5" max="5" width="17.16015625" style="95" customWidth="1"/>
    <col min="6" max="6" width="75" style="95" customWidth="1"/>
    <col min="7" max="7" width="8.66015625" style="95" customWidth="1"/>
    <col min="8" max="8" width="11.16015625" style="95" customWidth="1"/>
    <col min="9" max="9" width="12.66015625" style="95" customWidth="1"/>
    <col min="10" max="10" width="23.5" style="95" customWidth="1"/>
    <col min="11" max="11" width="15.5" style="95" hidden="1" customWidth="1"/>
    <col min="12" max="12" width="9.33203125" style="95" customWidth="1"/>
    <col min="13" max="18" width="9.33203125" style="95" hidden="1" customWidth="1"/>
    <col min="19" max="19" width="8.16015625" style="95" hidden="1" customWidth="1"/>
    <col min="20" max="20" width="29.66015625" style="95" hidden="1" customWidth="1"/>
    <col min="21" max="21" width="16.33203125" style="95" hidden="1" customWidth="1"/>
    <col min="22" max="22" width="12.33203125" style="95" customWidth="1"/>
    <col min="23" max="23" width="16.33203125" style="95" customWidth="1"/>
    <col min="24" max="24" width="12.33203125" style="95" customWidth="1"/>
    <col min="25" max="25" width="15" style="95" customWidth="1"/>
    <col min="26" max="26" width="11" style="95" customWidth="1"/>
    <col min="27" max="27" width="15" style="95" customWidth="1"/>
    <col min="28" max="28" width="16.33203125" style="95" customWidth="1"/>
    <col min="29" max="29" width="11" style="95" customWidth="1"/>
    <col min="30" max="30" width="15" style="95" customWidth="1"/>
    <col min="31" max="31" width="16.33203125" style="95" customWidth="1"/>
    <col min="32" max="43" width="9.33203125" style="95" customWidth="1"/>
    <col min="44" max="65" width="9.33203125" style="95" hidden="1" customWidth="1"/>
    <col min="66" max="16384" width="9.33203125" style="95" customWidth="1"/>
  </cols>
  <sheetData>
    <row r="1" spans="1:70" ht="21.75" customHeight="1">
      <c r="A1" s="94"/>
      <c r="B1" s="3"/>
      <c r="C1" s="3"/>
      <c r="D1" s="4" t="s">
        <v>1</v>
      </c>
      <c r="E1" s="3"/>
      <c r="F1" s="173" t="s">
        <v>90</v>
      </c>
      <c r="G1" s="344" t="s">
        <v>91</v>
      </c>
      <c r="H1" s="344"/>
      <c r="I1" s="3"/>
      <c r="J1" s="173" t="s">
        <v>92</v>
      </c>
      <c r="K1" s="4" t="s">
        <v>93</v>
      </c>
      <c r="L1" s="173" t="s">
        <v>94</v>
      </c>
      <c r="M1" s="173"/>
      <c r="N1" s="173"/>
      <c r="O1" s="173"/>
      <c r="P1" s="173"/>
      <c r="Q1" s="173"/>
      <c r="R1" s="173"/>
      <c r="S1" s="173"/>
      <c r="T1" s="173"/>
      <c r="U1" s="93"/>
      <c r="V1" s="93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L2" s="304" t="s">
        <v>8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97" t="s">
        <v>89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100"/>
      <c r="K3" s="100"/>
      <c r="AT3" s="97" t="s">
        <v>86</v>
      </c>
    </row>
    <row r="4" spans="2:46" ht="36.95" customHeight="1">
      <c r="B4" s="101"/>
      <c r="C4" s="102"/>
      <c r="D4" s="103" t="s">
        <v>95</v>
      </c>
      <c r="E4" s="102"/>
      <c r="F4" s="102"/>
      <c r="G4" s="102"/>
      <c r="H4" s="102"/>
      <c r="I4" s="102"/>
      <c r="J4" s="104"/>
      <c r="K4" s="104"/>
      <c r="M4" s="105" t="s">
        <v>13</v>
      </c>
      <c r="AT4" s="97" t="s">
        <v>6</v>
      </c>
    </row>
    <row r="5" spans="2:11" ht="6.95" customHeight="1">
      <c r="B5" s="101"/>
      <c r="C5" s="102"/>
      <c r="D5" s="102"/>
      <c r="E5" s="102"/>
      <c r="F5" s="102"/>
      <c r="G5" s="102"/>
      <c r="H5" s="102"/>
      <c r="I5" s="102"/>
      <c r="J5" s="104"/>
      <c r="K5" s="104"/>
    </row>
    <row r="6" spans="2:11" ht="15">
      <c r="B6" s="101"/>
      <c r="C6" s="102"/>
      <c r="D6" s="109" t="s">
        <v>19</v>
      </c>
      <c r="E6" s="102"/>
      <c r="F6" s="102"/>
      <c r="G6" s="102"/>
      <c r="H6" s="102"/>
      <c r="I6" s="102"/>
      <c r="J6" s="104"/>
      <c r="K6" s="104"/>
    </row>
    <row r="7" spans="2:11" ht="16.5" customHeight="1">
      <c r="B7" s="101"/>
      <c r="C7" s="102"/>
      <c r="D7" s="102"/>
      <c r="E7" s="345" t="str">
        <f>'Rekapitulace stavby'!K6</f>
        <v>Snížení energetické náročnosti budovy Dvořákova gymnázia a SOŠE Kralupy nad Vltavou</v>
      </c>
      <c r="F7" s="346"/>
      <c r="G7" s="346"/>
      <c r="H7" s="346"/>
      <c r="I7" s="102"/>
      <c r="J7" s="104"/>
      <c r="K7" s="104"/>
    </row>
    <row r="8" spans="2:11" s="117" customFormat="1" ht="15">
      <c r="B8" s="112"/>
      <c r="C8" s="113"/>
      <c r="D8" s="109" t="s">
        <v>96</v>
      </c>
      <c r="E8" s="113"/>
      <c r="F8" s="113"/>
      <c r="G8" s="113"/>
      <c r="H8" s="113"/>
      <c r="I8" s="113"/>
      <c r="J8" s="116"/>
      <c r="K8" s="116"/>
    </row>
    <row r="9" spans="2:11" s="117" customFormat="1" ht="36.95" customHeight="1">
      <c r="B9" s="112"/>
      <c r="C9" s="113"/>
      <c r="D9" s="113"/>
      <c r="E9" s="347" t="s">
        <v>2089</v>
      </c>
      <c r="F9" s="348"/>
      <c r="G9" s="348"/>
      <c r="H9" s="348"/>
      <c r="I9" s="113"/>
      <c r="J9" s="116"/>
      <c r="K9" s="116"/>
    </row>
    <row r="10" spans="2:11" s="117" customFormat="1" ht="13.5">
      <c r="B10" s="112"/>
      <c r="C10" s="113"/>
      <c r="D10" s="113"/>
      <c r="E10" s="113"/>
      <c r="F10" s="113"/>
      <c r="G10" s="113"/>
      <c r="H10" s="113"/>
      <c r="I10" s="113"/>
      <c r="J10" s="116"/>
      <c r="K10" s="116"/>
    </row>
    <row r="11" spans="2:11" s="117" customFormat="1" ht="14.45" customHeight="1">
      <c r="B11" s="112"/>
      <c r="C11" s="113"/>
      <c r="D11" s="109" t="s">
        <v>21</v>
      </c>
      <c r="E11" s="113"/>
      <c r="F11" s="110" t="s">
        <v>5</v>
      </c>
      <c r="G11" s="113"/>
      <c r="H11" s="113"/>
      <c r="I11" s="109" t="s">
        <v>23</v>
      </c>
      <c r="J11" s="174" t="s">
        <v>5</v>
      </c>
      <c r="K11" s="116"/>
    </row>
    <row r="12" spans="2:11" s="117" customFormat="1" ht="14.45" customHeight="1">
      <c r="B12" s="112"/>
      <c r="C12" s="113"/>
      <c r="D12" s="109" t="s">
        <v>25</v>
      </c>
      <c r="E12" s="113"/>
      <c r="F12" s="110" t="s">
        <v>26</v>
      </c>
      <c r="G12" s="113"/>
      <c r="H12" s="113"/>
      <c r="I12" s="109" t="s">
        <v>27</v>
      </c>
      <c r="J12" s="175" t="str">
        <f>'Rekapitulace stavby'!AN8</f>
        <v>18. 10. 2018</v>
      </c>
      <c r="K12" s="116"/>
    </row>
    <row r="13" spans="2:11" s="117" customFormat="1" ht="10.9" customHeight="1">
      <c r="B13" s="112"/>
      <c r="C13" s="113"/>
      <c r="D13" s="113"/>
      <c r="E13" s="113"/>
      <c r="F13" s="113"/>
      <c r="G13" s="113"/>
      <c r="H13" s="113"/>
      <c r="I13" s="113"/>
      <c r="J13" s="116"/>
      <c r="K13" s="116"/>
    </row>
    <row r="14" spans="2:11" s="117" customFormat="1" ht="14.45" customHeight="1">
      <c r="B14" s="112"/>
      <c r="C14" s="113"/>
      <c r="D14" s="109" t="s">
        <v>29</v>
      </c>
      <c r="E14" s="113"/>
      <c r="F14" s="113"/>
      <c r="G14" s="113"/>
      <c r="H14" s="113"/>
      <c r="I14" s="109" t="s">
        <v>30</v>
      </c>
      <c r="J14" s="174" t="s">
        <v>31</v>
      </c>
      <c r="K14" s="116"/>
    </row>
    <row r="15" spans="2:11" s="117" customFormat="1" ht="18" customHeight="1">
      <c r="B15" s="112"/>
      <c r="C15" s="113"/>
      <c r="D15" s="113"/>
      <c r="E15" s="110" t="s">
        <v>32</v>
      </c>
      <c r="F15" s="113"/>
      <c r="G15" s="113"/>
      <c r="H15" s="113"/>
      <c r="I15" s="109" t="s">
        <v>33</v>
      </c>
      <c r="J15" s="174" t="s">
        <v>5</v>
      </c>
      <c r="K15" s="116"/>
    </row>
    <row r="16" spans="2:11" s="117" customFormat="1" ht="6.95" customHeight="1">
      <c r="B16" s="112"/>
      <c r="C16" s="113"/>
      <c r="D16" s="113"/>
      <c r="E16" s="113"/>
      <c r="F16" s="113"/>
      <c r="G16" s="113"/>
      <c r="H16" s="113"/>
      <c r="I16" s="113"/>
      <c r="J16" s="116"/>
      <c r="K16" s="116"/>
    </row>
    <row r="17" spans="2:11" s="117" customFormat="1" ht="14.45" customHeight="1">
      <c r="B17" s="112"/>
      <c r="C17" s="113"/>
      <c r="D17" s="109" t="s">
        <v>34</v>
      </c>
      <c r="E17" s="113"/>
      <c r="F17" s="113"/>
      <c r="G17" s="113"/>
      <c r="H17" s="113"/>
      <c r="I17" s="109" t="s">
        <v>30</v>
      </c>
      <c r="J17" s="174" t="str">
        <f>IF('Rekapitulace stavby'!AN13="Vyplň údaj","",IF('Rekapitulace stavby'!AN13="","",'Rekapitulace stavby'!AN13))</f>
        <v/>
      </c>
      <c r="K17" s="116"/>
    </row>
    <row r="18" spans="2:11" s="117" customFormat="1" ht="18" customHeight="1">
      <c r="B18" s="112"/>
      <c r="C18" s="113"/>
      <c r="D18" s="113"/>
      <c r="E18" s="110" t="str">
        <f>IF('Rekapitulace stavby'!E14="Vyplň údaj","",IF('Rekapitulace stavby'!E14="","",'Rekapitulace stavby'!E14))</f>
        <v/>
      </c>
      <c r="F18" s="113"/>
      <c r="G18" s="113"/>
      <c r="H18" s="113"/>
      <c r="I18" s="109" t="s">
        <v>33</v>
      </c>
      <c r="J18" s="174" t="str">
        <f>IF('Rekapitulace stavby'!AN14="Vyplň údaj","",IF('Rekapitulace stavby'!AN14="","",'Rekapitulace stavby'!AN14))</f>
        <v/>
      </c>
      <c r="K18" s="116"/>
    </row>
    <row r="19" spans="2:11" s="117" customFormat="1" ht="6.95" customHeight="1">
      <c r="B19" s="112"/>
      <c r="C19" s="113"/>
      <c r="D19" s="113"/>
      <c r="E19" s="113"/>
      <c r="F19" s="113"/>
      <c r="G19" s="113"/>
      <c r="H19" s="113"/>
      <c r="I19" s="113"/>
      <c r="J19" s="116"/>
      <c r="K19" s="116"/>
    </row>
    <row r="20" spans="2:11" s="117" customFormat="1" ht="14.45" customHeight="1">
      <c r="B20" s="112"/>
      <c r="C20" s="113"/>
      <c r="D20" s="109" t="s">
        <v>36</v>
      </c>
      <c r="E20" s="113"/>
      <c r="F20" s="113"/>
      <c r="G20" s="113"/>
      <c r="H20" s="113"/>
      <c r="I20" s="109" t="s">
        <v>30</v>
      </c>
      <c r="J20" s="174" t="s">
        <v>37</v>
      </c>
      <c r="K20" s="116"/>
    </row>
    <row r="21" spans="2:11" s="117" customFormat="1" ht="18" customHeight="1">
      <c r="B21" s="112"/>
      <c r="C21" s="113"/>
      <c r="D21" s="113"/>
      <c r="E21" s="110" t="s">
        <v>38</v>
      </c>
      <c r="F21" s="113"/>
      <c r="G21" s="113"/>
      <c r="H21" s="113"/>
      <c r="I21" s="109" t="s">
        <v>33</v>
      </c>
      <c r="J21" s="174" t="s">
        <v>5</v>
      </c>
      <c r="K21" s="116"/>
    </row>
    <row r="22" spans="2:11" s="117" customFormat="1" ht="6.95" customHeight="1">
      <c r="B22" s="112"/>
      <c r="C22" s="113"/>
      <c r="D22" s="113"/>
      <c r="E22" s="113"/>
      <c r="F22" s="113"/>
      <c r="G22" s="113"/>
      <c r="H22" s="113"/>
      <c r="I22" s="113"/>
      <c r="J22" s="116"/>
      <c r="K22" s="116"/>
    </row>
    <row r="23" spans="2:11" s="117" customFormat="1" ht="14.45" customHeight="1">
      <c r="B23" s="112"/>
      <c r="C23" s="113"/>
      <c r="D23" s="109" t="s">
        <v>40</v>
      </c>
      <c r="E23" s="113"/>
      <c r="F23" s="113"/>
      <c r="G23" s="113"/>
      <c r="H23" s="113"/>
      <c r="I23" s="113"/>
      <c r="J23" s="116"/>
      <c r="K23" s="116"/>
    </row>
    <row r="24" spans="2:11" s="179" customFormat="1" ht="199.5" customHeight="1">
      <c r="B24" s="176"/>
      <c r="C24" s="177"/>
      <c r="D24" s="177"/>
      <c r="E24" s="335" t="s">
        <v>98</v>
      </c>
      <c r="F24" s="335"/>
      <c r="G24" s="335"/>
      <c r="H24" s="335"/>
      <c r="I24" s="177"/>
      <c r="J24" s="178"/>
      <c r="K24" s="178"/>
    </row>
    <row r="25" spans="2:11" s="117" customFormat="1" ht="6.95" customHeight="1">
      <c r="B25" s="112"/>
      <c r="C25" s="113"/>
      <c r="D25" s="113"/>
      <c r="E25" s="113"/>
      <c r="F25" s="113"/>
      <c r="G25" s="113"/>
      <c r="H25" s="113"/>
      <c r="I25" s="113"/>
      <c r="J25" s="116"/>
      <c r="K25" s="116"/>
    </row>
    <row r="26" spans="2:11" s="117" customFormat="1" ht="6.95" customHeight="1">
      <c r="B26" s="112"/>
      <c r="C26" s="113"/>
      <c r="D26" s="141"/>
      <c r="E26" s="141"/>
      <c r="F26" s="141"/>
      <c r="G26" s="141"/>
      <c r="H26" s="141"/>
      <c r="I26" s="141"/>
      <c r="J26" s="180"/>
      <c r="K26" s="180"/>
    </row>
    <row r="27" spans="2:11" s="117" customFormat="1" ht="25.35" customHeight="1">
      <c r="B27" s="112"/>
      <c r="C27" s="113"/>
      <c r="D27" s="181" t="s">
        <v>42</v>
      </c>
      <c r="E27" s="113"/>
      <c r="F27" s="113"/>
      <c r="G27" s="113"/>
      <c r="H27" s="113"/>
      <c r="I27" s="113"/>
      <c r="J27" s="182">
        <f>ROUND(J94,2)</f>
        <v>0</v>
      </c>
      <c r="K27" s="116"/>
    </row>
    <row r="28" spans="2:11" s="117" customFormat="1" ht="6.95" customHeight="1">
      <c r="B28" s="112"/>
      <c r="C28" s="113"/>
      <c r="D28" s="141"/>
      <c r="E28" s="141"/>
      <c r="F28" s="141"/>
      <c r="G28" s="141"/>
      <c r="H28" s="141"/>
      <c r="I28" s="141"/>
      <c r="J28" s="180"/>
      <c r="K28" s="180"/>
    </row>
    <row r="29" spans="2:11" s="117" customFormat="1" ht="14.45" customHeight="1">
      <c r="B29" s="112"/>
      <c r="C29" s="113"/>
      <c r="D29" s="113"/>
      <c r="E29" s="113"/>
      <c r="F29" s="183" t="s">
        <v>44</v>
      </c>
      <c r="G29" s="113"/>
      <c r="H29" s="113"/>
      <c r="I29" s="183" t="s">
        <v>43</v>
      </c>
      <c r="J29" s="184" t="s">
        <v>45</v>
      </c>
      <c r="K29" s="116"/>
    </row>
    <row r="30" spans="2:11" s="117" customFormat="1" ht="14.45" customHeight="1">
      <c r="B30" s="112"/>
      <c r="C30" s="113"/>
      <c r="D30" s="120" t="s">
        <v>46</v>
      </c>
      <c r="E30" s="120" t="s">
        <v>47</v>
      </c>
      <c r="F30" s="185">
        <f>ROUND(SUM(BE94:BE270),2)</f>
        <v>0</v>
      </c>
      <c r="G30" s="113"/>
      <c r="H30" s="113"/>
      <c r="I30" s="186">
        <v>0.21</v>
      </c>
      <c r="J30" s="187">
        <f>ROUND(ROUND((SUM(BE94:BE270)),2)*I30,2)</f>
        <v>0</v>
      </c>
      <c r="K30" s="116"/>
    </row>
    <row r="31" spans="2:11" s="117" customFormat="1" ht="14.45" customHeight="1">
      <c r="B31" s="112"/>
      <c r="C31" s="113"/>
      <c r="D31" s="113"/>
      <c r="E31" s="120" t="s">
        <v>48</v>
      </c>
      <c r="F31" s="185">
        <f>ROUND(SUM(BF94:BF270),2)</f>
        <v>0</v>
      </c>
      <c r="G31" s="113"/>
      <c r="H31" s="113"/>
      <c r="I31" s="186">
        <v>0.15</v>
      </c>
      <c r="J31" s="187">
        <f>ROUND(ROUND((SUM(BF94:BF270)),2)*I31,2)</f>
        <v>0</v>
      </c>
      <c r="K31" s="116"/>
    </row>
    <row r="32" spans="2:11" s="117" customFormat="1" ht="14.45" customHeight="1" hidden="1">
      <c r="B32" s="112"/>
      <c r="C32" s="113"/>
      <c r="D32" s="113"/>
      <c r="E32" s="120" t="s">
        <v>49</v>
      </c>
      <c r="F32" s="185">
        <f>ROUND(SUM(BG94:BG270),2)</f>
        <v>0</v>
      </c>
      <c r="G32" s="113"/>
      <c r="H32" s="113"/>
      <c r="I32" s="186">
        <v>0.21</v>
      </c>
      <c r="J32" s="187">
        <v>0</v>
      </c>
      <c r="K32" s="116"/>
    </row>
    <row r="33" spans="2:11" s="117" customFormat="1" ht="14.45" customHeight="1" hidden="1">
      <c r="B33" s="112"/>
      <c r="C33" s="113"/>
      <c r="D33" s="113"/>
      <c r="E33" s="120" t="s">
        <v>50</v>
      </c>
      <c r="F33" s="185">
        <f>ROUND(SUM(BH94:BH270),2)</f>
        <v>0</v>
      </c>
      <c r="G33" s="113"/>
      <c r="H33" s="113"/>
      <c r="I33" s="186">
        <v>0.15</v>
      </c>
      <c r="J33" s="187">
        <v>0</v>
      </c>
      <c r="K33" s="116"/>
    </row>
    <row r="34" spans="2:11" s="117" customFormat="1" ht="14.45" customHeight="1" hidden="1">
      <c r="B34" s="112"/>
      <c r="C34" s="113"/>
      <c r="D34" s="113"/>
      <c r="E34" s="120" t="s">
        <v>51</v>
      </c>
      <c r="F34" s="185">
        <f>ROUND(SUM(BI94:BI270),2)</f>
        <v>0</v>
      </c>
      <c r="G34" s="113"/>
      <c r="H34" s="113"/>
      <c r="I34" s="186">
        <v>0</v>
      </c>
      <c r="J34" s="187">
        <v>0</v>
      </c>
      <c r="K34" s="116"/>
    </row>
    <row r="35" spans="2:11" s="117" customFormat="1" ht="6.95" customHeight="1">
      <c r="B35" s="112"/>
      <c r="C35" s="113"/>
      <c r="D35" s="113"/>
      <c r="E35" s="113"/>
      <c r="F35" s="113"/>
      <c r="G35" s="113"/>
      <c r="H35" s="113"/>
      <c r="I35" s="113"/>
      <c r="J35" s="116"/>
      <c r="K35" s="116"/>
    </row>
    <row r="36" spans="2:11" s="117" customFormat="1" ht="25.35" customHeight="1">
      <c r="B36" s="112"/>
      <c r="C36" s="188"/>
      <c r="D36" s="189" t="s">
        <v>52</v>
      </c>
      <c r="E36" s="144"/>
      <c r="F36" s="144"/>
      <c r="G36" s="190" t="s">
        <v>53</v>
      </c>
      <c r="H36" s="191" t="s">
        <v>54</v>
      </c>
      <c r="I36" s="144"/>
      <c r="J36" s="192">
        <f>SUM(J27:J34)</f>
        <v>0</v>
      </c>
      <c r="K36" s="193"/>
    </row>
    <row r="37" spans="2:11" s="117" customFormat="1" ht="14.45" customHeight="1">
      <c r="B37" s="128"/>
      <c r="C37" s="129"/>
      <c r="D37" s="129"/>
      <c r="E37" s="129"/>
      <c r="F37" s="129"/>
      <c r="G37" s="129"/>
      <c r="H37" s="129"/>
      <c r="I37" s="129"/>
      <c r="J37" s="130"/>
      <c r="K37" s="130"/>
    </row>
    <row r="41" spans="2:11" s="117" customFormat="1" ht="6.95" customHeight="1">
      <c r="B41" s="131"/>
      <c r="C41" s="132"/>
      <c r="D41" s="132"/>
      <c r="E41" s="132"/>
      <c r="F41" s="132"/>
      <c r="G41" s="132"/>
      <c r="H41" s="132"/>
      <c r="I41" s="132"/>
      <c r="J41" s="194"/>
      <c r="K41" s="194"/>
    </row>
    <row r="42" spans="2:11" s="117" customFormat="1" ht="36.95" customHeight="1">
      <c r="B42" s="112"/>
      <c r="C42" s="103" t="s">
        <v>99</v>
      </c>
      <c r="D42" s="113"/>
      <c r="E42" s="113"/>
      <c r="F42" s="113"/>
      <c r="G42" s="113"/>
      <c r="H42" s="113"/>
      <c r="I42" s="113"/>
      <c r="J42" s="116"/>
      <c r="K42" s="116"/>
    </row>
    <row r="43" spans="2:11" s="117" customFormat="1" ht="6.95" customHeight="1">
      <c r="B43" s="112"/>
      <c r="C43" s="113"/>
      <c r="D43" s="113"/>
      <c r="E43" s="113"/>
      <c r="F43" s="113"/>
      <c r="G43" s="113"/>
      <c r="H43" s="113"/>
      <c r="I43" s="113"/>
      <c r="J43" s="116"/>
      <c r="K43" s="116"/>
    </row>
    <row r="44" spans="2:11" s="117" customFormat="1" ht="14.45" customHeight="1">
      <c r="B44" s="112"/>
      <c r="C44" s="109" t="s">
        <v>19</v>
      </c>
      <c r="D44" s="113"/>
      <c r="E44" s="113"/>
      <c r="F44" s="113"/>
      <c r="G44" s="113"/>
      <c r="H44" s="113"/>
      <c r="I44" s="113"/>
      <c r="J44" s="116"/>
      <c r="K44" s="116"/>
    </row>
    <row r="45" spans="2:11" s="117" customFormat="1" ht="16.5" customHeight="1">
      <c r="B45" s="112"/>
      <c r="C45" s="113"/>
      <c r="D45" s="113"/>
      <c r="E45" s="345" t="str">
        <f>E7</f>
        <v>Snížení energetické náročnosti budovy Dvořákova gymnázia a SOŠE Kralupy nad Vltavou</v>
      </c>
      <c r="F45" s="346"/>
      <c r="G45" s="346"/>
      <c r="H45" s="346"/>
      <c r="I45" s="113"/>
      <c r="J45" s="116"/>
      <c r="K45" s="116"/>
    </row>
    <row r="46" spans="2:11" s="117" customFormat="1" ht="14.45" customHeight="1">
      <c r="B46" s="112"/>
      <c r="C46" s="109" t="s">
        <v>96</v>
      </c>
      <c r="D46" s="113"/>
      <c r="E46" s="113"/>
      <c r="F46" s="113"/>
      <c r="G46" s="113"/>
      <c r="H46" s="113"/>
      <c r="I46" s="113"/>
      <c r="J46" s="116"/>
      <c r="K46" s="116"/>
    </row>
    <row r="47" spans="2:11" s="117" customFormat="1" ht="17.25" customHeight="1">
      <c r="B47" s="112"/>
      <c r="C47" s="113"/>
      <c r="D47" s="113"/>
      <c r="E47" s="347" t="str">
        <f>E9</f>
        <v>02 - Vedlejší způsobilé výdaje</v>
      </c>
      <c r="F47" s="348"/>
      <c r="G47" s="348"/>
      <c r="H47" s="348"/>
      <c r="I47" s="113"/>
      <c r="J47" s="116"/>
      <c r="K47" s="116"/>
    </row>
    <row r="48" spans="2:11" s="117" customFormat="1" ht="6.95" customHeight="1">
      <c r="B48" s="112"/>
      <c r="C48" s="113"/>
      <c r="D48" s="113"/>
      <c r="E48" s="113"/>
      <c r="F48" s="113"/>
      <c r="G48" s="113"/>
      <c r="H48" s="113"/>
      <c r="I48" s="113"/>
      <c r="J48" s="116"/>
      <c r="K48" s="116"/>
    </row>
    <row r="49" spans="2:11" s="117" customFormat="1" ht="18" customHeight="1">
      <c r="B49" s="112"/>
      <c r="C49" s="109" t="s">
        <v>25</v>
      </c>
      <c r="D49" s="113"/>
      <c r="E49" s="113"/>
      <c r="F49" s="110" t="str">
        <f>F12</f>
        <v>Dvořákovo náměstí 800, 278 01 Kralupy nad Vltavou</v>
      </c>
      <c r="G49" s="113"/>
      <c r="H49" s="113"/>
      <c r="I49" s="109" t="s">
        <v>27</v>
      </c>
      <c r="J49" s="175" t="str">
        <f>IF(J12="","",J12)</f>
        <v>18. 10. 2018</v>
      </c>
      <c r="K49" s="116"/>
    </row>
    <row r="50" spans="2:11" s="117" customFormat="1" ht="6.95" customHeight="1">
      <c r="B50" s="112"/>
      <c r="C50" s="113"/>
      <c r="D50" s="113"/>
      <c r="E50" s="113"/>
      <c r="F50" s="113"/>
      <c r="G50" s="113"/>
      <c r="H50" s="113"/>
      <c r="I50" s="113"/>
      <c r="J50" s="116"/>
      <c r="K50" s="116"/>
    </row>
    <row r="51" spans="2:11" s="117" customFormat="1" ht="15">
      <c r="B51" s="112"/>
      <c r="C51" s="109" t="s">
        <v>29</v>
      </c>
      <c r="D51" s="113"/>
      <c r="E51" s="113"/>
      <c r="F51" s="110" t="str">
        <f>E15</f>
        <v>Dvořákovo gymnázium a Střední odborná škola ekonom</v>
      </c>
      <c r="G51" s="113"/>
      <c r="H51" s="113"/>
      <c r="I51" s="109" t="s">
        <v>36</v>
      </c>
      <c r="J51" s="339" t="str">
        <f>E21</f>
        <v>A.D.U. atelier s.r.o.</v>
      </c>
      <c r="K51" s="116"/>
    </row>
    <row r="52" spans="2:11" s="117" customFormat="1" ht="14.45" customHeight="1">
      <c r="B52" s="112"/>
      <c r="C52" s="109" t="s">
        <v>34</v>
      </c>
      <c r="D52" s="113"/>
      <c r="E52" s="113"/>
      <c r="F52" s="110" t="str">
        <f>IF(E18="","",E18)</f>
        <v/>
      </c>
      <c r="G52" s="113"/>
      <c r="H52" s="113"/>
      <c r="I52" s="113"/>
      <c r="J52" s="340"/>
      <c r="K52" s="116"/>
    </row>
    <row r="53" spans="2:11" s="117" customFormat="1" ht="10.35" customHeight="1">
      <c r="B53" s="112"/>
      <c r="C53" s="113"/>
      <c r="D53" s="113"/>
      <c r="E53" s="113"/>
      <c r="F53" s="113"/>
      <c r="G53" s="113"/>
      <c r="H53" s="113"/>
      <c r="I53" s="113"/>
      <c r="J53" s="116"/>
      <c r="K53" s="116"/>
    </row>
    <row r="54" spans="2:11" s="117" customFormat="1" ht="29.25" customHeight="1">
      <c r="B54" s="112"/>
      <c r="C54" s="195" t="s">
        <v>100</v>
      </c>
      <c r="D54" s="188"/>
      <c r="E54" s="188"/>
      <c r="F54" s="188"/>
      <c r="G54" s="188"/>
      <c r="H54" s="188"/>
      <c r="I54" s="188"/>
      <c r="J54" s="196" t="s">
        <v>101</v>
      </c>
      <c r="K54" s="197"/>
    </row>
    <row r="55" spans="2:11" s="117" customFormat="1" ht="10.35" customHeight="1">
      <c r="B55" s="112"/>
      <c r="C55" s="113"/>
      <c r="D55" s="113"/>
      <c r="E55" s="113"/>
      <c r="F55" s="113"/>
      <c r="G55" s="113"/>
      <c r="H55" s="113"/>
      <c r="I55" s="113"/>
      <c r="J55" s="116"/>
      <c r="K55" s="116"/>
    </row>
    <row r="56" spans="2:47" s="117" customFormat="1" ht="29.25" customHeight="1">
      <c r="B56" s="112"/>
      <c r="C56" s="198" t="s">
        <v>102</v>
      </c>
      <c r="D56" s="113"/>
      <c r="E56" s="113"/>
      <c r="F56" s="113"/>
      <c r="G56" s="113"/>
      <c r="H56" s="113"/>
      <c r="I56" s="113"/>
      <c r="J56" s="182">
        <f>J94</f>
        <v>0</v>
      </c>
      <c r="K56" s="116"/>
      <c r="AU56" s="97" t="s">
        <v>103</v>
      </c>
    </row>
    <row r="57" spans="2:11" s="205" customFormat="1" ht="24.95" customHeight="1">
      <c r="B57" s="199"/>
      <c r="C57" s="200"/>
      <c r="D57" s="201" t="s">
        <v>104</v>
      </c>
      <c r="E57" s="202"/>
      <c r="F57" s="202"/>
      <c r="G57" s="202"/>
      <c r="H57" s="202"/>
      <c r="I57" s="202"/>
      <c r="J57" s="203">
        <f>J95</f>
        <v>0</v>
      </c>
      <c r="K57" s="204"/>
    </row>
    <row r="58" spans="2:11" s="212" customFormat="1" ht="19.9" customHeight="1">
      <c r="B58" s="206"/>
      <c r="C58" s="207"/>
      <c r="D58" s="208" t="s">
        <v>2090</v>
      </c>
      <c r="E58" s="209"/>
      <c r="F58" s="209"/>
      <c r="G58" s="209"/>
      <c r="H58" s="209"/>
      <c r="I58" s="209"/>
      <c r="J58" s="210">
        <f>J96</f>
        <v>0</v>
      </c>
      <c r="K58" s="211"/>
    </row>
    <row r="59" spans="2:11" s="212" customFormat="1" ht="19.9" customHeight="1">
      <c r="B59" s="206"/>
      <c r="C59" s="207"/>
      <c r="D59" s="208" t="s">
        <v>105</v>
      </c>
      <c r="E59" s="209"/>
      <c r="F59" s="209"/>
      <c r="G59" s="209"/>
      <c r="H59" s="209"/>
      <c r="I59" s="209"/>
      <c r="J59" s="210">
        <f>J148</f>
        <v>0</v>
      </c>
      <c r="K59" s="211"/>
    </row>
    <row r="60" spans="2:11" s="212" customFormat="1" ht="19.9" customHeight="1">
      <c r="B60" s="206"/>
      <c r="C60" s="207"/>
      <c r="D60" s="208" t="s">
        <v>2091</v>
      </c>
      <c r="E60" s="209"/>
      <c r="F60" s="209"/>
      <c r="G60" s="209"/>
      <c r="H60" s="209"/>
      <c r="I60" s="209"/>
      <c r="J60" s="210">
        <f>J158</f>
        <v>0</v>
      </c>
      <c r="K60" s="211"/>
    </row>
    <row r="61" spans="2:11" s="212" customFormat="1" ht="19.9" customHeight="1">
      <c r="B61" s="206"/>
      <c r="C61" s="207"/>
      <c r="D61" s="208" t="s">
        <v>107</v>
      </c>
      <c r="E61" s="209"/>
      <c r="F61" s="209"/>
      <c r="G61" s="209"/>
      <c r="H61" s="209"/>
      <c r="I61" s="209"/>
      <c r="J61" s="210">
        <f>J166</f>
        <v>0</v>
      </c>
      <c r="K61" s="211"/>
    </row>
    <row r="62" spans="2:11" s="212" customFormat="1" ht="19.9" customHeight="1">
      <c r="B62" s="206"/>
      <c r="C62" s="207"/>
      <c r="D62" s="208" t="s">
        <v>2092</v>
      </c>
      <c r="E62" s="209"/>
      <c r="F62" s="209"/>
      <c r="G62" s="209"/>
      <c r="H62" s="209"/>
      <c r="I62" s="209"/>
      <c r="J62" s="210">
        <f>J180</f>
        <v>0</v>
      </c>
      <c r="K62" s="211"/>
    </row>
    <row r="63" spans="2:11" s="212" customFormat="1" ht="19.9" customHeight="1">
      <c r="B63" s="206"/>
      <c r="C63" s="207"/>
      <c r="D63" s="208" t="s">
        <v>108</v>
      </c>
      <c r="E63" s="209"/>
      <c r="F63" s="209"/>
      <c r="G63" s="209"/>
      <c r="H63" s="209"/>
      <c r="I63" s="209"/>
      <c r="J63" s="210">
        <f>J198</f>
        <v>0</v>
      </c>
      <c r="K63" s="211"/>
    </row>
    <row r="64" spans="2:11" s="212" customFormat="1" ht="19.9" customHeight="1">
      <c r="B64" s="206"/>
      <c r="C64" s="207"/>
      <c r="D64" s="208" t="s">
        <v>110</v>
      </c>
      <c r="E64" s="209"/>
      <c r="F64" s="209"/>
      <c r="G64" s="209"/>
      <c r="H64" s="209"/>
      <c r="I64" s="209"/>
      <c r="J64" s="210">
        <f>J214</f>
        <v>0</v>
      </c>
      <c r="K64" s="211"/>
    </row>
    <row r="65" spans="2:11" s="205" customFormat="1" ht="24.95" customHeight="1">
      <c r="B65" s="199"/>
      <c r="C65" s="200"/>
      <c r="D65" s="201" t="s">
        <v>111</v>
      </c>
      <c r="E65" s="202"/>
      <c r="F65" s="202"/>
      <c r="G65" s="202"/>
      <c r="H65" s="202"/>
      <c r="I65" s="202"/>
      <c r="J65" s="203">
        <f>J216</f>
        <v>0</v>
      </c>
      <c r="K65" s="204"/>
    </row>
    <row r="66" spans="2:11" s="212" customFormat="1" ht="19.9" customHeight="1">
      <c r="B66" s="206"/>
      <c r="C66" s="207"/>
      <c r="D66" s="208" t="s">
        <v>2093</v>
      </c>
      <c r="E66" s="209"/>
      <c r="F66" s="209"/>
      <c r="G66" s="209"/>
      <c r="H66" s="209"/>
      <c r="I66" s="209"/>
      <c r="J66" s="210">
        <f>J217</f>
        <v>0</v>
      </c>
      <c r="K66" s="211"/>
    </row>
    <row r="67" spans="2:11" s="212" customFormat="1" ht="19.9" customHeight="1">
      <c r="B67" s="206"/>
      <c r="C67" s="207"/>
      <c r="D67" s="208" t="s">
        <v>127</v>
      </c>
      <c r="E67" s="209"/>
      <c r="F67" s="209"/>
      <c r="G67" s="209"/>
      <c r="H67" s="209"/>
      <c r="I67" s="209"/>
      <c r="J67" s="210">
        <f>J224</f>
        <v>0</v>
      </c>
      <c r="K67" s="211"/>
    </row>
    <row r="68" spans="2:11" s="212" customFormat="1" ht="19.9" customHeight="1">
      <c r="B68" s="206"/>
      <c r="C68" s="207"/>
      <c r="D68" s="208" t="s">
        <v>2094</v>
      </c>
      <c r="E68" s="209"/>
      <c r="F68" s="209"/>
      <c r="G68" s="209"/>
      <c r="H68" s="209"/>
      <c r="I68" s="209"/>
      <c r="J68" s="210">
        <f>J232</f>
        <v>0</v>
      </c>
      <c r="K68" s="211"/>
    </row>
    <row r="69" spans="2:11" s="205" customFormat="1" ht="24.95" customHeight="1">
      <c r="B69" s="199"/>
      <c r="C69" s="200"/>
      <c r="D69" s="201" t="s">
        <v>2095</v>
      </c>
      <c r="E69" s="202"/>
      <c r="F69" s="202"/>
      <c r="G69" s="202"/>
      <c r="H69" s="202"/>
      <c r="I69" s="202"/>
      <c r="J69" s="203">
        <f>J243</f>
        <v>0</v>
      </c>
      <c r="K69" s="204"/>
    </row>
    <row r="70" spans="2:11" s="212" customFormat="1" ht="19.9" customHeight="1">
      <c r="B70" s="206"/>
      <c r="C70" s="207"/>
      <c r="D70" s="208" t="s">
        <v>2096</v>
      </c>
      <c r="E70" s="209"/>
      <c r="F70" s="209"/>
      <c r="G70" s="209"/>
      <c r="H70" s="209"/>
      <c r="I70" s="209"/>
      <c r="J70" s="210">
        <f>J244</f>
        <v>0</v>
      </c>
      <c r="K70" s="211"/>
    </row>
    <row r="71" spans="2:11" s="212" customFormat="1" ht="19.9" customHeight="1">
      <c r="B71" s="206"/>
      <c r="C71" s="207"/>
      <c r="D71" s="208" t="s">
        <v>2097</v>
      </c>
      <c r="E71" s="209"/>
      <c r="F71" s="209"/>
      <c r="G71" s="209"/>
      <c r="H71" s="209"/>
      <c r="I71" s="209"/>
      <c r="J71" s="210">
        <f>J253</f>
        <v>0</v>
      </c>
      <c r="K71" s="211"/>
    </row>
    <row r="72" spans="2:11" s="212" customFormat="1" ht="19.9" customHeight="1">
      <c r="B72" s="206"/>
      <c r="C72" s="207"/>
      <c r="D72" s="208" t="s">
        <v>2098</v>
      </c>
      <c r="E72" s="209"/>
      <c r="F72" s="209"/>
      <c r="G72" s="209"/>
      <c r="H72" s="209"/>
      <c r="I72" s="209"/>
      <c r="J72" s="210">
        <f>J257</f>
        <v>0</v>
      </c>
      <c r="K72" s="211"/>
    </row>
    <row r="73" spans="2:11" s="212" customFormat="1" ht="19.9" customHeight="1">
      <c r="B73" s="206"/>
      <c r="C73" s="207"/>
      <c r="D73" s="208" t="s">
        <v>2099</v>
      </c>
      <c r="E73" s="209"/>
      <c r="F73" s="209"/>
      <c r="G73" s="209"/>
      <c r="H73" s="209"/>
      <c r="I73" s="209"/>
      <c r="J73" s="210">
        <f>J259</f>
        <v>0</v>
      </c>
      <c r="K73" s="211"/>
    </row>
    <row r="74" spans="2:11" s="212" customFormat="1" ht="19.9" customHeight="1">
      <c r="B74" s="206"/>
      <c r="C74" s="207"/>
      <c r="D74" s="208" t="s">
        <v>2100</v>
      </c>
      <c r="E74" s="209"/>
      <c r="F74" s="209"/>
      <c r="G74" s="209"/>
      <c r="H74" s="209"/>
      <c r="I74" s="209"/>
      <c r="J74" s="210">
        <f>J265</f>
        <v>0</v>
      </c>
      <c r="K74" s="211"/>
    </row>
    <row r="75" spans="2:11" s="117" customFormat="1" ht="21.75" customHeight="1">
      <c r="B75" s="112"/>
      <c r="C75" s="113"/>
      <c r="D75" s="113"/>
      <c r="E75" s="113"/>
      <c r="F75" s="113"/>
      <c r="G75" s="113"/>
      <c r="H75" s="113"/>
      <c r="I75" s="113"/>
      <c r="J75" s="116"/>
      <c r="K75" s="116"/>
    </row>
    <row r="76" spans="2:11" s="117" customFormat="1" ht="6.95" customHeight="1">
      <c r="B76" s="128"/>
      <c r="C76" s="129"/>
      <c r="D76" s="129"/>
      <c r="E76" s="129"/>
      <c r="F76" s="129"/>
      <c r="G76" s="129"/>
      <c r="H76" s="129"/>
      <c r="I76" s="129"/>
      <c r="J76" s="130"/>
      <c r="K76" s="130"/>
    </row>
    <row r="80" spans="2:12" s="117" customFormat="1" ht="6.95" customHeight="1"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12"/>
    </row>
    <row r="81" spans="2:12" s="117" customFormat="1" ht="36.95" customHeight="1">
      <c r="B81" s="112"/>
      <c r="C81" s="133" t="s">
        <v>133</v>
      </c>
      <c r="L81" s="112"/>
    </row>
    <row r="82" spans="2:12" s="117" customFormat="1" ht="6.95" customHeight="1">
      <c r="B82" s="112"/>
      <c r="L82" s="112"/>
    </row>
    <row r="83" spans="2:12" s="117" customFormat="1" ht="14.45" customHeight="1">
      <c r="B83" s="112"/>
      <c r="C83" s="135" t="s">
        <v>19</v>
      </c>
      <c r="L83" s="112"/>
    </row>
    <row r="84" spans="2:12" s="117" customFormat="1" ht="16.5" customHeight="1">
      <c r="B84" s="112"/>
      <c r="E84" s="341" t="str">
        <f>E7</f>
        <v>Snížení energetické náročnosti budovy Dvořákova gymnázia a SOŠE Kralupy nad Vltavou</v>
      </c>
      <c r="F84" s="342"/>
      <c r="G84" s="342"/>
      <c r="H84" s="342"/>
      <c r="L84" s="112"/>
    </row>
    <row r="85" spans="2:12" s="117" customFormat="1" ht="14.45" customHeight="1">
      <c r="B85" s="112"/>
      <c r="C85" s="135" t="s">
        <v>96</v>
      </c>
      <c r="L85" s="112"/>
    </row>
    <row r="86" spans="2:12" s="117" customFormat="1" ht="17.25" customHeight="1">
      <c r="B86" s="112"/>
      <c r="E86" s="308" t="str">
        <f>E9</f>
        <v>02 - Vedlejší způsobilé výdaje</v>
      </c>
      <c r="F86" s="343"/>
      <c r="G86" s="343"/>
      <c r="H86" s="343"/>
      <c r="L86" s="112"/>
    </row>
    <row r="87" spans="2:12" s="117" customFormat="1" ht="6.95" customHeight="1">
      <c r="B87" s="112"/>
      <c r="L87" s="112"/>
    </row>
    <row r="88" spans="2:12" s="117" customFormat="1" ht="18" customHeight="1">
      <c r="B88" s="112"/>
      <c r="C88" s="135" t="s">
        <v>25</v>
      </c>
      <c r="F88" s="213" t="str">
        <f>F12</f>
        <v>Dvořákovo náměstí 800, 278 01 Kralupy nad Vltavou</v>
      </c>
      <c r="I88" s="135" t="s">
        <v>27</v>
      </c>
      <c r="J88" s="214" t="str">
        <f>IF(J12="","",J12)</f>
        <v>18. 10. 2018</v>
      </c>
      <c r="L88" s="112"/>
    </row>
    <row r="89" spans="2:12" s="117" customFormat="1" ht="6.95" customHeight="1">
      <c r="B89" s="112"/>
      <c r="L89" s="112"/>
    </row>
    <row r="90" spans="2:12" s="117" customFormat="1" ht="15">
      <c r="B90" s="112"/>
      <c r="C90" s="135" t="s">
        <v>29</v>
      </c>
      <c r="F90" s="213" t="str">
        <f>E15</f>
        <v>Dvořákovo gymnázium a Střední odborná škola ekonom</v>
      </c>
      <c r="I90" s="135" t="s">
        <v>36</v>
      </c>
      <c r="J90" s="213" t="str">
        <f>E21</f>
        <v>A.D.U. atelier s.r.o.</v>
      </c>
      <c r="L90" s="112"/>
    </row>
    <row r="91" spans="2:12" s="117" customFormat="1" ht="14.45" customHeight="1">
      <c r="B91" s="112"/>
      <c r="C91" s="135" t="s">
        <v>34</v>
      </c>
      <c r="F91" s="213" t="str">
        <f>IF(E18="","",E18)</f>
        <v/>
      </c>
      <c r="L91" s="112"/>
    </row>
    <row r="92" spans="2:12" s="117" customFormat="1" ht="10.35" customHeight="1">
      <c r="B92" s="112"/>
      <c r="L92" s="112"/>
    </row>
    <row r="93" spans="2:20" s="220" customFormat="1" ht="29.25" customHeight="1">
      <c r="B93" s="215"/>
      <c r="C93" s="216" t="s">
        <v>134</v>
      </c>
      <c r="D93" s="217" t="s">
        <v>61</v>
      </c>
      <c r="E93" s="217" t="s">
        <v>57</v>
      </c>
      <c r="F93" s="217" t="s">
        <v>135</v>
      </c>
      <c r="G93" s="217" t="s">
        <v>136</v>
      </c>
      <c r="H93" s="217" t="s">
        <v>137</v>
      </c>
      <c r="I93" s="218" t="s">
        <v>138</v>
      </c>
      <c r="J93" s="217" t="s">
        <v>101</v>
      </c>
      <c r="K93" s="219" t="s">
        <v>139</v>
      </c>
      <c r="L93" s="215"/>
      <c r="M93" s="146" t="s">
        <v>140</v>
      </c>
      <c r="N93" s="147" t="s">
        <v>46</v>
      </c>
      <c r="O93" s="147" t="s">
        <v>141</v>
      </c>
      <c r="P93" s="147" t="s">
        <v>142</v>
      </c>
      <c r="Q93" s="147" t="s">
        <v>143</v>
      </c>
      <c r="R93" s="147" t="s">
        <v>144</v>
      </c>
      <c r="S93" s="147" t="s">
        <v>145</v>
      </c>
      <c r="T93" s="148" t="s">
        <v>146</v>
      </c>
    </row>
    <row r="94" spans="2:63" s="117" customFormat="1" ht="29.25" customHeight="1">
      <c r="B94" s="112"/>
      <c r="C94" s="150" t="s">
        <v>102</v>
      </c>
      <c r="J94" s="221">
        <f>BK94</f>
        <v>0</v>
      </c>
      <c r="L94" s="112"/>
      <c r="M94" s="149"/>
      <c r="N94" s="141"/>
      <c r="O94" s="141"/>
      <c r="P94" s="222">
        <f>P95+P216+P243</f>
        <v>0</v>
      </c>
      <c r="Q94" s="141"/>
      <c r="R94" s="222">
        <f>R95+R216+R243</f>
        <v>218.03218651000003</v>
      </c>
      <c r="S94" s="141"/>
      <c r="T94" s="223">
        <f>T95+T216+T243</f>
        <v>76.03638760000001</v>
      </c>
      <c r="AT94" s="97" t="s">
        <v>75</v>
      </c>
      <c r="AU94" s="97" t="s">
        <v>103</v>
      </c>
      <c r="BK94" s="224">
        <f>BK95+BK216+BK243</f>
        <v>0</v>
      </c>
    </row>
    <row r="95" spans="2:63" s="226" customFormat="1" ht="37.35" customHeight="1">
      <c r="B95" s="225"/>
      <c r="D95" s="227" t="s">
        <v>75</v>
      </c>
      <c r="E95" s="228" t="s">
        <v>147</v>
      </c>
      <c r="F95" s="228" t="s">
        <v>148</v>
      </c>
      <c r="J95" s="229">
        <f>BK95</f>
        <v>0</v>
      </c>
      <c r="L95" s="225"/>
      <c r="M95" s="230"/>
      <c r="N95" s="231"/>
      <c r="O95" s="231"/>
      <c r="P95" s="232">
        <f>P96+P148+P158+P166+P180+P198+P214</f>
        <v>0</v>
      </c>
      <c r="Q95" s="231"/>
      <c r="R95" s="232">
        <f>R96+R148+R158+R166+R180+R198+R214</f>
        <v>190.75757381000003</v>
      </c>
      <c r="S95" s="231"/>
      <c r="T95" s="233">
        <f>T96+T148+T158+T166+T180+T198+T214</f>
        <v>69.617624</v>
      </c>
      <c r="AR95" s="227" t="s">
        <v>84</v>
      </c>
      <c r="AT95" s="234" t="s">
        <v>75</v>
      </c>
      <c r="AU95" s="234" t="s">
        <v>76</v>
      </c>
      <c r="AY95" s="227" t="s">
        <v>149</v>
      </c>
      <c r="BK95" s="235">
        <f>BK96+BK148+BK158+BK166+BK180+BK198+BK214</f>
        <v>0</v>
      </c>
    </row>
    <row r="96" spans="2:63" s="226" customFormat="1" ht="19.9" customHeight="1">
      <c r="B96" s="225"/>
      <c r="D96" s="236" t="s">
        <v>75</v>
      </c>
      <c r="E96" s="237" t="s">
        <v>84</v>
      </c>
      <c r="F96" s="237" t="s">
        <v>2101</v>
      </c>
      <c r="J96" s="238">
        <f>BK96</f>
        <v>0</v>
      </c>
      <c r="L96" s="225"/>
      <c r="M96" s="230"/>
      <c r="N96" s="231"/>
      <c r="O96" s="231"/>
      <c r="P96" s="232">
        <f>SUM(P97:P147)</f>
        <v>0</v>
      </c>
      <c r="Q96" s="231"/>
      <c r="R96" s="232">
        <f>SUM(R97:R147)</f>
        <v>0</v>
      </c>
      <c r="S96" s="231"/>
      <c r="T96" s="233">
        <f>SUM(T97:T147)</f>
        <v>0</v>
      </c>
      <c r="AR96" s="227" t="s">
        <v>84</v>
      </c>
      <c r="AT96" s="234" t="s">
        <v>75</v>
      </c>
      <c r="AU96" s="234" t="s">
        <v>84</v>
      </c>
      <c r="AY96" s="227" t="s">
        <v>149</v>
      </c>
      <c r="BK96" s="235">
        <f>SUM(BK97:BK147)</f>
        <v>0</v>
      </c>
    </row>
    <row r="97" spans="2:65" s="117" customFormat="1" ht="25.5" customHeight="1">
      <c r="B97" s="112"/>
      <c r="C97" s="239" t="s">
        <v>84</v>
      </c>
      <c r="D97" s="239" t="s">
        <v>151</v>
      </c>
      <c r="E97" s="240" t="s">
        <v>2102</v>
      </c>
      <c r="F97" s="241" t="s">
        <v>2103</v>
      </c>
      <c r="G97" s="242" t="s">
        <v>154</v>
      </c>
      <c r="H97" s="243">
        <v>203.482</v>
      </c>
      <c r="I97" s="8"/>
      <c r="J97" s="244">
        <f>ROUND(I97*H97,2)</f>
        <v>0</v>
      </c>
      <c r="K97" s="241"/>
      <c r="L97" s="112"/>
      <c r="M97" s="245" t="s">
        <v>5</v>
      </c>
      <c r="N97" s="246" t="s">
        <v>47</v>
      </c>
      <c r="O97" s="113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97" t="s">
        <v>155</v>
      </c>
      <c r="AT97" s="97" t="s">
        <v>151</v>
      </c>
      <c r="AU97" s="97" t="s">
        <v>86</v>
      </c>
      <c r="AY97" s="97" t="s">
        <v>149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97" t="s">
        <v>84</v>
      </c>
      <c r="BK97" s="249">
        <f>ROUND(I97*H97,2)</f>
        <v>0</v>
      </c>
      <c r="BL97" s="97" t="s">
        <v>155</v>
      </c>
      <c r="BM97" s="97" t="s">
        <v>2104</v>
      </c>
    </row>
    <row r="98" spans="2:51" s="264" customFormat="1" ht="13.5">
      <c r="B98" s="263"/>
      <c r="D98" s="252" t="s">
        <v>157</v>
      </c>
      <c r="E98" s="265" t="s">
        <v>5</v>
      </c>
      <c r="F98" s="266" t="s">
        <v>2105</v>
      </c>
      <c r="H98" s="267" t="s">
        <v>5</v>
      </c>
      <c r="I98" s="10"/>
      <c r="L98" s="263"/>
      <c r="M98" s="268"/>
      <c r="N98" s="269"/>
      <c r="O98" s="269"/>
      <c r="P98" s="269"/>
      <c r="Q98" s="269"/>
      <c r="R98" s="269"/>
      <c r="S98" s="269"/>
      <c r="T98" s="270"/>
      <c r="AT98" s="267" t="s">
        <v>157</v>
      </c>
      <c r="AU98" s="267" t="s">
        <v>86</v>
      </c>
      <c r="AV98" s="264" t="s">
        <v>84</v>
      </c>
      <c r="AW98" s="264" t="s">
        <v>39</v>
      </c>
      <c r="AX98" s="264" t="s">
        <v>76</v>
      </c>
      <c r="AY98" s="267" t="s">
        <v>149</v>
      </c>
    </row>
    <row r="99" spans="2:51" s="251" customFormat="1" ht="13.5">
      <c r="B99" s="250"/>
      <c r="D99" s="252" t="s">
        <v>157</v>
      </c>
      <c r="E99" s="253" t="s">
        <v>5</v>
      </c>
      <c r="F99" s="254" t="s">
        <v>2106</v>
      </c>
      <c r="H99" s="255">
        <v>151.402</v>
      </c>
      <c r="I99" s="9"/>
      <c r="L99" s="250"/>
      <c r="M99" s="256"/>
      <c r="N99" s="257"/>
      <c r="O99" s="257"/>
      <c r="P99" s="257"/>
      <c r="Q99" s="257"/>
      <c r="R99" s="257"/>
      <c r="S99" s="257"/>
      <c r="T99" s="258"/>
      <c r="AT99" s="253" t="s">
        <v>157</v>
      </c>
      <c r="AU99" s="253" t="s">
        <v>86</v>
      </c>
      <c r="AV99" s="251" t="s">
        <v>86</v>
      </c>
      <c r="AW99" s="251" t="s">
        <v>39</v>
      </c>
      <c r="AX99" s="251" t="s">
        <v>76</v>
      </c>
      <c r="AY99" s="253" t="s">
        <v>149</v>
      </c>
    </row>
    <row r="100" spans="2:51" s="251" customFormat="1" ht="13.5">
      <c r="B100" s="250"/>
      <c r="D100" s="252" t="s">
        <v>157</v>
      </c>
      <c r="E100" s="253" t="s">
        <v>5</v>
      </c>
      <c r="F100" s="254" t="s">
        <v>2107</v>
      </c>
      <c r="H100" s="255">
        <v>52.08</v>
      </c>
      <c r="I100" s="9"/>
      <c r="L100" s="250"/>
      <c r="M100" s="256"/>
      <c r="N100" s="257"/>
      <c r="O100" s="257"/>
      <c r="P100" s="257"/>
      <c r="Q100" s="257"/>
      <c r="R100" s="257"/>
      <c r="S100" s="257"/>
      <c r="T100" s="258"/>
      <c r="AT100" s="253" t="s">
        <v>157</v>
      </c>
      <c r="AU100" s="253" t="s">
        <v>86</v>
      </c>
      <c r="AV100" s="251" t="s">
        <v>86</v>
      </c>
      <c r="AW100" s="251" t="s">
        <v>39</v>
      </c>
      <c r="AX100" s="251" t="s">
        <v>76</v>
      </c>
      <c r="AY100" s="253" t="s">
        <v>149</v>
      </c>
    </row>
    <row r="101" spans="2:51" s="281" customFormat="1" ht="13.5">
      <c r="B101" s="280"/>
      <c r="D101" s="259" t="s">
        <v>157</v>
      </c>
      <c r="E101" s="282" t="s">
        <v>5</v>
      </c>
      <c r="F101" s="283" t="s">
        <v>237</v>
      </c>
      <c r="H101" s="284">
        <v>203.482</v>
      </c>
      <c r="I101" s="12"/>
      <c r="L101" s="280"/>
      <c r="M101" s="285"/>
      <c r="N101" s="286"/>
      <c r="O101" s="286"/>
      <c r="P101" s="286"/>
      <c r="Q101" s="286"/>
      <c r="R101" s="286"/>
      <c r="S101" s="286"/>
      <c r="T101" s="287"/>
      <c r="AT101" s="288" t="s">
        <v>157</v>
      </c>
      <c r="AU101" s="288" t="s">
        <v>86</v>
      </c>
      <c r="AV101" s="281" t="s">
        <v>155</v>
      </c>
      <c r="AW101" s="281" t="s">
        <v>39</v>
      </c>
      <c r="AX101" s="281" t="s">
        <v>84</v>
      </c>
      <c r="AY101" s="288" t="s">
        <v>149</v>
      </c>
    </row>
    <row r="102" spans="2:65" s="117" customFormat="1" ht="25.5" customHeight="1">
      <c r="B102" s="112"/>
      <c r="C102" s="239" t="s">
        <v>86</v>
      </c>
      <c r="D102" s="239" t="s">
        <v>151</v>
      </c>
      <c r="E102" s="240" t="s">
        <v>2108</v>
      </c>
      <c r="F102" s="241" t="s">
        <v>2109</v>
      </c>
      <c r="G102" s="242" t="s">
        <v>154</v>
      </c>
      <c r="H102" s="243">
        <v>75.701</v>
      </c>
      <c r="I102" s="8"/>
      <c r="J102" s="244">
        <f>ROUND(I102*H102,2)</f>
        <v>0</v>
      </c>
      <c r="K102" s="241"/>
      <c r="L102" s="112"/>
      <c r="M102" s="245" t="s">
        <v>5</v>
      </c>
      <c r="N102" s="246" t="s">
        <v>47</v>
      </c>
      <c r="O102" s="113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97" t="s">
        <v>155</v>
      </c>
      <c r="AT102" s="97" t="s">
        <v>151</v>
      </c>
      <c r="AU102" s="97" t="s">
        <v>86</v>
      </c>
      <c r="AY102" s="97" t="s">
        <v>149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97" t="s">
        <v>84</v>
      </c>
      <c r="BK102" s="249">
        <f>ROUND(I102*H102,2)</f>
        <v>0</v>
      </c>
      <c r="BL102" s="97" t="s">
        <v>155</v>
      </c>
      <c r="BM102" s="97" t="s">
        <v>2110</v>
      </c>
    </row>
    <row r="103" spans="2:51" s="251" customFormat="1" ht="13.5">
      <c r="B103" s="250"/>
      <c r="D103" s="259" t="s">
        <v>157</v>
      </c>
      <c r="F103" s="261" t="s">
        <v>2111</v>
      </c>
      <c r="H103" s="262">
        <v>75.701</v>
      </c>
      <c r="I103" s="9"/>
      <c r="L103" s="250"/>
      <c r="M103" s="256"/>
      <c r="N103" s="257"/>
      <c r="O103" s="257"/>
      <c r="P103" s="257"/>
      <c r="Q103" s="257"/>
      <c r="R103" s="257"/>
      <c r="S103" s="257"/>
      <c r="T103" s="258"/>
      <c r="AT103" s="253" t="s">
        <v>157</v>
      </c>
      <c r="AU103" s="253" t="s">
        <v>86</v>
      </c>
      <c r="AV103" s="251" t="s">
        <v>86</v>
      </c>
      <c r="AW103" s="251" t="s">
        <v>6</v>
      </c>
      <c r="AX103" s="251" t="s">
        <v>84</v>
      </c>
      <c r="AY103" s="253" t="s">
        <v>149</v>
      </c>
    </row>
    <row r="104" spans="2:65" s="117" customFormat="1" ht="25.5" customHeight="1">
      <c r="B104" s="112"/>
      <c r="C104" s="239" t="s">
        <v>159</v>
      </c>
      <c r="D104" s="239" t="s">
        <v>151</v>
      </c>
      <c r="E104" s="240" t="s">
        <v>2112</v>
      </c>
      <c r="F104" s="241" t="s">
        <v>2113</v>
      </c>
      <c r="G104" s="242" t="s">
        <v>154</v>
      </c>
      <c r="H104" s="243">
        <v>60.206</v>
      </c>
      <c r="I104" s="8"/>
      <c r="J104" s="244">
        <f>ROUND(I104*H104,2)</f>
        <v>0</v>
      </c>
      <c r="K104" s="241"/>
      <c r="L104" s="112"/>
      <c r="M104" s="245" t="s">
        <v>5</v>
      </c>
      <c r="N104" s="246" t="s">
        <v>47</v>
      </c>
      <c r="O104" s="113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97" t="s">
        <v>155</v>
      </c>
      <c r="AT104" s="97" t="s">
        <v>151</v>
      </c>
      <c r="AU104" s="97" t="s">
        <v>86</v>
      </c>
      <c r="AY104" s="97" t="s">
        <v>149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97" t="s">
        <v>84</v>
      </c>
      <c r="BK104" s="249">
        <f>ROUND(I104*H104,2)</f>
        <v>0</v>
      </c>
      <c r="BL104" s="97" t="s">
        <v>155</v>
      </c>
      <c r="BM104" s="97" t="s">
        <v>2114</v>
      </c>
    </row>
    <row r="105" spans="2:51" s="264" customFormat="1" ht="13.5">
      <c r="B105" s="263"/>
      <c r="D105" s="252" t="s">
        <v>157</v>
      </c>
      <c r="E105" s="265" t="s">
        <v>5</v>
      </c>
      <c r="F105" s="266" t="s">
        <v>2115</v>
      </c>
      <c r="H105" s="267" t="s">
        <v>5</v>
      </c>
      <c r="I105" s="10"/>
      <c r="L105" s="263"/>
      <c r="M105" s="268"/>
      <c r="N105" s="269"/>
      <c r="O105" s="269"/>
      <c r="P105" s="269"/>
      <c r="Q105" s="269"/>
      <c r="R105" s="269"/>
      <c r="S105" s="269"/>
      <c r="T105" s="270"/>
      <c r="AT105" s="267" t="s">
        <v>157</v>
      </c>
      <c r="AU105" s="267" t="s">
        <v>86</v>
      </c>
      <c r="AV105" s="264" t="s">
        <v>84</v>
      </c>
      <c r="AW105" s="264" t="s">
        <v>39</v>
      </c>
      <c r="AX105" s="264" t="s">
        <v>76</v>
      </c>
      <c r="AY105" s="267" t="s">
        <v>149</v>
      </c>
    </row>
    <row r="106" spans="2:51" s="251" customFormat="1" ht="13.5">
      <c r="B106" s="250"/>
      <c r="D106" s="252" t="s">
        <v>157</v>
      </c>
      <c r="E106" s="253" t="s">
        <v>5</v>
      </c>
      <c r="F106" s="254" t="s">
        <v>2116</v>
      </c>
      <c r="H106" s="255">
        <v>20.794</v>
      </c>
      <c r="I106" s="9"/>
      <c r="L106" s="250"/>
      <c r="M106" s="256"/>
      <c r="N106" s="257"/>
      <c r="O106" s="257"/>
      <c r="P106" s="257"/>
      <c r="Q106" s="257"/>
      <c r="R106" s="257"/>
      <c r="S106" s="257"/>
      <c r="T106" s="258"/>
      <c r="AT106" s="253" t="s">
        <v>157</v>
      </c>
      <c r="AU106" s="253" t="s">
        <v>86</v>
      </c>
      <c r="AV106" s="251" t="s">
        <v>86</v>
      </c>
      <c r="AW106" s="251" t="s">
        <v>39</v>
      </c>
      <c r="AX106" s="251" t="s">
        <v>76</v>
      </c>
      <c r="AY106" s="253" t="s">
        <v>149</v>
      </c>
    </row>
    <row r="107" spans="2:51" s="251" customFormat="1" ht="13.5">
      <c r="B107" s="250"/>
      <c r="D107" s="252" t="s">
        <v>157</v>
      </c>
      <c r="E107" s="253" t="s">
        <v>5</v>
      </c>
      <c r="F107" s="254" t="s">
        <v>2117</v>
      </c>
      <c r="H107" s="255">
        <v>13.5</v>
      </c>
      <c r="I107" s="9"/>
      <c r="L107" s="250"/>
      <c r="M107" s="256"/>
      <c r="N107" s="257"/>
      <c r="O107" s="257"/>
      <c r="P107" s="257"/>
      <c r="Q107" s="257"/>
      <c r="R107" s="257"/>
      <c r="S107" s="257"/>
      <c r="T107" s="258"/>
      <c r="AT107" s="253" t="s">
        <v>157</v>
      </c>
      <c r="AU107" s="253" t="s">
        <v>86</v>
      </c>
      <c r="AV107" s="251" t="s">
        <v>86</v>
      </c>
      <c r="AW107" s="251" t="s">
        <v>39</v>
      </c>
      <c r="AX107" s="251" t="s">
        <v>76</v>
      </c>
      <c r="AY107" s="253" t="s">
        <v>149</v>
      </c>
    </row>
    <row r="108" spans="2:51" s="264" customFormat="1" ht="13.5">
      <c r="B108" s="263"/>
      <c r="D108" s="252" t="s">
        <v>157</v>
      </c>
      <c r="E108" s="265" t="s">
        <v>5</v>
      </c>
      <c r="F108" s="266" t="s">
        <v>2118</v>
      </c>
      <c r="H108" s="267" t="s">
        <v>5</v>
      </c>
      <c r="I108" s="10"/>
      <c r="L108" s="263"/>
      <c r="M108" s="268"/>
      <c r="N108" s="269"/>
      <c r="O108" s="269"/>
      <c r="P108" s="269"/>
      <c r="Q108" s="269"/>
      <c r="R108" s="269"/>
      <c r="S108" s="269"/>
      <c r="T108" s="270"/>
      <c r="AT108" s="267" t="s">
        <v>157</v>
      </c>
      <c r="AU108" s="267" t="s">
        <v>86</v>
      </c>
      <c r="AV108" s="264" t="s">
        <v>84</v>
      </c>
      <c r="AW108" s="264" t="s">
        <v>39</v>
      </c>
      <c r="AX108" s="264" t="s">
        <v>76</v>
      </c>
      <c r="AY108" s="267" t="s">
        <v>149</v>
      </c>
    </row>
    <row r="109" spans="2:51" s="251" customFormat="1" ht="13.5">
      <c r="B109" s="250"/>
      <c r="D109" s="252" t="s">
        <v>157</v>
      </c>
      <c r="E109" s="253" t="s">
        <v>5</v>
      </c>
      <c r="F109" s="254" t="s">
        <v>2119</v>
      </c>
      <c r="H109" s="255">
        <v>15.912</v>
      </c>
      <c r="I109" s="9"/>
      <c r="L109" s="250"/>
      <c r="M109" s="256"/>
      <c r="N109" s="257"/>
      <c r="O109" s="257"/>
      <c r="P109" s="257"/>
      <c r="Q109" s="257"/>
      <c r="R109" s="257"/>
      <c r="S109" s="257"/>
      <c r="T109" s="258"/>
      <c r="AT109" s="253" t="s">
        <v>157</v>
      </c>
      <c r="AU109" s="253" t="s">
        <v>86</v>
      </c>
      <c r="AV109" s="251" t="s">
        <v>86</v>
      </c>
      <c r="AW109" s="251" t="s">
        <v>39</v>
      </c>
      <c r="AX109" s="251" t="s">
        <v>76</v>
      </c>
      <c r="AY109" s="253" t="s">
        <v>149</v>
      </c>
    </row>
    <row r="110" spans="2:51" s="251" customFormat="1" ht="13.5">
      <c r="B110" s="250"/>
      <c r="D110" s="252" t="s">
        <v>157</v>
      </c>
      <c r="E110" s="253" t="s">
        <v>5</v>
      </c>
      <c r="F110" s="254" t="s">
        <v>2120</v>
      </c>
      <c r="H110" s="255">
        <v>10</v>
      </c>
      <c r="I110" s="9"/>
      <c r="L110" s="250"/>
      <c r="M110" s="256"/>
      <c r="N110" s="257"/>
      <c r="O110" s="257"/>
      <c r="P110" s="257"/>
      <c r="Q110" s="257"/>
      <c r="R110" s="257"/>
      <c r="S110" s="257"/>
      <c r="T110" s="258"/>
      <c r="AT110" s="253" t="s">
        <v>157</v>
      </c>
      <c r="AU110" s="253" t="s">
        <v>86</v>
      </c>
      <c r="AV110" s="251" t="s">
        <v>86</v>
      </c>
      <c r="AW110" s="251" t="s">
        <v>39</v>
      </c>
      <c r="AX110" s="251" t="s">
        <v>76</v>
      </c>
      <c r="AY110" s="253" t="s">
        <v>149</v>
      </c>
    </row>
    <row r="111" spans="2:51" s="281" customFormat="1" ht="13.5">
      <c r="B111" s="280"/>
      <c r="D111" s="259" t="s">
        <v>157</v>
      </c>
      <c r="E111" s="282" t="s">
        <v>5</v>
      </c>
      <c r="F111" s="283" t="s">
        <v>237</v>
      </c>
      <c r="H111" s="284">
        <v>60.206</v>
      </c>
      <c r="I111" s="12"/>
      <c r="L111" s="280"/>
      <c r="M111" s="285"/>
      <c r="N111" s="286"/>
      <c r="O111" s="286"/>
      <c r="P111" s="286"/>
      <c r="Q111" s="286"/>
      <c r="R111" s="286"/>
      <c r="S111" s="286"/>
      <c r="T111" s="287"/>
      <c r="AT111" s="288" t="s">
        <v>157</v>
      </c>
      <c r="AU111" s="288" t="s">
        <v>86</v>
      </c>
      <c r="AV111" s="281" t="s">
        <v>155</v>
      </c>
      <c r="AW111" s="281" t="s">
        <v>39</v>
      </c>
      <c r="AX111" s="281" t="s">
        <v>84</v>
      </c>
      <c r="AY111" s="288" t="s">
        <v>149</v>
      </c>
    </row>
    <row r="112" spans="2:65" s="117" customFormat="1" ht="38.25" customHeight="1">
      <c r="B112" s="112"/>
      <c r="C112" s="239" t="s">
        <v>155</v>
      </c>
      <c r="D112" s="239" t="s">
        <v>151</v>
      </c>
      <c r="E112" s="240" t="s">
        <v>2121</v>
      </c>
      <c r="F112" s="241" t="s">
        <v>2122</v>
      </c>
      <c r="G112" s="242" t="s">
        <v>154</v>
      </c>
      <c r="H112" s="243">
        <v>30.103</v>
      </c>
      <c r="I112" s="8"/>
      <c r="J112" s="244">
        <f>ROUND(I112*H112,2)</f>
        <v>0</v>
      </c>
      <c r="K112" s="241"/>
      <c r="L112" s="112"/>
      <c r="M112" s="245" t="s">
        <v>5</v>
      </c>
      <c r="N112" s="246" t="s">
        <v>47</v>
      </c>
      <c r="O112" s="113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97" t="s">
        <v>155</v>
      </c>
      <c r="AT112" s="97" t="s">
        <v>151</v>
      </c>
      <c r="AU112" s="97" t="s">
        <v>86</v>
      </c>
      <c r="AY112" s="97" t="s">
        <v>149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97" t="s">
        <v>84</v>
      </c>
      <c r="BK112" s="249">
        <f>ROUND(I112*H112,2)</f>
        <v>0</v>
      </c>
      <c r="BL112" s="97" t="s">
        <v>155</v>
      </c>
      <c r="BM112" s="97" t="s">
        <v>2123</v>
      </c>
    </row>
    <row r="113" spans="2:51" s="251" customFormat="1" ht="13.5">
      <c r="B113" s="250"/>
      <c r="D113" s="259" t="s">
        <v>157</v>
      </c>
      <c r="F113" s="261" t="s">
        <v>2124</v>
      </c>
      <c r="H113" s="262">
        <v>30.103</v>
      </c>
      <c r="I113" s="9"/>
      <c r="L113" s="250"/>
      <c r="M113" s="256"/>
      <c r="N113" s="257"/>
      <c r="O113" s="257"/>
      <c r="P113" s="257"/>
      <c r="Q113" s="257"/>
      <c r="R113" s="257"/>
      <c r="S113" s="257"/>
      <c r="T113" s="258"/>
      <c r="AT113" s="253" t="s">
        <v>157</v>
      </c>
      <c r="AU113" s="253" t="s">
        <v>86</v>
      </c>
      <c r="AV113" s="251" t="s">
        <v>86</v>
      </c>
      <c r="AW113" s="251" t="s">
        <v>6</v>
      </c>
      <c r="AX113" s="251" t="s">
        <v>84</v>
      </c>
      <c r="AY113" s="253" t="s">
        <v>149</v>
      </c>
    </row>
    <row r="114" spans="2:65" s="117" customFormat="1" ht="38.25" customHeight="1">
      <c r="B114" s="112"/>
      <c r="C114" s="239" t="s">
        <v>174</v>
      </c>
      <c r="D114" s="239" t="s">
        <v>151</v>
      </c>
      <c r="E114" s="240" t="s">
        <v>2125</v>
      </c>
      <c r="F114" s="241" t="s">
        <v>2126</v>
      </c>
      <c r="G114" s="242" t="s">
        <v>154</v>
      </c>
      <c r="H114" s="243">
        <v>279.528</v>
      </c>
      <c r="I114" s="8"/>
      <c r="J114" s="244">
        <f>ROUND(I114*H114,2)</f>
        <v>0</v>
      </c>
      <c r="K114" s="241"/>
      <c r="L114" s="112"/>
      <c r="M114" s="245" t="s">
        <v>5</v>
      </c>
      <c r="N114" s="246" t="s">
        <v>47</v>
      </c>
      <c r="O114" s="113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97" t="s">
        <v>155</v>
      </c>
      <c r="AT114" s="97" t="s">
        <v>151</v>
      </c>
      <c r="AU114" s="97" t="s">
        <v>86</v>
      </c>
      <c r="AY114" s="97" t="s">
        <v>149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97" t="s">
        <v>84</v>
      </c>
      <c r="BK114" s="249">
        <f>ROUND(I114*H114,2)</f>
        <v>0</v>
      </c>
      <c r="BL114" s="97" t="s">
        <v>155</v>
      </c>
      <c r="BM114" s="97" t="s">
        <v>2127</v>
      </c>
    </row>
    <row r="115" spans="2:51" s="251" customFormat="1" ht="13.5">
      <c r="B115" s="250"/>
      <c r="D115" s="259" t="s">
        <v>157</v>
      </c>
      <c r="E115" s="260" t="s">
        <v>5</v>
      </c>
      <c r="F115" s="261" t="s">
        <v>2128</v>
      </c>
      <c r="H115" s="262">
        <v>279.528</v>
      </c>
      <c r="I115" s="9"/>
      <c r="L115" s="250"/>
      <c r="M115" s="256"/>
      <c r="N115" s="257"/>
      <c r="O115" s="257"/>
      <c r="P115" s="257"/>
      <c r="Q115" s="257"/>
      <c r="R115" s="257"/>
      <c r="S115" s="257"/>
      <c r="T115" s="258"/>
      <c r="AT115" s="253" t="s">
        <v>157</v>
      </c>
      <c r="AU115" s="253" t="s">
        <v>86</v>
      </c>
      <c r="AV115" s="251" t="s">
        <v>86</v>
      </c>
      <c r="AW115" s="251" t="s">
        <v>39</v>
      </c>
      <c r="AX115" s="251" t="s">
        <v>84</v>
      </c>
      <c r="AY115" s="253" t="s">
        <v>149</v>
      </c>
    </row>
    <row r="116" spans="2:65" s="117" customFormat="1" ht="38.25" customHeight="1">
      <c r="B116" s="112"/>
      <c r="C116" s="239" t="s">
        <v>179</v>
      </c>
      <c r="D116" s="239" t="s">
        <v>151</v>
      </c>
      <c r="E116" s="240" t="s">
        <v>2129</v>
      </c>
      <c r="F116" s="241" t="s">
        <v>2130</v>
      </c>
      <c r="G116" s="242" t="s">
        <v>154</v>
      </c>
      <c r="H116" s="243">
        <v>123.924</v>
      </c>
      <c r="I116" s="8"/>
      <c r="J116" s="244">
        <f>ROUND(I116*H116,2)</f>
        <v>0</v>
      </c>
      <c r="K116" s="241"/>
      <c r="L116" s="112"/>
      <c r="M116" s="245" t="s">
        <v>5</v>
      </c>
      <c r="N116" s="246" t="s">
        <v>47</v>
      </c>
      <c r="O116" s="113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97" t="s">
        <v>155</v>
      </c>
      <c r="AT116" s="97" t="s">
        <v>151</v>
      </c>
      <c r="AU116" s="97" t="s">
        <v>86</v>
      </c>
      <c r="AY116" s="97" t="s">
        <v>149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97" t="s">
        <v>84</v>
      </c>
      <c r="BK116" s="249">
        <f>ROUND(I116*H116,2)</f>
        <v>0</v>
      </c>
      <c r="BL116" s="97" t="s">
        <v>155</v>
      </c>
      <c r="BM116" s="97" t="s">
        <v>2131</v>
      </c>
    </row>
    <row r="117" spans="2:51" s="264" customFormat="1" ht="13.5">
      <c r="B117" s="263"/>
      <c r="D117" s="252" t="s">
        <v>157</v>
      </c>
      <c r="E117" s="265" t="s">
        <v>5</v>
      </c>
      <c r="F117" s="266" t="s">
        <v>2105</v>
      </c>
      <c r="H117" s="267" t="s">
        <v>5</v>
      </c>
      <c r="I117" s="10"/>
      <c r="L117" s="263"/>
      <c r="M117" s="268"/>
      <c r="N117" s="269"/>
      <c r="O117" s="269"/>
      <c r="P117" s="269"/>
      <c r="Q117" s="269"/>
      <c r="R117" s="269"/>
      <c r="S117" s="269"/>
      <c r="T117" s="270"/>
      <c r="AT117" s="267" t="s">
        <v>157</v>
      </c>
      <c r="AU117" s="267" t="s">
        <v>86</v>
      </c>
      <c r="AV117" s="264" t="s">
        <v>84</v>
      </c>
      <c r="AW117" s="264" t="s">
        <v>39</v>
      </c>
      <c r="AX117" s="264" t="s">
        <v>76</v>
      </c>
      <c r="AY117" s="267" t="s">
        <v>149</v>
      </c>
    </row>
    <row r="118" spans="2:51" s="251" customFormat="1" ht="13.5">
      <c r="B118" s="250"/>
      <c r="D118" s="252" t="s">
        <v>157</v>
      </c>
      <c r="E118" s="253" t="s">
        <v>5</v>
      </c>
      <c r="F118" s="254" t="s">
        <v>2106</v>
      </c>
      <c r="H118" s="255">
        <v>151.402</v>
      </c>
      <c r="I118" s="9"/>
      <c r="L118" s="250"/>
      <c r="M118" s="256"/>
      <c r="N118" s="257"/>
      <c r="O118" s="257"/>
      <c r="P118" s="257"/>
      <c r="Q118" s="257"/>
      <c r="R118" s="257"/>
      <c r="S118" s="257"/>
      <c r="T118" s="258"/>
      <c r="AT118" s="253" t="s">
        <v>157</v>
      </c>
      <c r="AU118" s="253" t="s">
        <v>86</v>
      </c>
      <c r="AV118" s="251" t="s">
        <v>86</v>
      </c>
      <c r="AW118" s="251" t="s">
        <v>39</v>
      </c>
      <c r="AX118" s="251" t="s">
        <v>76</v>
      </c>
      <c r="AY118" s="253" t="s">
        <v>149</v>
      </c>
    </row>
    <row r="119" spans="2:51" s="251" customFormat="1" ht="13.5">
      <c r="B119" s="250"/>
      <c r="D119" s="252" t="s">
        <v>157</v>
      </c>
      <c r="E119" s="253" t="s">
        <v>5</v>
      </c>
      <c r="F119" s="254" t="s">
        <v>2107</v>
      </c>
      <c r="H119" s="255">
        <v>52.08</v>
      </c>
      <c r="I119" s="9"/>
      <c r="L119" s="250"/>
      <c r="M119" s="256"/>
      <c r="N119" s="257"/>
      <c r="O119" s="257"/>
      <c r="P119" s="257"/>
      <c r="Q119" s="257"/>
      <c r="R119" s="257"/>
      <c r="S119" s="257"/>
      <c r="T119" s="258"/>
      <c r="AT119" s="253" t="s">
        <v>157</v>
      </c>
      <c r="AU119" s="253" t="s">
        <v>86</v>
      </c>
      <c r="AV119" s="251" t="s">
        <v>86</v>
      </c>
      <c r="AW119" s="251" t="s">
        <v>39</v>
      </c>
      <c r="AX119" s="251" t="s">
        <v>76</v>
      </c>
      <c r="AY119" s="253" t="s">
        <v>149</v>
      </c>
    </row>
    <row r="120" spans="2:51" s="264" customFormat="1" ht="13.5">
      <c r="B120" s="263"/>
      <c r="D120" s="252" t="s">
        <v>157</v>
      </c>
      <c r="E120" s="265" t="s">
        <v>5</v>
      </c>
      <c r="F120" s="266" t="s">
        <v>2115</v>
      </c>
      <c r="H120" s="267" t="s">
        <v>5</v>
      </c>
      <c r="I120" s="10"/>
      <c r="L120" s="263"/>
      <c r="M120" s="268"/>
      <c r="N120" s="269"/>
      <c r="O120" s="269"/>
      <c r="P120" s="269"/>
      <c r="Q120" s="269"/>
      <c r="R120" s="269"/>
      <c r="S120" s="269"/>
      <c r="T120" s="270"/>
      <c r="AT120" s="267" t="s">
        <v>157</v>
      </c>
      <c r="AU120" s="267" t="s">
        <v>86</v>
      </c>
      <c r="AV120" s="264" t="s">
        <v>84</v>
      </c>
      <c r="AW120" s="264" t="s">
        <v>39</v>
      </c>
      <c r="AX120" s="264" t="s">
        <v>76</v>
      </c>
      <c r="AY120" s="267" t="s">
        <v>149</v>
      </c>
    </row>
    <row r="121" spans="2:51" s="251" customFormat="1" ht="13.5">
      <c r="B121" s="250"/>
      <c r="D121" s="252" t="s">
        <v>157</v>
      </c>
      <c r="E121" s="253" t="s">
        <v>5</v>
      </c>
      <c r="F121" s="254" t="s">
        <v>2116</v>
      </c>
      <c r="H121" s="255">
        <v>20.794</v>
      </c>
      <c r="I121" s="9"/>
      <c r="L121" s="250"/>
      <c r="M121" s="256"/>
      <c r="N121" s="257"/>
      <c r="O121" s="257"/>
      <c r="P121" s="257"/>
      <c r="Q121" s="257"/>
      <c r="R121" s="257"/>
      <c r="S121" s="257"/>
      <c r="T121" s="258"/>
      <c r="AT121" s="253" t="s">
        <v>157</v>
      </c>
      <c r="AU121" s="253" t="s">
        <v>86</v>
      </c>
      <c r="AV121" s="251" t="s">
        <v>86</v>
      </c>
      <c r="AW121" s="251" t="s">
        <v>39</v>
      </c>
      <c r="AX121" s="251" t="s">
        <v>76</v>
      </c>
      <c r="AY121" s="253" t="s">
        <v>149</v>
      </c>
    </row>
    <row r="122" spans="2:51" s="251" customFormat="1" ht="13.5">
      <c r="B122" s="250"/>
      <c r="D122" s="252" t="s">
        <v>157</v>
      </c>
      <c r="E122" s="253" t="s">
        <v>5</v>
      </c>
      <c r="F122" s="254" t="s">
        <v>2117</v>
      </c>
      <c r="H122" s="255">
        <v>13.5</v>
      </c>
      <c r="I122" s="9"/>
      <c r="L122" s="250"/>
      <c r="M122" s="256"/>
      <c r="N122" s="257"/>
      <c r="O122" s="257"/>
      <c r="P122" s="257"/>
      <c r="Q122" s="257"/>
      <c r="R122" s="257"/>
      <c r="S122" s="257"/>
      <c r="T122" s="258"/>
      <c r="AT122" s="253" t="s">
        <v>157</v>
      </c>
      <c r="AU122" s="253" t="s">
        <v>86</v>
      </c>
      <c r="AV122" s="251" t="s">
        <v>86</v>
      </c>
      <c r="AW122" s="251" t="s">
        <v>39</v>
      </c>
      <c r="AX122" s="251" t="s">
        <v>76</v>
      </c>
      <c r="AY122" s="253" t="s">
        <v>149</v>
      </c>
    </row>
    <row r="123" spans="2:51" s="264" customFormat="1" ht="13.5">
      <c r="B123" s="263"/>
      <c r="D123" s="252" t="s">
        <v>157</v>
      </c>
      <c r="E123" s="265" t="s">
        <v>5</v>
      </c>
      <c r="F123" s="266" t="s">
        <v>2118</v>
      </c>
      <c r="H123" s="267" t="s">
        <v>5</v>
      </c>
      <c r="I123" s="10"/>
      <c r="L123" s="263"/>
      <c r="M123" s="268"/>
      <c r="N123" s="269"/>
      <c r="O123" s="269"/>
      <c r="P123" s="269"/>
      <c r="Q123" s="269"/>
      <c r="R123" s="269"/>
      <c r="S123" s="269"/>
      <c r="T123" s="270"/>
      <c r="AT123" s="267" t="s">
        <v>157</v>
      </c>
      <c r="AU123" s="267" t="s">
        <v>86</v>
      </c>
      <c r="AV123" s="264" t="s">
        <v>84</v>
      </c>
      <c r="AW123" s="264" t="s">
        <v>39</v>
      </c>
      <c r="AX123" s="264" t="s">
        <v>76</v>
      </c>
      <c r="AY123" s="267" t="s">
        <v>149</v>
      </c>
    </row>
    <row r="124" spans="2:51" s="251" customFormat="1" ht="13.5">
      <c r="B124" s="250"/>
      <c r="D124" s="252" t="s">
        <v>157</v>
      </c>
      <c r="E124" s="253" t="s">
        <v>5</v>
      </c>
      <c r="F124" s="254" t="s">
        <v>2119</v>
      </c>
      <c r="H124" s="255">
        <v>15.912</v>
      </c>
      <c r="I124" s="9"/>
      <c r="L124" s="250"/>
      <c r="M124" s="256"/>
      <c r="N124" s="257"/>
      <c r="O124" s="257"/>
      <c r="P124" s="257"/>
      <c r="Q124" s="257"/>
      <c r="R124" s="257"/>
      <c r="S124" s="257"/>
      <c r="T124" s="258"/>
      <c r="AT124" s="253" t="s">
        <v>157</v>
      </c>
      <c r="AU124" s="253" t="s">
        <v>86</v>
      </c>
      <c r="AV124" s="251" t="s">
        <v>86</v>
      </c>
      <c r="AW124" s="251" t="s">
        <v>39</v>
      </c>
      <c r="AX124" s="251" t="s">
        <v>76</v>
      </c>
      <c r="AY124" s="253" t="s">
        <v>149</v>
      </c>
    </row>
    <row r="125" spans="2:51" s="251" customFormat="1" ht="13.5">
      <c r="B125" s="250"/>
      <c r="D125" s="252" t="s">
        <v>157</v>
      </c>
      <c r="E125" s="253" t="s">
        <v>5</v>
      </c>
      <c r="F125" s="254" t="s">
        <v>2120</v>
      </c>
      <c r="H125" s="255">
        <v>10</v>
      </c>
      <c r="I125" s="9"/>
      <c r="L125" s="250"/>
      <c r="M125" s="256"/>
      <c r="N125" s="257"/>
      <c r="O125" s="257"/>
      <c r="P125" s="257"/>
      <c r="Q125" s="257"/>
      <c r="R125" s="257"/>
      <c r="S125" s="257"/>
      <c r="T125" s="258"/>
      <c r="AT125" s="253" t="s">
        <v>157</v>
      </c>
      <c r="AU125" s="253" t="s">
        <v>86</v>
      </c>
      <c r="AV125" s="251" t="s">
        <v>86</v>
      </c>
      <c r="AW125" s="251" t="s">
        <v>39</v>
      </c>
      <c r="AX125" s="251" t="s">
        <v>76</v>
      </c>
      <c r="AY125" s="253" t="s">
        <v>149</v>
      </c>
    </row>
    <row r="126" spans="2:51" s="251" customFormat="1" ht="13.5">
      <c r="B126" s="250"/>
      <c r="D126" s="252" t="s">
        <v>157</v>
      </c>
      <c r="E126" s="253" t="s">
        <v>5</v>
      </c>
      <c r="F126" s="254" t="s">
        <v>2132</v>
      </c>
      <c r="H126" s="255">
        <v>-139.764</v>
      </c>
      <c r="I126" s="9"/>
      <c r="L126" s="250"/>
      <c r="M126" s="256"/>
      <c r="N126" s="257"/>
      <c r="O126" s="257"/>
      <c r="P126" s="257"/>
      <c r="Q126" s="257"/>
      <c r="R126" s="257"/>
      <c r="S126" s="257"/>
      <c r="T126" s="258"/>
      <c r="AT126" s="253" t="s">
        <v>157</v>
      </c>
      <c r="AU126" s="253" t="s">
        <v>86</v>
      </c>
      <c r="AV126" s="251" t="s">
        <v>86</v>
      </c>
      <c r="AW126" s="251" t="s">
        <v>39</v>
      </c>
      <c r="AX126" s="251" t="s">
        <v>76</v>
      </c>
      <c r="AY126" s="253" t="s">
        <v>149</v>
      </c>
    </row>
    <row r="127" spans="2:51" s="281" customFormat="1" ht="13.5">
      <c r="B127" s="280"/>
      <c r="D127" s="259" t="s">
        <v>157</v>
      </c>
      <c r="E127" s="282" t="s">
        <v>5</v>
      </c>
      <c r="F127" s="283" t="s">
        <v>237</v>
      </c>
      <c r="H127" s="284">
        <v>123.924</v>
      </c>
      <c r="I127" s="12"/>
      <c r="L127" s="280"/>
      <c r="M127" s="285"/>
      <c r="N127" s="286"/>
      <c r="O127" s="286"/>
      <c r="P127" s="286"/>
      <c r="Q127" s="286"/>
      <c r="R127" s="286"/>
      <c r="S127" s="286"/>
      <c r="T127" s="287"/>
      <c r="AT127" s="288" t="s">
        <v>157</v>
      </c>
      <c r="AU127" s="288" t="s">
        <v>86</v>
      </c>
      <c r="AV127" s="281" t="s">
        <v>155</v>
      </c>
      <c r="AW127" s="281" t="s">
        <v>39</v>
      </c>
      <c r="AX127" s="281" t="s">
        <v>84</v>
      </c>
      <c r="AY127" s="288" t="s">
        <v>149</v>
      </c>
    </row>
    <row r="128" spans="2:65" s="117" customFormat="1" ht="51" customHeight="1">
      <c r="B128" s="112"/>
      <c r="C128" s="239" t="s">
        <v>186</v>
      </c>
      <c r="D128" s="239" t="s">
        <v>151</v>
      </c>
      <c r="E128" s="240" t="s">
        <v>2133</v>
      </c>
      <c r="F128" s="241" t="s">
        <v>2134</v>
      </c>
      <c r="G128" s="242" t="s">
        <v>154</v>
      </c>
      <c r="H128" s="243">
        <v>619.62</v>
      </c>
      <c r="I128" s="8"/>
      <c r="J128" s="244">
        <f>ROUND(I128*H128,2)</f>
        <v>0</v>
      </c>
      <c r="K128" s="241"/>
      <c r="L128" s="112"/>
      <c r="M128" s="245" t="s">
        <v>5</v>
      </c>
      <c r="N128" s="246" t="s">
        <v>47</v>
      </c>
      <c r="O128" s="113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97" t="s">
        <v>155</v>
      </c>
      <c r="AT128" s="97" t="s">
        <v>151</v>
      </c>
      <c r="AU128" s="97" t="s">
        <v>86</v>
      </c>
      <c r="AY128" s="97" t="s">
        <v>149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97" t="s">
        <v>84</v>
      </c>
      <c r="BK128" s="249">
        <f>ROUND(I128*H128,2)</f>
        <v>0</v>
      </c>
      <c r="BL128" s="97" t="s">
        <v>155</v>
      </c>
      <c r="BM128" s="97" t="s">
        <v>2135</v>
      </c>
    </row>
    <row r="129" spans="2:51" s="251" customFormat="1" ht="13.5">
      <c r="B129" s="250"/>
      <c r="D129" s="259" t="s">
        <v>157</v>
      </c>
      <c r="F129" s="261" t="s">
        <v>2136</v>
      </c>
      <c r="H129" s="262">
        <v>619.62</v>
      </c>
      <c r="I129" s="9"/>
      <c r="L129" s="250"/>
      <c r="M129" s="256"/>
      <c r="N129" s="257"/>
      <c r="O129" s="257"/>
      <c r="P129" s="257"/>
      <c r="Q129" s="257"/>
      <c r="R129" s="257"/>
      <c r="S129" s="257"/>
      <c r="T129" s="258"/>
      <c r="AT129" s="253" t="s">
        <v>157</v>
      </c>
      <c r="AU129" s="253" t="s">
        <v>86</v>
      </c>
      <c r="AV129" s="251" t="s">
        <v>86</v>
      </c>
      <c r="AW129" s="251" t="s">
        <v>6</v>
      </c>
      <c r="AX129" s="251" t="s">
        <v>84</v>
      </c>
      <c r="AY129" s="253" t="s">
        <v>149</v>
      </c>
    </row>
    <row r="130" spans="2:65" s="117" customFormat="1" ht="25.5" customHeight="1">
      <c r="B130" s="112"/>
      <c r="C130" s="239" t="s">
        <v>192</v>
      </c>
      <c r="D130" s="239" t="s">
        <v>151</v>
      </c>
      <c r="E130" s="240" t="s">
        <v>2137</v>
      </c>
      <c r="F130" s="241" t="s">
        <v>2138</v>
      </c>
      <c r="G130" s="242" t="s">
        <v>154</v>
      </c>
      <c r="H130" s="243">
        <v>139.764</v>
      </c>
      <c r="I130" s="8"/>
      <c r="J130" s="244">
        <f>ROUND(I130*H130,2)</f>
        <v>0</v>
      </c>
      <c r="K130" s="241"/>
      <c r="L130" s="112"/>
      <c r="M130" s="245" t="s">
        <v>5</v>
      </c>
      <c r="N130" s="246" t="s">
        <v>47</v>
      </c>
      <c r="O130" s="113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97" t="s">
        <v>155</v>
      </c>
      <c r="AT130" s="97" t="s">
        <v>151</v>
      </c>
      <c r="AU130" s="97" t="s">
        <v>86</v>
      </c>
      <c r="AY130" s="97" t="s">
        <v>149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97" t="s">
        <v>84</v>
      </c>
      <c r="BK130" s="249">
        <f>ROUND(I130*H130,2)</f>
        <v>0</v>
      </c>
      <c r="BL130" s="97" t="s">
        <v>155</v>
      </c>
      <c r="BM130" s="97" t="s">
        <v>2139</v>
      </c>
    </row>
    <row r="131" spans="2:51" s="251" customFormat="1" ht="27">
      <c r="B131" s="250"/>
      <c r="D131" s="259" t="s">
        <v>157</v>
      </c>
      <c r="E131" s="260" t="s">
        <v>5</v>
      </c>
      <c r="F131" s="261" t="s">
        <v>2140</v>
      </c>
      <c r="H131" s="262">
        <v>139.764</v>
      </c>
      <c r="I131" s="9"/>
      <c r="L131" s="250"/>
      <c r="M131" s="256"/>
      <c r="N131" s="257"/>
      <c r="O131" s="257"/>
      <c r="P131" s="257"/>
      <c r="Q131" s="257"/>
      <c r="R131" s="257"/>
      <c r="S131" s="257"/>
      <c r="T131" s="258"/>
      <c r="AT131" s="253" t="s">
        <v>157</v>
      </c>
      <c r="AU131" s="253" t="s">
        <v>86</v>
      </c>
      <c r="AV131" s="251" t="s">
        <v>86</v>
      </c>
      <c r="AW131" s="251" t="s">
        <v>39</v>
      </c>
      <c r="AX131" s="251" t="s">
        <v>84</v>
      </c>
      <c r="AY131" s="253" t="s">
        <v>149</v>
      </c>
    </row>
    <row r="132" spans="2:65" s="117" customFormat="1" ht="16.5" customHeight="1">
      <c r="B132" s="112"/>
      <c r="C132" s="239" t="s">
        <v>197</v>
      </c>
      <c r="D132" s="239" t="s">
        <v>151</v>
      </c>
      <c r="E132" s="240" t="s">
        <v>2141</v>
      </c>
      <c r="F132" s="241" t="s">
        <v>2142</v>
      </c>
      <c r="G132" s="242" t="s">
        <v>154</v>
      </c>
      <c r="H132" s="243">
        <v>123.924</v>
      </c>
      <c r="I132" s="8"/>
      <c r="J132" s="244">
        <f>ROUND(I132*H132,2)</f>
        <v>0</v>
      </c>
      <c r="K132" s="241"/>
      <c r="L132" s="112"/>
      <c r="M132" s="245" t="s">
        <v>5</v>
      </c>
      <c r="N132" s="246" t="s">
        <v>47</v>
      </c>
      <c r="O132" s="113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97" t="s">
        <v>155</v>
      </c>
      <c r="AT132" s="97" t="s">
        <v>151</v>
      </c>
      <c r="AU132" s="97" t="s">
        <v>86</v>
      </c>
      <c r="AY132" s="97" t="s">
        <v>149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97" t="s">
        <v>84</v>
      </c>
      <c r="BK132" s="249">
        <f>ROUND(I132*H132,2)</f>
        <v>0</v>
      </c>
      <c r="BL132" s="97" t="s">
        <v>155</v>
      </c>
      <c r="BM132" s="97" t="s">
        <v>2143</v>
      </c>
    </row>
    <row r="133" spans="2:65" s="117" customFormat="1" ht="16.5" customHeight="1">
      <c r="B133" s="112"/>
      <c r="C133" s="239" t="s">
        <v>204</v>
      </c>
      <c r="D133" s="239" t="s">
        <v>151</v>
      </c>
      <c r="E133" s="240" t="s">
        <v>2144</v>
      </c>
      <c r="F133" s="241" t="s">
        <v>2145</v>
      </c>
      <c r="G133" s="242" t="s">
        <v>719</v>
      </c>
      <c r="H133" s="243">
        <v>223.063</v>
      </c>
      <c r="I133" s="8"/>
      <c r="J133" s="244">
        <f>ROUND(I133*H133,2)</f>
        <v>0</v>
      </c>
      <c r="K133" s="241"/>
      <c r="L133" s="112"/>
      <c r="M133" s="245" t="s">
        <v>5</v>
      </c>
      <c r="N133" s="246" t="s">
        <v>47</v>
      </c>
      <c r="O133" s="113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97" t="s">
        <v>155</v>
      </c>
      <c r="AT133" s="97" t="s">
        <v>151</v>
      </c>
      <c r="AU133" s="97" t="s">
        <v>86</v>
      </c>
      <c r="AY133" s="97" t="s">
        <v>149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97" t="s">
        <v>84</v>
      </c>
      <c r="BK133" s="249">
        <f>ROUND(I133*H133,2)</f>
        <v>0</v>
      </c>
      <c r="BL133" s="97" t="s">
        <v>155</v>
      </c>
      <c r="BM133" s="97" t="s">
        <v>2146</v>
      </c>
    </row>
    <row r="134" spans="2:51" s="251" customFormat="1" ht="13.5">
      <c r="B134" s="250"/>
      <c r="D134" s="259" t="s">
        <v>157</v>
      </c>
      <c r="F134" s="261" t="s">
        <v>2147</v>
      </c>
      <c r="H134" s="262">
        <v>223.063</v>
      </c>
      <c r="I134" s="9"/>
      <c r="L134" s="250"/>
      <c r="M134" s="256"/>
      <c r="N134" s="257"/>
      <c r="O134" s="257"/>
      <c r="P134" s="257"/>
      <c r="Q134" s="257"/>
      <c r="R134" s="257"/>
      <c r="S134" s="257"/>
      <c r="T134" s="258"/>
      <c r="AT134" s="253" t="s">
        <v>157</v>
      </c>
      <c r="AU134" s="253" t="s">
        <v>86</v>
      </c>
      <c r="AV134" s="251" t="s">
        <v>86</v>
      </c>
      <c r="AW134" s="251" t="s">
        <v>6</v>
      </c>
      <c r="AX134" s="251" t="s">
        <v>84</v>
      </c>
      <c r="AY134" s="253" t="s">
        <v>149</v>
      </c>
    </row>
    <row r="135" spans="2:65" s="117" customFormat="1" ht="25.5" customHeight="1">
      <c r="B135" s="112"/>
      <c r="C135" s="239" t="s">
        <v>209</v>
      </c>
      <c r="D135" s="239" t="s">
        <v>151</v>
      </c>
      <c r="E135" s="240" t="s">
        <v>2148</v>
      </c>
      <c r="F135" s="241" t="s">
        <v>2149</v>
      </c>
      <c r="G135" s="242" t="s">
        <v>154</v>
      </c>
      <c r="H135" s="243">
        <v>139.764</v>
      </c>
      <c r="I135" s="8"/>
      <c r="J135" s="244">
        <f>ROUND(I135*H135,2)</f>
        <v>0</v>
      </c>
      <c r="K135" s="241"/>
      <c r="L135" s="112"/>
      <c r="M135" s="245" t="s">
        <v>5</v>
      </c>
      <c r="N135" s="246" t="s">
        <v>47</v>
      </c>
      <c r="O135" s="113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97" t="s">
        <v>155</v>
      </c>
      <c r="AT135" s="97" t="s">
        <v>151</v>
      </c>
      <c r="AU135" s="97" t="s">
        <v>86</v>
      </c>
      <c r="AY135" s="97" t="s">
        <v>149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97" t="s">
        <v>84</v>
      </c>
      <c r="BK135" s="249">
        <f>ROUND(I135*H135,2)</f>
        <v>0</v>
      </c>
      <c r="BL135" s="97" t="s">
        <v>155</v>
      </c>
      <c r="BM135" s="97" t="s">
        <v>2150</v>
      </c>
    </row>
    <row r="136" spans="2:51" s="251" customFormat="1" ht="13.5">
      <c r="B136" s="250"/>
      <c r="D136" s="252" t="s">
        <v>157</v>
      </c>
      <c r="E136" s="253" t="s">
        <v>5</v>
      </c>
      <c r="F136" s="254" t="s">
        <v>2107</v>
      </c>
      <c r="H136" s="255">
        <v>52.08</v>
      </c>
      <c r="I136" s="9"/>
      <c r="L136" s="250"/>
      <c r="M136" s="256"/>
      <c r="N136" s="257"/>
      <c r="O136" s="257"/>
      <c r="P136" s="257"/>
      <c r="Q136" s="257"/>
      <c r="R136" s="257"/>
      <c r="S136" s="257"/>
      <c r="T136" s="258"/>
      <c r="AT136" s="253" t="s">
        <v>157</v>
      </c>
      <c r="AU136" s="253" t="s">
        <v>86</v>
      </c>
      <c r="AV136" s="251" t="s">
        <v>86</v>
      </c>
      <c r="AW136" s="251" t="s">
        <v>39</v>
      </c>
      <c r="AX136" s="251" t="s">
        <v>76</v>
      </c>
      <c r="AY136" s="253" t="s">
        <v>149</v>
      </c>
    </row>
    <row r="137" spans="2:51" s="251" customFormat="1" ht="13.5">
      <c r="B137" s="250"/>
      <c r="D137" s="252" t="s">
        <v>157</v>
      </c>
      <c r="E137" s="253" t="s">
        <v>5</v>
      </c>
      <c r="F137" s="254" t="s">
        <v>2106</v>
      </c>
      <c r="H137" s="255">
        <v>151.402</v>
      </c>
      <c r="I137" s="9"/>
      <c r="L137" s="250"/>
      <c r="M137" s="256"/>
      <c r="N137" s="257"/>
      <c r="O137" s="257"/>
      <c r="P137" s="257"/>
      <c r="Q137" s="257"/>
      <c r="R137" s="257"/>
      <c r="S137" s="257"/>
      <c r="T137" s="258"/>
      <c r="AT137" s="253" t="s">
        <v>157</v>
      </c>
      <c r="AU137" s="253" t="s">
        <v>86</v>
      </c>
      <c r="AV137" s="251" t="s">
        <v>86</v>
      </c>
      <c r="AW137" s="251" t="s">
        <v>39</v>
      </c>
      <c r="AX137" s="251" t="s">
        <v>76</v>
      </c>
      <c r="AY137" s="253" t="s">
        <v>149</v>
      </c>
    </row>
    <row r="138" spans="2:51" s="264" customFormat="1" ht="13.5">
      <c r="B138" s="263"/>
      <c r="D138" s="252" t="s">
        <v>157</v>
      </c>
      <c r="E138" s="265" t="s">
        <v>5</v>
      </c>
      <c r="F138" s="266" t="s">
        <v>2115</v>
      </c>
      <c r="H138" s="267" t="s">
        <v>5</v>
      </c>
      <c r="I138" s="10"/>
      <c r="L138" s="263"/>
      <c r="M138" s="268"/>
      <c r="N138" s="269"/>
      <c r="O138" s="269"/>
      <c r="P138" s="269"/>
      <c r="Q138" s="269"/>
      <c r="R138" s="269"/>
      <c r="S138" s="269"/>
      <c r="T138" s="270"/>
      <c r="AT138" s="267" t="s">
        <v>157</v>
      </c>
      <c r="AU138" s="267" t="s">
        <v>86</v>
      </c>
      <c r="AV138" s="264" t="s">
        <v>84</v>
      </c>
      <c r="AW138" s="264" t="s">
        <v>39</v>
      </c>
      <c r="AX138" s="264" t="s">
        <v>76</v>
      </c>
      <c r="AY138" s="267" t="s">
        <v>149</v>
      </c>
    </row>
    <row r="139" spans="2:51" s="251" customFormat="1" ht="13.5">
      <c r="B139" s="250"/>
      <c r="D139" s="252" t="s">
        <v>157</v>
      </c>
      <c r="E139" s="253" t="s">
        <v>5</v>
      </c>
      <c r="F139" s="254" t="s">
        <v>2116</v>
      </c>
      <c r="H139" s="255">
        <v>20.794</v>
      </c>
      <c r="I139" s="9"/>
      <c r="L139" s="250"/>
      <c r="M139" s="256"/>
      <c r="N139" s="257"/>
      <c r="O139" s="257"/>
      <c r="P139" s="257"/>
      <c r="Q139" s="257"/>
      <c r="R139" s="257"/>
      <c r="S139" s="257"/>
      <c r="T139" s="258"/>
      <c r="AT139" s="253" t="s">
        <v>157</v>
      </c>
      <c r="AU139" s="253" t="s">
        <v>86</v>
      </c>
      <c r="AV139" s="251" t="s">
        <v>86</v>
      </c>
      <c r="AW139" s="251" t="s">
        <v>39</v>
      </c>
      <c r="AX139" s="251" t="s">
        <v>76</v>
      </c>
      <c r="AY139" s="253" t="s">
        <v>149</v>
      </c>
    </row>
    <row r="140" spans="2:51" s="251" customFormat="1" ht="13.5">
      <c r="B140" s="250"/>
      <c r="D140" s="252" t="s">
        <v>157</v>
      </c>
      <c r="E140" s="253" t="s">
        <v>5</v>
      </c>
      <c r="F140" s="254" t="s">
        <v>2117</v>
      </c>
      <c r="H140" s="255">
        <v>13.5</v>
      </c>
      <c r="I140" s="9"/>
      <c r="L140" s="250"/>
      <c r="M140" s="256"/>
      <c r="N140" s="257"/>
      <c r="O140" s="257"/>
      <c r="P140" s="257"/>
      <c r="Q140" s="257"/>
      <c r="R140" s="257"/>
      <c r="S140" s="257"/>
      <c r="T140" s="258"/>
      <c r="AT140" s="253" t="s">
        <v>157</v>
      </c>
      <c r="AU140" s="253" t="s">
        <v>86</v>
      </c>
      <c r="AV140" s="251" t="s">
        <v>86</v>
      </c>
      <c r="AW140" s="251" t="s">
        <v>39</v>
      </c>
      <c r="AX140" s="251" t="s">
        <v>76</v>
      </c>
      <c r="AY140" s="253" t="s">
        <v>149</v>
      </c>
    </row>
    <row r="141" spans="2:51" s="264" customFormat="1" ht="13.5">
      <c r="B141" s="263"/>
      <c r="D141" s="252" t="s">
        <v>157</v>
      </c>
      <c r="E141" s="265" t="s">
        <v>5</v>
      </c>
      <c r="F141" s="266" t="s">
        <v>2118</v>
      </c>
      <c r="H141" s="267" t="s">
        <v>5</v>
      </c>
      <c r="I141" s="10"/>
      <c r="L141" s="263"/>
      <c r="M141" s="268"/>
      <c r="N141" s="269"/>
      <c r="O141" s="269"/>
      <c r="P141" s="269"/>
      <c r="Q141" s="269"/>
      <c r="R141" s="269"/>
      <c r="S141" s="269"/>
      <c r="T141" s="270"/>
      <c r="AT141" s="267" t="s">
        <v>157</v>
      </c>
      <c r="AU141" s="267" t="s">
        <v>86</v>
      </c>
      <c r="AV141" s="264" t="s">
        <v>84</v>
      </c>
      <c r="AW141" s="264" t="s">
        <v>39</v>
      </c>
      <c r="AX141" s="264" t="s">
        <v>76</v>
      </c>
      <c r="AY141" s="267" t="s">
        <v>149</v>
      </c>
    </row>
    <row r="142" spans="2:51" s="251" customFormat="1" ht="13.5">
      <c r="B142" s="250"/>
      <c r="D142" s="252" t="s">
        <v>157</v>
      </c>
      <c r="E142" s="253" t="s">
        <v>5</v>
      </c>
      <c r="F142" s="254" t="s">
        <v>2119</v>
      </c>
      <c r="H142" s="255">
        <v>15.912</v>
      </c>
      <c r="I142" s="9"/>
      <c r="L142" s="250"/>
      <c r="M142" s="256"/>
      <c r="N142" s="257"/>
      <c r="O142" s="257"/>
      <c r="P142" s="257"/>
      <c r="Q142" s="257"/>
      <c r="R142" s="257"/>
      <c r="S142" s="257"/>
      <c r="T142" s="258"/>
      <c r="AT142" s="253" t="s">
        <v>157</v>
      </c>
      <c r="AU142" s="253" t="s">
        <v>86</v>
      </c>
      <c r="AV142" s="251" t="s">
        <v>86</v>
      </c>
      <c r="AW142" s="251" t="s">
        <v>39</v>
      </c>
      <c r="AX142" s="251" t="s">
        <v>76</v>
      </c>
      <c r="AY142" s="253" t="s">
        <v>149</v>
      </c>
    </row>
    <row r="143" spans="2:51" s="251" customFormat="1" ht="13.5">
      <c r="B143" s="250"/>
      <c r="D143" s="252" t="s">
        <v>157</v>
      </c>
      <c r="E143" s="253" t="s">
        <v>5</v>
      </c>
      <c r="F143" s="254" t="s">
        <v>2120</v>
      </c>
      <c r="H143" s="255">
        <v>10</v>
      </c>
      <c r="I143" s="9"/>
      <c r="L143" s="250"/>
      <c r="M143" s="256"/>
      <c r="N143" s="257"/>
      <c r="O143" s="257"/>
      <c r="P143" s="257"/>
      <c r="Q143" s="257"/>
      <c r="R143" s="257"/>
      <c r="S143" s="257"/>
      <c r="T143" s="258"/>
      <c r="AT143" s="253" t="s">
        <v>157</v>
      </c>
      <c r="AU143" s="253" t="s">
        <v>86</v>
      </c>
      <c r="AV143" s="251" t="s">
        <v>86</v>
      </c>
      <c r="AW143" s="251" t="s">
        <v>39</v>
      </c>
      <c r="AX143" s="251" t="s">
        <v>76</v>
      </c>
      <c r="AY143" s="253" t="s">
        <v>149</v>
      </c>
    </row>
    <row r="144" spans="2:51" s="251" customFormat="1" ht="13.5">
      <c r="B144" s="250"/>
      <c r="D144" s="252" t="s">
        <v>157</v>
      </c>
      <c r="E144" s="253" t="s">
        <v>5</v>
      </c>
      <c r="F144" s="254" t="s">
        <v>2151</v>
      </c>
      <c r="H144" s="255">
        <v>-123.924</v>
      </c>
      <c r="I144" s="9"/>
      <c r="L144" s="250"/>
      <c r="M144" s="256"/>
      <c r="N144" s="257"/>
      <c r="O144" s="257"/>
      <c r="P144" s="257"/>
      <c r="Q144" s="257"/>
      <c r="R144" s="257"/>
      <c r="S144" s="257"/>
      <c r="T144" s="258"/>
      <c r="AT144" s="253" t="s">
        <v>157</v>
      </c>
      <c r="AU144" s="253" t="s">
        <v>86</v>
      </c>
      <c r="AV144" s="251" t="s">
        <v>86</v>
      </c>
      <c r="AW144" s="251" t="s">
        <v>39</v>
      </c>
      <c r="AX144" s="251" t="s">
        <v>76</v>
      </c>
      <c r="AY144" s="253" t="s">
        <v>149</v>
      </c>
    </row>
    <row r="145" spans="2:51" s="281" customFormat="1" ht="13.5">
      <c r="B145" s="280"/>
      <c r="D145" s="259" t="s">
        <v>157</v>
      </c>
      <c r="E145" s="282" t="s">
        <v>5</v>
      </c>
      <c r="F145" s="283" t="s">
        <v>237</v>
      </c>
      <c r="H145" s="284">
        <v>139.764</v>
      </c>
      <c r="I145" s="12"/>
      <c r="L145" s="280"/>
      <c r="M145" s="285"/>
      <c r="N145" s="286"/>
      <c r="O145" s="286"/>
      <c r="P145" s="286"/>
      <c r="Q145" s="286"/>
      <c r="R145" s="286"/>
      <c r="S145" s="286"/>
      <c r="T145" s="287"/>
      <c r="AT145" s="288" t="s">
        <v>157</v>
      </c>
      <c r="AU145" s="288" t="s">
        <v>86</v>
      </c>
      <c r="AV145" s="281" t="s">
        <v>155</v>
      </c>
      <c r="AW145" s="281" t="s">
        <v>39</v>
      </c>
      <c r="AX145" s="281" t="s">
        <v>84</v>
      </c>
      <c r="AY145" s="288" t="s">
        <v>149</v>
      </c>
    </row>
    <row r="146" spans="2:65" s="117" customFormat="1" ht="25.5" customHeight="1">
      <c r="B146" s="112"/>
      <c r="C146" s="239" t="s">
        <v>213</v>
      </c>
      <c r="D146" s="239" t="s">
        <v>151</v>
      </c>
      <c r="E146" s="240" t="s">
        <v>2152</v>
      </c>
      <c r="F146" s="241" t="s">
        <v>2153</v>
      </c>
      <c r="G146" s="242" t="s">
        <v>182</v>
      </c>
      <c r="H146" s="243">
        <v>44.53</v>
      </c>
      <c r="I146" s="8"/>
      <c r="J146" s="244">
        <f>ROUND(I146*H146,2)</f>
        <v>0</v>
      </c>
      <c r="K146" s="241"/>
      <c r="L146" s="112"/>
      <c r="M146" s="245" t="s">
        <v>5</v>
      </c>
      <c r="N146" s="246" t="s">
        <v>47</v>
      </c>
      <c r="O146" s="113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97" t="s">
        <v>155</v>
      </c>
      <c r="AT146" s="97" t="s">
        <v>151</v>
      </c>
      <c r="AU146" s="97" t="s">
        <v>86</v>
      </c>
      <c r="AY146" s="97" t="s">
        <v>149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97" t="s">
        <v>84</v>
      </c>
      <c r="BK146" s="249">
        <f>ROUND(I146*H146,2)</f>
        <v>0</v>
      </c>
      <c r="BL146" s="97" t="s">
        <v>155</v>
      </c>
      <c r="BM146" s="97" t="s">
        <v>2154</v>
      </c>
    </row>
    <row r="147" spans="2:51" s="251" customFormat="1" ht="13.5">
      <c r="B147" s="250"/>
      <c r="D147" s="252" t="s">
        <v>157</v>
      </c>
      <c r="E147" s="253" t="s">
        <v>5</v>
      </c>
      <c r="F147" s="254" t="s">
        <v>2155</v>
      </c>
      <c r="H147" s="255">
        <v>44.53</v>
      </c>
      <c r="I147" s="9"/>
      <c r="L147" s="250"/>
      <c r="M147" s="256"/>
      <c r="N147" s="257"/>
      <c r="O147" s="257"/>
      <c r="P147" s="257"/>
      <c r="Q147" s="257"/>
      <c r="R147" s="257"/>
      <c r="S147" s="257"/>
      <c r="T147" s="258"/>
      <c r="AT147" s="253" t="s">
        <v>157</v>
      </c>
      <c r="AU147" s="253" t="s">
        <v>86</v>
      </c>
      <c r="AV147" s="251" t="s">
        <v>86</v>
      </c>
      <c r="AW147" s="251" t="s">
        <v>39</v>
      </c>
      <c r="AX147" s="251" t="s">
        <v>84</v>
      </c>
      <c r="AY147" s="253" t="s">
        <v>149</v>
      </c>
    </row>
    <row r="148" spans="2:63" s="226" customFormat="1" ht="29.85" customHeight="1">
      <c r="B148" s="225"/>
      <c r="D148" s="236" t="s">
        <v>75</v>
      </c>
      <c r="E148" s="237" t="s">
        <v>86</v>
      </c>
      <c r="F148" s="237" t="s">
        <v>150</v>
      </c>
      <c r="I148" s="7"/>
      <c r="J148" s="238">
        <f>BK148</f>
        <v>0</v>
      </c>
      <c r="L148" s="225"/>
      <c r="M148" s="230"/>
      <c r="N148" s="231"/>
      <c r="O148" s="231"/>
      <c r="P148" s="232">
        <f>SUM(P149:P157)</f>
        <v>0</v>
      </c>
      <c r="Q148" s="231"/>
      <c r="R148" s="232">
        <f>SUM(R149:R157)</f>
        <v>7.8091881899999995</v>
      </c>
      <c r="S148" s="231"/>
      <c r="T148" s="233">
        <f>SUM(T149:T157)</f>
        <v>0</v>
      </c>
      <c r="AR148" s="227" t="s">
        <v>84</v>
      </c>
      <c r="AT148" s="234" t="s">
        <v>75</v>
      </c>
      <c r="AU148" s="234" t="s">
        <v>84</v>
      </c>
      <c r="AY148" s="227" t="s">
        <v>149</v>
      </c>
      <c r="BK148" s="235">
        <f>SUM(BK149:BK157)</f>
        <v>0</v>
      </c>
    </row>
    <row r="149" spans="2:65" s="117" customFormat="1" ht="25.5" customHeight="1">
      <c r="B149" s="112"/>
      <c r="C149" s="239" t="s">
        <v>218</v>
      </c>
      <c r="D149" s="239" t="s">
        <v>151</v>
      </c>
      <c r="E149" s="240" t="s">
        <v>2156</v>
      </c>
      <c r="F149" s="241" t="s">
        <v>2157</v>
      </c>
      <c r="G149" s="242" t="s">
        <v>154</v>
      </c>
      <c r="H149" s="243">
        <v>89.033</v>
      </c>
      <c r="I149" s="8"/>
      <c r="J149" s="244">
        <f>ROUND(I149*H149,2)</f>
        <v>0</v>
      </c>
      <c r="K149" s="241"/>
      <c r="L149" s="112"/>
      <c r="M149" s="245" t="s">
        <v>5</v>
      </c>
      <c r="N149" s="246" t="s">
        <v>47</v>
      </c>
      <c r="O149" s="113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97" t="s">
        <v>155</v>
      </c>
      <c r="AT149" s="97" t="s">
        <v>151</v>
      </c>
      <c r="AU149" s="97" t="s">
        <v>86</v>
      </c>
      <c r="AY149" s="97" t="s">
        <v>149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97" t="s">
        <v>84</v>
      </c>
      <c r="BK149" s="249">
        <f>ROUND(I149*H149,2)</f>
        <v>0</v>
      </c>
      <c r="BL149" s="97" t="s">
        <v>155</v>
      </c>
      <c r="BM149" s="97" t="s">
        <v>2158</v>
      </c>
    </row>
    <row r="150" spans="2:51" s="264" customFormat="1" ht="13.5">
      <c r="B150" s="263"/>
      <c r="D150" s="252" t="s">
        <v>157</v>
      </c>
      <c r="E150" s="265" t="s">
        <v>5</v>
      </c>
      <c r="F150" s="266" t="s">
        <v>2159</v>
      </c>
      <c r="H150" s="267" t="s">
        <v>5</v>
      </c>
      <c r="I150" s="10"/>
      <c r="L150" s="263"/>
      <c r="M150" s="268"/>
      <c r="N150" s="269"/>
      <c r="O150" s="269"/>
      <c r="P150" s="269"/>
      <c r="Q150" s="269"/>
      <c r="R150" s="269"/>
      <c r="S150" s="269"/>
      <c r="T150" s="270"/>
      <c r="AT150" s="267" t="s">
        <v>157</v>
      </c>
      <c r="AU150" s="267" t="s">
        <v>86</v>
      </c>
      <c r="AV150" s="264" t="s">
        <v>84</v>
      </c>
      <c r="AW150" s="264" t="s">
        <v>39</v>
      </c>
      <c r="AX150" s="264" t="s">
        <v>76</v>
      </c>
      <c r="AY150" s="267" t="s">
        <v>149</v>
      </c>
    </row>
    <row r="151" spans="2:51" s="251" customFormat="1" ht="13.5">
      <c r="B151" s="250"/>
      <c r="D151" s="252" t="s">
        <v>157</v>
      </c>
      <c r="E151" s="253" t="s">
        <v>5</v>
      </c>
      <c r="F151" s="254" t="s">
        <v>2160</v>
      </c>
      <c r="H151" s="255">
        <v>48.78</v>
      </c>
      <c r="I151" s="9"/>
      <c r="L151" s="250"/>
      <c r="M151" s="256"/>
      <c r="N151" s="257"/>
      <c r="O151" s="257"/>
      <c r="P151" s="257"/>
      <c r="Q151" s="257"/>
      <c r="R151" s="257"/>
      <c r="S151" s="257"/>
      <c r="T151" s="258"/>
      <c r="AT151" s="253" t="s">
        <v>157</v>
      </c>
      <c r="AU151" s="253" t="s">
        <v>86</v>
      </c>
      <c r="AV151" s="251" t="s">
        <v>86</v>
      </c>
      <c r="AW151" s="251" t="s">
        <v>39</v>
      </c>
      <c r="AX151" s="251" t="s">
        <v>76</v>
      </c>
      <c r="AY151" s="253" t="s">
        <v>149</v>
      </c>
    </row>
    <row r="152" spans="2:51" s="251" customFormat="1" ht="13.5">
      <c r="B152" s="250"/>
      <c r="D152" s="252" t="s">
        <v>157</v>
      </c>
      <c r="E152" s="253" t="s">
        <v>5</v>
      </c>
      <c r="F152" s="254" t="s">
        <v>2161</v>
      </c>
      <c r="H152" s="255">
        <v>3.3</v>
      </c>
      <c r="I152" s="9"/>
      <c r="L152" s="250"/>
      <c r="M152" s="256"/>
      <c r="N152" s="257"/>
      <c r="O152" s="257"/>
      <c r="P152" s="257"/>
      <c r="Q152" s="257"/>
      <c r="R152" s="257"/>
      <c r="S152" s="257"/>
      <c r="T152" s="258"/>
      <c r="AT152" s="253" t="s">
        <v>157</v>
      </c>
      <c r="AU152" s="253" t="s">
        <v>86</v>
      </c>
      <c r="AV152" s="251" t="s">
        <v>86</v>
      </c>
      <c r="AW152" s="251" t="s">
        <v>39</v>
      </c>
      <c r="AX152" s="251" t="s">
        <v>76</v>
      </c>
      <c r="AY152" s="253" t="s">
        <v>149</v>
      </c>
    </row>
    <row r="153" spans="2:51" s="251" customFormat="1" ht="13.5">
      <c r="B153" s="250"/>
      <c r="D153" s="252" t="s">
        <v>157</v>
      </c>
      <c r="E153" s="253" t="s">
        <v>5</v>
      </c>
      <c r="F153" s="254" t="s">
        <v>2162</v>
      </c>
      <c r="H153" s="255">
        <v>36.953</v>
      </c>
      <c r="I153" s="9"/>
      <c r="L153" s="250"/>
      <c r="M153" s="256"/>
      <c r="N153" s="257"/>
      <c r="O153" s="257"/>
      <c r="P153" s="257"/>
      <c r="Q153" s="257"/>
      <c r="R153" s="257"/>
      <c r="S153" s="257"/>
      <c r="T153" s="258"/>
      <c r="AT153" s="253" t="s">
        <v>157</v>
      </c>
      <c r="AU153" s="253" t="s">
        <v>86</v>
      </c>
      <c r="AV153" s="251" t="s">
        <v>86</v>
      </c>
      <c r="AW153" s="251" t="s">
        <v>39</v>
      </c>
      <c r="AX153" s="251" t="s">
        <v>76</v>
      </c>
      <c r="AY153" s="253" t="s">
        <v>149</v>
      </c>
    </row>
    <row r="154" spans="2:51" s="281" customFormat="1" ht="13.5">
      <c r="B154" s="280"/>
      <c r="D154" s="259" t="s">
        <v>157</v>
      </c>
      <c r="E154" s="282" t="s">
        <v>5</v>
      </c>
      <c r="F154" s="283" t="s">
        <v>237</v>
      </c>
      <c r="H154" s="284">
        <v>89.033</v>
      </c>
      <c r="I154" s="12"/>
      <c r="L154" s="280"/>
      <c r="M154" s="285"/>
      <c r="N154" s="286"/>
      <c r="O154" s="286"/>
      <c r="P154" s="286"/>
      <c r="Q154" s="286"/>
      <c r="R154" s="286"/>
      <c r="S154" s="286"/>
      <c r="T154" s="287"/>
      <c r="AT154" s="288" t="s">
        <v>157</v>
      </c>
      <c r="AU154" s="288" t="s">
        <v>86</v>
      </c>
      <c r="AV154" s="281" t="s">
        <v>155</v>
      </c>
      <c r="AW154" s="281" t="s">
        <v>39</v>
      </c>
      <c r="AX154" s="281" t="s">
        <v>84</v>
      </c>
      <c r="AY154" s="288" t="s">
        <v>149</v>
      </c>
    </row>
    <row r="155" spans="2:65" s="117" customFormat="1" ht="38.25" customHeight="1">
      <c r="B155" s="112"/>
      <c r="C155" s="239" t="s">
        <v>223</v>
      </c>
      <c r="D155" s="239" t="s">
        <v>151</v>
      </c>
      <c r="E155" s="240" t="s">
        <v>2163</v>
      </c>
      <c r="F155" s="241" t="s">
        <v>2164</v>
      </c>
      <c r="G155" s="242" t="s">
        <v>189</v>
      </c>
      <c r="H155" s="243">
        <v>34.467</v>
      </c>
      <c r="I155" s="8"/>
      <c r="J155" s="244">
        <f>ROUND(I155*H155,2)</f>
        <v>0</v>
      </c>
      <c r="K155" s="241"/>
      <c r="L155" s="112"/>
      <c r="M155" s="245" t="s">
        <v>5</v>
      </c>
      <c r="N155" s="246" t="s">
        <v>47</v>
      </c>
      <c r="O155" s="113"/>
      <c r="P155" s="247">
        <f>O155*H155</f>
        <v>0</v>
      </c>
      <c r="Q155" s="247">
        <v>0.22657</v>
      </c>
      <c r="R155" s="247">
        <f>Q155*H155</f>
        <v>7.8091881899999995</v>
      </c>
      <c r="S155" s="247">
        <v>0</v>
      </c>
      <c r="T155" s="248">
        <f>S155*H155</f>
        <v>0</v>
      </c>
      <c r="AR155" s="97" t="s">
        <v>155</v>
      </c>
      <c r="AT155" s="97" t="s">
        <v>151</v>
      </c>
      <c r="AU155" s="97" t="s">
        <v>86</v>
      </c>
      <c r="AY155" s="97" t="s">
        <v>149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97" t="s">
        <v>84</v>
      </c>
      <c r="BK155" s="249">
        <f>ROUND(I155*H155,2)</f>
        <v>0</v>
      </c>
      <c r="BL155" s="97" t="s">
        <v>155</v>
      </c>
      <c r="BM155" s="97" t="s">
        <v>2165</v>
      </c>
    </row>
    <row r="156" spans="2:51" s="264" customFormat="1" ht="13.5">
      <c r="B156" s="263"/>
      <c r="D156" s="252" t="s">
        <v>157</v>
      </c>
      <c r="E156" s="265" t="s">
        <v>5</v>
      </c>
      <c r="F156" s="266" t="s">
        <v>2166</v>
      </c>
      <c r="H156" s="267" t="s">
        <v>5</v>
      </c>
      <c r="I156" s="10"/>
      <c r="L156" s="263"/>
      <c r="M156" s="268"/>
      <c r="N156" s="269"/>
      <c r="O156" s="269"/>
      <c r="P156" s="269"/>
      <c r="Q156" s="269"/>
      <c r="R156" s="269"/>
      <c r="S156" s="269"/>
      <c r="T156" s="270"/>
      <c r="AT156" s="267" t="s">
        <v>157</v>
      </c>
      <c r="AU156" s="267" t="s">
        <v>86</v>
      </c>
      <c r="AV156" s="264" t="s">
        <v>84</v>
      </c>
      <c r="AW156" s="264" t="s">
        <v>39</v>
      </c>
      <c r="AX156" s="264" t="s">
        <v>76</v>
      </c>
      <c r="AY156" s="267" t="s">
        <v>149</v>
      </c>
    </row>
    <row r="157" spans="2:51" s="251" customFormat="1" ht="13.5">
      <c r="B157" s="250"/>
      <c r="D157" s="252" t="s">
        <v>157</v>
      </c>
      <c r="E157" s="253" t="s">
        <v>5</v>
      </c>
      <c r="F157" s="254" t="s">
        <v>2167</v>
      </c>
      <c r="H157" s="255">
        <v>34.467</v>
      </c>
      <c r="I157" s="9"/>
      <c r="L157" s="250"/>
      <c r="M157" s="256"/>
      <c r="N157" s="257"/>
      <c r="O157" s="257"/>
      <c r="P157" s="257"/>
      <c r="Q157" s="257"/>
      <c r="R157" s="257"/>
      <c r="S157" s="257"/>
      <c r="T157" s="258"/>
      <c r="AT157" s="253" t="s">
        <v>157</v>
      </c>
      <c r="AU157" s="253" t="s">
        <v>86</v>
      </c>
      <c r="AV157" s="251" t="s">
        <v>86</v>
      </c>
      <c r="AW157" s="251" t="s">
        <v>39</v>
      </c>
      <c r="AX157" s="251" t="s">
        <v>84</v>
      </c>
      <c r="AY157" s="253" t="s">
        <v>149</v>
      </c>
    </row>
    <row r="158" spans="2:63" s="226" customFormat="1" ht="29.85" customHeight="1">
      <c r="B158" s="225"/>
      <c r="D158" s="236" t="s">
        <v>75</v>
      </c>
      <c r="E158" s="237" t="s">
        <v>155</v>
      </c>
      <c r="F158" s="237" t="s">
        <v>2168</v>
      </c>
      <c r="I158" s="7"/>
      <c r="J158" s="238">
        <f>BK158</f>
        <v>0</v>
      </c>
      <c r="L158" s="225"/>
      <c r="M158" s="230"/>
      <c r="N158" s="231"/>
      <c r="O158" s="231"/>
      <c r="P158" s="232">
        <f>SUM(P159:P165)</f>
        <v>0</v>
      </c>
      <c r="Q158" s="231"/>
      <c r="R158" s="232">
        <f>SUM(R159:R165)</f>
        <v>0</v>
      </c>
      <c r="S158" s="231"/>
      <c r="T158" s="233">
        <f>SUM(T159:T165)</f>
        <v>0</v>
      </c>
      <c r="AR158" s="227" t="s">
        <v>84</v>
      </c>
      <c r="AT158" s="234" t="s">
        <v>75</v>
      </c>
      <c r="AU158" s="234" t="s">
        <v>84</v>
      </c>
      <c r="AY158" s="227" t="s">
        <v>149</v>
      </c>
      <c r="BK158" s="235">
        <f>SUM(BK159:BK165)</f>
        <v>0</v>
      </c>
    </row>
    <row r="159" spans="2:65" s="117" customFormat="1" ht="25.5" customHeight="1">
      <c r="B159" s="112"/>
      <c r="C159" s="239" t="s">
        <v>11</v>
      </c>
      <c r="D159" s="239" t="s">
        <v>151</v>
      </c>
      <c r="E159" s="240" t="s">
        <v>2169</v>
      </c>
      <c r="F159" s="241" t="s">
        <v>2170</v>
      </c>
      <c r="G159" s="242" t="s">
        <v>154</v>
      </c>
      <c r="H159" s="243">
        <v>4.409</v>
      </c>
      <c r="I159" s="8"/>
      <c r="J159" s="244">
        <f>ROUND(I159*H159,2)</f>
        <v>0</v>
      </c>
      <c r="K159" s="241"/>
      <c r="L159" s="112"/>
      <c r="M159" s="245" t="s">
        <v>5</v>
      </c>
      <c r="N159" s="246" t="s">
        <v>47</v>
      </c>
      <c r="O159" s="113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97" t="s">
        <v>155</v>
      </c>
      <c r="AT159" s="97" t="s">
        <v>151</v>
      </c>
      <c r="AU159" s="97" t="s">
        <v>86</v>
      </c>
      <c r="AY159" s="97" t="s">
        <v>149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97" t="s">
        <v>84</v>
      </c>
      <c r="BK159" s="249">
        <f>ROUND(I159*H159,2)</f>
        <v>0</v>
      </c>
      <c r="BL159" s="97" t="s">
        <v>155</v>
      </c>
      <c r="BM159" s="97" t="s">
        <v>2171</v>
      </c>
    </row>
    <row r="160" spans="2:51" s="264" customFormat="1" ht="13.5">
      <c r="B160" s="263"/>
      <c r="D160" s="252" t="s">
        <v>157</v>
      </c>
      <c r="E160" s="265" t="s">
        <v>5</v>
      </c>
      <c r="F160" s="266" t="s">
        <v>2115</v>
      </c>
      <c r="H160" s="267" t="s">
        <v>5</v>
      </c>
      <c r="I160" s="10"/>
      <c r="L160" s="263"/>
      <c r="M160" s="268"/>
      <c r="N160" s="269"/>
      <c r="O160" s="269"/>
      <c r="P160" s="269"/>
      <c r="Q160" s="269"/>
      <c r="R160" s="269"/>
      <c r="S160" s="269"/>
      <c r="T160" s="270"/>
      <c r="AT160" s="267" t="s">
        <v>157</v>
      </c>
      <c r="AU160" s="267" t="s">
        <v>86</v>
      </c>
      <c r="AV160" s="264" t="s">
        <v>84</v>
      </c>
      <c r="AW160" s="264" t="s">
        <v>39</v>
      </c>
      <c r="AX160" s="264" t="s">
        <v>76</v>
      </c>
      <c r="AY160" s="267" t="s">
        <v>149</v>
      </c>
    </row>
    <row r="161" spans="2:51" s="251" customFormat="1" ht="13.5">
      <c r="B161" s="250"/>
      <c r="D161" s="252" t="s">
        <v>157</v>
      </c>
      <c r="E161" s="253" t="s">
        <v>5</v>
      </c>
      <c r="F161" s="254" t="s">
        <v>2172</v>
      </c>
      <c r="H161" s="255">
        <v>1.733</v>
      </c>
      <c r="I161" s="9"/>
      <c r="L161" s="250"/>
      <c r="M161" s="256"/>
      <c r="N161" s="257"/>
      <c r="O161" s="257"/>
      <c r="P161" s="257"/>
      <c r="Q161" s="257"/>
      <c r="R161" s="257"/>
      <c r="S161" s="257"/>
      <c r="T161" s="258"/>
      <c r="AT161" s="253" t="s">
        <v>157</v>
      </c>
      <c r="AU161" s="253" t="s">
        <v>86</v>
      </c>
      <c r="AV161" s="251" t="s">
        <v>86</v>
      </c>
      <c r="AW161" s="251" t="s">
        <v>39</v>
      </c>
      <c r="AX161" s="251" t="s">
        <v>76</v>
      </c>
      <c r="AY161" s="253" t="s">
        <v>149</v>
      </c>
    </row>
    <row r="162" spans="2:51" s="251" customFormat="1" ht="13.5">
      <c r="B162" s="250"/>
      <c r="D162" s="252" t="s">
        <v>157</v>
      </c>
      <c r="E162" s="253" t="s">
        <v>5</v>
      </c>
      <c r="F162" s="254" t="s">
        <v>2173</v>
      </c>
      <c r="H162" s="255">
        <v>1.35</v>
      </c>
      <c r="I162" s="9"/>
      <c r="L162" s="250"/>
      <c r="M162" s="256"/>
      <c r="N162" s="257"/>
      <c r="O162" s="257"/>
      <c r="P162" s="257"/>
      <c r="Q162" s="257"/>
      <c r="R162" s="257"/>
      <c r="S162" s="257"/>
      <c r="T162" s="258"/>
      <c r="AT162" s="253" t="s">
        <v>157</v>
      </c>
      <c r="AU162" s="253" t="s">
        <v>86</v>
      </c>
      <c r="AV162" s="251" t="s">
        <v>86</v>
      </c>
      <c r="AW162" s="251" t="s">
        <v>39</v>
      </c>
      <c r="AX162" s="251" t="s">
        <v>76</v>
      </c>
      <c r="AY162" s="253" t="s">
        <v>149</v>
      </c>
    </row>
    <row r="163" spans="2:51" s="264" customFormat="1" ht="13.5">
      <c r="B163" s="263"/>
      <c r="D163" s="252" t="s">
        <v>157</v>
      </c>
      <c r="E163" s="265" t="s">
        <v>5</v>
      </c>
      <c r="F163" s="266" t="s">
        <v>2118</v>
      </c>
      <c r="H163" s="267" t="s">
        <v>5</v>
      </c>
      <c r="I163" s="10"/>
      <c r="L163" s="263"/>
      <c r="M163" s="268"/>
      <c r="N163" s="269"/>
      <c r="O163" s="269"/>
      <c r="P163" s="269"/>
      <c r="Q163" s="269"/>
      <c r="R163" s="269"/>
      <c r="S163" s="269"/>
      <c r="T163" s="270"/>
      <c r="AT163" s="267" t="s">
        <v>157</v>
      </c>
      <c r="AU163" s="267" t="s">
        <v>86</v>
      </c>
      <c r="AV163" s="264" t="s">
        <v>84</v>
      </c>
      <c r="AW163" s="264" t="s">
        <v>39</v>
      </c>
      <c r="AX163" s="264" t="s">
        <v>76</v>
      </c>
      <c r="AY163" s="267" t="s">
        <v>149</v>
      </c>
    </row>
    <row r="164" spans="2:51" s="251" customFormat="1" ht="13.5">
      <c r="B164" s="250"/>
      <c r="D164" s="252" t="s">
        <v>157</v>
      </c>
      <c r="E164" s="253" t="s">
        <v>5</v>
      </c>
      <c r="F164" s="254" t="s">
        <v>2174</v>
      </c>
      <c r="H164" s="255">
        <v>1.326</v>
      </c>
      <c r="I164" s="9"/>
      <c r="L164" s="250"/>
      <c r="M164" s="256"/>
      <c r="N164" s="257"/>
      <c r="O164" s="257"/>
      <c r="P164" s="257"/>
      <c r="Q164" s="257"/>
      <c r="R164" s="257"/>
      <c r="S164" s="257"/>
      <c r="T164" s="258"/>
      <c r="AT164" s="253" t="s">
        <v>157</v>
      </c>
      <c r="AU164" s="253" t="s">
        <v>86</v>
      </c>
      <c r="AV164" s="251" t="s">
        <v>86</v>
      </c>
      <c r="AW164" s="251" t="s">
        <v>39</v>
      </c>
      <c r="AX164" s="251" t="s">
        <v>76</v>
      </c>
      <c r="AY164" s="253" t="s">
        <v>149</v>
      </c>
    </row>
    <row r="165" spans="2:51" s="281" customFormat="1" ht="13.5">
      <c r="B165" s="280"/>
      <c r="D165" s="252" t="s">
        <v>157</v>
      </c>
      <c r="E165" s="291" t="s">
        <v>5</v>
      </c>
      <c r="F165" s="292" t="s">
        <v>237</v>
      </c>
      <c r="H165" s="293">
        <v>4.409</v>
      </c>
      <c r="I165" s="12"/>
      <c r="L165" s="280"/>
      <c r="M165" s="285"/>
      <c r="N165" s="286"/>
      <c r="O165" s="286"/>
      <c r="P165" s="286"/>
      <c r="Q165" s="286"/>
      <c r="R165" s="286"/>
      <c r="S165" s="286"/>
      <c r="T165" s="287"/>
      <c r="AT165" s="288" t="s">
        <v>157</v>
      </c>
      <c r="AU165" s="288" t="s">
        <v>86</v>
      </c>
      <c r="AV165" s="281" t="s">
        <v>155</v>
      </c>
      <c r="AW165" s="281" t="s">
        <v>39</v>
      </c>
      <c r="AX165" s="281" t="s">
        <v>84</v>
      </c>
      <c r="AY165" s="288" t="s">
        <v>149</v>
      </c>
    </row>
    <row r="166" spans="2:63" s="226" customFormat="1" ht="29.85" customHeight="1">
      <c r="B166" s="225"/>
      <c r="D166" s="236" t="s">
        <v>75</v>
      </c>
      <c r="E166" s="237" t="s">
        <v>179</v>
      </c>
      <c r="F166" s="237" t="s">
        <v>203</v>
      </c>
      <c r="I166" s="7"/>
      <c r="J166" s="238">
        <f>BK166</f>
        <v>0</v>
      </c>
      <c r="L166" s="225"/>
      <c r="M166" s="230"/>
      <c r="N166" s="231"/>
      <c r="O166" s="231"/>
      <c r="P166" s="232">
        <f>SUM(P167:P179)</f>
        <v>0</v>
      </c>
      <c r="Q166" s="231"/>
      <c r="R166" s="232">
        <f>SUM(R167:R179)</f>
        <v>100.14659268</v>
      </c>
      <c r="S166" s="231"/>
      <c r="T166" s="233">
        <f>SUM(T167:T179)</f>
        <v>0</v>
      </c>
      <c r="AR166" s="227" t="s">
        <v>84</v>
      </c>
      <c r="AT166" s="234" t="s">
        <v>75</v>
      </c>
      <c r="AU166" s="234" t="s">
        <v>84</v>
      </c>
      <c r="AY166" s="227" t="s">
        <v>149</v>
      </c>
      <c r="BK166" s="235">
        <f>SUM(BK167:BK179)</f>
        <v>0</v>
      </c>
    </row>
    <row r="167" spans="2:65" s="117" customFormat="1" ht="25.5" customHeight="1">
      <c r="B167" s="112"/>
      <c r="C167" s="239" t="s">
        <v>238</v>
      </c>
      <c r="D167" s="239" t="s">
        <v>151</v>
      </c>
      <c r="E167" s="240" t="s">
        <v>2175</v>
      </c>
      <c r="F167" s="241" t="s">
        <v>2176</v>
      </c>
      <c r="G167" s="242" t="s">
        <v>182</v>
      </c>
      <c r="H167" s="243">
        <v>5660.42</v>
      </c>
      <c r="I167" s="8"/>
      <c r="J167" s="244">
        <f>ROUND(I167*H167,2)</f>
        <v>0</v>
      </c>
      <c r="K167" s="241"/>
      <c r="L167" s="112"/>
      <c r="M167" s="245" t="s">
        <v>5</v>
      </c>
      <c r="N167" s="246" t="s">
        <v>47</v>
      </c>
      <c r="O167" s="113"/>
      <c r="P167" s="247">
        <f>O167*H167</f>
        <v>0</v>
      </c>
      <c r="Q167" s="247">
        <v>0.0057</v>
      </c>
      <c r="R167" s="247">
        <f>Q167*H167</f>
        <v>32.264394</v>
      </c>
      <c r="S167" s="247">
        <v>0</v>
      </c>
      <c r="T167" s="248">
        <f>S167*H167</f>
        <v>0</v>
      </c>
      <c r="AR167" s="97" t="s">
        <v>155</v>
      </c>
      <c r="AT167" s="97" t="s">
        <v>151</v>
      </c>
      <c r="AU167" s="97" t="s">
        <v>86</v>
      </c>
      <c r="AY167" s="97" t="s">
        <v>149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97" t="s">
        <v>84</v>
      </c>
      <c r="BK167" s="249">
        <f>ROUND(I167*H167,2)</f>
        <v>0</v>
      </c>
      <c r="BL167" s="97" t="s">
        <v>155</v>
      </c>
      <c r="BM167" s="97" t="s">
        <v>2177</v>
      </c>
    </row>
    <row r="168" spans="2:51" s="264" customFormat="1" ht="13.5">
      <c r="B168" s="263"/>
      <c r="D168" s="252" t="s">
        <v>157</v>
      </c>
      <c r="E168" s="265" t="s">
        <v>5</v>
      </c>
      <c r="F168" s="266" t="s">
        <v>2178</v>
      </c>
      <c r="H168" s="267" t="s">
        <v>5</v>
      </c>
      <c r="I168" s="10"/>
      <c r="L168" s="263"/>
      <c r="M168" s="268"/>
      <c r="N168" s="269"/>
      <c r="O168" s="269"/>
      <c r="P168" s="269"/>
      <c r="Q168" s="269"/>
      <c r="R168" s="269"/>
      <c r="S168" s="269"/>
      <c r="T168" s="270"/>
      <c r="AT168" s="267" t="s">
        <v>157</v>
      </c>
      <c r="AU168" s="267" t="s">
        <v>86</v>
      </c>
      <c r="AV168" s="264" t="s">
        <v>84</v>
      </c>
      <c r="AW168" s="264" t="s">
        <v>39</v>
      </c>
      <c r="AX168" s="264" t="s">
        <v>76</v>
      </c>
      <c r="AY168" s="267" t="s">
        <v>149</v>
      </c>
    </row>
    <row r="169" spans="2:51" s="251" customFormat="1" ht="13.5">
      <c r="B169" s="250"/>
      <c r="D169" s="259" t="s">
        <v>157</v>
      </c>
      <c r="E169" s="260" t="s">
        <v>5</v>
      </c>
      <c r="F169" s="261" t="s">
        <v>2179</v>
      </c>
      <c r="H169" s="262">
        <v>5660.42</v>
      </c>
      <c r="I169" s="9"/>
      <c r="L169" s="250"/>
      <c r="M169" s="256"/>
      <c r="N169" s="257"/>
      <c r="O169" s="257"/>
      <c r="P169" s="257"/>
      <c r="Q169" s="257"/>
      <c r="R169" s="257"/>
      <c r="S169" s="257"/>
      <c r="T169" s="258"/>
      <c r="AT169" s="253" t="s">
        <v>157</v>
      </c>
      <c r="AU169" s="253" t="s">
        <v>86</v>
      </c>
      <c r="AV169" s="251" t="s">
        <v>86</v>
      </c>
      <c r="AW169" s="251" t="s">
        <v>39</v>
      </c>
      <c r="AX169" s="251" t="s">
        <v>84</v>
      </c>
      <c r="AY169" s="253" t="s">
        <v>149</v>
      </c>
    </row>
    <row r="170" spans="2:65" s="117" customFormat="1" ht="25.5" customHeight="1">
      <c r="B170" s="112"/>
      <c r="C170" s="239" t="s">
        <v>244</v>
      </c>
      <c r="D170" s="239" t="s">
        <v>151</v>
      </c>
      <c r="E170" s="240" t="s">
        <v>2180</v>
      </c>
      <c r="F170" s="241" t="s">
        <v>2181</v>
      </c>
      <c r="G170" s="242" t="s">
        <v>182</v>
      </c>
      <c r="H170" s="243">
        <v>11743.986</v>
      </c>
      <c r="I170" s="8"/>
      <c r="J170" s="244">
        <f>ROUND(I170*H170,2)</f>
        <v>0</v>
      </c>
      <c r="K170" s="241"/>
      <c r="L170" s="112"/>
      <c r="M170" s="245" t="s">
        <v>5</v>
      </c>
      <c r="N170" s="246" t="s">
        <v>47</v>
      </c>
      <c r="O170" s="113"/>
      <c r="P170" s="247">
        <f>O170*H170</f>
        <v>0</v>
      </c>
      <c r="Q170" s="247">
        <v>0.0057</v>
      </c>
      <c r="R170" s="247">
        <f>Q170*H170</f>
        <v>66.9407202</v>
      </c>
      <c r="S170" s="247">
        <v>0</v>
      </c>
      <c r="T170" s="248">
        <f>S170*H170</f>
        <v>0</v>
      </c>
      <c r="AR170" s="97" t="s">
        <v>155</v>
      </c>
      <c r="AT170" s="97" t="s">
        <v>151</v>
      </c>
      <c r="AU170" s="97" t="s">
        <v>86</v>
      </c>
      <c r="AY170" s="97" t="s">
        <v>149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97" t="s">
        <v>84</v>
      </c>
      <c r="BK170" s="249">
        <f>ROUND(I170*H170,2)</f>
        <v>0</v>
      </c>
      <c r="BL170" s="97" t="s">
        <v>155</v>
      </c>
      <c r="BM170" s="97" t="s">
        <v>2182</v>
      </c>
    </row>
    <row r="171" spans="2:51" s="264" customFormat="1" ht="13.5">
      <c r="B171" s="263"/>
      <c r="D171" s="252" t="s">
        <v>157</v>
      </c>
      <c r="E171" s="265" t="s">
        <v>5</v>
      </c>
      <c r="F171" s="266" t="s">
        <v>2183</v>
      </c>
      <c r="H171" s="267" t="s">
        <v>5</v>
      </c>
      <c r="I171" s="10"/>
      <c r="L171" s="263"/>
      <c r="M171" s="268"/>
      <c r="N171" s="269"/>
      <c r="O171" s="269"/>
      <c r="P171" s="269"/>
      <c r="Q171" s="269"/>
      <c r="R171" s="269"/>
      <c r="S171" s="269"/>
      <c r="T171" s="270"/>
      <c r="AT171" s="267" t="s">
        <v>157</v>
      </c>
      <c r="AU171" s="267" t="s">
        <v>86</v>
      </c>
      <c r="AV171" s="264" t="s">
        <v>84</v>
      </c>
      <c r="AW171" s="264" t="s">
        <v>39</v>
      </c>
      <c r="AX171" s="264" t="s">
        <v>76</v>
      </c>
      <c r="AY171" s="267" t="s">
        <v>149</v>
      </c>
    </row>
    <row r="172" spans="2:51" s="251" customFormat="1" ht="13.5">
      <c r="B172" s="250"/>
      <c r="D172" s="259" t="s">
        <v>157</v>
      </c>
      <c r="E172" s="260" t="s">
        <v>5</v>
      </c>
      <c r="F172" s="261" t="s">
        <v>2184</v>
      </c>
      <c r="H172" s="262">
        <v>11743.986</v>
      </c>
      <c r="I172" s="9"/>
      <c r="L172" s="250"/>
      <c r="M172" s="256"/>
      <c r="N172" s="257"/>
      <c r="O172" s="257"/>
      <c r="P172" s="257"/>
      <c r="Q172" s="257"/>
      <c r="R172" s="257"/>
      <c r="S172" s="257"/>
      <c r="T172" s="258"/>
      <c r="AT172" s="253" t="s">
        <v>157</v>
      </c>
      <c r="AU172" s="253" t="s">
        <v>86</v>
      </c>
      <c r="AV172" s="251" t="s">
        <v>86</v>
      </c>
      <c r="AW172" s="251" t="s">
        <v>39</v>
      </c>
      <c r="AX172" s="251" t="s">
        <v>84</v>
      </c>
      <c r="AY172" s="253" t="s">
        <v>149</v>
      </c>
    </row>
    <row r="173" spans="2:65" s="117" customFormat="1" ht="25.5" customHeight="1">
      <c r="B173" s="112"/>
      <c r="C173" s="239" t="s">
        <v>249</v>
      </c>
      <c r="D173" s="239" t="s">
        <v>151</v>
      </c>
      <c r="E173" s="240" t="s">
        <v>2185</v>
      </c>
      <c r="F173" s="241" t="s">
        <v>2186</v>
      </c>
      <c r="G173" s="242" t="s">
        <v>182</v>
      </c>
      <c r="H173" s="243">
        <v>6956.327</v>
      </c>
      <c r="I173" s="8"/>
      <c r="J173" s="244">
        <f>ROUND(I173*H173,2)</f>
        <v>0</v>
      </c>
      <c r="K173" s="241"/>
      <c r="L173" s="112"/>
      <c r="M173" s="245" t="s">
        <v>5</v>
      </c>
      <c r="N173" s="246" t="s">
        <v>47</v>
      </c>
      <c r="O173" s="113"/>
      <c r="P173" s="247">
        <f>O173*H173</f>
        <v>0</v>
      </c>
      <c r="Q173" s="247">
        <v>0.00012</v>
      </c>
      <c r="R173" s="247">
        <f>Q173*H173</f>
        <v>0.83475924</v>
      </c>
      <c r="S173" s="247">
        <v>0</v>
      </c>
      <c r="T173" s="248">
        <f>S173*H173</f>
        <v>0</v>
      </c>
      <c r="AR173" s="97" t="s">
        <v>155</v>
      </c>
      <c r="AT173" s="97" t="s">
        <v>151</v>
      </c>
      <c r="AU173" s="97" t="s">
        <v>86</v>
      </c>
      <c r="AY173" s="97" t="s">
        <v>149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97" t="s">
        <v>84</v>
      </c>
      <c r="BK173" s="249">
        <f>ROUND(I173*H173,2)</f>
        <v>0</v>
      </c>
      <c r="BL173" s="97" t="s">
        <v>155</v>
      </c>
      <c r="BM173" s="97" t="s">
        <v>2187</v>
      </c>
    </row>
    <row r="174" spans="2:51" s="251" customFormat="1" ht="13.5">
      <c r="B174" s="250"/>
      <c r="D174" s="252" t="s">
        <v>157</v>
      </c>
      <c r="E174" s="253" t="s">
        <v>5</v>
      </c>
      <c r="F174" s="254" t="s">
        <v>2188</v>
      </c>
      <c r="H174" s="255">
        <v>889.327</v>
      </c>
      <c r="I174" s="9"/>
      <c r="L174" s="250"/>
      <c r="M174" s="256"/>
      <c r="N174" s="257"/>
      <c r="O174" s="257"/>
      <c r="P174" s="257"/>
      <c r="Q174" s="257"/>
      <c r="R174" s="257"/>
      <c r="S174" s="257"/>
      <c r="T174" s="258"/>
      <c r="AT174" s="253" t="s">
        <v>157</v>
      </c>
      <c r="AU174" s="253" t="s">
        <v>86</v>
      </c>
      <c r="AV174" s="251" t="s">
        <v>86</v>
      </c>
      <c r="AW174" s="251" t="s">
        <v>39</v>
      </c>
      <c r="AX174" s="251" t="s">
        <v>76</v>
      </c>
      <c r="AY174" s="253" t="s">
        <v>149</v>
      </c>
    </row>
    <row r="175" spans="2:51" s="251" customFormat="1" ht="13.5">
      <c r="B175" s="250"/>
      <c r="D175" s="252" t="s">
        <v>157</v>
      </c>
      <c r="E175" s="253" t="s">
        <v>5</v>
      </c>
      <c r="F175" s="254" t="s">
        <v>2189</v>
      </c>
      <c r="H175" s="255">
        <v>400</v>
      </c>
      <c r="I175" s="9"/>
      <c r="L175" s="250"/>
      <c r="M175" s="256"/>
      <c r="N175" s="257"/>
      <c r="O175" s="257"/>
      <c r="P175" s="257"/>
      <c r="Q175" s="257"/>
      <c r="R175" s="257"/>
      <c r="S175" s="257"/>
      <c r="T175" s="258"/>
      <c r="AT175" s="253" t="s">
        <v>157</v>
      </c>
      <c r="AU175" s="253" t="s">
        <v>86</v>
      </c>
      <c r="AV175" s="251" t="s">
        <v>86</v>
      </c>
      <c r="AW175" s="251" t="s">
        <v>39</v>
      </c>
      <c r="AX175" s="251" t="s">
        <v>76</v>
      </c>
      <c r="AY175" s="253" t="s">
        <v>149</v>
      </c>
    </row>
    <row r="176" spans="2:51" s="251" customFormat="1" ht="13.5">
      <c r="B176" s="250"/>
      <c r="D176" s="252" t="s">
        <v>157</v>
      </c>
      <c r="E176" s="253" t="s">
        <v>5</v>
      </c>
      <c r="F176" s="254" t="s">
        <v>2190</v>
      </c>
      <c r="H176" s="255">
        <v>5667</v>
      </c>
      <c r="I176" s="9"/>
      <c r="L176" s="250"/>
      <c r="M176" s="256"/>
      <c r="N176" s="257"/>
      <c r="O176" s="257"/>
      <c r="P176" s="257"/>
      <c r="Q176" s="257"/>
      <c r="R176" s="257"/>
      <c r="S176" s="257"/>
      <c r="T176" s="258"/>
      <c r="AT176" s="253" t="s">
        <v>157</v>
      </c>
      <c r="AU176" s="253" t="s">
        <v>86</v>
      </c>
      <c r="AV176" s="251" t="s">
        <v>86</v>
      </c>
      <c r="AW176" s="251" t="s">
        <v>39</v>
      </c>
      <c r="AX176" s="251" t="s">
        <v>76</v>
      </c>
      <c r="AY176" s="253" t="s">
        <v>149</v>
      </c>
    </row>
    <row r="177" spans="2:51" s="281" customFormat="1" ht="13.5">
      <c r="B177" s="280"/>
      <c r="D177" s="259" t="s">
        <v>157</v>
      </c>
      <c r="E177" s="282" t="s">
        <v>5</v>
      </c>
      <c r="F177" s="283" t="s">
        <v>237</v>
      </c>
      <c r="H177" s="284">
        <v>6956.327</v>
      </c>
      <c r="I177" s="12"/>
      <c r="L177" s="280"/>
      <c r="M177" s="285"/>
      <c r="N177" s="286"/>
      <c r="O177" s="286"/>
      <c r="P177" s="286"/>
      <c r="Q177" s="286"/>
      <c r="R177" s="286"/>
      <c r="S177" s="286"/>
      <c r="T177" s="287"/>
      <c r="AT177" s="288" t="s">
        <v>157</v>
      </c>
      <c r="AU177" s="288" t="s">
        <v>86</v>
      </c>
      <c r="AV177" s="281" t="s">
        <v>155</v>
      </c>
      <c r="AW177" s="281" t="s">
        <v>39</v>
      </c>
      <c r="AX177" s="281" t="s">
        <v>84</v>
      </c>
      <c r="AY177" s="288" t="s">
        <v>149</v>
      </c>
    </row>
    <row r="178" spans="2:65" s="117" customFormat="1" ht="25.5" customHeight="1">
      <c r="B178" s="112"/>
      <c r="C178" s="239" t="s">
        <v>253</v>
      </c>
      <c r="D178" s="239" t="s">
        <v>151</v>
      </c>
      <c r="E178" s="240" t="s">
        <v>2191</v>
      </c>
      <c r="F178" s="241" t="s">
        <v>2192</v>
      </c>
      <c r="G178" s="242" t="s">
        <v>182</v>
      </c>
      <c r="H178" s="243">
        <v>889.327</v>
      </c>
      <c r="I178" s="8"/>
      <c r="J178" s="244">
        <f>ROUND(I178*H178,2)</f>
        <v>0</v>
      </c>
      <c r="K178" s="241"/>
      <c r="L178" s="112"/>
      <c r="M178" s="245" t="s">
        <v>5</v>
      </c>
      <c r="N178" s="246" t="s">
        <v>47</v>
      </c>
      <c r="O178" s="113"/>
      <c r="P178" s="247">
        <f>O178*H178</f>
        <v>0</v>
      </c>
      <c r="Q178" s="247">
        <v>0.00012</v>
      </c>
      <c r="R178" s="247">
        <f>Q178*H178</f>
        <v>0.10671924</v>
      </c>
      <c r="S178" s="247">
        <v>0</v>
      </c>
      <c r="T178" s="248">
        <f>S178*H178</f>
        <v>0</v>
      </c>
      <c r="AR178" s="97" t="s">
        <v>155</v>
      </c>
      <c r="AT178" s="97" t="s">
        <v>151</v>
      </c>
      <c r="AU178" s="97" t="s">
        <v>86</v>
      </c>
      <c r="AY178" s="97" t="s">
        <v>149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97" t="s">
        <v>84</v>
      </c>
      <c r="BK178" s="249">
        <f>ROUND(I178*H178,2)</f>
        <v>0</v>
      </c>
      <c r="BL178" s="97" t="s">
        <v>155</v>
      </c>
      <c r="BM178" s="97" t="s">
        <v>2193</v>
      </c>
    </row>
    <row r="179" spans="2:51" s="251" customFormat="1" ht="13.5">
      <c r="B179" s="250"/>
      <c r="D179" s="252" t="s">
        <v>157</v>
      </c>
      <c r="E179" s="253" t="s">
        <v>5</v>
      </c>
      <c r="F179" s="254" t="s">
        <v>2188</v>
      </c>
      <c r="H179" s="255">
        <v>889.327</v>
      </c>
      <c r="I179" s="9"/>
      <c r="L179" s="250"/>
      <c r="M179" s="256"/>
      <c r="N179" s="257"/>
      <c r="O179" s="257"/>
      <c r="P179" s="257"/>
      <c r="Q179" s="257"/>
      <c r="R179" s="257"/>
      <c r="S179" s="257"/>
      <c r="T179" s="258"/>
      <c r="AT179" s="253" t="s">
        <v>157</v>
      </c>
      <c r="AU179" s="253" t="s">
        <v>86</v>
      </c>
      <c r="AV179" s="251" t="s">
        <v>86</v>
      </c>
      <c r="AW179" s="251" t="s">
        <v>39</v>
      </c>
      <c r="AX179" s="251" t="s">
        <v>84</v>
      </c>
      <c r="AY179" s="253" t="s">
        <v>149</v>
      </c>
    </row>
    <row r="180" spans="2:63" s="226" customFormat="1" ht="29.85" customHeight="1">
      <c r="B180" s="225"/>
      <c r="D180" s="236" t="s">
        <v>75</v>
      </c>
      <c r="E180" s="237" t="s">
        <v>192</v>
      </c>
      <c r="F180" s="237" t="s">
        <v>2194</v>
      </c>
      <c r="I180" s="7"/>
      <c r="J180" s="238">
        <f>BK180</f>
        <v>0</v>
      </c>
      <c r="L180" s="225"/>
      <c r="M180" s="230"/>
      <c r="N180" s="231"/>
      <c r="O180" s="231"/>
      <c r="P180" s="232">
        <f>SUM(P181:P197)</f>
        <v>0</v>
      </c>
      <c r="Q180" s="231"/>
      <c r="R180" s="232">
        <f>SUM(R181:R197)</f>
        <v>81.79502986</v>
      </c>
      <c r="S180" s="231"/>
      <c r="T180" s="233">
        <f>SUM(T181:T197)</f>
        <v>0</v>
      </c>
      <c r="AR180" s="227" t="s">
        <v>84</v>
      </c>
      <c r="AT180" s="234" t="s">
        <v>75</v>
      </c>
      <c r="AU180" s="234" t="s">
        <v>84</v>
      </c>
      <c r="AY180" s="227" t="s">
        <v>149</v>
      </c>
      <c r="BK180" s="235">
        <f>SUM(BK181:BK197)</f>
        <v>0</v>
      </c>
    </row>
    <row r="181" spans="2:65" s="117" customFormat="1" ht="25.5" customHeight="1">
      <c r="B181" s="112"/>
      <c r="C181" s="239" t="s">
        <v>258</v>
      </c>
      <c r="D181" s="239" t="s">
        <v>151</v>
      </c>
      <c r="E181" s="240" t="s">
        <v>2195</v>
      </c>
      <c r="F181" s="241" t="s">
        <v>2196</v>
      </c>
      <c r="G181" s="242" t="s">
        <v>189</v>
      </c>
      <c r="H181" s="243">
        <v>34.254</v>
      </c>
      <c r="I181" s="8"/>
      <c r="J181" s="244">
        <f>ROUND(I181*H181,2)</f>
        <v>0</v>
      </c>
      <c r="K181" s="241"/>
      <c r="L181" s="112"/>
      <c r="M181" s="245" t="s">
        <v>5</v>
      </c>
      <c r="N181" s="246" t="s">
        <v>47</v>
      </c>
      <c r="O181" s="113"/>
      <c r="P181" s="247">
        <f>O181*H181</f>
        <v>0</v>
      </c>
      <c r="Q181" s="247">
        <v>0.00128</v>
      </c>
      <c r="R181" s="247">
        <f>Q181*H181</f>
        <v>0.04384512</v>
      </c>
      <c r="S181" s="247">
        <v>0</v>
      </c>
      <c r="T181" s="248">
        <f>S181*H181</f>
        <v>0</v>
      </c>
      <c r="AR181" s="97" t="s">
        <v>155</v>
      </c>
      <c r="AT181" s="97" t="s">
        <v>151</v>
      </c>
      <c r="AU181" s="97" t="s">
        <v>86</v>
      </c>
      <c r="AY181" s="97" t="s">
        <v>149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97" t="s">
        <v>84</v>
      </c>
      <c r="BK181" s="249">
        <f>ROUND(I181*H181,2)</f>
        <v>0</v>
      </c>
      <c r="BL181" s="97" t="s">
        <v>155</v>
      </c>
      <c r="BM181" s="97" t="s">
        <v>2197</v>
      </c>
    </row>
    <row r="182" spans="2:51" s="264" customFormat="1" ht="13.5">
      <c r="B182" s="263"/>
      <c r="D182" s="252" t="s">
        <v>157</v>
      </c>
      <c r="E182" s="265" t="s">
        <v>5</v>
      </c>
      <c r="F182" s="266" t="s">
        <v>2198</v>
      </c>
      <c r="H182" s="267" t="s">
        <v>5</v>
      </c>
      <c r="I182" s="10"/>
      <c r="L182" s="263"/>
      <c r="M182" s="268"/>
      <c r="N182" s="269"/>
      <c r="O182" s="269"/>
      <c r="P182" s="269"/>
      <c r="Q182" s="269"/>
      <c r="R182" s="269"/>
      <c r="S182" s="269"/>
      <c r="T182" s="270"/>
      <c r="AT182" s="267" t="s">
        <v>157</v>
      </c>
      <c r="AU182" s="267" t="s">
        <v>86</v>
      </c>
      <c r="AV182" s="264" t="s">
        <v>84</v>
      </c>
      <c r="AW182" s="264" t="s">
        <v>39</v>
      </c>
      <c r="AX182" s="264" t="s">
        <v>76</v>
      </c>
      <c r="AY182" s="267" t="s">
        <v>149</v>
      </c>
    </row>
    <row r="183" spans="2:51" s="251" customFormat="1" ht="13.5">
      <c r="B183" s="250"/>
      <c r="D183" s="259" t="s">
        <v>157</v>
      </c>
      <c r="E183" s="260" t="s">
        <v>5</v>
      </c>
      <c r="F183" s="261" t="s">
        <v>2199</v>
      </c>
      <c r="H183" s="262">
        <v>34.254</v>
      </c>
      <c r="I183" s="9"/>
      <c r="L183" s="250"/>
      <c r="M183" s="256"/>
      <c r="N183" s="257"/>
      <c r="O183" s="257"/>
      <c r="P183" s="257"/>
      <c r="Q183" s="257"/>
      <c r="R183" s="257"/>
      <c r="S183" s="257"/>
      <c r="T183" s="258"/>
      <c r="AT183" s="253" t="s">
        <v>157</v>
      </c>
      <c r="AU183" s="253" t="s">
        <v>86</v>
      </c>
      <c r="AV183" s="251" t="s">
        <v>86</v>
      </c>
      <c r="AW183" s="251" t="s">
        <v>39</v>
      </c>
      <c r="AX183" s="251" t="s">
        <v>84</v>
      </c>
      <c r="AY183" s="253" t="s">
        <v>149</v>
      </c>
    </row>
    <row r="184" spans="2:65" s="117" customFormat="1" ht="25.5" customHeight="1">
      <c r="B184" s="112"/>
      <c r="C184" s="239" t="s">
        <v>10</v>
      </c>
      <c r="D184" s="239" t="s">
        <v>151</v>
      </c>
      <c r="E184" s="240" t="s">
        <v>2200</v>
      </c>
      <c r="F184" s="241" t="s">
        <v>2201</v>
      </c>
      <c r="G184" s="242" t="s">
        <v>189</v>
      </c>
      <c r="H184" s="243">
        <v>14.733</v>
      </c>
      <c r="I184" s="8"/>
      <c r="J184" s="244">
        <f>ROUND(I184*H184,2)</f>
        <v>0</v>
      </c>
      <c r="K184" s="241"/>
      <c r="L184" s="112"/>
      <c r="M184" s="245" t="s">
        <v>5</v>
      </c>
      <c r="N184" s="246" t="s">
        <v>47</v>
      </c>
      <c r="O184" s="113"/>
      <c r="P184" s="247">
        <f>O184*H184</f>
        <v>0</v>
      </c>
      <c r="Q184" s="247">
        <v>0.00178</v>
      </c>
      <c r="R184" s="247">
        <f>Q184*H184</f>
        <v>0.02622474</v>
      </c>
      <c r="S184" s="247">
        <v>0</v>
      </c>
      <c r="T184" s="248">
        <f>S184*H184</f>
        <v>0</v>
      </c>
      <c r="AR184" s="97" t="s">
        <v>155</v>
      </c>
      <c r="AT184" s="97" t="s">
        <v>151</v>
      </c>
      <c r="AU184" s="97" t="s">
        <v>86</v>
      </c>
      <c r="AY184" s="97" t="s">
        <v>149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97" t="s">
        <v>84</v>
      </c>
      <c r="BK184" s="249">
        <f>ROUND(I184*H184,2)</f>
        <v>0</v>
      </c>
      <c r="BL184" s="97" t="s">
        <v>155</v>
      </c>
      <c r="BM184" s="97" t="s">
        <v>2202</v>
      </c>
    </row>
    <row r="185" spans="2:51" s="251" customFormat="1" ht="27">
      <c r="B185" s="250"/>
      <c r="D185" s="259" t="s">
        <v>157</v>
      </c>
      <c r="E185" s="260" t="s">
        <v>5</v>
      </c>
      <c r="F185" s="261" t="s">
        <v>2203</v>
      </c>
      <c r="H185" s="262">
        <v>14.733</v>
      </c>
      <c r="I185" s="9"/>
      <c r="L185" s="250"/>
      <c r="M185" s="256"/>
      <c r="N185" s="257"/>
      <c r="O185" s="257"/>
      <c r="P185" s="257"/>
      <c r="Q185" s="257"/>
      <c r="R185" s="257"/>
      <c r="S185" s="257"/>
      <c r="T185" s="258"/>
      <c r="AT185" s="253" t="s">
        <v>157</v>
      </c>
      <c r="AU185" s="253" t="s">
        <v>86</v>
      </c>
      <c r="AV185" s="251" t="s">
        <v>86</v>
      </c>
      <c r="AW185" s="251" t="s">
        <v>39</v>
      </c>
      <c r="AX185" s="251" t="s">
        <v>84</v>
      </c>
      <c r="AY185" s="253" t="s">
        <v>149</v>
      </c>
    </row>
    <row r="186" spans="2:65" s="117" customFormat="1" ht="16.5" customHeight="1">
      <c r="B186" s="112"/>
      <c r="C186" s="239" t="s">
        <v>267</v>
      </c>
      <c r="D186" s="239" t="s">
        <v>151</v>
      </c>
      <c r="E186" s="240" t="s">
        <v>2204</v>
      </c>
      <c r="F186" s="241" t="s">
        <v>2205</v>
      </c>
      <c r="G186" s="242" t="s">
        <v>189</v>
      </c>
      <c r="H186" s="243">
        <v>48.987</v>
      </c>
      <c r="I186" s="8"/>
      <c r="J186" s="244">
        <f>ROUND(I186*H186,2)</f>
        <v>0</v>
      </c>
      <c r="K186" s="241"/>
      <c r="L186" s="112"/>
      <c r="M186" s="245" t="s">
        <v>5</v>
      </c>
      <c r="N186" s="246" t="s">
        <v>47</v>
      </c>
      <c r="O186" s="113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97" t="s">
        <v>155</v>
      </c>
      <c r="AT186" s="97" t="s">
        <v>151</v>
      </c>
      <c r="AU186" s="97" t="s">
        <v>86</v>
      </c>
      <c r="AY186" s="97" t="s">
        <v>149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97" t="s">
        <v>84</v>
      </c>
      <c r="BK186" s="249">
        <f>ROUND(I186*H186,2)</f>
        <v>0</v>
      </c>
      <c r="BL186" s="97" t="s">
        <v>155</v>
      </c>
      <c r="BM186" s="97" t="s">
        <v>2206</v>
      </c>
    </row>
    <row r="187" spans="2:51" s="264" customFormat="1" ht="13.5">
      <c r="B187" s="263"/>
      <c r="D187" s="252" t="s">
        <v>157</v>
      </c>
      <c r="E187" s="265" t="s">
        <v>5</v>
      </c>
      <c r="F187" s="266" t="s">
        <v>2198</v>
      </c>
      <c r="H187" s="267" t="s">
        <v>5</v>
      </c>
      <c r="I187" s="10"/>
      <c r="L187" s="263"/>
      <c r="M187" s="268"/>
      <c r="N187" s="269"/>
      <c r="O187" s="269"/>
      <c r="P187" s="269"/>
      <c r="Q187" s="269"/>
      <c r="R187" s="269"/>
      <c r="S187" s="269"/>
      <c r="T187" s="270"/>
      <c r="AT187" s="267" t="s">
        <v>157</v>
      </c>
      <c r="AU187" s="267" t="s">
        <v>86</v>
      </c>
      <c r="AV187" s="264" t="s">
        <v>84</v>
      </c>
      <c r="AW187" s="264" t="s">
        <v>39</v>
      </c>
      <c r="AX187" s="264" t="s">
        <v>76</v>
      </c>
      <c r="AY187" s="267" t="s">
        <v>149</v>
      </c>
    </row>
    <row r="188" spans="2:51" s="251" customFormat="1" ht="13.5">
      <c r="B188" s="250"/>
      <c r="D188" s="252" t="s">
        <v>157</v>
      </c>
      <c r="E188" s="253" t="s">
        <v>5</v>
      </c>
      <c r="F188" s="254" t="s">
        <v>2199</v>
      </c>
      <c r="H188" s="255">
        <v>34.254</v>
      </c>
      <c r="I188" s="9"/>
      <c r="L188" s="250"/>
      <c r="M188" s="256"/>
      <c r="N188" s="257"/>
      <c r="O188" s="257"/>
      <c r="P188" s="257"/>
      <c r="Q188" s="257"/>
      <c r="R188" s="257"/>
      <c r="S188" s="257"/>
      <c r="T188" s="258"/>
      <c r="AT188" s="253" t="s">
        <v>157</v>
      </c>
      <c r="AU188" s="253" t="s">
        <v>86</v>
      </c>
      <c r="AV188" s="251" t="s">
        <v>86</v>
      </c>
      <c r="AW188" s="251" t="s">
        <v>39</v>
      </c>
      <c r="AX188" s="251" t="s">
        <v>76</v>
      </c>
      <c r="AY188" s="253" t="s">
        <v>149</v>
      </c>
    </row>
    <row r="189" spans="2:51" s="251" customFormat="1" ht="27">
      <c r="B189" s="250"/>
      <c r="D189" s="252" t="s">
        <v>157</v>
      </c>
      <c r="E189" s="253" t="s">
        <v>5</v>
      </c>
      <c r="F189" s="254" t="s">
        <v>2203</v>
      </c>
      <c r="H189" s="255">
        <v>14.733</v>
      </c>
      <c r="I189" s="9"/>
      <c r="L189" s="250"/>
      <c r="M189" s="256"/>
      <c r="N189" s="257"/>
      <c r="O189" s="257"/>
      <c r="P189" s="257"/>
      <c r="Q189" s="257"/>
      <c r="R189" s="257"/>
      <c r="S189" s="257"/>
      <c r="T189" s="258"/>
      <c r="AT189" s="253" t="s">
        <v>157</v>
      </c>
      <c r="AU189" s="253" t="s">
        <v>86</v>
      </c>
      <c r="AV189" s="251" t="s">
        <v>86</v>
      </c>
      <c r="AW189" s="251" t="s">
        <v>39</v>
      </c>
      <c r="AX189" s="251" t="s">
        <v>76</v>
      </c>
      <c r="AY189" s="253" t="s">
        <v>149</v>
      </c>
    </row>
    <row r="190" spans="2:51" s="281" customFormat="1" ht="13.5">
      <c r="B190" s="280"/>
      <c r="D190" s="259" t="s">
        <v>157</v>
      </c>
      <c r="E190" s="282" t="s">
        <v>5</v>
      </c>
      <c r="F190" s="283" t="s">
        <v>237</v>
      </c>
      <c r="H190" s="284">
        <v>48.987</v>
      </c>
      <c r="I190" s="12"/>
      <c r="L190" s="280"/>
      <c r="M190" s="285"/>
      <c r="N190" s="286"/>
      <c r="O190" s="286"/>
      <c r="P190" s="286"/>
      <c r="Q190" s="286"/>
      <c r="R190" s="286"/>
      <c r="S190" s="286"/>
      <c r="T190" s="287"/>
      <c r="AT190" s="288" t="s">
        <v>157</v>
      </c>
      <c r="AU190" s="288" t="s">
        <v>86</v>
      </c>
      <c r="AV190" s="281" t="s">
        <v>155</v>
      </c>
      <c r="AW190" s="281" t="s">
        <v>39</v>
      </c>
      <c r="AX190" s="281" t="s">
        <v>84</v>
      </c>
      <c r="AY190" s="288" t="s">
        <v>149</v>
      </c>
    </row>
    <row r="191" spans="2:65" s="117" customFormat="1" ht="25.5" customHeight="1">
      <c r="B191" s="112"/>
      <c r="C191" s="239" t="s">
        <v>271</v>
      </c>
      <c r="D191" s="239" t="s">
        <v>151</v>
      </c>
      <c r="E191" s="240" t="s">
        <v>2207</v>
      </c>
      <c r="F191" s="241" t="s">
        <v>2208</v>
      </c>
      <c r="G191" s="242" t="s">
        <v>163</v>
      </c>
      <c r="H191" s="243">
        <v>2</v>
      </c>
      <c r="I191" s="8"/>
      <c r="J191" s="244">
        <f>ROUND(I191*H191,2)</f>
        <v>0</v>
      </c>
      <c r="K191" s="241"/>
      <c r="L191" s="112"/>
      <c r="M191" s="245" t="s">
        <v>5</v>
      </c>
      <c r="N191" s="246" t="s">
        <v>47</v>
      </c>
      <c r="O191" s="113"/>
      <c r="P191" s="247">
        <f>O191*H191</f>
        <v>0</v>
      </c>
      <c r="Q191" s="247">
        <v>0.04005</v>
      </c>
      <c r="R191" s="247">
        <f>Q191*H191</f>
        <v>0.0801</v>
      </c>
      <c r="S191" s="247">
        <v>0</v>
      </c>
      <c r="T191" s="248">
        <f>S191*H191</f>
        <v>0</v>
      </c>
      <c r="AR191" s="97" t="s">
        <v>155</v>
      </c>
      <c r="AT191" s="97" t="s">
        <v>151</v>
      </c>
      <c r="AU191" s="97" t="s">
        <v>86</v>
      </c>
      <c r="AY191" s="97" t="s">
        <v>149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97" t="s">
        <v>84</v>
      </c>
      <c r="BK191" s="249">
        <f>ROUND(I191*H191,2)</f>
        <v>0</v>
      </c>
      <c r="BL191" s="97" t="s">
        <v>155</v>
      </c>
      <c r="BM191" s="97" t="s">
        <v>2209</v>
      </c>
    </row>
    <row r="192" spans="2:47" s="117" customFormat="1" ht="94.5">
      <c r="B192" s="112"/>
      <c r="D192" s="259" t="s">
        <v>242</v>
      </c>
      <c r="F192" s="294" t="s">
        <v>2210</v>
      </c>
      <c r="I192" s="13"/>
      <c r="L192" s="112"/>
      <c r="M192" s="290"/>
      <c r="N192" s="113"/>
      <c r="O192" s="113"/>
      <c r="P192" s="113"/>
      <c r="Q192" s="113"/>
      <c r="R192" s="113"/>
      <c r="S192" s="113"/>
      <c r="T192" s="143"/>
      <c r="AT192" s="97" t="s">
        <v>242</v>
      </c>
      <c r="AU192" s="97" t="s">
        <v>86</v>
      </c>
    </row>
    <row r="193" spans="2:65" s="117" customFormat="1" ht="25.5" customHeight="1">
      <c r="B193" s="112"/>
      <c r="C193" s="239" t="s">
        <v>276</v>
      </c>
      <c r="D193" s="239" t="s">
        <v>151</v>
      </c>
      <c r="E193" s="240" t="s">
        <v>2211</v>
      </c>
      <c r="F193" s="241" t="s">
        <v>2212</v>
      </c>
      <c r="G193" s="242" t="s">
        <v>163</v>
      </c>
      <c r="H193" s="243">
        <v>2</v>
      </c>
      <c r="I193" s="8"/>
      <c r="J193" s="244">
        <f>ROUND(I193*H193,2)</f>
        <v>0</v>
      </c>
      <c r="K193" s="241"/>
      <c r="L193" s="112"/>
      <c r="M193" s="245" t="s">
        <v>5</v>
      </c>
      <c r="N193" s="246" t="s">
        <v>47</v>
      </c>
      <c r="O193" s="113"/>
      <c r="P193" s="247">
        <f>O193*H193</f>
        <v>0</v>
      </c>
      <c r="Q193" s="247">
        <v>0.00598</v>
      </c>
      <c r="R193" s="247">
        <f>Q193*H193</f>
        <v>0.01196</v>
      </c>
      <c r="S193" s="247">
        <v>0</v>
      </c>
      <c r="T193" s="248">
        <f>S193*H193</f>
        <v>0</v>
      </c>
      <c r="AR193" s="97" t="s">
        <v>155</v>
      </c>
      <c r="AT193" s="97" t="s">
        <v>151</v>
      </c>
      <c r="AU193" s="97" t="s">
        <v>86</v>
      </c>
      <c r="AY193" s="97" t="s">
        <v>149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97" t="s">
        <v>84</v>
      </c>
      <c r="BK193" s="249">
        <f>ROUND(I193*H193,2)</f>
        <v>0</v>
      </c>
      <c r="BL193" s="97" t="s">
        <v>155</v>
      </c>
      <c r="BM193" s="97" t="s">
        <v>2213</v>
      </c>
    </row>
    <row r="194" spans="2:65" s="117" customFormat="1" ht="38.25" customHeight="1">
      <c r="B194" s="112"/>
      <c r="C194" s="239" t="s">
        <v>275</v>
      </c>
      <c r="D194" s="239" t="s">
        <v>151</v>
      </c>
      <c r="E194" s="240" t="s">
        <v>2214</v>
      </c>
      <c r="F194" s="241" t="s">
        <v>2215</v>
      </c>
      <c r="G194" s="242" t="s">
        <v>163</v>
      </c>
      <c r="H194" s="243">
        <v>2</v>
      </c>
      <c r="I194" s="8"/>
      <c r="J194" s="244">
        <f>ROUND(I194*H194,2)</f>
        <v>0</v>
      </c>
      <c r="K194" s="241"/>
      <c r="L194" s="112"/>
      <c r="M194" s="245" t="s">
        <v>5</v>
      </c>
      <c r="N194" s="246" t="s">
        <v>47</v>
      </c>
      <c r="O194" s="113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97" t="s">
        <v>155</v>
      </c>
      <c r="AT194" s="97" t="s">
        <v>151</v>
      </c>
      <c r="AU194" s="97" t="s">
        <v>86</v>
      </c>
      <c r="AY194" s="97" t="s">
        <v>149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97" t="s">
        <v>84</v>
      </c>
      <c r="BK194" s="249">
        <f>ROUND(I194*H194,2)</f>
        <v>0</v>
      </c>
      <c r="BL194" s="97" t="s">
        <v>155</v>
      </c>
      <c r="BM194" s="97" t="s">
        <v>2216</v>
      </c>
    </row>
    <row r="195" spans="2:65" s="117" customFormat="1" ht="25.5" customHeight="1">
      <c r="B195" s="112"/>
      <c r="C195" s="239" t="s">
        <v>283</v>
      </c>
      <c r="D195" s="239" t="s">
        <v>151</v>
      </c>
      <c r="E195" s="240" t="s">
        <v>2217</v>
      </c>
      <c r="F195" s="241" t="s">
        <v>2218</v>
      </c>
      <c r="G195" s="242" t="s">
        <v>163</v>
      </c>
      <c r="H195" s="243">
        <v>2</v>
      </c>
      <c r="I195" s="8"/>
      <c r="J195" s="244">
        <f>ROUND(I195*H195,2)</f>
        <v>0</v>
      </c>
      <c r="K195" s="241"/>
      <c r="L195" s="112"/>
      <c r="M195" s="245" t="s">
        <v>5</v>
      </c>
      <c r="N195" s="246" t="s">
        <v>47</v>
      </c>
      <c r="O195" s="113"/>
      <c r="P195" s="247">
        <f>O195*H195</f>
        <v>0</v>
      </c>
      <c r="Q195" s="247">
        <v>0.03232</v>
      </c>
      <c r="R195" s="247">
        <f>Q195*H195</f>
        <v>0.06464</v>
      </c>
      <c r="S195" s="247">
        <v>0</v>
      </c>
      <c r="T195" s="248">
        <f>S195*H195</f>
        <v>0</v>
      </c>
      <c r="AR195" s="97" t="s">
        <v>155</v>
      </c>
      <c r="AT195" s="97" t="s">
        <v>151</v>
      </c>
      <c r="AU195" s="97" t="s">
        <v>86</v>
      </c>
      <c r="AY195" s="97" t="s">
        <v>149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97" t="s">
        <v>84</v>
      </c>
      <c r="BK195" s="249">
        <f>ROUND(I195*H195,2)</f>
        <v>0</v>
      </c>
      <c r="BL195" s="97" t="s">
        <v>155</v>
      </c>
      <c r="BM195" s="97" t="s">
        <v>2219</v>
      </c>
    </row>
    <row r="196" spans="2:65" s="117" customFormat="1" ht="16.5" customHeight="1">
      <c r="B196" s="112"/>
      <c r="C196" s="239" t="s">
        <v>313</v>
      </c>
      <c r="D196" s="239" t="s">
        <v>151</v>
      </c>
      <c r="E196" s="240" t="s">
        <v>2220</v>
      </c>
      <c r="F196" s="241" t="s">
        <v>2221</v>
      </c>
      <c r="G196" s="242" t="s">
        <v>163</v>
      </c>
      <c r="H196" s="243">
        <v>2</v>
      </c>
      <c r="I196" s="8"/>
      <c r="J196" s="244">
        <f>ROUND(I196*H196,2)</f>
        <v>0</v>
      </c>
      <c r="K196" s="241"/>
      <c r="L196" s="112"/>
      <c r="M196" s="245" t="s">
        <v>5</v>
      </c>
      <c r="N196" s="246" t="s">
        <v>47</v>
      </c>
      <c r="O196" s="113"/>
      <c r="P196" s="247">
        <f>O196*H196</f>
        <v>0</v>
      </c>
      <c r="Q196" s="247">
        <v>40.78413</v>
      </c>
      <c r="R196" s="247">
        <f>Q196*H196</f>
        <v>81.56826</v>
      </c>
      <c r="S196" s="247">
        <v>0</v>
      </c>
      <c r="T196" s="248">
        <f>S196*H196</f>
        <v>0</v>
      </c>
      <c r="AR196" s="97" t="s">
        <v>155</v>
      </c>
      <c r="AT196" s="97" t="s">
        <v>151</v>
      </c>
      <c r="AU196" s="97" t="s">
        <v>86</v>
      </c>
      <c r="AY196" s="97" t="s">
        <v>149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97" t="s">
        <v>84</v>
      </c>
      <c r="BK196" s="249">
        <f>ROUND(I196*H196,2)</f>
        <v>0</v>
      </c>
      <c r="BL196" s="97" t="s">
        <v>155</v>
      </c>
      <c r="BM196" s="97" t="s">
        <v>2222</v>
      </c>
    </row>
    <row r="197" spans="2:47" s="117" customFormat="1" ht="81">
      <c r="B197" s="112"/>
      <c r="D197" s="252" t="s">
        <v>242</v>
      </c>
      <c r="F197" s="289" t="s">
        <v>2223</v>
      </c>
      <c r="I197" s="13"/>
      <c r="L197" s="112"/>
      <c r="M197" s="290"/>
      <c r="N197" s="113"/>
      <c r="O197" s="113"/>
      <c r="P197" s="113"/>
      <c r="Q197" s="113"/>
      <c r="R197" s="113"/>
      <c r="S197" s="113"/>
      <c r="T197" s="143"/>
      <c r="AT197" s="97" t="s">
        <v>242</v>
      </c>
      <c r="AU197" s="97" t="s">
        <v>86</v>
      </c>
    </row>
    <row r="198" spans="2:63" s="226" customFormat="1" ht="29.85" customHeight="1">
      <c r="B198" s="225"/>
      <c r="D198" s="236" t="s">
        <v>75</v>
      </c>
      <c r="E198" s="237" t="s">
        <v>197</v>
      </c>
      <c r="F198" s="237" t="s">
        <v>451</v>
      </c>
      <c r="I198" s="7"/>
      <c r="J198" s="238">
        <f>BK198</f>
        <v>0</v>
      </c>
      <c r="L198" s="225"/>
      <c r="M198" s="230"/>
      <c r="N198" s="231"/>
      <c r="O198" s="231"/>
      <c r="P198" s="232">
        <f>SUM(P199:P213)</f>
        <v>0</v>
      </c>
      <c r="Q198" s="231"/>
      <c r="R198" s="232">
        <f>SUM(R199:R213)</f>
        <v>1.00676308</v>
      </c>
      <c r="S198" s="231"/>
      <c r="T198" s="233">
        <f>SUM(T199:T213)</f>
        <v>69.617624</v>
      </c>
      <c r="AR198" s="227" t="s">
        <v>84</v>
      </c>
      <c r="AT198" s="234" t="s">
        <v>75</v>
      </c>
      <c r="AU198" s="234" t="s">
        <v>84</v>
      </c>
      <c r="AY198" s="227" t="s">
        <v>149</v>
      </c>
      <c r="BK198" s="235">
        <f>SUM(BK199:BK213)</f>
        <v>0</v>
      </c>
    </row>
    <row r="199" spans="2:65" s="117" customFormat="1" ht="25.5" customHeight="1">
      <c r="B199" s="112"/>
      <c r="C199" s="239" t="s">
        <v>317</v>
      </c>
      <c r="D199" s="239" t="s">
        <v>151</v>
      </c>
      <c r="E199" s="240" t="s">
        <v>2224</v>
      </c>
      <c r="F199" s="241" t="s">
        <v>2225</v>
      </c>
      <c r="G199" s="242" t="s">
        <v>182</v>
      </c>
      <c r="H199" s="243">
        <v>5461.819</v>
      </c>
      <c r="I199" s="8"/>
      <c r="J199" s="244">
        <f>ROUND(I199*H199,2)</f>
        <v>0</v>
      </c>
      <c r="K199" s="241"/>
      <c r="L199" s="112"/>
      <c r="M199" s="245" t="s">
        <v>5</v>
      </c>
      <c r="N199" s="246" t="s">
        <v>47</v>
      </c>
      <c r="O199" s="113"/>
      <c r="P199" s="247">
        <f>O199*H199</f>
        <v>0</v>
      </c>
      <c r="Q199" s="247">
        <v>0.00013</v>
      </c>
      <c r="R199" s="247">
        <f>Q199*H199</f>
        <v>0.71003647</v>
      </c>
      <c r="S199" s="247">
        <v>0</v>
      </c>
      <c r="T199" s="248">
        <f>S199*H199</f>
        <v>0</v>
      </c>
      <c r="AR199" s="97" t="s">
        <v>155</v>
      </c>
      <c r="AT199" s="97" t="s">
        <v>151</v>
      </c>
      <c r="AU199" s="97" t="s">
        <v>86</v>
      </c>
      <c r="AY199" s="97" t="s">
        <v>149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97" t="s">
        <v>84</v>
      </c>
      <c r="BK199" s="249">
        <f>ROUND(I199*H199,2)</f>
        <v>0</v>
      </c>
      <c r="BL199" s="97" t="s">
        <v>155</v>
      </c>
      <c r="BM199" s="97" t="s">
        <v>2226</v>
      </c>
    </row>
    <row r="200" spans="2:51" s="251" customFormat="1" ht="13.5">
      <c r="B200" s="250"/>
      <c r="D200" s="259" t="s">
        <v>157</v>
      </c>
      <c r="E200" s="260" t="s">
        <v>5</v>
      </c>
      <c r="F200" s="261" t="s">
        <v>2227</v>
      </c>
      <c r="H200" s="262">
        <v>5461.819</v>
      </c>
      <c r="I200" s="9"/>
      <c r="L200" s="250"/>
      <c r="M200" s="256"/>
      <c r="N200" s="257"/>
      <c r="O200" s="257"/>
      <c r="P200" s="257"/>
      <c r="Q200" s="257"/>
      <c r="R200" s="257"/>
      <c r="S200" s="257"/>
      <c r="T200" s="258"/>
      <c r="AT200" s="253" t="s">
        <v>157</v>
      </c>
      <c r="AU200" s="253" t="s">
        <v>86</v>
      </c>
      <c r="AV200" s="251" t="s">
        <v>86</v>
      </c>
      <c r="AW200" s="251" t="s">
        <v>39</v>
      </c>
      <c r="AX200" s="251" t="s">
        <v>84</v>
      </c>
      <c r="AY200" s="253" t="s">
        <v>149</v>
      </c>
    </row>
    <row r="201" spans="2:65" s="117" customFormat="1" ht="25.5" customHeight="1">
      <c r="B201" s="112"/>
      <c r="C201" s="239" t="s">
        <v>322</v>
      </c>
      <c r="D201" s="239" t="s">
        <v>151</v>
      </c>
      <c r="E201" s="240" t="s">
        <v>2228</v>
      </c>
      <c r="F201" s="241" t="s">
        <v>2229</v>
      </c>
      <c r="G201" s="242" t="s">
        <v>182</v>
      </c>
      <c r="H201" s="243">
        <v>198.601</v>
      </c>
      <c r="I201" s="8"/>
      <c r="J201" s="244">
        <f>ROUND(I201*H201,2)</f>
        <v>0</v>
      </c>
      <c r="K201" s="241"/>
      <c r="L201" s="112"/>
      <c r="M201" s="245" t="s">
        <v>5</v>
      </c>
      <c r="N201" s="246" t="s">
        <v>47</v>
      </c>
      <c r="O201" s="113"/>
      <c r="P201" s="247">
        <f>O201*H201</f>
        <v>0</v>
      </c>
      <c r="Q201" s="247">
        <v>0.00021</v>
      </c>
      <c r="R201" s="247">
        <f>Q201*H201</f>
        <v>0.04170621</v>
      </c>
      <c r="S201" s="247">
        <v>0</v>
      </c>
      <c r="T201" s="248">
        <f>S201*H201</f>
        <v>0</v>
      </c>
      <c r="AR201" s="97" t="s">
        <v>155</v>
      </c>
      <c r="AT201" s="97" t="s">
        <v>151</v>
      </c>
      <c r="AU201" s="97" t="s">
        <v>86</v>
      </c>
      <c r="AY201" s="97" t="s">
        <v>149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97" t="s">
        <v>84</v>
      </c>
      <c r="BK201" s="249">
        <f>ROUND(I201*H201,2)</f>
        <v>0</v>
      </c>
      <c r="BL201" s="97" t="s">
        <v>155</v>
      </c>
      <c r="BM201" s="97" t="s">
        <v>2230</v>
      </c>
    </row>
    <row r="202" spans="2:51" s="251" customFormat="1" ht="13.5">
      <c r="B202" s="250"/>
      <c r="D202" s="259" t="s">
        <v>157</v>
      </c>
      <c r="E202" s="260" t="s">
        <v>5</v>
      </c>
      <c r="F202" s="261" t="s">
        <v>2231</v>
      </c>
      <c r="H202" s="262">
        <v>198.601</v>
      </c>
      <c r="I202" s="9"/>
      <c r="L202" s="250"/>
      <c r="M202" s="256"/>
      <c r="N202" s="257"/>
      <c r="O202" s="257"/>
      <c r="P202" s="257"/>
      <c r="Q202" s="257"/>
      <c r="R202" s="257"/>
      <c r="S202" s="257"/>
      <c r="T202" s="258"/>
      <c r="AT202" s="253" t="s">
        <v>157</v>
      </c>
      <c r="AU202" s="253" t="s">
        <v>86</v>
      </c>
      <c r="AV202" s="251" t="s">
        <v>86</v>
      </c>
      <c r="AW202" s="251" t="s">
        <v>39</v>
      </c>
      <c r="AX202" s="251" t="s">
        <v>84</v>
      </c>
      <c r="AY202" s="253" t="s">
        <v>149</v>
      </c>
    </row>
    <row r="203" spans="2:65" s="117" customFormat="1" ht="63.75" customHeight="1">
      <c r="B203" s="112"/>
      <c r="C203" s="239" t="s">
        <v>326</v>
      </c>
      <c r="D203" s="239" t="s">
        <v>151</v>
      </c>
      <c r="E203" s="240" t="s">
        <v>2232</v>
      </c>
      <c r="F203" s="241" t="s">
        <v>2233</v>
      </c>
      <c r="G203" s="242" t="s">
        <v>182</v>
      </c>
      <c r="H203" s="243">
        <v>6139.81</v>
      </c>
      <c r="I203" s="8"/>
      <c r="J203" s="244">
        <f>ROUND(I203*H203,2)</f>
        <v>0</v>
      </c>
      <c r="K203" s="241"/>
      <c r="L203" s="112"/>
      <c r="M203" s="245" t="s">
        <v>5</v>
      </c>
      <c r="N203" s="246" t="s">
        <v>47</v>
      </c>
      <c r="O203" s="113"/>
      <c r="P203" s="247">
        <f>O203*H203</f>
        <v>0</v>
      </c>
      <c r="Q203" s="247">
        <v>4E-05</v>
      </c>
      <c r="R203" s="247">
        <f>Q203*H203</f>
        <v>0.24559240000000004</v>
      </c>
      <c r="S203" s="247">
        <v>0</v>
      </c>
      <c r="T203" s="248">
        <f>S203*H203</f>
        <v>0</v>
      </c>
      <c r="AR203" s="97" t="s">
        <v>155</v>
      </c>
      <c r="AT203" s="97" t="s">
        <v>151</v>
      </c>
      <c r="AU203" s="97" t="s">
        <v>86</v>
      </c>
      <c r="AY203" s="97" t="s">
        <v>149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97" t="s">
        <v>84</v>
      </c>
      <c r="BK203" s="249">
        <f>ROUND(I203*H203,2)</f>
        <v>0</v>
      </c>
      <c r="BL203" s="97" t="s">
        <v>155</v>
      </c>
      <c r="BM203" s="97" t="s">
        <v>2234</v>
      </c>
    </row>
    <row r="204" spans="2:51" s="264" customFormat="1" ht="13.5">
      <c r="B204" s="263"/>
      <c r="D204" s="252" t="s">
        <v>157</v>
      </c>
      <c r="E204" s="265" t="s">
        <v>5</v>
      </c>
      <c r="F204" s="266" t="s">
        <v>2235</v>
      </c>
      <c r="H204" s="267" t="s">
        <v>5</v>
      </c>
      <c r="I204" s="10"/>
      <c r="L204" s="263"/>
      <c r="M204" s="268"/>
      <c r="N204" s="269"/>
      <c r="O204" s="269"/>
      <c r="P204" s="269"/>
      <c r="Q204" s="269"/>
      <c r="R204" s="269"/>
      <c r="S204" s="269"/>
      <c r="T204" s="270"/>
      <c r="AT204" s="267" t="s">
        <v>157</v>
      </c>
      <c r="AU204" s="267" t="s">
        <v>86</v>
      </c>
      <c r="AV204" s="264" t="s">
        <v>84</v>
      </c>
      <c r="AW204" s="264" t="s">
        <v>39</v>
      </c>
      <c r="AX204" s="264" t="s">
        <v>76</v>
      </c>
      <c r="AY204" s="267" t="s">
        <v>149</v>
      </c>
    </row>
    <row r="205" spans="2:51" s="251" customFormat="1" ht="13.5">
      <c r="B205" s="250"/>
      <c r="D205" s="259" t="s">
        <v>157</v>
      </c>
      <c r="E205" s="260" t="s">
        <v>5</v>
      </c>
      <c r="F205" s="261" t="s">
        <v>2236</v>
      </c>
      <c r="H205" s="262">
        <v>6139.81</v>
      </c>
      <c r="I205" s="9"/>
      <c r="L205" s="250"/>
      <c r="M205" s="256"/>
      <c r="N205" s="257"/>
      <c r="O205" s="257"/>
      <c r="P205" s="257"/>
      <c r="Q205" s="257"/>
      <c r="R205" s="257"/>
      <c r="S205" s="257"/>
      <c r="T205" s="258"/>
      <c r="AT205" s="253" t="s">
        <v>157</v>
      </c>
      <c r="AU205" s="253" t="s">
        <v>86</v>
      </c>
      <c r="AV205" s="251" t="s">
        <v>86</v>
      </c>
      <c r="AW205" s="251" t="s">
        <v>39</v>
      </c>
      <c r="AX205" s="251" t="s">
        <v>84</v>
      </c>
      <c r="AY205" s="253" t="s">
        <v>149</v>
      </c>
    </row>
    <row r="206" spans="2:65" s="117" customFormat="1" ht="63.75" customHeight="1">
      <c r="B206" s="112"/>
      <c r="C206" s="239" t="s">
        <v>329</v>
      </c>
      <c r="D206" s="239" t="s">
        <v>151</v>
      </c>
      <c r="E206" s="240" t="s">
        <v>2237</v>
      </c>
      <c r="F206" s="241" t="s">
        <v>2238</v>
      </c>
      <c r="G206" s="242" t="s">
        <v>182</v>
      </c>
      <c r="H206" s="243">
        <v>235.7</v>
      </c>
      <c r="I206" s="8"/>
      <c r="J206" s="244">
        <f>ROUND(I206*H206,2)</f>
        <v>0</v>
      </c>
      <c r="K206" s="241"/>
      <c r="L206" s="112"/>
      <c r="M206" s="245" t="s">
        <v>5</v>
      </c>
      <c r="N206" s="246" t="s">
        <v>47</v>
      </c>
      <c r="O206" s="113"/>
      <c r="P206" s="247">
        <f>O206*H206</f>
        <v>0</v>
      </c>
      <c r="Q206" s="247">
        <v>4E-05</v>
      </c>
      <c r="R206" s="247">
        <f>Q206*H206</f>
        <v>0.009428</v>
      </c>
      <c r="S206" s="247">
        <v>0</v>
      </c>
      <c r="T206" s="248">
        <f>S206*H206</f>
        <v>0</v>
      </c>
      <c r="AR206" s="97" t="s">
        <v>155</v>
      </c>
      <c r="AT206" s="97" t="s">
        <v>151</v>
      </c>
      <c r="AU206" s="97" t="s">
        <v>86</v>
      </c>
      <c r="AY206" s="97" t="s">
        <v>149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97" t="s">
        <v>84</v>
      </c>
      <c r="BK206" s="249">
        <f>ROUND(I206*H206,2)</f>
        <v>0</v>
      </c>
      <c r="BL206" s="97" t="s">
        <v>155</v>
      </c>
      <c r="BM206" s="97" t="s">
        <v>2239</v>
      </c>
    </row>
    <row r="207" spans="2:51" s="251" customFormat="1" ht="13.5">
      <c r="B207" s="250"/>
      <c r="D207" s="259" t="s">
        <v>157</v>
      </c>
      <c r="E207" s="260" t="s">
        <v>5</v>
      </c>
      <c r="F207" s="261" t="s">
        <v>2240</v>
      </c>
      <c r="H207" s="262">
        <v>235.7</v>
      </c>
      <c r="I207" s="9"/>
      <c r="L207" s="250"/>
      <c r="M207" s="256"/>
      <c r="N207" s="257"/>
      <c r="O207" s="257"/>
      <c r="P207" s="257"/>
      <c r="Q207" s="257"/>
      <c r="R207" s="257"/>
      <c r="S207" s="257"/>
      <c r="T207" s="258"/>
      <c r="AT207" s="253" t="s">
        <v>157</v>
      </c>
      <c r="AU207" s="253" t="s">
        <v>86</v>
      </c>
      <c r="AV207" s="251" t="s">
        <v>86</v>
      </c>
      <c r="AW207" s="251" t="s">
        <v>39</v>
      </c>
      <c r="AX207" s="251" t="s">
        <v>84</v>
      </c>
      <c r="AY207" s="253" t="s">
        <v>149</v>
      </c>
    </row>
    <row r="208" spans="2:65" s="117" customFormat="1" ht="25.5" customHeight="1">
      <c r="B208" s="112"/>
      <c r="C208" s="239" t="s">
        <v>333</v>
      </c>
      <c r="D208" s="239" t="s">
        <v>151</v>
      </c>
      <c r="E208" s="240" t="s">
        <v>2241</v>
      </c>
      <c r="F208" s="241" t="s">
        <v>2242</v>
      </c>
      <c r="G208" s="242" t="s">
        <v>182</v>
      </c>
      <c r="H208" s="243">
        <v>5660.42</v>
      </c>
      <c r="I208" s="8"/>
      <c r="J208" s="244">
        <f>ROUND(I208*H208,2)</f>
        <v>0</v>
      </c>
      <c r="K208" s="241"/>
      <c r="L208" s="112"/>
      <c r="M208" s="245" t="s">
        <v>5</v>
      </c>
      <c r="N208" s="246" t="s">
        <v>47</v>
      </c>
      <c r="O208" s="113"/>
      <c r="P208" s="247">
        <f>O208*H208</f>
        <v>0</v>
      </c>
      <c r="Q208" s="247">
        <v>0</v>
      </c>
      <c r="R208" s="247">
        <f>Q208*H208</f>
        <v>0</v>
      </c>
      <c r="S208" s="247">
        <v>0.004</v>
      </c>
      <c r="T208" s="248">
        <f>S208*H208</f>
        <v>22.64168</v>
      </c>
      <c r="AR208" s="97" t="s">
        <v>155</v>
      </c>
      <c r="AT208" s="97" t="s">
        <v>151</v>
      </c>
      <c r="AU208" s="97" t="s">
        <v>86</v>
      </c>
      <c r="AY208" s="97" t="s">
        <v>149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97" t="s">
        <v>84</v>
      </c>
      <c r="BK208" s="249">
        <f>ROUND(I208*H208,2)</f>
        <v>0</v>
      </c>
      <c r="BL208" s="97" t="s">
        <v>155</v>
      </c>
      <c r="BM208" s="97" t="s">
        <v>2243</v>
      </c>
    </row>
    <row r="209" spans="2:51" s="264" customFormat="1" ht="13.5">
      <c r="B209" s="263"/>
      <c r="D209" s="252" t="s">
        <v>157</v>
      </c>
      <c r="E209" s="265" t="s">
        <v>5</v>
      </c>
      <c r="F209" s="266" t="s">
        <v>2178</v>
      </c>
      <c r="H209" s="267" t="s">
        <v>5</v>
      </c>
      <c r="I209" s="10"/>
      <c r="L209" s="263"/>
      <c r="M209" s="268"/>
      <c r="N209" s="269"/>
      <c r="O209" s="269"/>
      <c r="P209" s="269"/>
      <c r="Q209" s="269"/>
      <c r="R209" s="269"/>
      <c r="S209" s="269"/>
      <c r="T209" s="270"/>
      <c r="AT209" s="267" t="s">
        <v>157</v>
      </c>
      <c r="AU209" s="267" t="s">
        <v>86</v>
      </c>
      <c r="AV209" s="264" t="s">
        <v>84</v>
      </c>
      <c r="AW209" s="264" t="s">
        <v>39</v>
      </c>
      <c r="AX209" s="264" t="s">
        <v>76</v>
      </c>
      <c r="AY209" s="267" t="s">
        <v>149</v>
      </c>
    </row>
    <row r="210" spans="2:51" s="251" customFormat="1" ht="13.5">
      <c r="B210" s="250"/>
      <c r="D210" s="259" t="s">
        <v>157</v>
      </c>
      <c r="E210" s="260" t="s">
        <v>5</v>
      </c>
      <c r="F210" s="261" t="s">
        <v>2179</v>
      </c>
      <c r="H210" s="262">
        <v>5660.42</v>
      </c>
      <c r="I210" s="9"/>
      <c r="L210" s="250"/>
      <c r="M210" s="256"/>
      <c r="N210" s="257"/>
      <c r="O210" s="257"/>
      <c r="P210" s="257"/>
      <c r="Q210" s="257"/>
      <c r="R210" s="257"/>
      <c r="S210" s="257"/>
      <c r="T210" s="258"/>
      <c r="AT210" s="253" t="s">
        <v>157</v>
      </c>
      <c r="AU210" s="253" t="s">
        <v>86</v>
      </c>
      <c r="AV210" s="251" t="s">
        <v>86</v>
      </c>
      <c r="AW210" s="251" t="s">
        <v>39</v>
      </c>
      <c r="AX210" s="251" t="s">
        <v>84</v>
      </c>
      <c r="AY210" s="253" t="s">
        <v>149</v>
      </c>
    </row>
    <row r="211" spans="2:65" s="117" customFormat="1" ht="25.5" customHeight="1">
      <c r="B211" s="112"/>
      <c r="C211" s="239" t="s">
        <v>336</v>
      </c>
      <c r="D211" s="239" t="s">
        <v>151</v>
      </c>
      <c r="E211" s="240" t="s">
        <v>2244</v>
      </c>
      <c r="F211" s="241" t="s">
        <v>2245</v>
      </c>
      <c r="G211" s="242" t="s">
        <v>182</v>
      </c>
      <c r="H211" s="243">
        <v>11743.986</v>
      </c>
      <c r="I211" s="8"/>
      <c r="J211" s="244">
        <f>ROUND(I211*H211,2)</f>
        <v>0</v>
      </c>
      <c r="K211" s="241"/>
      <c r="L211" s="112"/>
      <c r="M211" s="245" t="s">
        <v>5</v>
      </c>
      <c r="N211" s="246" t="s">
        <v>47</v>
      </c>
      <c r="O211" s="113"/>
      <c r="P211" s="247">
        <f>O211*H211</f>
        <v>0</v>
      </c>
      <c r="Q211" s="247">
        <v>0</v>
      </c>
      <c r="R211" s="247">
        <f>Q211*H211</f>
        <v>0</v>
      </c>
      <c r="S211" s="247">
        <v>0.004</v>
      </c>
      <c r="T211" s="248">
        <f>S211*H211</f>
        <v>46.975944000000005</v>
      </c>
      <c r="AR211" s="97" t="s">
        <v>155</v>
      </c>
      <c r="AT211" s="97" t="s">
        <v>151</v>
      </c>
      <c r="AU211" s="97" t="s">
        <v>86</v>
      </c>
      <c r="AY211" s="97" t="s">
        <v>149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97" t="s">
        <v>84</v>
      </c>
      <c r="BK211" s="249">
        <f>ROUND(I211*H211,2)</f>
        <v>0</v>
      </c>
      <c r="BL211" s="97" t="s">
        <v>155</v>
      </c>
      <c r="BM211" s="97" t="s">
        <v>2246</v>
      </c>
    </row>
    <row r="212" spans="2:51" s="264" customFormat="1" ht="13.5">
      <c r="B212" s="263"/>
      <c r="D212" s="252" t="s">
        <v>157</v>
      </c>
      <c r="E212" s="265" t="s">
        <v>5</v>
      </c>
      <c r="F212" s="266" t="s">
        <v>2183</v>
      </c>
      <c r="H212" s="267" t="s">
        <v>5</v>
      </c>
      <c r="I212" s="10"/>
      <c r="L212" s="263"/>
      <c r="M212" s="268"/>
      <c r="N212" s="269"/>
      <c r="O212" s="269"/>
      <c r="P212" s="269"/>
      <c r="Q212" s="269"/>
      <c r="R212" s="269"/>
      <c r="S212" s="269"/>
      <c r="T212" s="270"/>
      <c r="AT212" s="267" t="s">
        <v>157</v>
      </c>
      <c r="AU212" s="267" t="s">
        <v>86</v>
      </c>
      <c r="AV212" s="264" t="s">
        <v>84</v>
      </c>
      <c r="AW212" s="264" t="s">
        <v>39</v>
      </c>
      <c r="AX212" s="264" t="s">
        <v>76</v>
      </c>
      <c r="AY212" s="267" t="s">
        <v>149</v>
      </c>
    </row>
    <row r="213" spans="2:51" s="251" customFormat="1" ht="13.5">
      <c r="B213" s="250"/>
      <c r="D213" s="252" t="s">
        <v>157</v>
      </c>
      <c r="E213" s="253" t="s">
        <v>5</v>
      </c>
      <c r="F213" s="254" t="s">
        <v>2184</v>
      </c>
      <c r="H213" s="255">
        <v>11743.986</v>
      </c>
      <c r="I213" s="9"/>
      <c r="L213" s="250"/>
      <c r="M213" s="256"/>
      <c r="N213" s="257"/>
      <c r="O213" s="257"/>
      <c r="P213" s="257"/>
      <c r="Q213" s="257"/>
      <c r="R213" s="257"/>
      <c r="S213" s="257"/>
      <c r="T213" s="258"/>
      <c r="AT213" s="253" t="s">
        <v>157</v>
      </c>
      <c r="AU213" s="253" t="s">
        <v>86</v>
      </c>
      <c r="AV213" s="251" t="s">
        <v>86</v>
      </c>
      <c r="AW213" s="251" t="s">
        <v>39</v>
      </c>
      <c r="AX213" s="251" t="s">
        <v>84</v>
      </c>
      <c r="AY213" s="253" t="s">
        <v>149</v>
      </c>
    </row>
    <row r="214" spans="2:63" s="226" customFormat="1" ht="29.85" customHeight="1">
      <c r="B214" s="225"/>
      <c r="D214" s="236" t="s">
        <v>75</v>
      </c>
      <c r="E214" s="237" t="s">
        <v>752</v>
      </c>
      <c r="F214" s="237" t="s">
        <v>753</v>
      </c>
      <c r="I214" s="7"/>
      <c r="J214" s="238">
        <f>BK214</f>
        <v>0</v>
      </c>
      <c r="L214" s="225"/>
      <c r="M214" s="230"/>
      <c r="N214" s="231"/>
      <c r="O214" s="231"/>
      <c r="P214" s="232">
        <f>P215</f>
        <v>0</v>
      </c>
      <c r="Q214" s="231"/>
      <c r="R214" s="232">
        <f>R215</f>
        <v>0</v>
      </c>
      <c r="S214" s="231"/>
      <c r="T214" s="233">
        <f>T215</f>
        <v>0</v>
      </c>
      <c r="AR214" s="227" t="s">
        <v>84</v>
      </c>
      <c r="AT214" s="234" t="s">
        <v>75</v>
      </c>
      <c r="AU214" s="234" t="s">
        <v>84</v>
      </c>
      <c r="AY214" s="227" t="s">
        <v>149</v>
      </c>
      <c r="BK214" s="235">
        <f>BK215</f>
        <v>0</v>
      </c>
    </row>
    <row r="215" spans="2:65" s="117" customFormat="1" ht="25.5" customHeight="1">
      <c r="B215" s="112"/>
      <c r="C215" s="239" t="s">
        <v>341</v>
      </c>
      <c r="D215" s="239" t="s">
        <v>151</v>
      </c>
      <c r="E215" s="240" t="s">
        <v>2247</v>
      </c>
      <c r="F215" s="241" t="s">
        <v>2248</v>
      </c>
      <c r="G215" s="242" t="s">
        <v>719</v>
      </c>
      <c r="H215" s="243">
        <v>190.758</v>
      </c>
      <c r="I215" s="8"/>
      <c r="J215" s="244">
        <f>ROUND(I215*H215,2)</f>
        <v>0</v>
      </c>
      <c r="K215" s="241"/>
      <c r="L215" s="112"/>
      <c r="M215" s="245" t="s">
        <v>5</v>
      </c>
      <c r="N215" s="246" t="s">
        <v>47</v>
      </c>
      <c r="O215" s="113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97" t="s">
        <v>155</v>
      </c>
      <c r="AT215" s="97" t="s">
        <v>151</v>
      </c>
      <c r="AU215" s="97" t="s">
        <v>86</v>
      </c>
      <c r="AY215" s="97" t="s">
        <v>149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97" t="s">
        <v>84</v>
      </c>
      <c r="BK215" s="249">
        <f>ROUND(I215*H215,2)</f>
        <v>0</v>
      </c>
      <c r="BL215" s="97" t="s">
        <v>155</v>
      </c>
      <c r="BM215" s="97" t="s">
        <v>2249</v>
      </c>
    </row>
    <row r="216" spans="2:63" s="226" customFormat="1" ht="37.35" customHeight="1">
      <c r="B216" s="225"/>
      <c r="D216" s="227" t="s">
        <v>75</v>
      </c>
      <c r="E216" s="228" t="s">
        <v>758</v>
      </c>
      <c r="F216" s="228" t="s">
        <v>759</v>
      </c>
      <c r="I216" s="7"/>
      <c r="J216" s="229">
        <f>BK216</f>
        <v>0</v>
      </c>
      <c r="L216" s="225"/>
      <c r="M216" s="230"/>
      <c r="N216" s="231"/>
      <c r="O216" s="231"/>
      <c r="P216" s="232">
        <f>P217+P224+P232</f>
        <v>0</v>
      </c>
      <c r="Q216" s="231"/>
      <c r="R216" s="232">
        <f>R217+R224+R232</f>
        <v>27.2746127</v>
      </c>
      <c r="S216" s="231"/>
      <c r="T216" s="233">
        <f>T217+T224+T232</f>
        <v>6.4187636</v>
      </c>
      <c r="AR216" s="227" t="s">
        <v>86</v>
      </c>
      <c r="AT216" s="234" t="s">
        <v>75</v>
      </c>
      <c r="AU216" s="234" t="s">
        <v>76</v>
      </c>
      <c r="AY216" s="227" t="s">
        <v>149</v>
      </c>
      <c r="BK216" s="235">
        <f>BK217+BK224+BK232</f>
        <v>0</v>
      </c>
    </row>
    <row r="217" spans="2:63" s="226" customFormat="1" ht="19.9" customHeight="1">
      <c r="B217" s="225"/>
      <c r="D217" s="236" t="s">
        <v>75</v>
      </c>
      <c r="E217" s="237" t="s">
        <v>2250</v>
      </c>
      <c r="F217" s="237" t="s">
        <v>2251</v>
      </c>
      <c r="I217" s="7"/>
      <c r="J217" s="238">
        <f>BK217</f>
        <v>0</v>
      </c>
      <c r="L217" s="225"/>
      <c r="M217" s="230"/>
      <c r="N217" s="231"/>
      <c r="O217" s="231"/>
      <c r="P217" s="232">
        <f>SUM(P218:P223)</f>
        <v>0</v>
      </c>
      <c r="Q217" s="231"/>
      <c r="R217" s="232">
        <f>SUM(R218:R223)</f>
        <v>0.018584299999999998</v>
      </c>
      <c r="S217" s="231"/>
      <c r="T217" s="233">
        <f>SUM(T218:T223)</f>
        <v>0</v>
      </c>
      <c r="AR217" s="227" t="s">
        <v>86</v>
      </c>
      <c r="AT217" s="234" t="s">
        <v>75</v>
      </c>
      <c r="AU217" s="234" t="s">
        <v>84</v>
      </c>
      <c r="AY217" s="227" t="s">
        <v>149</v>
      </c>
      <c r="BK217" s="235">
        <f>SUM(BK218:BK223)</f>
        <v>0</v>
      </c>
    </row>
    <row r="218" spans="2:65" s="117" customFormat="1" ht="16.5" customHeight="1">
      <c r="B218" s="112"/>
      <c r="C218" s="239" t="s">
        <v>348</v>
      </c>
      <c r="D218" s="239" t="s">
        <v>151</v>
      </c>
      <c r="E218" s="240" t="s">
        <v>2252</v>
      </c>
      <c r="F218" s="241" t="s">
        <v>2253</v>
      </c>
      <c r="G218" s="242" t="s">
        <v>182</v>
      </c>
      <c r="H218" s="243">
        <v>132.745</v>
      </c>
      <c r="I218" s="8"/>
      <c r="J218" s="244">
        <f>ROUND(I218*H218,2)</f>
        <v>0</v>
      </c>
      <c r="K218" s="241"/>
      <c r="L218" s="112"/>
      <c r="M218" s="245" t="s">
        <v>5</v>
      </c>
      <c r="N218" s="246" t="s">
        <v>47</v>
      </c>
      <c r="O218" s="113"/>
      <c r="P218" s="247">
        <f>O218*H218</f>
        <v>0</v>
      </c>
      <c r="Q218" s="247">
        <v>0.00014</v>
      </c>
      <c r="R218" s="247">
        <f>Q218*H218</f>
        <v>0.018584299999999998</v>
      </c>
      <c r="S218" s="247">
        <v>0</v>
      </c>
      <c r="T218" s="248">
        <f>S218*H218</f>
        <v>0</v>
      </c>
      <c r="AR218" s="97" t="s">
        <v>238</v>
      </c>
      <c r="AT218" s="97" t="s">
        <v>151</v>
      </c>
      <c r="AU218" s="97" t="s">
        <v>86</v>
      </c>
      <c r="AY218" s="97" t="s">
        <v>149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97" t="s">
        <v>84</v>
      </c>
      <c r="BK218" s="249">
        <f>ROUND(I218*H218,2)</f>
        <v>0</v>
      </c>
      <c r="BL218" s="97" t="s">
        <v>238</v>
      </c>
      <c r="BM218" s="97" t="s">
        <v>2254</v>
      </c>
    </row>
    <row r="219" spans="2:51" s="264" customFormat="1" ht="13.5">
      <c r="B219" s="263"/>
      <c r="D219" s="252" t="s">
        <v>157</v>
      </c>
      <c r="E219" s="265" t="s">
        <v>5</v>
      </c>
      <c r="F219" s="266" t="s">
        <v>2255</v>
      </c>
      <c r="H219" s="267" t="s">
        <v>5</v>
      </c>
      <c r="I219" s="10"/>
      <c r="L219" s="263"/>
      <c r="M219" s="268"/>
      <c r="N219" s="269"/>
      <c r="O219" s="269"/>
      <c r="P219" s="269"/>
      <c r="Q219" s="269"/>
      <c r="R219" s="269"/>
      <c r="S219" s="269"/>
      <c r="T219" s="270"/>
      <c r="AT219" s="267" t="s">
        <v>157</v>
      </c>
      <c r="AU219" s="267" t="s">
        <v>86</v>
      </c>
      <c r="AV219" s="264" t="s">
        <v>84</v>
      </c>
      <c r="AW219" s="264" t="s">
        <v>39</v>
      </c>
      <c r="AX219" s="264" t="s">
        <v>76</v>
      </c>
      <c r="AY219" s="267" t="s">
        <v>149</v>
      </c>
    </row>
    <row r="220" spans="2:51" s="251" customFormat="1" ht="13.5">
      <c r="B220" s="250"/>
      <c r="D220" s="252" t="s">
        <v>157</v>
      </c>
      <c r="E220" s="253" t="s">
        <v>5</v>
      </c>
      <c r="F220" s="254" t="s">
        <v>2256</v>
      </c>
      <c r="H220" s="255">
        <v>31.365</v>
      </c>
      <c r="I220" s="9"/>
      <c r="L220" s="250"/>
      <c r="M220" s="256"/>
      <c r="N220" s="257"/>
      <c r="O220" s="257"/>
      <c r="P220" s="257"/>
      <c r="Q220" s="257"/>
      <c r="R220" s="257"/>
      <c r="S220" s="257"/>
      <c r="T220" s="258"/>
      <c r="AT220" s="253" t="s">
        <v>157</v>
      </c>
      <c r="AU220" s="253" t="s">
        <v>86</v>
      </c>
      <c r="AV220" s="251" t="s">
        <v>86</v>
      </c>
      <c r="AW220" s="251" t="s">
        <v>39</v>
      </c>
      <c r="AX220" s="251" t="s">
        <v>76</v>
      </c>
      <c r="AY220" s="253" t="s">
        <v>149</v>
      </c>
    </row>
    <row r="221" spans="2:51" s="251" customFormat="1" ht="13.5">
      <c r="B221" s="250"/>
      <c r="D221" s="252" t="s">
        <v>157</v>
      </c>
      <c r="E221" s="253" t="s">
        <v>5</v>
      </c>
      <c r="F221" s="254" t="s">
        <v>826</v>
      </c>
      <c r="H221" s="255">
        <v>87.88</v>
      </c>
      <c r="I221" s="9"/>
      <c r="L221" s="250"/>
      <c r="M221" s="256"/>
      <c r="N221" s="257"/>
      <c r="O221" s="257"/>
      <c r="P221" s="257"/>
      <c r="Q221" s="257"/>
      <c r="R221" s="257"/>
      <c r="S221" s="257"/>
      <c r="T221" s="258"/>
      <c r="AT221" s="253" t="s">
        <v>157</v>
      </c>
      <c r="AU221" s="253" t="s">
        <v>86</v>
      </c>
      <c r="AV221" s="251" t="s">
        <v>86</v>
      </c>
      <c r="AW221" s="251" t="s">
        <v>39</v>
      </c>
      <c r="AX221" s="251" t="s">
        <v>76</v>
      </c>
      <c r="AY221" s="253" t="s">
        <v>149</v>
      </c>
    </row>
    <row r="222" spans="2:51" s="251" customFormat="1" ht="13.5">
      <c r="B222" s="250"/>
      <c r="D222" s="252" t="s">
        <v>157</v>
      </c>
      <c r="E222" s="253" t="s">
        <v>5</v>
      </c>
      <c r="F222" s="254" t="s">
        <v>827</v>
      </c>
      <c r="H222" s="255">
        <v>13.5</v>
      </c>
      <c r="I222" s="9"/>
      <c r="L222" s="250"/>
      <c r="M222" s="256"/>
      <c r="N222" s="257"/>
      <c r="O222" s="257"/>
      <c r="P222" s="257"/>
      <c r="Q222" s="257"/>
      <c r="R222" s="257"/>
      <c r="S222" s="257"/>
      <c r="T222" s="258"/>
      <c r="AT222" s="253" t="s">
        <v>157</v>
      </c>
      <c r="AU222" s="253" t="s">
        <v>86</v>
      </c>
      <c r="AV222" s="251" t="s">
        <v>86</v>
      </c>
      <c r="AW222" s="251" t="s">
        <v>39</v>
      </c>
      <c r="AX222" s="251" t="s">
        <v>76</v>
      </c>
      <c r="AY222" s="253" t="s">
        <v>149</v>
      </c>
    </row>
    <row r="223" spans="2:51" s="281" customFormat="1" ht="13.5">
      <c r="B223" s="280"/>
      <c r="D223" s="252" t="s">
        <v>157</v>
      </c>
      <c r="E223" s="291" t="s">
        <v>5</v>
      </c>
      <c r="F223" s="292" t="s">
        <v>237</v>
      </c>
      <c r="H223" s="293">
        <v>132.745</v>
      </c>
      <c r="I223" s="12"/>
      <c r="L223" s="280"/>
      <c r="M223" s="285"/>
      <c r="N223" s="286"/>
      <c r="O223" s="286"/>
      <c r="P223" s="286"/>
      <c r="Q223" s="286"/>
      <c r="R223" s="286"/>
      <c r="S223" s="286"/>
      <c r="T223" s="287"/>
      <c r="AT223" s="288" t="s">
        <v>157</v>
      </c>
      <c r="AU223" s="288" t="s">
        <v>86</v>
      </c>
      <c r="AV223" s="281" t="s">
        <v>155</v>
      </c>
      <c r="AW223" s="281" t="s">
        <v>39</v>
      </c>
      <c r="AX223" s="281" t="s">
        <v>84</v>
      </c>
      <c r="AY223" s="288" t="s">
        <v>149</v>
      </c>
    </row>
    <row r="224" spans="2:63" s="226" customFormat="1" ht="29.85" customHeight="1">
      <c r="B224" s="225"/>
      <c r="D224" s="236" t="s">
        <v>75</v>
      </c>
      <c r="E224" s="237" t="s">
        <v>1875</v>
      </c>
      <c r="F224" s="237" t="s">
        <v>1876</v>
      </c>
      <c r="I224" s="7"/>
      <c r="J224" s="238">
        <f>BK224</f>
        <v>0</v>
      </c>
      <c r="L224" s="225"/>
      <c r="M224" s="230"/>
      <c r="N224" s="231"/>
      <c r="O224" s="231"/>
      <c r="P224" s="232">
        <f>SUM(P225:P231)</f>
        <v>0</v>
      </c>
      <c r="Q224" s="231"/>
      <c r="R224" s="232">
        <f>SUM(R225:R231)</f>
        <v>0.001008</v>
      </c>
      <c r="S224" s="231"/>
      <c r="T224" s="233">
        <f>SUM(T225:T231)</f>
        <v>0.748256</v>
      </c>
      <c r="AR224" s="227" t="s">
        <v>86</v>
      </c>
      <c r="AT224" s="234" t="s">
        <v>75</v>
      </c>
      <c r="AU224" s="234" t="s">
        <v>84</v>
      </c>
      <c r="AY224" s="227" t="s">
        <v>149</v>
      </c>
      <c r="BK224" s="235">
        <f>SUM(BK225:BK231)</f>
        <v>0</v>
      </c>
    </row>
    <row r="225" spans="2:65" s="117" customFormat="1" ht="38.25" customHeight="1">
      <c r="B225" s="112"/>
      <c r="C225" s="239" t="s">
        <v>354</v>
      </c>
      <c r="D225" s="239" t="s">
        <v>151</v>
      </c>
      <c r="E225" s="240" t="s">
        <v>2257</v>
      </c>
      <c r="F225" s="241" t="s">
        <v>2258</v>
      </c>
      <c r="G225" s="242" t="s">
        <v>189</v>
      </c>
      <c r="H225" s="243">
        <v>10.8</v>
      </c>
      <c r="I225" s="8"/>
      <c r="J225" s="244">
        <f>ROUND(I225*H225,2)</f>
        <v>0</v>
      </c>
      <c r="K225" s="241"/>
      <c r="L225" s="112"/>
      <c r="M225" s="245" t="s">
        <v>5</v>
      </c>
      <c r="N225" s="246" t="s">
        <v>47</v>
      </c>
      <c r="O225" s="113"/>
      <c r="P225" s="247">
        <f>O225*H225</f>
        <v>0</v>
      </c>
      <c r="Q225" s="247">
        <v>6E-05</v>
      </c>
      <c r="R225" s="247">
        <f>Q225*H225</f>
        <v>0.000648</v>
      </c>
      <c r="S225" s="247">
        <v>0</v>
      </c>
      <c r="T225" s="248">
        <f>S225*H225</f>
        <v>0</v>
      </c>
      <c r="AR225" s="97" t="s">
        <v>238</v>
      </c>
      <c r="AT225" s="97" t="s">
        <v>151</v>
      </c>
      <c r="AU225" s="97" t="s">
        <v>86</v>
      </c>
      <c r="AY225" s="97" t="s">
        <v>149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97" t="s">
        <v>84</v>
      </c>
      <c r="BK225" s="249">
        <f>ROUND(I225*H225,2)</f>
        <v>0</v>
      </c>
      <c r="BL225" s="97" t="s">
        <v>238</v>
      </c>
      <c r="BM225" s="97" t="s">
        <v>2259</v>
      </c>
    </row>
    <row r="226" spans="2:65" s="117" customFormat="1" ht="38.25" customHeight="1">
      <c r="B226" s="112"/>
      <c r="C226" s="239" t="s">
        <v>359</v>
      </c>
      <c r="D226" s="239" t="s">
        <v>151</v>
      </c>
      <c r="E226" s="240" t="s">
        <v>2260</v>
      </c>
      <c r="F226" s="241" t="s">
        <v>2261</v>
      </c>
      <c r="G226" s="242" t="s">
        <v>189</v>
      </c>
      <c r="H226" s="243">
        <v>6</v>
      </c>
      <c r="I226" s="8"/>
      <c r="J226" s="244">
        <f>ROUND(I226*H226,2)</f>
        <v>0</v>
      </c>
      <c r="K226" s="241"/>
      <c r="L226" s="112"/>
      <c r="M226" s="245" t="s">
        <v>5</v>
      </c>
      <c r="N226" s="246" t="s">
        <v>47</v>
      </c>
      <c r="O226" s="113"/>
      <c r="P226" s="247">
        <f>O226*H226</f>
        <v>0</v>
      </c>
      <c r="Q226" s="247">
        <v>6E-05</v>
      </c>
      <c r="R226" s="247">
        <f>Q226*H226</f>
        <v>0.00036</v>
      </c>
      <c r="S226" s="247">
        <v>0</v>
      </c>
      <c r="T226" s="248">
        <f>S226*H226</f>
        <v>0</v>
      </c>
      <c r="AR226" s="97" t="s">
        <v>238</v>
      </c>
      <c r="AT226" s="97" t="s">
        <v>151</v>
      </c>
      <c r="AU226" s="97" t="s">
        <v>86</v>
      </c>
      <c r="AY226" s="97" t="s">
        <v>149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97" t="s">
        <v>84</v>
      </c>
      <c r="BK226" s="249">
        <f>ROUND(I226*H226,2)</f>
        <v>0</v>
      </c>
      <c r="BL226" s="97" t="s">
        <v>238</v>
      </c>
      <c r="BM226" s="97" t="s">
        <v>2262</v>
      </c>
    </row>
    <row r="227" spans="2:65" s="117" customFormat="1" ht="25.5" customHeight="1">
      <c r="B227" s="112"/>
      <c r="C227" s="239" t="s">
        <v>363</v>
      </c>
      <c r="D227" s="239" t="s">
        <v>151</v>
      </c>
      <c r="E227" s="240" t="s">
        <v>2263</v>
      </c>
      <c r="F227" s="241" t="s">
        <v>2264</v>
      </c>
      <c r="G227" s="242" t="s">
        <v>189</v>
      </c>
      <c r="H227" s="243">
        <v>46.766</v>
      </c>
      <c r="I227" s="8"/>
      <c r="J227" s="244">
        <f>ROUND(I227*H227,2)</f>
        <v>0</v>
      </c>
      <c r="K227" s="241"/>
      <c r="L227" s="112"/>
      <c r="M227" s="245" t="s">
        <v>5</v>
      </c>
      <c r="N227" s="246" t="s">
        <v>47</v>
      </c>
      <c r="O227" s="113"/>
      <c r="P227" s="247">
        <f>O227*H227</f>
        <v>0</v>
      </c>
      <c r="Q227" s="247">
        <v>0</v>
      </c>
      <c r="R227" s="247">
        <f>Q227*H227</f>
        <v>0</v>
      </c>
      <c r="S227" s="247">
        <v>0.016</v>
      </c>
      <c r="T227" s="248">
        <f>S227*H227</f>
        <v>0.748256</v>
      </c>
      <c r="AR227" s="97" t="s">
        <v>238</v>
      </c>
      <c r="AT227" s="97" t="s">
        <v>151</v>
      </c>
      <c r="AU227" s="97" t="s">
        <v>86</v>
      </c>
      <c r="AY227" s="97" t="s">
        <v>149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97" t="s">
        <v>84</v>
      </c>
      <c r="BK227" s="249">
        <f>ROUND(I227*H227,2)</f>
        <v>0</v>
      </c>
      <c r="BL227" s="97" t="s">
        <v>238</v>
      </c>
      <c r="BM227" s="97" t="s">
        <v>2265</v>
      </c>
    </row>
    <row r="228" spans="2:51" s="251" customFormat="1" ht="13.5">
      <c r="B228" s="250"/>
      <c r="D228" s="252" t="s">
        <v>157</v>
      </c>
      <c r="E228" s="253" t="s">
        <v>5</v>
      </c>
      <c r="F228" s="254" t="s">
        <v>2266</v>
      </c>
      <c r="H228" s="255">
        <v>11.6</v>
      </c>
      <c r="I228" s="9"/>
      <c r="L228" s="250"/>
      <c r="M228" s="256"/>
      <c r="N228" s="257"/>
      <c r="O228" s="257"/>
      <c r="P228" s="257"/>
      <c r="Q228" s="257"/>
      <c r="R228" s="257"/>
      <c r="S228" s="257"/>
      <c r="T228" s="258"/>
      <c r="AT228" s="253" t="s">
        <v>157</v>
      </c>
      <c r="AU228" s="253" t="s">
        <v>86</v>
      </c>
      <c r="AV228" s="251" t="s">
        <v>86</v>
      </c>
      <c r="AW228" s="251" t="s">
        <v>39</v>
      </c>
      <c r="AX228" s="251" t="s">
        <v>76</v>
      </c>
      <c r="AY228" s="253" t="s">
        <v>149</v>
      </c>
    </row>
    <row r="229" spans="2:51" s="251" customFormat="1" ht="13.5">
      <c r="B229" s="250"/>
      <c r="D229" s="252" t="s">
        <v>157</v>
      </c>
      <c r="E229" s="253" t="s">
        <v>5</v>
      </c>
      <c r="F229" s="254" t="s">
        <v>2267</v>
      </c>
      <c r="H229" s="255">
        <v>35.166</v>
      </c>
      <c r="I229" s="9"/>
      <c r="L229" s="250"/>
      <c r="M229" s="256"/>
      <c r="N229" s="257"/>
      <c r="O229" s="257"/>
      <c r="P229" s="257"/>
      <c r="Q229" s="257"/>
      <c r="R229" s="257"/>
      <c r="S229" s="257"/>
      <c r="T229" s="258"/>
      <c r="AT229" s="253" t="s">
        <v>157</v>
      </c>
      <c r="AU229" s="253" t="s">
        <v>86</v>
      </c>
      <c r="AV229" s="251" t="s">
        <v>86</v>
      </c>
      <c r="AW229" s="251" t="s">
        <v>39</v>
      </c>
      <c r="AX229" s="251" t="s">
        <v>76</v>
      </c>
      <c r="AY229" s="253" t="s">
        <v>149</v>
      </c>
    </row>
    <row r="230" spans="2:51" s="281" customFormat="1" ht="13.5">
      <c r="B230" s="280"/>
      <c r="D230" s="259" t="s">
        <v>157</v>
      </c>
      <c r="E230" s="282" t="s">
        <v>5</v>
      </c>
      <c r="F230" s="283" t="s">
        <v>237</v>
      </c>
      <c r="H230" s="284">
        <v>46.766</v>
      </c>
      <c r="I230" s="12"/>
      <c r="L230" s="280"/>
      <c r="M230" s="285"/>
      <c r="N230" s="286"/>
      <c r="O230" s="286"/>
      <c r="P230" s="286"/>
      <c r="Q230" s="286"/>
      <c r="R230" s="286"/>
      <c r="S230" s="286"/>
      <c r="T230" s="287"/>
      <c r="AT230" s="288" t="s">
        <v>157</v>
      </c>
      <c r="AU230" s="288" t="s">
        <v>86</v>
      </c>
      <c r="AV230" s="281" t="s">
        <v>155</v>
      </c>
      <c r="AW230" s="281" t="s">
        <v>39</v>
      </c>
      <c r="AX230" s="281" t="s">
        <v>84</v>
      </c>
      <c r="AY230" s="288" t="s">
        <v>149</v>
      </c>
    </row>
    <row r="231" spans="2:65" s="117" customFormat="1" ht="38.25" customHeight="1">
      <c r="B231" s="112"/>
      <c r="C231" s="239" t="s">
        <v>368</v>
      </c>
      <c r="D231" s="239" t="s">
        <v>151</v>
      </c>
      <c r="E231" s="240" t="s">
        <v>1980</v>
      </c>
      <c r="F231" s="241" t="s">
        <v>1981</v>
      </c>
      <c r="G231" s="242" t="s">
        <v>794</v>
      </c>
      <c r="H231" s="357"/>
      <c r="I231" s="8"/>
      <c r="J231" s="244">
        <f>ROUND(I231*H231,2)</f>
        <v>0</v>
      </c>
      <c r="K231" s="241"/>
      <c r="L231" s="112"/>
      <c r="M231" s="245" t="s">
        <v>5</v>
      </c>
      <c r="N231" s="246" t="s">
        <v>47</v>
      </c>
      <c r="O231" s="113"/>
      <c r="P231" s="247">
        <f>O231*H231</f>
        <v>0</v>
      </c>
      <c r="Q231" s="247">
        <v>0</v>
      </c>
      <c r="R231" s="247">
        <f>Q231*H231</f>
        <v>0</v>
      </c>
      <c r="S231" s="247">
        <v>0</v>
      </c>
      <c r="T231" s="248">
        <f>S231*H231</f>
        <v>0</v>
      </c>
      <c r="AR231" s="97" t="s">
        <v>238</v>
      </c>
      <c r="AT231" s="97" t="s">
        <v>151</v>
      </c>
      <c r="AU231" s="97" t="s">
        <v>86</v>
      </c>
      <c r="AY231" s="97" t="s">
        <v>149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97" t="s">
        <v>84</v>
      </c>
      <c r="BK231" s="249">
        <f>ROUND(I231*H231,2)</f>
        <v>0</v>
      </c>
      <c r="BL231" s="97" t="s">
        <v>238</v>
      </c>
      <c r="BM231" s="97" t="s">
        <v>2268</v>
      </c>
    </row>
    <row r="232" spans="2:63" s="226" customFormat="1" ht="29.85" customHeight="1">
      <c r="B232" s="225"/>
      <c r="D232" s="236" t="s">
        <v>75</v>
      </c>
      <c r="E232" s="237" t="s">
        <v>2269</v>
      </c>
      <c r="F232" s="237" t="s">
        <v>2270</v>
      </c>
      <c r="I232" s="7"/>
      <c r="J232" s="238">
        <f>BK232</f>
        <v>0</v>
      </c>
      <c r="L232" s="225"/>
      <c r="M232" s="230"/>
      <c r="N232" s="231"/>
      <c r="O232" s="231"/>
      <c r="P232" s="232">
        <f>SUM(P233:P242)</f>
        <v>0</v>
      </c>
      <c r="Q232" s="231"/>
      <c r="R232" s="232">
        <f>SUM(R233:R242)</f>
        <v>27.2550204</v>
      </c>
      <c r="S232" s="231"/>
      <c r="T232" s="233">
        <f>SUM(T233:T242)</f>
        <v>5.6705076</v>
      </c>
      <c r="AR232" s="227" t="s">
        <v>86</v>
      </c>
      <c r="AT232" s="234" t="s">
        <v>75</v>
      </c>
      <c r="AU232" s="234" t="s">
        <v>84</v>
      </c>
      <c r="AY232" s="227" t="s">
        <v>149</v>
      </c>
      <c r="BK232" s="235">
        <f>SUM(BK233:BK242)</f>
        <v>0</v>
      </c>
    </row>
    <row r="233" spans="2:65" s="117" customFormat="1" ht="16.5" customHeight="1">
      <c r="B233" s="112"/>
      <c r="C233" s="239" t="s">
        <v>379</v>
      </c>
      <c r="D233" s="239" t="s">
        <v>151</v>
      </c>
      <c r="E233" s="240" t="s">
        <v>2271</v>
      </c>
      <c r="F233" s="241" t="s">
        <v>2272</v>
      </c>
      <c r="G233" s="242" t="s">
        <v>182</v>
      </c>
      <c r="H233" s="243">
        <v>18291.96</v>
      </c>
      <c r="I233" s="8"/>
      <c r="J233" s="244">
        <f>ROUND(I233*H233,2)</f>
        <v>0</v>
      </c>
      <c r="K233" s="241"/>
      <c r="L233" s="112"/>
      <c r="M233" s="245" t="s">
        <v>5</v>
      </c>
      <c r="N233" s="246" t="s">
        <v>47</v>
      </c>
      <c r="O233" s="113"/>
      <c r="P233" s="247">
        <f>O233*H233</f>
        <v>0</v>
      </c>
      <c r="Q233" s="247">
        <v>0.001</v>
      </c>
      <c r="R233" s="247">
        <f>Q233*H233</f>
        <v>18.29196</v>
      </c>
      <c r="S233" s="247">
        <v>0.00031</v>
      </c>
      <c r="T233" s="248">
        <f>S233*H233</f>
        <v>5.6705076</v>
      </c>
      <c r="AR233" s="97" t="s">
        <v>238</v>
      </c>
      <c r="AT233" s="97" t="s">
        <v>151</v>
      </c>
      <c r="AU233" s="97" t="s">
        <v>86</v>
      </c>
      <c r="AY233" s="97" t="s">
        <v>149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97" t="s">
        <v>84</v>
      </c>
      <c r="BK233" s="249">
        <f>ROUND(I233*H233,2)</f>
        <v>0</v>
      </c>
      <c r="BL233" s="97" t="s">
        <v>238</v>
      </c>
      <c r="BM233" s="97" t="s">
        <v>2273</v>
      </c>
    </row>
    <row r="234" spans="2:51" s="264" customFormat="1" ht="13.5">
      <c r="B234" s="263"/>
      <c r="D234" s="252" t="s">
        <v>157</v>
      </c>
      <c r="E234" s="265" t="s">
        <v>5</v>
      </c>
      <c r="F234" s="266" t="s">
        <v>2178</v>
      </c>
      <c r="H234" s="267" t="s">
        <v>5</v>
      </c>
      <c r="I234" s="10"/>
      <c r="L234" s="263"/>
      <c r="M234" s="268"/>
      <c r="N234" s="269"/>
      <c r="O234" s="269"/>
      <c r="P234" s="269"/>
      <c r="Q234" s="269"/>
      <c r="R234" s="269"/>
      <c r="S234" s="269"/>
      <c r="T234" s="270"/>
      <c r="AT234" s="267" t="s">
        <v>157</v>
      </c>
      <c r="AU234" s="267" t="s">
        <v>86</v>
      </c>
      <c r="AV234" s="264" t="s">
        <v>84</v>
      </c>
      <c r="AW234" s="264" t="s">
        <v>39</v>
      </c>
      <c r="AX234" s="264" t="s">
        <v>76</v>
      </c>
      <c r="AY234" s="267" t="s">
        <v>149</v>
      </c>
    </row>
    <row r="235" spans="2:51" s="264" customFormat="1" ht="13.5">
      <c r="B235" s="263"/>
      <c r="D235" s="252" t="s">
        <v>157</v>
      </c>
      <c r="E235" s="265" t="s">
        <v>5</v>
      </c>
      <c r="F235" s="266" t="s">
        <v>2274</v>
      </c>
      <c r="H235" s="267" t="s">
        <v>5</v>
      </c>
      <c r="I235" s="10"/>
      <c r="L235" s="263"/>
      <c r="M235" s="268"/>
      <c r="N235" s="269"/>
      <c r="O235" s="269"/>
      <c r="P235" s="269"/>
      <c r="Q235" s="269"/>
      <c r="R235" s="269"/>
      <c r="S235" s="269"/>
      <c r="T235" s="270"/>
      <c r="AT235" s="267" t="s">
        <v>157</v>
      </c>
      <c r="AU235" s="267" t="s">
        <v>86</v>
      </c>
      <c r="AV235" s="264" t="s">
        <v>84</v>
      </c>
      <c r="AW235" s="264" t="s">
        <v>39</v>
      </c>
      <c r="AX235" s="264" t="s">
        <v>76</v>
      </c>
      <c r="AY235" s="267" t="s">
        <v>149</v>
      </c>
    </row>
    <row r="236" spans="2:51" s="251" customFormat="1" ht="13.5">
      <c r="B236" s="250"/>
      <c r="D236" s="252" t="s">
        <v>157</v>
      </c>
      <c r="E236" s="253" t="s">
        <v>5</v>
      </c>
      <c r="F236" s="254" t="s">
        <v>2179</v>
      </c>
      <c r="H236" s="255">
        <v>5660.42</v>
      </c>
      <c r="I236" s="9"/>
      <c r="L236" s="250"/>
      <c r="M236" s="256"/>
      <c r="N236" s="257"/>
      <c r="O236" s="257"/>
      <c r="P236" s="257"/>
      <c r="Q236" s="257"/>
      <c r="R236" s="257"/>
      <c r="S236" s="257"/>
      <c r="T236" s="258"/>
      <c r="AT236" s="253" t="s">
        <v>157</v>
      </c>
      <c r="AU236" s="253" t="s">
        <v>86</v>
      </c>
      <c r="AV236" s="251" t="s">
        <v>86</v>
      </c>
      <c r="AW236" s="251" t="s">
        <v>39</v>
      </c>
      <c r="AX236" s="251" t="s">
        <v>76</v>
      </c>
      <c r="AY236" s="253" t="s">
        <v>149</v>
      </c>
    </row>
    <row r="237" spans="2:51" s="264" customFormat="1" ht="13.5">
      <c r="B237" s="263"/>
      <c r="D237" s="252" t="s">
        <v>157</v>
      </c>
      <c r="E237" s="265" t="s">
        <v>5</v>
      </c>
      <c r="F237" s="266" t="s">
        <v>2183</v>
      </c>
      <c r="H237" s="267" t="s">
        <v>5</v>
      </c>
      <c r="I237" s="10"/>
      <c r="L237" s="263"/>
      <c r="M237" s="268"/>
      <c r="N237" s="269"/>
      <c r="O237" s="269"/>
      <c r="P237" s="269"/>
      <c r="Q237" s="269"/>
      <c r="R237" s="269"/>
      <c r="S237" s="269"/>
      <c r="T237" s="270"/>
      <c r="AT237" s="267" t="s">
        <v>157</v>
      </c>
      <c r="AU237" s="267" t="s">
        <v>86</v>
      </c>
      <c r="AV237" s="264" t="s">
        <v>84</v>
      </c>
      <c r="AW237" s="264" t="s">
        <v>39</v>
      </c>
      <c r="AX237" s="264" t="s">
        <v>76</v>
      </c>
      <c r="AY237" s="267" t="s">
        <v>149</v>
      </c>
    </row>
    <row r="238" spans="2:51" s="251" customFormat="1" ht="13.5">
      <c r="B238" s="250"/>
      <c r="D238" s="252" t="s">
        <v>157</v>
      </c>
      <c r="E238" s="253" t="s">
        <v>5</v>
      </c>
      <c r="F238" s="254" t="s">
        <v>2275</v>
      </c>
      <c r="H238" s="255">
        <v>12631.54</v>
      </c>
      <c r="I238" s="9"/>
      <c r="L238" s="250"/>
      <c r="M238" s="256"/>
      <c r="N238" s="257"/>
      <c r="O238" s="257"/>
      <c r="P238" s="257"/>
      <c r="Q238" s="257"/>
      <c r="R238" s="257"/>
      <c r="S238" s="257"/>
      <c r="T238" s="258"/>
      <c r="AT238" s="253" t="s">
        <v>157</v>
      </c>
      <c r="AU238" s="253" t="s">
        <v>86</v>
      </c>
      <c r="AV238" s="251" t="s">
        <v>86</v>
      </c>
      <c r="AW238" s="251" t="s">
        <v>39</v>
      </c>
      <c r="AX238" s="251" t="s">
        <v>76</v>
      </c>
      <c r="AY238" s="253" t="s">
        <v>149</v>
      </c>
    </row>
    <row r="239" spans="2:51" s="281" customFormat="1" ht="13.5">
      <c r="B239" s="280"/>
      <c r="D239" s="259" t="s">
        <v>157</v>
      </c>
      <c r="E239" s="282" t="s">
        <v>5</v>
      </c>
      <c r="F239" s="283" t="s">
        <v>237</v>
      </c>
      <c r="H239" s="284">
        <v>18291.96</v>
      </c>
      <c r="I239" s="12"/>
      <c r="L239" s="280"/>
      <c r="M239" s="285"/>
      <c r="N239" s="286"/>
      <c r="O239" s="286"/>
      <c r="P239" s="286"/>
      <c r="Q239" s="286"/>
      <c r="R239" s="286"/>
      <c r="S239" s="286"/>
      <c r="T239" s="287"/>
      <c r="AT239" s="288" t="s">
        <v>157</v>
      </c>
      <c r="AU239" s="288" t="s">
        <v>86</v>
      </c>
      <c r="AV239" s="281" t="s">
        <v>155</v>
      </c>
      <c r="AW239" s="281" t="s">
        <v>39</v>
      </c>
      <c r="AX239" s="281" t="s">
        <v>84</v>
      </c>
      <c r="AY239" s="288" t="s">
        <v>149</v>
      </c>
    </row>
    <row r="240" spans="2:65" s="117" customFormat="1" ht="16.5" customHeight="1">
      <c r="B240" s="112"/>
      <c r="C240" s="239" t="s">
        <v>389</v>
      </c>
      <c r="D240" s="239" t="s">
        <v>151</v>
      </c>
      <c r="E240" s="240" t="s">
        <v>2276</v>
      </c>
      <c r="F240" s="241" t="s">
        <v>2277</v>
      </c>
      <c r="G240" s="242" t="s">
        <v>182</v>
      </c>
      <c r="H240" s="243">
        <v>18291.96</v>
      </c>
      <c r="I240" s="8"/>
      <c r="J240" s="244">
        <f>ROUND(I240*H240,2)</f>
        <v>0</v>
      </c>
      <c r="K240" s="241"/>
      <c r="L240" s="112"/>
      <c r="M240" s="245" t="s">
        <v>5</v>
      </c>
      <c r="N240" s="246" t="s">
        <v>47</v>
      </c>
      <c r="O240" s="113"/>
      <c r="P240" s="247">
        <f>O240*H240</f>
        <v>0</v>
      </c>
      <c r="Q240" s="247">
        <v>0</v>
      </c>
      <c r="R240" s="247">
        <f>Q240*H240</f>
        <v>0</v>
      </c>
      <c r="S240" s="247">
        <v>0</v>
      </c>
      <c r="T240" s="248">
        <f>S240*H240</f>
        <v>0</v>
      </c>
      <c r="AR240" s="97" t="s">
        <v>238</v>
      </c>
      <c r="AT240" s="97" t="s">
        <v>151</v>
      </c>
      <c r="AU240" s="97" t="s">
        <v>86</v>
      </c>
      <c r="AY240" s="97" t="s">
        <v>149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97" t="s">
        <v>84</v>
      </c>
      <c r="BK240" s="249">
        <f>ROUND(I240*H240,2)</f>
        <v>0</v>
      </c>
      <c r="BL240" s="97" t="s">
        <v>238</v>
      </c>
      <c r="BM240" s="97" t="s">
        <v>2278</v>
      </c>
    </row>
    <row r="241" spans="2:65" s="117" customFormat="1" ht="25.5" customHeight="1">
      <c r="B241" s="112"/>
      <c r="C241" s="239" t="s">
        <v>395</v>
      </c>
      <c r="D241" s="239" t="s">
        <v>151</v>
      </c>
      <c r="E241" s="240" t="s">
        <v>2279</v>
      </c>
      <c r="F241" s="241" t="s">
        <v>2280</v>
      </c>
      <c r="G241" s="242" t="s">
        <v>182</v>
      </c>
      <c r="H241" s="243">
        <v>18291.96</v>
      </c>
      <c r="I241" s="8"/>
      <c r="J241" s="244">
        <f>ROUND(I241*H241,2)</f>
        <v>0</v>
      </c>
      <c r="K241" s="241"/>
      <c r="L241" s="112"/>
      <c r="M241" s="245" t="s">
        <v>5</v>
      </c>
      <c r="N241" s="246" t="s">
        <v>47</v>
      </c>
      <c r="O241" s="113"/>
      <c r="P241" s="247">
        <f>O241*H241</f>
        <v>0</v>
      </c>
      <c r="Q241" s="247">
        <v>0.0002</v>
      </c>
      <c r="R241" s="247">
        <f>Q241*H241</f>
        <v>3.658392</v>
      </c>
      <c r="S241" s="247">
        <v>0</v>
      </c>
      <c r="T241" s="248">
        <f>S241*H241</f>
        <v>0</v>
      </c>
      <c r="AR241" s="97" t="s">
        <v>238</v>
      </c>
      <c r="AT241" s="97" t="s">
        <v>151</v>
      </c>
      <c r="AU241" s="97" t="s">
        <v>86</v>
      </c>
      <c r="AY241" s="97" t="s">
        <v>149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97" t="s">
        <v>84</v>
      </c>
      <c r="BK241" s="249">
        <f>ROUND(I241*H241,2)</f>
        <v>0</v>
      </c>
      <c r="BL241" s="97" t="s">
        <v>238</v>
      </c>
      <c r="BM241" s="97" t="s">
        <v>2281</v>
      </c>
    </row>
    <row r="242" spans="2:65" s="117" customFormat="1" ht="25.5" customHeight="1">
      <c r="B242" s="112"/>
      <c r="C242" s="239" t="s">
        <v>404</v>
      </c>
      <c r="D242" s="239" t="s">
        <v>151</v>
      </c>
      <c r="E242" s="240" t="s">
        <v>2282</v>
      </c>
      <c r="F242" s="241" t="s">
        <v>2283</v>
      </c>
      <c r="G242" s="242" t="s">
        <v>182</v>
      </c>
      <c r="H242" s="243">
        <v>18291.96</v>
      </c>
      <c r="I242" s="8"/>
      <c r="J242" s="244">
        <f>ROUND(I242*H242,2)</f>
        <v>0</v>
      </c>
      <c r="K242" s="241"/>
      <c r="L242" s="112"/>
      <c r="M242" s="245" t="s">
        <v>5</v>
      </c>
      <c r="N242" s="246" t="s">
        <v>47</v>
      </c>
      <c r="O242" s="113"/>
      <c r="P242" s="247">
        <f>O242*H242</f>
        <v>0</v>
      </c>
      <c r="Q242" s="247">
        <v>0.00029</v>
      </c>
      <c r="R242" s="247">
        <f>Q242*H242</f>
        <v>5.3046684</v>
      </c>
      <c r="S242" s="247">
        <v>0</v>
      </c>
      <c r="T242" s="248">
        <f>S242*H242</f>
        <v>0</v>
      </c>
      <c r="AR242" s="97" t="s">
        <v>238</v>
      </c>
      <c r="AT242" s="97" t="s">
        <v>151</v>
      </c>
      <c r="AU242" s="97" t="s">
        <v>86</v>
      </c>
      <c r="AY242" s="97" t="s">
        <v>149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97" t="s">
        <v>84</v>
      </c>
      <c r="BK242" s="249">
        <f>ROUND(I242*H242,2)</f>
        <v>0</v>
      </c>
      <c r="BL242" s="97" t="s">
        <v>238</v>
      </c>
      <c r="BM242" s="97" t="s">
        <v>2284</v>
      </c>
    </row>
    <row r="243" spans="2:63" s="226" customFormat="1" ht="37.35" customHeight="1">
      <c r="B243" s="225"/>
      <c r="D243" s="227" t="s">
        <v>75</v>
      </c>
      <c r="E243" s="228" t="s">
        <v>2285</v>
      </c>
      <c r="F243" s="228" t="s">
        <v>2286</v>
      </c>
      <c r="I243" s="7"/>
      <c r="J243" s="229">
        <f>BK243</f>
        <v>0</v>
      </c>
      <c r="L243" s="225"/>
      <c r="M243" s="230"/>
      <c r="N243" s="231"/>
      <c r="O243" s="231"/>
      <c r="P243" s="232">
        <f>P244+P253+P257+P259+P265</f>
        <v>0</v>
      </c>
      <c r="Q243" s="231"/>
      <c r="R243" s="232">
        <f>R244+R253+R257+R259+R265</f>
        <v>0</v>
      </c>
      <c r="S243" s="231"/>
      <c r="T243" s="233">
        <f>T244+T253+T257+T259+T265</f>
        <v>0</v>
      </c>
      <c r="AR243" s="227" t="s">
        <v>174</v>
      </c>
      <c r="AT243" s="234" t="s">
        <v>75</v>
      </c>
      <c r="AU243" s="234" t="s">
        <v>76</v>
      </c>
      <c r="AY243" s="227" t="s">
        <v>149</v>
      </c>
      <c r="BK243" s="235">
        <f>BK244+BK253+BK257+BK259+BK265</f>
        <v>0</v>
      </c>
    </row>
    <row r="244" spans="2:63" s="226" customFormat="1" ht="19.9" customHeight="1">
      <c r="B244" s="225"/>
      <c r="D244" s="236" t="s">
        <v>75</v>
      </c>
      <c r="E244" s="237" t="s">
        <v>2287</v>
      </c>
      <c r="F244" s="237" t="s">
        <v>2288</v>
      </c>
      <c r="I244" s="7"/>
      <c r="J244" s="238">
        <f>BK244</f>
        <v>0</v>
      </c>
      <c r="L244" s="225"/>
      <c r="M244" s="230"/>
      <c r="N244" s="231"/>
      <c r="O244" s="231"/>
      <c r="P244" s="232">
        <f>SUM(P245:P252)</f>
        <v>0</v>
      </c>
      <c r="Q244" s="231"/>
      <c r="R244" s="232">
        <f>SUM(R245:R252)</f>
        <v>0</v>
      </c>
      <c r="S244" s="231"/>
      <c r="T244" s="233">
        <f>SUM(T245:T252)</f>
        <v>0</v>
      </c>
      <c r="AR244" s="227" t="s">
        <v>174</v>
      </c>
      <c r="AT244" s="234" t="s">
        <v>75</v>
      </c>
      <c r="AU244" s="234" t="s">
        <v>84</v>
      </c>
      <c r="AY244" s="227" t="s">
        <v>149</v>
      </c>
      <c r="BK244" s="235">
        <f>SUM(BK245:BK252)</f>
        <v>0</v>
      </c>
    </row>
    <row r="245" spans="2:65" s="117" customFormat="1" ht="25.5" customHeight="1">
      <c r="B245" s="112"/>
      <c r="C245" s="239" t="s">
        <v>408</v>
      </c>
      <c r="D245" s="239" t="s">
        <v>151</v>
      </c>
      <c r="E245" s="240" t="s">
        <v>2289</v>
      </c>
      <c r="F245" s="241" t="s">
        <v>2290</v>
      </c>
      <c r="G245" s="242" t="s">
        <v>991</v>
      </c>
      <c r="H245" s="243">
        <v>1</v>
      </c>
      <c r="I245" s="8"/>
      <c r="J245" s="244">
        <f>ROUND(I245*H245,2)</f>
        <v>0</v>
      </c>
      <c r="K245" s="241"/>
      <c r="L245" s="112"/>
      <c r="M245" s="245" t="s">
        <v>5</v>
      </c>
      <c r="N245" s="246" t="s">
        <v>47</v>
      </c>
      <c r="O245" s="113"/>
      <c r="P245" s="247">
        <f>O245*H245</f>
        <v>0</v>
      </c>
      <c r="Q245" s="247">
        <v>0</v>
      </c>
      <c r="R245" s="247">
        <f>Q245*H245</f>
        <v>0</v>
      </c>
      <c r="S245" s="247">
        <v>0</v>
      </c>
      <c r="T245" s="248">
        <f>S245*H245</f>
        <v>0</v>
      </c>
      <c r="AR245" s="97" t="s">
        <v>2291</v>
      </c>
      <c r="AT245" s="97" t="s">
        <v>151</v>
      </c>
      <c r="AU245" s="97" t="s">
        <v>86</v>
      </c>
      <c r="AY245" s="97" t="s">
        <v>149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97" t="s">
        <v>84</v>
      </c>
      <c r="BK245" s="249">
        <f>ROUND(I245*H245,2)</f>
        <v>0</v>
      </c>
      <c r="BL245" s="97" t="s">
        <v>2291</v>
      </c>
      <c r="BM245" s="97" t="s">
        <v>2292</v>
      </c>
    </row>
    <row r="246" spans="2:47" s="117" customFormat="1" ht="27">
      <c r="B246" s="112"/>
      <c r="D246" s="259" t="s">
        <v>242</v>
      </c>
      <c r="F246" s="294" t="s">
        <v>2293</v>
      </c>
      <c r="I246" s="13"/>
      <c r="L246" s="112"/>
      <c r="M246" s="290"/>
      <c r="N246" s="113"/>
      <c r="O246" s="113"/>
      <c r="P246" s="113"/>
      <c r="Q246" s="113"/>
      <c r="R246" s="113"/>
      <c r="S246" s="113"/>
      <c r="T246" s="143"/>
      <c r="AT246" s="97" t="s">
        <v>242</v>
      </c>
      <c r="AU246" s="97" t="s">
        <v>86</v>
      </c>
    </row>
    <row r="247" spans="2:65" s="117" customFormat="1" ht="25.5" customHeight="1">
      <c r="B247" s="112"/>
      <c r="C247" s="239" t="s">
        <v>412</v>
      </c>
      <c r="D247" s="239" t="s">
        <v>151</v>
      </c>
      <c r="E247" s="240" t="s">
        <v>2294</v>
      </c>
      <c r="F247" s="241" t="s">
        <v>2295</v>
      </c>
      <c r="G247" s="242" t="s">
        <v>991</v>
      </c>
      <c r="H247" s="243">
        <v>1</v>
      </c>
      <c r="I247" s="8"/>
      <c r="J247" s="244">
        <f>ROUND(I247*H247,2)</f>
        <v>0</v>
      </c>
      <c r="K247" s="241"/>
      <c r="L247" s="112"/>
      <c r="M247" s="245" t="s">
        <v>5</v>
      </c>
      <c r="N247" s="246" t="s">
        <v>47</v>
      </c>
      <c r="O247" s="113"/>
      <c r="P247" s="247">
        <f>O247*H247</f>
        <v>0</v>
      </c>
      <c r="Q247" s="247">
        <v>0</v>
      </c>
      <c r="R247" s="247">
        <f>Q247*H247</f>
        <v>0</v>
      </c>
      <c r="S247" s="247">
        <v>0</v>
      </c>
      <c r="T247" s="248">
        <f>S247*H247</f>
        <v>0</v>
      </c>
      <c r="AR247" s="97" t="s">
        <v>2291</v>
      </c>
      <c r="AT247" s="97" t="s">
        <v>151</v>
      </c>
      <c r="AU247" s="97" t="s">
        <v>86</v>
      </c>
      <c r="AY247" s="97" t="s">
        <v>149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97" t="s">
        <v>84</v>
      </c>
      <c r="BK247" s="249">
        <f>ROUND(I247*H247,2)</f>
        <v>0</v>
      </c>
      <c r="BL247" s="97" t="s">
        <v>2291</v>
      </c>
      <c r="BM247" s="97" t="s">
        <v>2296</v>
      </c>
    </row>
    <row r="248" spans="2:47" s="117" customFormat="1" ht="27">
      <c r="B248" s="112"/>
      <c r="D248" s="259" t="s">
        <v>242</v>
      </c>
      <c r="F248" s="294" t="s">
        <v>2297</v>
      </c>
      <c r="I248" s="13"/>
      <c r="L248" s="112"/>
      <c r="M248" s="290"/>
      <c r="N248" s="113"/>
      <c r="O248" s="113"/>
      <c r="P248" s="113"/>
      <c r="Q248" s="113"/>
      <c r="R248" s="113"/>
      <c r="S248" s="113"/>
      <c r="T248" s="143"/>
      <c r="AT248" s="97" t="s">
        <v>242</v>
      </c>
      <c r="AU248" s="97" t="s">
        <v>86</v>
      </c>
    </row>
    <row r="249" spans="2:65" s="117" customFormat="1" ht="38.25" customHeight="1">
      <c r="B249" s="112"/>
      <c r="C249" s="239" t="s">
        <v>419</v>
      </c>
      <c r="D249" s="239" t="s">
        <v>151</v>
      </c>
      <c r="E249" s="240" t="s">
        <v>2298</v>
      </c>
      <c r="F249" s="241" t="s">
        <v>2299</v>
      </c>
      <c r="G249" s="242" t="s">
        <v>991</v>
      </c>
      <c r="H249" s="243">
        <v>1</v>
      </c>
      <c r="I249" s="8"/>
      <c r="J249" s="244">
        <f>ROUND(I249*H249,2)</f>
        <v>0</v>
      </c>
      <c r="K249" s="241"/>
      <c r="L249" s="112"/>
      <c r="M249" s="245" t="s">
        <v>5</v>
      </c>
      <c r="N249" s="246" t="s">
        <v>47</v>
      </c>
      <c r="O249" s="113"/>
      <c r="P249" s="247">
        <f>O249*H249</f>
        <v>0</v>
      </c>
      <c r="Q249" s="247">
        <v>0</v>
      </c>
      <c r="R249" s="247">
        <f>Q249*H249</f>
        <v>0</v>
      </c>
      <c r="S249" s="247">
        <v>0</v>
      </c>
      <c r="T249" s="248">
        <f>S249*H249</f>
        <v>0</v>
      </c>
      <c r="AR249" s="97" t="s">
        <v>2291</v>
      </c>
      <c r="AT249" s="97" t="s">
        <v>151</v>
      </c>
      <c r="AU249" s="97" t="s">
        <v>86</v>
      </c>
      <c r="AY249" s="97" t="s">
        <v>149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97" t="s">
        <v>84</v>
      </c>
      <c r="BK249" s="249">
        <f>ROUND(I249*H249,2)</f>
        <v>0</v>
      </c>
      <c r="BL249" s="97" t="s">
        <v>2291</v>
      </c>
      <c r="BM249" s="97" t="s">
        <v>2300</v>
      </c>
    </row>
    <row r="250" spans="2:65" s="117" customFormat="1" ht="25.5" customHeight="1">
      <c r="B250" s="112"/>
      <c r="C250" s="239" t="s">
        <v>424</v>
      </c>
      <c r="D250" s="239" t="s">
        <v>151</v>
      </c>
      <c r="E250" s="240" t="s">
        <v>2301</v>
      </c>
      <c r="F250" s="241" t="s">
        <v>2302</v>
      </c>
      <c r="G250" s="242" t="s">
        <v>991</v>
      </c>
      <c r="H250" s="243">
        <v>1</v>
      </c>
      <c r="I250" s="8"/>
      <c r="J250" s="244">
        <f>ROUND(I250*H250,2)</f>
        <v>0</v>
      </c>
      <c r="K250" s="241"/>
      <c r="L250" s="112"/>
      <c r="M250" s="245" t="s">
        <v>5</v>
      </c>
      <c r="N250" s="246" t="s">
        <v>47</v>
      </c>
      <c r="O250" s="113"/>
      <c r="P250" s="247">
        <f>O250*H250</f>
        <v>0</v>
      </c>
      <c r="Q250" s="247">
        <v>0</v>
      </c>
      <c r="R250" s="247">
        <f>Q250*H250</f>
        <v>0</v>
      </c>
      <c r="S250" s="247">
        <v>0</v>
      </c>
      <c r="T250" s="248">
        <f>S250*H250</f>
        <v>0</v>
      </c>
      <c r="AR250" s="97" t="s">
        <v>2291</v>
      </c>
      <c r="AT250" s="97" t="s">
        <v>151</v>
      </c>
      <c r="AU250" s="97" t="s">
        <v>86</v>
      </c>
      <c r="AY250" s="97" t="s">
        <v>149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97" t="s">
        <v>84</v>
      </c>
      <c r="BK250" s="249">
        <f>ROUND(I250*H250,2)</f>
        <v>0</v>
      </c>
      <c r="BL250" s="97" t="s">
        <v>2291</v>
      </c>
      <c r="BM250" s="97" t="s">
        <v>2303</v>
      </c>
    </row>
    <row r="251" spans="2:47" s="117" customFormat="1" ht="40.5">
      <c r="B251" s="112"/>
      <c r="D251" s="259" t="s">
        <v>242</v>
      </c>
      <c r="F251" s="294" t="s">
        <v>2304</v>
      </c>
      <c r="I251" s="13"/>
      <c r="L251" s="112"/>
      <c r="M251" s="290"/>
      <c r="N251" s="113"/>
      <c r="O251" s="113"/>
      <c r="P251" s="113"/>
      <c r="Q251" s="113"/>
      <c r="R251" s="113"/>
      <c r="S251" s="113"/>
      <c r="T251" s="143"/>
      <c r="AT251" s="97" t="s">
        <v>242</v>
      </c>
      <c r="AU251" s="97" t="s">
        <v>86</v>
      </c>
    </row>
    <row r="252" spans="2:65" s="117" customFormat="1" ht="25.5" customHeight="1">
      <c r="B252" s="112"/>
      <c r="C252" s="239" t="s">
        <v>429</v>
      </c>
      <c r="D252" s="239" t="s">
        <v>151</v>
      </c>
      <c r="E252" s="240" t="s">
        <v>2305</v>
      </c>
      <c r="F252" s="241" t="s">
        <v>2306</v>
      </c>
      <c r="G252" s="242" t="s">
        <v>991</v>
      </c>
      <c r="H252" s="243">
        <v>1</v>
      </c>
      <c r="I252" s="8"/>
      <c r="J252" s="244">
        <f>ROUND(I252*H252,2)</f>
        <v>0</v>
      </c>
      <c r="K252" s="241"/>
      <c r="L252" s="112"/>
      <c r="M252" s="245" t="s">
        <v>5</v>
      </c>
      <c r="N252" s="246" t="s">
        <v>47</v>
      </c>
      <c r="O252" s="113"/>
      <c r="P252" s="247">
        <f>O252*H252</f>
        <v>0</v>
      </c>
      <c r="Q252" s="247">
        <v>0</v>
      </c>
      <c r="R252" s="247">
        <f>Q252*H252</f>
        <v>0</v>
      </c>
      <c r="S252" s="247">
        <v>0</v>
      </c>
      <c r="T252" s="248">
        <f>S252*H252</f>
        <v>0</v>
      </c>
      <c r="AR252" s="97" t="s">
        <v>2291</v>
      </c>
      <c r="AT252" s="97" t="s">
        <v>151</v>
      </c>
      <c r="AU252" s="97" t="s">
        <v>86</v>
      </c>
      <c r="AY252" s="97" t="s">
        <v>149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97" t="s">
        <v>84</v>
      </c>
      <c r="BK252" s="249">
        <f>ROUND(I252*H252,2)</f>
        <v>0</v>
      </c>
      <c r="BL252" s="97" t="s">
        <v>2291</v>
      </c>
      <c r="BM252" s="97" t="s">
        <v>2307</v>
      </c>
    </row>
    <row r="253" spans="2:63" s="226" customFormat="1" ht="29.85" customHeight="1">
      <c r="B253" s="225"/>
      <c r="D253" s="236" t="s">
        <v>75</v>
      </c>
      <c r="E253" s="237" t="s">
        <v>2308</v>
      </c>
      <c r="F253" s="237" t="s">
        <v>2309</v>
      </c>
      <c r="I253" s="7"/>
      <c r="J253" s="238">
        <f>BK253</f>
        <v>0</v>
      </c>
      <c r="L253" s="225"/>
      <c r="M253" s="230"/>
      <c r="N253" s="231"/>
      <c r="O253" s="231"/>
      <c r="P253" s="232">
        <f>SUM(P254:P256)</f>
        <v>0</v>
      </c>
      <c r="Q253" s="231"/>
      <c r="R253" s="232">
        <f>SUM(R254:R256)</f>
        <v>0</v>
      </c>
      <c r="S253" s="231"/>
      <c r="T253" s="233">
        <f>SUM(T254:T256)</f>
        <v>0</v>
      </c>
      <c r="AR253" s="227" t="s">
        <v>174</v>
      </c>
      <c r="AT253" s="234" t="s">
        <v>75</v>
      </c>
      <c r="AU253" s="234" t="s">
        <v>84</v>
      </c>
      <c r="AY253" s="227" t="s">
        <v>149</v>
      </c>
      <c r="BK253" s="235">
        <f>SUM(BK254:BK256)</f>
        <v>0</v>
      </c>
    </row>
    <row r="254" spans="2:65" s="117" customFormat="1" ht="16.5" customHeight="1">
      <c r="B254" s="112"/>
      <c r="C254" s="239" t="s">
        <v>433</v>
      </c>
      <c r="D254" s="239" t="s">
        <v>151</v>
      </c>
      <c r="E254" s="240" t="s">
        <v>2310</v>
      </c>
      <c r="F254" s="241" t="s">
        <v>2311</v>
      </c>
      <c r="G254" s="242" t="s">
        <v>991</v>
      </c>
      <c r="H254" s="243">
        <v>1</v>
      </c>
      <c r="I254" s="8"/>
      <c r="J254" s="244">
        <f>ROUND(I254*H254,2)</f>
        <v>0</v>
      </c>
      <c r="K254" s="241"/>
      <c r="L254" s="112"/>
      <c r="M254" s="245" t="s">
        <v>5</v>
      </c>
      <c r="N254" s="246" t="s">
        <v>47</v>
      </c>
      <c r="O254" s="113"/>
      <c r="P254" s="247">
        <f>O254*H254</f>
        <v>0</v>
      </c>
      <c r="Q254" s="247">
        <v>0</v>
      </c>
      <c r="R254" s="247">
        <f>Q254*H254</f>
        <v>0</v>
      </c>
      <c r="S254" s="247">
        <v>0</v>
      </c>
      <c r="T254" s="248">
        <f>S254*H254</f>
        <v>0</v>
      </c>
      <c r="AR254" s="97" t="s">
        <v>2291</v>
      </c>
      <c r="AT254" s="97" t="s">
        <v>151</v>
      </c>
      <c r="AU254" s="97" t="s">
        <v>86</v>
      </c>
      <c r="AY254" s="97" t="s">
        <v>149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97" t="s">
        <v>84</v>
      </c>
      <c r="BK254" s="249">
        <f>ROUND(I254*H254,2)</f>
        <v>0</v>
      </c>
      <c r="BL254" s="97" t="s">
        <v>2291</v>
      </c>
      <c r="BM254" s="97" t="s">
        <v>2312</v>
      </c>
    </row>
    <row r="255" spans="2:65" s="117" customFormat="1" ht="16.5" customHeight="1">
      <c r="B255" s="112"/>
      <c r="C255" s="239" t="s">
        <v>437</v>
      </c>
      <c r="D255" s="239" t="s">
        <v>151</v>
      </c>
      <c r="E255" s="240" t="s">
        <v>2313</v>
      </c>
      <c r="F255" s="241" t="s">
        <v>2314</v>
      </c>
      <c r="G255" s="242" t="s">
        <v>991</v>
      </c>
      <c r="H255" s="243">
        <v>1</v>
      </c>
      <c r="I255" s="8"/>
      <c r="J255" s="244">
        <f>ROUND(I255*H255,2)</f>
        <v>0</v>
      </c>
      <c r="K255" s="241"/>
      <c r="L255" s="112"/>
      <c r="M255" s="245" t="s">
        <v>5</v>
      </c>
      <c r="N255" s="246" t="s">
        <v>47</v>
      </c>
      <c r="O255" s="113"/>
      <c r="P255" s="247">
        <f>O255*H255</f>
        <v>0</v>
      </c>
      <c r="Q255" s="247">
        <v>0</v>
      </c>
      <c r="R255" s="247">
        <f>Q255*H255</f>
        <v>0</v>
      </c>
      <c r="S255" s="247">
        <v>0</v>
      </c>
      <c r="T255" s="248">
        <f>S255*H255</f>
        <v>0</v>
      </c>
      <c r="AR255" s="97" t="s">
        <v>2291</v>
      </c>
      <c r="AT255" s="97" t="s">
        <v>151</v>
      </c>
      <c r="AU255" s="97" t="s">
        <v>86</v>
      </c>
      <c r="AY255" s="97" t="s">
        <v>149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97" t="s">
        <v>84</v>
      </c>
      <c r="BK255" s="249">
        <f>ROUND(I255*H255,2)</f>
        <v>0</v>
      </c>
      <c r="BL255" s="97" t="s">
        <v>2291</v>
      </c>
      <c r="BM255" s="97" t="s">
        <v>2315</v>
      </c>
    </row>
    <row r="256" spans="2:47" s="117" customFormat="1" ht="67.5">
      <c r="B256" s="112"/>
      <c r="D256" s="252" t="s">
        <v>242</v>
      </c>
      <c r="F256" s="289" t="s">
        <v>2316</v>
      </c>
      <c r="I256" s="13"/>
      <c r="L256" s="112"/>
      <c r="M256" s="290"/>
      <c r="N256" s="113"/>
      <c r="O256" s="113"/>
      <c r="P256" s="113"/>
      <c r="Q256" s="113"/>
      <c r="R256" s="113"/>
      <c r="S256" s="113"/>
      <c r="T256" s="143"/>
      <c r="AT256" s="97" t="s">
        <v>242</v>
      </c>
      <c r="AU256" s="97" t="s">
        <v>86</v>
      </c>
    </row>
    <row r="257" spans="2:63" s="226" customFormat="1" ht="29.85" customHeight="1">
      <c r="B257" s="225"/>
      <c r="D257" s="236" t="s">
        <v>75</v>
      </c>
      <c r="E257" s="237" t="s">
        <v>2317</v>
      </c>
      <c r="F257" s="237" t="s">
        <v>2318</v>
      </c>
      <c r="I257" s="7"/>
      <c r="J257" s="238">
        <f>BK257</f>
        <v>0</v>
      </c>
      <c r="L257" s="225"/>
      <c r="M257" s="230"/>
      <c r="N257" s="231"/>
      <c r="O257" s="231"/>
      <c r="P257" s="232">
        <f>P258</f>
        <v>0</v>
      </c>
      <c r="Q257" s="231"/>
      <c r="R257" s="232">
        <f>R258</f>
        <v>0</v>
      </c>
      <c r="S257" s="231"/>
      <c r="T257" s="233">
        <f>T258</f>
        <v>0</v>
      </c>
      <c r="AR257" s="227" t="s">
        <v>174</v>
      </c>
      <c r="AT257" s="234" t="s">
        <v>75</v>
      </c>
      <c r="AU257" s="234" t="s">
        <v>84</v>
      </c>
      <c r="AY257" s="227" t="s">
        <v>149</v>
      </c>
      <c r="BK257" s="235">
        <f>BK258</f>
        <v>0</v>
      </c>
    </row>
    <row r="258" spans="2:65" s="117" customFormat="1" ht="16.5" customHeight="1">
      <c r="B258" s="112"/>
      <c r="C258" s="239" t="s">
        <v>441</v>
      </c>
      <c r="D258" s="239" t="s">
        <v>151</v>
      </c>
      <c r="E258" s="240" t="s">
        <v>2319</v>
      </c>
      <c r="F258" s="241" t="s">
        <v>2320</v>
      </c>
      <c r="G258" s="242" t="s">
        <v>991</v>
      </c>
      <c r="H258" s="243">
        <v>1</v>
      </c>
      <c r="I258" s="8"/>
      <c r="J258" s="244">
        <f>ROUND(I258*H258,2)</f>
        <v>0</v>
      </c>
      <c r="K258" s="241"/>
      <c r="L258" s="112"/>
      <c r="M258" s="245" t="s">
        <v>5</v>
      </c>
      <c r="N258" s="246" t="s">
        <v>47</v>
      </c>
      <c r="O258" s="113"/>
      <c r="P258" s="247">
        <f>O258*H258</f>
        <v>0</v>
      </c>
      <c r="Q258" s="247">
        <v>0</v>
      </c>
      <c r="R258" s="247">
        <f>Q258*H258</f>
        <v>0</v>
      </c>
      <c r="S258" s="247">
        <v>0</v>
      </c>
      <c r="T258" s="248">
        <f>S258*H258</f>
        <v>0</v>
      </c>
      <c r="AR258" s="97" t="s">
        <v>2291</v>
      </c>
      <c r="AT258" s="97" t="s">
        <v>151</v>
      </c>
      <c r="AU258" s="97" t="s">
        <v>86</v>
      </c>
      <c r="AY258" s="97" t="s">
        <v>149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97" t="s">
        <v>84</v>
      </c>
      <c r="BK258" s="249">
        <f>ROUND(I258*H258,2)</f>
        <v>0</v>
      </c>
      <c r="BL258" s="97" t="s">
        <v>2291</v>
      </c>
      <c r="BM258" s="97" t="s">
        <v>2321</v>
      </c>
    </row>
    <row r="259" spans="2:63" s="226" customFormat="1" ht="29.85" customHeight="1">
      <c r="B259" s="225"/>
      <c r="D259" s="236" t="s">
        <v>75</v>
      </c>
      <c r="E259" s="237" t="s">
        <v>2322</v>
      </c>
      <c r="F259" s="237" t="s">
        <v>2323</v>
      </c>
      <c r="I259" s="7"/>
      <c r="J259" s="238">
        <f>BK259</f>
        <v>0</v>
      </c>
      <c r="L259" s="225"/>
      <c r="M259" s="230"/>
      <c r="N259" s="231"/>
      <c r="O259" s="231"/>
      <c r="P259" s="232">
        <f>SUM(P260:P264)</f>
        <v>0</v>
      </c>
      <c r="Q259" s="231"/>
      <c r="R259" s="232">
        <f>SUM(R260:R264)</f>
        <v>0</v>
      </c>
      <c r="S259" s="231"/>
      <c r="T259" s="233">
        <f>SUM(T260:T264)</f>
        <v>0</v>
      </c>
      <c r="AR259" s="227" t="s">
        <v>174</v>
      </c>
      <c r="AT259" s="234" t="s">
        <v>75</v>
      </c>
      <c r="AU259" s="234" t="s">
        <v>84</v>
      </c>
      <c r="AY259" s="227" t="s">
        <v>149</v>
      </c>
      <c r="BK259" s="235">
        <f>SUM(BK260:BK264)</f>
        <v>0</v>
      </c>
    </row>
    <row r="260" spans="2:65" s="117" customFormat="1" ht="25.5" customHeight="1">
      <c r="B260" s="112"/>
      <c r="C260" s="239">
        <v>52</v>
      </c>
      <c r="D260" s="239" t="s">
        <v>151</v>
      </c>
      <c r="E260" s="240" t="s">
        <v>2324</v>
      </c>
      <c r="F260" s="241" t="s">
        <v>2325</v>
      </c>
      <c r="G260" s="242" t="s">
        <v>991</v>
      </c>
      <c r="H260" s="243">
        <v>1</v>
      </c>
      <c r="I260" s="8"/>
      <c r="J260" s="244">
        <f>ROUND(I260*H260,2)</f>
        <v>0</v>
      </c>
      <c r="K260" s="241"/>
      <c r="L260" s="112"/>
      <c r="M260" s="245" t="s">
        <v>5</v>
      </c>
      <c r="N260" s="246" t="s">
        <v>47</v>
      </c>
      <c r="O260" s="113"/>
      <c r="P260" s="247">
        <f>O260*H260</f>
        <v>0</v>
      </c>
      <c r="Q260" s="247">
        <v>0</v>
      </c>
      <c r="R260" s="247">
        <f>Q260*H260</f>
        <v>0</v>
      </c>
      <c r="S260" s="247">
        <v>0</v>
      </c>
      <c r="T260" s="248">
        <f>S260*H260</f>
        <v>0</v>
      </c>
      <c r="AR260" s="97" t="s">
        <v>2291</v>
      </c>
      <c r="AT260" s="97" t="s">
        <v>151</v>
      </c>
      <c r="AU260" s="97" t="s">
        <v>86</v>
      </c>
      <c r="AY260" s="97" t="s">
        <v>149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97" t="s">
        <v>84</v>
      </c>
      <c r="BK260" s="249">
        <f>ROUND(I260*H260,2)</f>
        <v>0</v>
      </c>
      <c r="BL260" s="97" t="s">
        <v>2291</v>
      </c>
      <c r="BM260" s="97" t="s">
        <v>2326</v>
      </c>
    </row>
    <row r="261" spans="2:65" s="117" customFormat="1" ht="16.5" customHeight="1">
      <c r="B261" s="112"/>
      <c r="C261" s="239">
        <v>53</v>
      </c>
      <c r="D261" s="239" t="s">
        <v>151</v>
      </c>
      <c r="E261" s="240" t="s">
        <v>2327</v>
      </c>
      <c r="F261" s="241" t="s">
        <v>2328</v>
      </c>
      <c r="G261" s="242" t="s">
        <v>991</v>
      </c>
      <c r="H261" s="243">
        <v>1</v>
      </c>
      <c r="I261" s="8"/>
      <c r="J261" s="244">
        <f>ROUND(I261*H261,2)</f>
        <v>0</v>
      </c>
      <c r="K261" s="241"/>
      <c r="L261" s="112"/>
      <c r="M261" s="245" t="s">
        <v>5</v>
      </c>
      <c r="N261" s="246" t="s">
        <v>47</v>
      </c>
      <c r="O261" s="113"/>
      <c r="P261" s="247">
        <f>O261*H261</f>
        <v>0</v>
      </c>
      <c r="Q261" s="247">
        <v>0</v>
      </c>
      <c r="R261" s="247">
        <f>Q261*H261</f>
        <v>0</v>
      </c>
      <c r="S261" s="247">
        <v>0</v>
      </c>
      <c r="T261" s="248">
        <f>S261*H261</f>
        <v>0</v>
      </c>
      <c r="AR261" s="97" t="s">
        <v>2291</v>
      </c>
      <c r="AT261" s="97" t="s">
        <v>151</v>
      </c>
      <c r="AU261" s="97" t="s">
        <v>86</v>
      </c>
      <c r="AY261" s="97" t="s">
        <v>149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97" t="s">
        <v>84</v>
      </c>
      <c r="BK261" s="249">
        <f>ROUND(I261*H261,2)</f>
        <v>0</v>
      </c>
      <c r="BL261" s="97" t="s">
        <v>2291</v>
      </c>
      <c r="BM261" s="97" t="s">
        <v>2329</v>
      </c>
    </row>
    <row r="262" spans="2:47" s="117" customFormat="1" ht="27">
      <c r="B262" s="112"/>
      <c r="D262" s="259" t="s">
        <v>242</v>
      </c>
      <c r="F262" s="294" t="s">
        <v>2330</v>
      </c>
      <c r="I262" s="13"/>
      <c r="L262" s="112"/>
      <c r="M262" s="290"/>
      <c r="N262" s="113"/>
      <c r="O262" s="113"/>
      <c r="P262" s="113"/>
      <c r="Q262" s="113"/>
      <c r="R262" s="113"/>
      <c r="S262" s="113"/>
      <c r="T262" s="143"/>
      <c r="AT262" s="97" t="s">
        <v>242</v>
      </c>
      <c r="AU262" s="97" t="s">
        <v>86</v>
      </c>
    </row>
    <row r="263" spans="2:65" s="117" customFormat="1" ht="16.5" customHeight="1">
      <c r="B263" s="112"/>
      <c r="C263" s="239">
        <v>54</v>
      </c>
      <c r="D263" s="239" t="s">
        <v>151</v>
      </c>
      <c r="E263" s="240" t="s">
        <v>2331</v>
      </c>
      <c r="F263" s="241" t="s">
        <v>2332</v>
      </c>
      <c r="G263" s="242" t="s">
        <v>991</v>
      </c>
      <c r="H263" s="243">
        <v>1</v>
      </c>
      <c r="I263" s="8"/>
      <c r="J263" s="244">
        <f>ROUND(I263*H263,2)</f>
        <v>0</v>
      </c>
      <c r="K263" s="241"/>
      <c r="L263" s="112"/>
      <c r="M263" s="245" t="s">
        <v>5</v>
      </c>
      <c r="N263" s="246" t="s">
        <v>47</v>
      </c>
      <c r="O263" s="113"/>
      <c r="P263" s="247">
        <f>O263*H263</f>
        <v>0</v>
      </c>
      <c r="Q263" s="247">
        <v>0</v>
      </c>
      <c r="R263" s="247">
        <f>Q263*H263</f>
        <v>0</v>
      </c>
      <c r="S263" s="247">
        <v>0</v>
      </c>
      <c r="T263" s="248">
        <f>S263*H263</f>
        <v>0</v>
      </c>
      <c r="AR263" s="97" t="s">
        <v>2291</v>
      </c>
      <c r="AT263" s="97" t="s">
        <v>151</v>
      </c>
      <c r="AU263" s="97" t="s">
        <v>86</v>
      </c>
      <c r="AY263" s="97" t="s">
        <v>149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97" t="s">
        <v>84</v>
      </c>
      <c r="BK263" s="249">
        <f>ROUND(I263*H263,2)</f>
        <v>0</v>
      </c>
      <c r="BL263" s="97" t="s">
        <v>2291</v>
      </c>
      <c r="BM263" s="97" t="s">
        <v>2333</v>
      </c>
    </row>
    <row r="264" spans="2:47" s="117" customFormat="1" ht="40.5">
      <c r="B264" s="112"/>
      <c r="D264" s="252" t="s">
        <v>242</v>
      </c>
      <c r="F264" s="289" t="s">
        <v>2334</v>
      </c>
      <c r="I264" s="13"/>
      <c r="L264" s="112"/>
      <c r="M264" s="290"/>
      <c r="N264" s="113"/>
      <c r="O264" s="113"/>
      <c r="P264" s="113"/>
      <c r="Q264" s="113"/>
      <c r="R264" s="113"/>
      <c r="S264" s="113"/>
      <c r="T264" s="143"/>
      <c r="AT264" s="97" t="s">
        <v>242</v>
      </c>
      <c r="AU264" s="97" t="s">
        <v>86</v>
      </c>
    </row>
    <row r="265" spans="2:63" s="226" customFormat="1" ht="29.85" customHeight="1">
      <c r="B265" s="225"/>
      <c r="D265" s="236" t="s">
        <v>75</v>
      </c>
      <c r="E265" s="237" t="s">
        <v>2335</v>
      </c>
      <c r="F265" s="237" t="s">
        <v>2336</v>
      </c>
      <c r="I265" s="7"/>
      <c r="J265" s="238">
        <f>BK265</f>
        <v>0</v>
      </c>
      <c r="L265" s="225"/>
      <c r="M265" s="230"/>
      <c r="N265" s="231"/>
      <c r="O265" s="231"/>
      <c r="P265" s="232">
        <f>SUM(P266:P270)</f>
        <v>0</v>
      </c>
      <c r="Q265" s="231"/>
      <c r="R265" s="232">
        <f>SUM(R266:R270)</f>
        <v>0</v>
      </c>
      <c r="S265" s="231"/>
      <c r="T265" s="233">
        <f>SUM(T266:T270)</f>
        <v>0</v>
      </c>
      <c r="AR265" s="227" t="s">
        <v>174</v>
      </c>
      <c r="AT265" s="234" t="s">
        <v>75</v>
      </c>
      <c r="AU265" s="234" t="s">
        <v>84</v>
      </c>
      <c r="AY265" s="227" t="s">
        <v>149</v>
      </c>
      <c r="BK265" s="235">
        <f>SUM(BK266:BK270)</f>
        <v>0</v>
      </c>
    </row>
    <row r="266" spans="2:65" s="117" customFormat="1" ht="16.5" customHeight="1">
      <c r="B266" s="112"/>
      <c r="C266" s="239">
        <v>55</v>
      </c>
      <c r="D266" s="239" t="s">
        <v>151</v>
      </c>
      <c r="E266" s="240" t="s">
        <v>2337</v>
      </c>
      <c r="F266" s="241" t="s">
        <v>2338</v>
      </c>
      <c r="G266" s="242" t="s">
        <v>991</v>
      </c>
      <c r="H266" s="243">
        <v>1</v>
      </c>
      <c r="I266" s="8"/>
      <c r="J266" s="244">
        <f>ROUND(I266*H266,2)</f>
        <v>0</v>
      </c>
      <c r="K266" s="241"/>
      <c r="L266" s="112"/>
      <c r="M266" s="245" t="s">
        <v>5</v>
      </c>
      <c r="N266" s="246" t="s">
        <v>47</v>
      </c>
      <c r="O266" s="113"/>
      <c r="P266" s="247">
        <f>O266*H266</f>
        <v>0</v>
      </c>
      <c r="Q266" s="247">
        <v>0</v>
      </c>
      <c r="R266" s="247">
        <f>Q266*H266</f>
        <v>0</v>
      </c>
      <c r="S266" s="247">
        <v>0</v>
      </c>
      <c r="T266" s="248">
        <f>S266*H266</f>
        <v>0</v>
      </c>
      <c r="AR266" s="97" t="s">
        <v>2291</v>
      </c>
      <c r="AT266" s="97" t="s">
        <v>151</v>
      </c>
      <c r="AU266" s="97" t="s">
        <v>86</v>
      </c>
      <c r="AY266" s="97" t="s">
        <v>149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97" t="s">
        <v>84</v>
      </c>
      <c r="BK266" s="249">
        <f>ROUND(I266*H266,2)</f>
        <v>0</v>
      </c>
      <c r="BL266" s="97" t="s">
        <v>2291</v>
      </c>
      <c r="BM266" s="97" t="s">
        <v>2339</v>
      </c>
    </row>
    <row r="267" spans="2:47" s="117" customFormat="1" ht="27">
      <c r="B267" s="112"/>
      <c r="D267" s="259" t="s">
        <v>242</v>
      </c>
      <c r="F267" s="294" t="s">
        <v>2340</v>
      </c>
      <c r="I267" s="13"/>
      <c r="L267" s="112"/>
      <c r="M267" s="290"/>
      <c r="N267" s="113"/>
      <c r="O267" s="113"/>
      <c r="P267" s="113"/>
      <c r="Q267" s="113"/>
      <c r="R267" s="113"/>
      <c r="S267" s="113"/>
      <c r="T267" s="143"/>
      <c r="AT267" s="97" t="s">
        <v>242</v>
      </c>
      <c r="AU267" s="97" t="s">
        <v>86</v>
      </c>
    </row>
    <row r="268" spans="2:65" s="117" customFormat="1" ht="16.5" customHeight="1">
      <c r="B268" s="112"/>
      <c r="C268" s="239">
        <v>56</v>
      </c>
      <c r="D268" s="239" t="s">
        <v>151</v>
      </c>
      <c r="E268" s="240" t="s">
        <v>2341</v>
      </c>
      <c r="F268" s="241" t="s">
        <v>2342</v>
      </c>
      <c r="G268" s="242" t="s">
        <v>991</v>
      </c>
      <c r="H268" s="243">
        <v>1</v>
      </c>
      <c r="I268" s="8"/>
      <c r="J268" s="244">
        <f>ROUND(I268*H268,2)</f>
        <v>0</v>
      </c>
      <c r="K268" s="241"/>
      <c r="L268" s="112"/>
      <c r="M268" s="245" t="s">
        <v>5</v>
      </c>
      <c r="N268" s="246" t="s">
        <v>47</v>
      </c>
      <c r="O268" s="113"/>
      <c r="P268" s="247">
        <f>O268*H268</f>
        <v>0</v>
      </c>
      <c r="Q268" s="247">
        <v>0</v>
      </c>
      <c r="R268" s="247">
        <f>Q268*H268</f>
        <v>0</v>
      </c>
      <c r="S268" s="247">
        <v>0</v>
      </c>
      <c r="T268" s="248">
        <f>S268*H268</f>
        <v>0</v>
      </c>
      <c r="AR268" s="97" t="s">
        <v>2291</v>
      </c>
      <c r="AT268" s="97" t="s">
        <v>151</v>
      </c>
      <c r="AU268" s="97" t="s">
        <v>86</v>
      </c>
      <c r="AY268" s="97" t="s">
        <v>149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97" t="s">
        <v>84</v>
      </c>
      <c r="BK268" s="249">
        <f>ROUND(I268*H268,2)</f>
        <v>0</v>
      </c>
      <c r="BL268" s="97" t="s">
        <v>2291</v>
      </c>
      <c r="BM268" s="97" t="s">
        <v>2343</v>
      </c>
    </row>
    <row r="269" spans="2:65" s="117" customFormat="1" ht="16.5" customHeight="1">
      <c r="B269" s="112"/>
      <c r="C269" s="239">
        <v>57</v>
      </c>
      <c r="D269" s="239" t="s">
        <v>151</v>
      </c>
      <c r="E269" s="240" t="s">
        <v>2344</v>
      </c>
      <c r="F269" s="241" t="s">
        <v>2345</v>
      </c>
      <c r="G269" s="242" t="s">
        <v>991</v>
      </c>
      <c r="H269" s="243">
        <v>1</v>
      </c>
      <c r="I269" s="8"/>
      <c r="J269" s="244">
        <f>ROUND(I269*H269,2)</f>
        <v>0</v>
      </c>
      <c r="K269" s="241"/>
      <c r="L269" s="112"/>
      <c r="M269" s="245" t="s">
        <v>5</v>
      </c>
      <c r="N269" s="246" t="s">
        <v>47</v>
      </c>
      <c r="O269" s="113"/>
      <c r="P269" s="247">
        <f>O269*H269</f>
        <v>0</v>
      </c>
      <c r="Q269" s="247">
        <v>0</v>
      </c>
      <c r="R269" s="247">
        <f>Q269*H269</f>
        <v>0</v>
      </c>
      <c r="S269" s="247">
        <v>0</v>
      </c>
      <c r="T269" s="248">
        <f>S269*H269</f>
        <v>0</v>
      </c>
      <c r="AR269" s="97" t="s">
        <v>2291</v>
      </c>
      <c r="AT269" s="97" t="s">
        <v>151</v>
      </c>
      <c r="AU269" s="97" t="s">
        <v>86</v>
      </c>
      <c r="AY269" s="97" t="s">
        <v>149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97" t="s">
        <v>84</v>
      </c>
      <c r="BK269" s="249">
        <f>ROUND(I269*H269,2)</f>
        <v>0</v>
      </c>
      <c r="BL269" s="97" t="s">
        <v>2291</v>
      </c>
      <c r="BM269" s="97" t="s">
        <v>2346</v>
      </c>
    </row>
    <row r="270" spans="2:65" s="117" customFormat="1" ht="16.5" customHeight="1">
      <c r="B270" s="112"/>
      <c r="C270" s="239">
        <v>58</v>
      </c>
      <c r="D270" s="239" t="s">
        <v>151</v>
      </c>
      <c r="E270" s="240" t="s">
        <v>2347</v>
      </c>
      <c r="F270" s="241" t="s">
        <v>2348</v>
      </c>
      <c r="G270" s="242" t="s">
        <v>991</v>
      </c>
      <c r="H270" s="243">
        <v>1</v>
      </c>
      <c r="I270" s="8"/>
      <c r="J270" s="244">
        <f>ROUND(I270*H270,2)</f>
        <v>0</v>
      </c>
      <c r="K270" s="241"/>
      <c r="L270" s="112"/>
      <c r="M270" s="245" t="s">
        <v>5</v>
      </c>
      <c r="N270" s="298" t="s">
        <v>47</v>
      </c>
      <c r="O270" s="299"/>
      <c r="P270" s="300">
        <f>O270*H270</f>
        <v>0</v>
      </c>
      <c r="Q270" s="300">
        <v>0</v>
      </c>
      <c r="R270" s="300">
        <f>Q270*H270</f>
        <v>0</v>
      </c>
      <c r="S270" s="300">
        <v>0</v>
      </c>
      <c r="T270" s="301">
        <f>S270*H270</f>
        <v>0</v>
      </c>
      <c r="AR270" s="97" t="s">
        <v>2291</v>
      </c>
      <c r="AT270" s="97" t="s">
        <v>151</v>
      </c>
      <c r="AU270" s="97" t="s">
        <v>86</v>
      </c>
      <c r="AY270" s="97" t="s">
        <v>149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97" t="s">
        <v>84</v>
      </c>
      <c r="BK270" s="249">
        <f>ROUND(I270*H270,2)</f>
        <v>0</v>
      </c>
      <c r="BL270" s="97" t="s">
        <v>2291</v>
      </c>
      <c r="BM270" s="97" t="s">
        <v>2349</v>
      </c>
    </row>
    <row r="271" spans="2:12" s="117" customFormat="1" ht="6.95" customHeight="1">
      <c r="B271" s="128"/>
      <c r="C271" s="129"/>
      <c r="D271" s="129"/>
      <c r="E271" s="129"/>
      <c r="F271" s="129"/>
      <c r="G271" s="129"/>
      <c r="H271" s="129"/>
      <c r="I271" s="129"/>
      <c r="J271" s="129"/>
      <c r="K271" s="129"/>
      <c r="L271" s="112"/>
    </row>
  </sheetData>
  <sheetProtection password="9400" sheet="1" objects="1" scenarios="1"/>
  <autoFilter ref="C93:K270"/>
  <mergeCells count="10">
    <mergeCell ref="J51:J52"/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4" customWidth="1"/>
    <col min="2" max="2" width="1.66796875" style="14" customWidth="1"/>
    <col min="3" max="4" width="5" style="14" customWidth="1"/>
    <col min="5" max="5" width="11.66015625" style="14" customWidth="1"/>
    <col min="6" max="6" width="9.16015625" style="14" customWidth="1"/>
    <col min="7" max="7" width="5" style="14" customWidth="1"/>
    <col min="8" max="8" width="77.83203125" style="14" customWidth="1"/>
    <col min="9" max="10" width="20" style="14" customWidth="1"/>
    <col min="11" max="11" width="1.66796875" style="14" customWidth="1"/>
  </cols>
  <sheetData>
    <row r="1" ht="37.5" customHeight="1"/>
    <row r="2" spans="2:11" ht="7.5" customHeight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1" customFormat="1" ht="45" customHeight="1">
      <c r="B3" s="18"/>
      <c r="C3" s="349" t="s">
        <v>2350</v>
      </c>
      <c r="D3" s="349"/>
      <c r="E3" s="349"/>
      <c r="F3" s="349"/>
      <c r="G3" s="349"/>
      <c r="H3" s="349"/>
      <c r="I3" s="349"/>
      <c r="J3" s="349"/>
      <c r="K3" s="19"/>
    </row>
    <row r="4" spans="2:11" ht="25.5" customHeight="1">
      <c r="B4" s="20"/>
      <c r="C4" s="350" t="s">
        <v>2351</v>
      </c>
      <c r="D4" s="350"/>
      <c r="E4" s="350"/>
      <c r="F4" s="350"/>
      <c r="G4" s="350"/>
      <c r="H4" s="350"/>
      <c r="I4" s="350"/>
      <c r="J4" s="350"/>
      <c r="K4" s="21"/>
    </row>
    <row r="5" spans="2:11" ht="5.25" customHeight="1">
      <c r="B5" s="20"/>
      <c r="C5" s="22"/>
      <c r="D5" s="22"/>
      <c r="E5" s="22"/>
      <c r="F5" s="22"/>
      <c r="G5" s="22"/>
      <c r="H5" s="22"/>
      <c r="I5" s="22"/>
      <c r="J5" s="22"/>
      <c r="K5" s="21"/>
    </row>
    <row r="6" spans="2:11" ht="15" customHeight="1">
      <c r="B6" s="20"/>
      <c r="C6" s="351" t="s">
        <v>2352</v>
      </c>
      <c r="D6" s="351"/>
      <c r="E6" s="351"/>
      <c r="F6" s="351"/>
      <c r="G6" s="351"/>
      <c r="H6" s="351"/>
      <c r="I6" s="351"/>
      <c r="J6" s="351"/>
      <c r="K6" s="21"/>
    </row>
    <row r="7" spans="2:11" ht="15" customHeight="1">
      <c r="B7" s="24"/>
      <c r="C7" s="351" t="s">
        <v>2353</v>
      </c>
      <c r="D7" s="351"/>
      <c r="E7" s="351"/>
      <c r="F7" s="351"/>
      <c r="G7" s="351"/>
      <c r="H7" s="351"/>
      <c r="I7" s="351"/>
      <c r="J7" s="351"/>
      <c r="K7" s="21"/>
    </row>
    <row r="8" spans="2:11" ht="12.75" customHeight="1">
      <c r="B8" s="24"/>
      <c r="C8" s="23"/>
      <c r="D8" s="23"/>
      <c r="E8" s="23"/>
      <c r="F8" s="23"/>
      <c r="G8" s="23"/>
      <c r="H8" s="23"/>
      <c r="I8" s="23"/>
      <c r="J8" s="23"/>
      <c r="K8" s="21"/>
    </row>
    <row r="9" spans="2:11" ht="15" customHeight="1">
      <c r="B9" s="24"/>
      <c r="C9" s="351" t="s">
        <v>2354</v>
      </c>
      <c r="D9" s="351"/>
      <c r="E9" s="351"/>
      <c r="F9" s="351"/>
      <c r="G9" s="351"/>
      <c r="H9" s="351"/>
      <c r="I9" s="351"/>
      <c r="J9" s="351"/>
      <c r="K9" s="21"/>
    </row>
    <row r="10" spans="2:11" ht="15" customHeight="1">
      <c r="B10" s="24"/>
      <c r="C10" s="23"/>
      <c r="D10" s="351" t="s">
        <v>2355</v>
      </c>
      <c r="E10" s="351"/>
      <c r="F10" s="351"/>
      <c r="G10" s="351"/>
      <c r="H10" s="351"/>
      <c r="I10" s="351"/>
      <c r="J10" s="351"/>
      <c r="K10" s="21"/>
    </row>
    <row r="11" spans="2:11" ht="15" customHeight="1">
      <c r="B11" s="24"/>
      <c r="C11" s="25"/>
      <c r="D11" s="351" t="s">
        <v>2356</v>
      </c>
      <c r="E11" s="351"/>
      <c r="F11" s="351"/>
      <c r="G11" s="351"/>
      <c r="H11" s="351"/>
      <c r="I11" s="351"/>
      <c r="J11" s="351"/>
      <c r="K11" s="21"/>
    </row>
    <row r="12" spans="2:11" ht="12.75" customHeight="1">
      <c r="B12" s="24"/>
      <c r="C12" s="25"/>
      <c r="D12" s="25"/>
      <c r="E12" s="25"/>
      <c r="F12" s="25"/>
      <c r="G12" s="25"/>
      <c r="H12" s="25"/>
      <c r="I12" s="25"/>
      <c r="J12" s="25"/>
      <c r="K12" s="21"/>
    </row>
    <row r="13" spans="2:11" ht="15" customHeight="1">
      <c r="B13" s="24"/>
      <c r="C13" s="25"/>
      <c r="D13" s="351" t="s">
        <v>2357</v>
      </c>
      <c r="E13" s="351"/>
      <c r="F13" s="351"/>
      <c r="G13" s="351"/>
      <c r="H13" s="351"/>
      <c r="I13" s="351"/>
      <c r="J13" s="351"/>
      <c r="K13" s="21"/>
    </row>
    <row r="14" spans="2:11" ht="15" customHeight="1">
      <c r="B14" s="24"/>
      <c r="C14" s="25"/>
      <c r="D14" s="351" t="s">
        <v>2358</v>
      </c>
      <c r="E14" s="351"/>
      <c r="F14" s="351"/>
      <c r="G14" s="351"/>
      <c r="H14" s="351"/>
      <c r="I14" s="351"/>
      <c r="J14" s="351"/>
      <c r="K14" s="21"/>
    </row>
    <row r="15" spans="2:11" ht="15" customHeight="1">
      <c r="B15" s="24"/>
      <c r="C15" s="25"/>
      <c r="D15" s="351" t="s">
        <v>2359</v>
      </c>
      <c r="E15" s="351"/>
      <c r="F15" s="351"/>
      <c r="G15" s="351"/>
      <c r="H15" s="351"/>
      <c r="I15" s="351"/>
      <c r="J15" s="351"/>
      <c r="K15" s="21"/>
    </row>
    <row r="16" spans="2:11" ht="15" customHeight="1">
      <c r="B16" s="24"/>
      <c r="C16" s="25"/>
      <c r="D16" s="25"/>
      <c r="E16" s="26" t="s">
        <v>83</v>
      </c>
      <c r="F16" s="351" t="s">
        <v>2360</v>
      </c>
      <c r="G16" s="351"/>
      <c r="H16" s="351"/>
      <c r="I16" s="351"/>
      <c r="J16" s="351"/>
      <c r="K16" s="21"/>
    </row>
    <row r="17" spans="2:11" ht="15" customHeight="1">
      <c r="B17" s="24"/>
      <c r="C17" s="25"/>
      <c r="D17" s="25"/>
      <c r="E17" s="26" t="s">
        <v>2361</v>
      </c>
      <c r="F17" s="351" t="s">
        <v>2362</v>
      </c>
      <c r="G17" s="351"/>
      <c r="H17" s="351"/>
      <c r="I17" s="351"/>
      <c r="J17" s="351"/>
      <c r="K17" s="21"/>
    </row>
    <row r="18" spans="2:11" ht="15" customHeight="1">
      <c r="B18" s="24"/>
      <c r="C18" s="25"/>
      <c r="D18" s="25"/>
      <c r="E18" s="26" t="s">
        <v>2363</v>
      </c>
      <c r="F18" s="351" t="s">
        <v>2364</v>
      </c>
      <c r="G18" s="351"/>
      <c r="H18" s="351"/>
      <c r="I18" s="351"/>
      <c r="J18" s="351"/>
      <c r="K18" s="21"/>
    </row>
    <row r="19" spans="2:11" ht="15" customHeight="1">
      <c r="B19" s="24"/>
      <c r="C19" s="25"/>
      <c r="D19" s="25"/>
      <c r="E19" s="26" t="s">
        <v>2365</v>
      </c>
      <c r="F19" s="351" t="s">
        <v>2366</v>
      </c>
      <c r="G19" s="351"/>
      <c r="H19" s="351"/>
      <c r="I19" s="351"/>
      <c r="J19" s="351"/>
      <c r="K19" s="21"/>
    </row>
    <row r="20" spans="2:11" ht="15" customHeight="1">
      <c r="B20" s="24"/>
      <c r="C20" s="25"/>
      <c r="D20" s="25"/>
      <c r="E20" s="26" t="s">
        <v>2367</v>
      </c>
      <c r="F20" s="351" t="s">
        <v>2368</v>
      </c>
      <c r="G20" s="351"/>
      <c r="H20" s="351"/>
      <c r="I20" s="351"/>
      <c r="J20" s="351"/>
      <c r="K20" s="21"/>
    </row>
    <row r="21" spans="2:11" ht="15" customHeight="1">
      <c r="B21" s="24"/>
      <c r="C21" s="25"/>
      <c r="D21" s="25"/>
      <c r="E21" s="26" t="s">
        <v>2369</v>
      </c>
      <c r="F21" s="351" t="s">
        <v>2370</v>
      </c>
      <c r="G21" s="351"/>
      <c r="H21" s="351"/>
      <c r="I21" s="351"/>
      <c r="J21" s="351"/>
      <c r="K21" s="21"/>
    </row>
    <row r="22" spans="2:11" ht="12.75" customHeight="1">
      <c r="B22" s="24"/>
      <c r="C22" s="25"/>
      <c r="D22" s="25"/>
      <c r="E22" s="25"/>
      <c r="F22" s="25"/>
      <c r="G22" s="25"/>
      <c r="H22" s="25"/>
      <c r="I22" s="25"/>
      <c r="J22" s="25"/>
      <c r="K22" s="21"/>
    </row>
    <row r="23" spans="2:11" ht="15" customHeight="1">
      <c r="B23" s="24"/>
      <c r="C23" s="351" t="s">
        <v>2371</v>
      </c>
      <c r="D23" s="351"/>
      <c r="E23" s="351"/>
      <c r="F23" s="351"/>
      <c r="G23" s="351"/>
      <c r="H23" s="351"/>
      <c r="I23" s="351"/>
      <c r="J23" s="351"/>
      <c r="K23" s="21"/>
    </row>
    <row r="24" spans="2:11" ht="15" customHeight="1">
      <c r="B24" s="24"/>
      <c r="C24" s="351" t="s">
        <v>2372</v>
      </c>
      <c r="D24" s="351"/>
      <c r="E24" s="351"/>
      <c r="F24" s="351"/>
      <c r="G24" s="351"/>
      <c r="H24" s="351"/>
      <c r="I24" s="351"/>
      <c r="J24" s="351"/>
      <c r="K24" s="21"/>
    </row>
    <row r="25" spans="2:11" ht="15" customHeight="1">
      <c r="B25" s="24"/>
      <c r="C25" s="23"/>
      <c r="D25" s="351" t="s">
        <v>2373</v>
      </c>
      <c r="E25" s="351"/>
      <c r="F25" s="351"/>
      <c r="G25" s="351"/>
      <c r="H25" s="351"/>
      <c r="I25" s="351"/>
      <c r="J25" s="351"/>
      <c r="K25" s="21"/>
    </row>
    <row r="26" spans="2:11" ht="15" customHeight="1">
      <c r="B26" s="24"/>
      <c r="C26" s="25"/>
      <c r="D26" s="351" t="s">
        <v>2374</v>
      </c>
      <c r="E26" s="351"/>
      <c r="F26" s="351"/>
      <c r="G26" s="351"/>
      <c r="H26" s="351"/>
      <c r="I26" s="351"/>
      <c r="J26" s="351"/>
      <c r="K26" s="21"/>
    </row>
    <row r="27" spans="2:11" ht="12.75" customHeight="1">
      <c r="B27" s="24"/>
      <c r="C27" s="25"/>
      <c r="D27" s="25"/>
      <c r="E27" s="25"/>
      <c r="F27" s="25"/>
      <c r="G27" s="25"/>
      <c r="H27" s="25"/>
      <c r="I27" s="25"/>
      <c r="J27" s="25"/>
      <c r="K27" s="21"/>
    </row>
    <row r="28" spans="2:11" ht="15" customHeight="1">
      <c r="B28" s="24"/>
      <c r="C28" s="25"/>
      <c r="D28" s="351" t="s">
        <v>2375</v>
      </c>
      <c r="E28" s="351"/>
      <c r="F28" s="351"/>
      <c r="G28" s="351"/>
      <c r="H28" s="351"/>
      <c r="I28" s="351"/>
      <c r="J28" s="351"/>
      <c r="K28" s="21"/>
    </row>
    <row r="29" spans="2:11" ht="15" customHeight="1">
      <c r="B29" s="24"/>
      <c r="C29" s="25"/>
      <c r="D29" s="351" t="s">
        <v>2376</v>
      </c>
      <c r="E29" s="351"/>
      <c r="F29" s="351"/>
      <c r="G29" s="351"/>
      <c r="H29" s="351"/>
      <c r="I29" s="351"/>
      <c r="J29" s="351"/>
      <c r="K29" s="21"/>
    </row>
    <row r="30" spans="2:11" ht="12.75" customHeight="1">
      <c r="B30" s="24"/>
      <c r="C30" s="25"/>
      <c r="D30" s="25"/>
      <c r="E30" s="25"/>
      <c r="F30" s="25"/>
      <c r="G30" s="25"/>
      <c r="H30" s="25"/>
      <c r="I30" s="25"/>
      <c r="J30" s="25"/>
      <c r="K30" s="21"/>
    </row>
    <row r="31" spans="2:11" ht="15" customHeight="1">
      <c r="B31" s="24"/>
      <c r="C31" s="25"/>
      <c r="D31" s="351" t="s">
        <v>2377</v>
      </c>
      <c r="E31" s="351"/>
      <c r="F31" s="351"/>
      <c r="G31" s="351"/>
      <c r="H31" s="351"/>
      <c r="I31" s="351"/>
      <c r="J31" s="351"/>
      <c r="K31" s="21"/>
    </row>
    <row r="32" spans="2:11" ht="15" customHeight="1">
      <c r="B32" s="24"/>
      <c r="C32" s="25"/>
      <c r="D32" s="351" t="s">
        <v>2378</v>
      </c>
      <c r="E32" s="351"/>
      <c r="F32" s="351"/>
      <c r="G32" s="351"/>
      <c r="H32" s="351"/>
      <c r="I32" s="351"/>
      <c r="J32" s="351"/>
      <c r="K32" s="21"/>
    </row>
    <row r="33" spans="2:11" ht="15" customHeight="1">
      <c r="B33" s="24"/>
      <c r="C33" s="25"/>
      <c r="D33" s="351" t="s">
        <v>2379</v>
      </c>
      <c r="E33" s="351"/>
      <c r="F33" s="351"/>
      <c r="G33" s="351"/>
      <c r="H33" s="351"/>
      <c r="I33" s="351"/>
      <c r="J33" s="351"/>
      <c r="K33" s="21"/>
    </row>
    <row r="34" spans="2:11" ht="15" customHeight="1">
      <c r="B34" s="24"/>
      <c r="C34" s="25"/>
      <c r="D34" s="23"/>
      <c r="E34" s="27" t="s">
        <v>134</v>
      </c>
      <c r="F34" s="23"/>
      <c r="G34" s="351" t="s">
        <v>2380</v>
      </c>
      <c r="H34" s="351"/>
      <c r="I34" s="351"/>
      <c r="J34" s="351"/>
      <c r="K34" s="21"/>
    </row>
    <row r="35" spans="2:11" ht="30.75" customHeight="1">
      <c r="B35" s="24"/>
      <c r="C35" s="25"/>
      <c r="D35" s="23"/>
      <c r="E35" s="27" t="s">
        <v>2381</v>
      </c>
      <c r="F35" s="23"/>
      <c r="G35" s="351" t="s">
        <v>2382</v>
      </c>
      <c r="H35" s="351"/>
      <c r="I35" s="351"/>
      <c r="J35" s="351"/>
      <c r="K35" s="21"/>
    </row>
    <row r="36" spans="2:11" ht="15" customHeight="1">
      <c r="B36" s="24"/>
      <c r="C36" s="25"/>
      <c r="D36" s="23"/>
      <c r="E36" s="27" t="s">
        <v>57</v>
      </c>
      <c r="F36" s="23"/>
      <c r="G36" s="351" t="s">
        <v>2383</v>
      </c>
      <c r="H36" s="351"/>
      <c r="I36" s="351"/>
      <c r="J36" s="351"/>
      <c r="K36" s="21"/>
    </row>
    <row r="37" spans="2:11" ht="15" customHeight="1">
      <c r="B37" s="24"/>
      <c r="C37" s="25"/>
      <c r="D37" s="23"/>
      <c r="E37" s="27" t="s">
        <v>135</v>
      </c>
      <c r="F37" s="23"/>
      <c r="G37" s="351" t="s">
        <v>2384</v>
      </c>
      <c r="H37" s="351"/>
      <c r="I37" s="351"/>
      <c r="J37" s="351"/>
      <c r="K37" s="21"/>
    </row>
    <row r="38" spans="2:11" ht="15" customHeight="1">
      <c r="B38" s="24"/>
      <c r="C38" s="25"/>
      <c r="D38" s="23"/>
      <c r="E38" s="27" t="s">
        <v>136</v>
      </c>
      <c r="F38" s="23"/>
      <c r="G38" s="351" t="s">
        <v>2385</v>
      </c>
      <c r="H38" s="351"/>
      <c r="I38" s="351"/>
      <c r="J38" s="351"/>
      <c r="K38" s="21"/>
    </row>
    <row r="39" spans="2:11" ht="15" customHeight="1">
      <c r="B39" s="24"/>
      <c r="C39" s="25"/>
      <c r="D39" s="23"/>
      <c r="E39" s="27" t="s">
        <v>137</v>
      </c>
      <c r="F39" s="23"/>
      <c r="G39" s="351" t="s">
        <v>2386</v>
      </c>
      <c r="H39" s="351"/>
      <c r="I39" s="351"/>
      <c r="J39" s="351"/>
      <c r="K39" s="21"/>
    </row>
    <row r="40" spans="2:11" ht="15" customHeight="1">
      <c r="B40" s="24"/>
      <c r="C40" s="25"/>
      <c r="D40" s="23"/>
      <c r="E40" s="27" t="s">
        <v>2387</v>
      </c>
      <c r="F40" s="23"/>
      <c r="G40" s="351" t="s">
        <v>2388</v>
      </c>
      <c r="H40" s="351"/>
      <c r="I40" s="351"/>
      <c r="J40" s="351"/>
      <c r="K40" s="21"/>
    </row>
    <row r="41" spans="2:11" ht="15" customHeight="1">
      <c r="B41" s="24"/>
      <c r="C41" s="25"/>
      <c r="D41" s="23"/>
      <c r="E41" s="27"/>
      <c r="F41" s="23"/>
      <c r="G41" s="351" t="s">
        <v>2389</v>
      </c>
      <c r="H41" s="351"/>
      <c r="I41" s="351"/>
      <c r="J41" s="351"/>
      <c r="K41" s="21"/>
    </row>
    <row r="42" spans="2:11" ht="15" customHeight="1">
      <c r="B42" s="24"/>
      <c r="C42" s="25"/>
      <c r="D42" s="23"/>
      <c r="E42" s="27" t="s">
        <v>2390</v>
      </c>
      <c r="F42" s="23"/>
      <c r="G42" s="351" t="s">
        <v>2391</v>
      </c>
      <c r="H42" s="351"/>
      <c r="I42" s="351"/>
      <c r="J42" s="351"/>
      <c r="K42" s="21"/>
    </row>
    <row r="43" spans="2:11" ht="15" customHeight="1">
      <c r="B43" s="24"/>
      <c r="C43" s="25"/>
      <c r="D43" s="23"/>
      <c r="E43" s="27" t="s">
        <v>139</v>
      </c>
      <c r="F43" s="23"/>
      <c r="G43" s="351" t="s">
        <v>2392</v>
      </c>
      <c r="H43" s="351"/>
      <c r="I43" s="351"/>
      <c r="J43" s="351"/>
      <c r="K43" s="21"/>
    </row>
    <row r="44" spans="2:11" ht="12.75" customHeight="1">
      <c r="B44" s="24"/>
      <c r="C44" s="25"/>
      <c r="D44" s="23"/>
      <c r="E44" s="23"/>
      <c r="F44" s="23"/>
      <c r="G44" s="23"/>
      <c r="H44" s="23"/>
      <c r="I44" s="23"/>
      <c r="J44" s="23"/>
      <c r="K44" s="21"/>
    </row>
    <row r="45" spans="2:11" ht="15" customHeight="1">
      <c r="B45" s="24"/>
      <c r="C45" s="25"/>
      <c r="D45" s="351" t="s">
        <v>2393</v>
      </c>
      <c r="E45" s="351"/>
      <c r="F45" s="351"/>
      <c r="G45" s="351"/>
      <c r="H45" s="351"/>
      <c r="I45" s="351"/>
      <c r="J45" s="351"/>
      <c r="K45" s="21"/>
    </row>
    <row r="46" spans="2:11" ht="15" customHeight="1">
      <c r="B46" s="24"/>
      <c r="C46" s="25"/>
      <c r="D46" s="25"/>
      <c r="E46" s="351" t="s">
        <v>2394</v>
      </c>
      <c r="F46" s="351"/>
      <c r="G46" s="351"/>
      <c r="H46" s="351"/>
      <c r="I46" s="351"/>
      <c r="J46" s="351"/>
      <c r="K46" s="21"/>
    </row>
    <row r="47" spans="2:11" ht="15" customHeight="1">
      <c r="B47" s="24"/>
      <c r="C47" s="25"/>
      <c r="D47" s="25"/>
      <c r="E47" s="351" t="s">
        <v>2395</v>
      </c>
      <c r="F47" s="351"/>
      <c r="G47" s="351"/>
      <c r="H47" s="351"/>
      <c r="I47" s="351"/>
      <c r="J47" s="351"/>
      <c r="K47" s="21"/>
    </row>
    <row r="48" spans="2:11" ht="15" customHeight="1">
      <c r="B48" s="24"/>
      <c r="C48" s="25"/>
      <c r="D48" s="25"/>
      <c r="E48" s="351" t="s">
        <v>2396</v>
      </c>
      <c r="F48" s="351"/>
      <c r="G48" s="351"/>
      <c r="H48" s="351"/>
      <c r="I48" s="351"/>
      <c r="J48" s="351"/>
      <c r="K48" s="21"/>
    </row>
    <row r="49" spans="2:11" ht="15" customHeight="1">
      <c r="B49" s="24"/>
      <c r="C49" s="25"/>
      <c r="D49" s="351" t="s">
        <v>2397</v>
      </c>
      <c r="E49" s="351"/>
      <c r="F49" s="351"/>
      <c r="G49" s="351"/>
      <c r="H49" s="351"/>
      <c r="I49" s="351"/>
      <c r="J49" s="351"/>
      <c r="K49" s="21"/>
    </row>
    <row r="50" spans="2:11" ht="25.5" customHeight="1">
      <c r="B50" s="20"/>
      <c r="C50" s="350" t="s">
        <v>2398</v>
      </c>
      <c r="D50" s="350"/>
      <c r="E50" s="350"/>
      <c r="F50" s="350"/>
      <c r="G50" s="350"/>
      <c r="H50" s="350"/>
      <c r="I50" s="350"/>
      <c r="J50" s="350"/>
      <c r="K50" s="21"/>
    </row>
    <row r="51" spans="2:11" ht="5.25" customHeight="1">
      <c r="B51" s="20"/>
      <c r="C51" s="22"/>
      <c r="D51" s="22"/>
      <c r="E51" s="22"/>
      <c r="F51" s="22"/>
      <c r="G51" s="22"/>
      <c r="H51" s="22"/>
      <c r="I51" s="22"/>
      <c r="J51" s="22"/>
      <c r="K51" s="21"/>
    </row>
    <row r="52" spans="2:11" ht="15" customHeight="1">
      <c r="B52" s="20"/>
      <c r="C52" s="351" t="s">
        <v>2399</v>
      </c>
      <c r="D52" s="351"/>
      <c r="E52" s="351"/>
      <c r="F52" s="351"/>
      <c r="G52" s="351"/>
      <c r="H52" s="351"/>
      <c r="I52" s="351"/>
      <c r="J52" s="351"/>
      <c r="K52" s="21"/>
    </row>
    <row r="53" spans="2:11" ht="15" customHeight="1">
      <c r="B53" s="20"/>
      <c r="C53" s="351" t="s">
        <v>2400</v>
      </c>
      <c r="D53" s="351"/>
      <c r="E53" s="351"/>
      <c r="F53" s="351"/>
      <c r="G53" s="351"/>
      <c r="H53" s="351"/>
      <c r="I53" s="351"/>
      <c r="J53" s="351"/>
      <c r="K53" s="21"/>
    </row>
    <row r="54" spans="2:11" ht="12.75" customHeight="1">
      <c r="B54" s="20"/>
      <c r="C54" s="23"/>
      <c r="D54" s="23"/>
      <c r="E54" s="23"/>
      <c r="F54" s="23"/>
      <c r="G54" s="23"/>
      <c r="H54" s="23"/>
      <c r="I54" s="23"/>
      <c r="J54" s="23"/>
      <c r="K54" s="21"/>
    </row>
    <row r="55" spans="2:11" ht="15" customHeight="1">
      <c r="B55" s="20"/>
      <c r="C55" s="351" t="s">
        <v>2401</v>
      </c>
      <c r="D55" s="351"/>
      <c r="E55" s="351"/>
      <c r="F55" s="351"/>
      <c r="G55" s="351"/>
      <c r="H55" s="351"/>
      <c r="I55" s="351"/>
      <c r="J55" s="351"/>
      <c r="K55" s="21"/>
    </row>
    <row r="56" spans="2:11" ht="15" customHeight="1">
      <c r="B56" s="20"/>
      <c r="C56" s="25"/>
      <c r="D56" s="351" t="s">
        <v>2402</v>
      </c>
      <c r="E56" s="351"/>
      <c r="F56" s="351"/>
      <c r="G56" s="351"/>
      <c r="H56" s="351"/>
      <c r="I56" s="351"/>
      <c r="J56" s="351"/>
      <c r="K56" s="21"/>
    </row>
    <row r="57" spans="2:11" ht="15" customHeight="1">
      <c r="B57" s="20"/>
      <c r="C57" s="25"/>
      <c r="D57" s="351" t="s">
        <v>2403</v>
      </c>
      <c r="E57" s="351"/>
      <c r="F57" s="351"/>
      <c r="G57" s="351"/>
      <c r="H57" s="351"/>
      <c r="I57" s="351"/>
      <c r="J57" s="351"/>
      <c r="K57" s="21"/>
    </row>
    <row r="58" spans="2:11" ht="15" customHeight="1">
      <c r="B58" s="20"/>
      <c r="C58" s="25"/>
      <c r="D58" s="351" t="s">
        <v>2404</v>
      </c>
      <c r="E58" s="351"/>
      <c r="F58" s="351"/>
      <c r="G58" s="351"/>
      <c r="H58" s="351"/>
      <c r="I58" s="351"/>
      <c r="J58" s="351"/>
      <c r="K58" s="21"/>
    </row>
    <row r="59" spans="2:11" ht="15" customHeight="1">
      <c r="B59" s="20"/>
      <c r="C59" s="25"/>
      <c r="D59" s="351" t="s">
        <v>2405</v>
      </c>
      <c r="E59" s="351"/>
      <c r="F59" s="351"/>
      <c r="G59" s="351"/>
      <c r="H59" s="351"/>
      <c r="I59" s="351"/>
      <c r="J59" s="351"/>
      <c r="K59" s="21"/>
    </row>
    <row r="60" spans="2:11" ht="15" customHeight="1">
      <c r="B60" s="20"/>
      <c r="C60" s="25"/>
      <c r="D60" s="353" t="s">
        <v>2406</v>
      </c>
      <c r="E60" s="353"/>
      <c r="F60" s="353"/>
      <c r="G60" s="353"/>
      <c r="H60" s="353"/>
      <c r="I60" s="353"/>
      <c r="J60" s="353"/>
      <c r="K60" s="21"/>
    </row>
    <row r="61" spans="2:11" ht="15" customHeight="1">
      <c r="B61" s="20"/>
      <c r="C61" s="25"/>
      <c r="D61" s="351" t="s">
        <v>2407</v>
      </c>
      <c r="E61" s="351"/>
      <c r="F61" s="351"/>
      <c r="G61" s="351"/>
      <c r="H61" s="351"/>
      <c r="I61" s="351"/>
      <c r="J61" s="351"/>
      <c r="K61" s="21"/>
    </row>
    <row r="62" spans="2:11" ht="12.75" customHeight="1">
      <c r="B62" s="20"/>
      <c r="C62" s="25"/>
      <c r="D62" s="25"/>
      <c r="E62" s="28"/>
      <c r="F62" s="25"/>
      <c r="G62" s="25"/>
      <c r="H62" s="25"/>
      <c r="I62" s="25"/>
      <c r="J62" s="25"/>
      <c r="K62" s="21"/>
    </row>
    <row r="63" spans="2:11" ht="15" customHeight="1">
      <c r="B63" s="20"/>
      <c r="C63" s="25"/>
      <c r="D63" s="351" t="s">
        <v>2408</v>
      </c>
      <c r="E63" s="351"/>
      <c r="F63" s="351"/>
      <c r="G63" s="351"/>
      <c r="H63" s="351"/>
      <c r="I63" s="351"/>
      <c r="J63" s="351"/>
      <c r="K63" s="21"/>
    </row>
    <row r="64" spans="2:11" ht="15" customHeight="1">
      <c r="B64" s="20"/>
      <c r="C64" s="25"/>
      <c r="D64" s="353" t="s">
        <v>2409</v>
      </c>
      <c r="E64" s="353"/>
      <c r="F64" s="353"/>
      <c r="G64" s="353"/>
      <c r="H64" s="353"/>
      <c r="I64" s="353"/>
      <c r="J64" s="353"/>
      <c r="K64" s="21"/>
    </row>
    <row r="65" spans="2:11" ht="15" customHeight="1">
      <c r="B65" s="20"/>
      <c r="C65" s="25"/>
      <c r="D65" s="351" t="s">
        <v>2410</v>
      </c>
      <c r="E65" s="351"/>
      <c r="F65" s="351"/>
      <c r="G65" s="351"/>
      <c r="H65" s="351"/>
      <c r="I65" s="351"/>
      <c r="J65" s="351"/>
      <c r="K65" s="21"/>
    </row>
    <row r="66" spans="2:11" ht="15" customHeight="1">
      <c r="B66" s="20"/>
      <c r="C66" s="25"/>
      <c r="D66" s="351" t="s">
        <v>2411</v>
      </c>
      <c r="E66" s="351"/>
      <c r="F66" s="351"/>
      <c r="G66" s="351"/>
      <c r="H66" s="351"/>
      <c r="I66" s="351"/>
      <c r="J66" s="351"/>
      <c r="K66" s="21"/>
    </row>
    <row r="67" spans="2:11" ht="15" customHeight="1">
      <c r="B67" s="20"/>
      <c r="C67" s="25"/>
      <c r="D67" s="351" t="s">
        <v>2412</v>
      </c>
      <c r="E67" s="351"/>
      <c r="F67" s="351"/>
      <c r="G67" s="351"/>
      <c r="H67" s="351"/>
      <c r="I67" s="351"/>
      <c r="J67" s="351"/>
      <c r="K67" s="21"/>
    </row>
    <row r="68" spans="2:11" ht="15" customHeight="1">
      <c r="B68" s="20"/>
      <c r="C68" s="25"/>
      <c r="D68" s="351" t="s">
        <v>2413</v>
      </c>
      <c r="E68" s="351"/>
      <c r="F68" s="351"/>
      <c r="G68" s="351"/>
      <c r="H68" s="351"/>
      <c r="I68" s="351"/>
      <c r="J68" s="351"/>
      <c r="K68" s="21"/>
    </row>
    <row r="69" spans="2:11" ht="12.75" customHeight="1">
      <c r="B69" s="29"/>
      <c r="C69" s="30"/>
      <c r="D69" s="30"/>
      <c r="E69" s="30"/>
      <c r="F69" s="30"/>
      <c r="G69" s="30"/>
      <c r="H69" s="30"/>
      <c r="I69" s="30"/>
      <c r="J69" s="30"/>
      <c r="K69" s="31"/>
    </row>
    <row r="70" spans="2:11" ht="18.75" customHeight="1">
      <c r="B70" s="32"/>
      <c r="C70" s="32"/>
      <c r="D70" s="32"/>
      <c r="E70" s="32"/>
      <c r="F70" s="32"/>
      <c r="G70" s="32"/>
      <c r="H70" s="32"/>
      <c r="I70" s="32"/>
      <c r="J70" s="32"/>
      <c r="K70" s="33"/>
    </row>
    <row r="71" spans="2:11" ht="18.7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2:11" ht="7.5" customHeight="1">
      <c r="B72" s="34"/>
      <c r="C72" s="35"/>
      <c r="D72" s="35"/>
      <c r="E72" s="35"/>
      <c r="F72" s="35"/>
      <c r="G72" s="35"/>
      <c r="H72" s="35"/>
      <c r="I72" s="35"/>
      <c r="J72" s="35"/>
      <c r="K72" s="36"/>
    </row>
    <row r="73" spans="2:11" ht="45" customHeight="1">
      <c r="B73" s="37"/>
      <c r="C73" s="354" t="s">
        <v>94</v>
      </c>
      <c r="D73" s="354"/>
      <c r="E73" s="354"/>
      <c r="F73" s="354"/>
      <c r="G73" s="354"/>
      <c r="H73" s="354"/>
      <c r="I73" s="354"/>
      <c r="J73" s="354"/>
      <c r="K73" s="38"/>
    </row>
    <row r="74" spans="2:11" ht="17.25" customHeight="1">
      <c r="B74" s="37"/>
      <c r="C74" s="39" t="s">
        <v>2414</v>
      </c>
      <c r="D74" s="39"/>
      <c r="E74" s="39"/>
      <c r="F74" s="39" t="s">
        <v>2415</v>
      </c>
      <c r="G74" s="40"/>
      <c r="H74" s="39" t="s">
        <v>135</v>
      </c>
      <c r="I74" s="39" t="s">
        <v>61</v>
      </c>
      <c r="J74" s="39" t="s">
        <v>2416</v>
      </c>
      <c r="K74" s="38"/>
    </row>
    <row r="75" spans="2:11" ht="17.25" customHeight="1">
      <c r="B75" s="37"/>
      <c r="C75" s="41" t="s">
        <v>2417</v>
      </c>
      <c r="D75" s="41"/>
      <c r="E75" s="41"/>
      <c r="F75" s="42" t="s">
        <v>2418</v>
      </c>
      <c r="G75" s="43"/>
      <c r="H75" s="41"/>
      <c r="I75" s="41"/>
      <c r="J75" s="41" t="s">
        <v>2419</v>
      </c>
      <c r="K75" s="38"/>
    </row>
    <row r="76" spans="2:11" ht="5.25" customHeight="1">
      <c r="B76" s="37"/>
      <c r="C76" s="44"/>
      <c r="D76" s="44"/>
      <c r="E76" s="44"/>
      <c r="F76" s="44"/>
      <c r="G76" s="45"/>
      <c r="H76" s="44"/>
      <c r="I76" s="44"/>
      <c r="J76" s="44"/>
      <c r="K76" s="38"/>
    </row>
    <row r="77" spans="2:11" ht="15" customHeight="1">
      <c r="B77" s="37"/>
      <c r="C77" s="27" t="s">
        <v>57</v>
      </c>
      <c r="D77" s="44"/>
      <c r="E77" s="44"/>
      <c r="F77" s="46" t="s">
        <v>2420</v>
      </c>
      <c r="G77" s="45"/>
      <c r="H77" s="27" t="s">
        <v>2421</v>
      </c>
      <c r="I77" s="27" t="s">
        <v>2422</v>
      </c>
      <c r="J77" s="27">
        <v>20</v>
      </c>
      <c r="K77" s="38"/>
    </row>
    <row r="78" spans="2:11" ht="15" customHeight="1">
      <c r="B78" s="37"/>
      <c r="C78" s="27" t="s">
        <v>2423</v>
      </c>
      <c r="D78" s="27"/>
      <c r="E78" s="27"/>
      <c r="F78" s="46" t="s">
        <v>2420</v>
      </c>
      <c r="G78" s="45"/>
      <c r="H78" s="27" t="s">
        <v>2424</v>
      </c>
      <c r="I78" s="27" t="s">
        <v>2422</v>
      </c>
      <c r="J78" s="27">
        <v>120</v>
      </c>
      <c r="K78" s="38"/>
    </row>
    <row r="79" spans="2:11" ht="15" customHeight="1">
      <c r="B79" s="47"/>
      <c r="C79" s="27" t="s">
        <v>2425</v>
      </c>
      <c r="D79" s="27"/>
      <c r="E79" s="27"/>
      <c r="F79" s="46" t="s">
        <v>2426</v>
      </c>
      <c r="G79" s="45"/>
      <c r="H79" s="27" t="s">
        <v>2427</v>
      </c>
      <c r="I79" s="27" t="s">
        <v>2422</v>
      </c>
      <c r="J79" s="27">
        <v>50</v>
      </c>
      <c r="K79" s="38"/>
    </row>
    <row r="80" spans="2:11" ht="15" customHeight="1">
      <c r="B80" s="47"/>
      <c r="C80" s="27" t="s">
        <v>2428</v>
      </c>
      <c r="D80" s="27"/>
      <c r="E80" s="27"/>
      <c r="F80" s="46" t="s">
        <v>2420</v>
      </c>
      <c r="G80" s="45"/>
      <c r="H80" s="27" t="s">
        <v>2429</v>
      </c>
      <c r="I80" s="27" t="s">
        <v>2430</v>
      </c>
      <c r="J80" s="27"/>
      <c r="K80" s="38"/>
    </row>
    <row r="81" spans="2:11" ht="15" customHeight="1">
      <c r="B81" s="47"/>
      <c r="C81" s="48" t="s">
        <v>2431</v>
      </c>
      <c r="D81" s="48"/>
      <c r="E81" s="48"/>
      <c r="F81" s="49" t="s">
        <v>2426</v>
      </c>
      <c r="G81" s="48"/>
      <c r="H81" s="48" t="s">
        <v>2432</v>
      </c>
      <c r="I81" s="48" t="s">
        <v>2422</v>
      </c>
      <c r="J81" s="48">
        <v>15</v>
      </c>
      <c r="K81" s="38"/>
    </row>
    <row r="82" spans="2:11" ht="15" customHeight="1">
      <c r="B82" s="47"/>
      <c r="C82" s="48" t="s">
        <v>2433</v>
      </c>
      <c r="D82" s="48"/>
      <c r="E82" s="48"/>
      <c r="F82" s="49" t="s">
        <v>2426</v>
      </c>
      <c r="G82" s="48"/>
      <c r="H82" s="48" t="s">
        <v>2434</v>
      </c>
      <c r="I82" s="48" t="s">
        <v>2422</v>
      </c>
      <c r="J82" s="48">
        <v>15</v>
      </c>
      <c r="K82" s="38"/>
    </row>
    <row r="83" spans="2:11" ht="15" customHeight="1">
      <c r="B83" s="47"/>
      <c r="C83" s="48" t="s">
        <v>2435</v>
      </c>
      <c r="D83" s="48"/>
      <c r="E83" s="48"/>
      <c r="F83" s="49" t="s">
        <v>2426</v>
      </c>
      <c r="G83" s="48"/>
      <c r="H83" s="48" t="s">
        <v>2436</v>
      </c>
      <c r="I83" s="48" t="s">
        <v>2422</v>
      </c>
      <c r="J83" s="48">
        <v>20</v>
      </c>
      <c r="K83" s="38"/>
    </row>
    <row r="84" spans="2:11" ht="15" customHeight="1">
      <c r="B84" s="47"/>
      <c r="C84" s="48" t="s">
        <v>2437</v>
      </c>
      <c r="D84" s="48"/>
      <c r="E84" s="48"/>
      <c r="F84" s="49" t="s">
        <v>2426</v>
      </c>
      <c r="G84" s="48"/>
      <c r="H84" s="48" t="s">
        <v>2438</v>
      </c>
      <c r="I84" s="48" t="s">
        <v>2422</v>
      </c>
      <c r="J84" s="48">
        <v>20</v>
      </c>
      <c r="K84" s="38"/>
    </row>
    <row r="85" spans="2:11" ht="15" customHeight="1">
      <c r="B85" s="47"/>
      <c r="C85" s="27" t="s">
        <v>2439</v>
      </c>
      <c r="D85" s="27"/>
      <c r="E85" s="27"/>
      <c r="F85" s="46" t="s">
        <v>2426</v>
      </c>
      <c r="G85" s="45"/>
      <c r="H85" s="27" t="s">
        <v>2440</v>
      </c>
      <c r="I85" s="27" t="s">
        <v>2422</v>
      </c>
      <c r="J85" s="27">
        <v>50</v>
      </c>
      <c r="K85" s="38"/>
    </row>
    <row r="86" spans="2:11" ht="15" customHeight="1">
      <c r="B86" s="47"/>
      <c r="C86" s="27" t="s">
        <v>2441</v>
      </c>
      <c r="D86" s="27"/>
      <c r="E86" s="27"/>
      <c r="F86" s="46" t="s">
        <v>2426</v>
      </c>
      <c r="G86" s="45"/>
      <c r="H86" s="27" t="s">
        <v>2442</v>
      </c>
      <c r="I86" s="27" t="s">
        <v>2422</v>
      </c>
      <c r="J86" s="27">
        <v>20</v>
      </c>
      <c r="K86" s="38"/>
    </row>
    <row r="87" spans="2:11" ht="15" customHeight="1">
      <c r="B87" s="47"/>
      <c r="C87" s="27" t="s">
        <v>2443</v>
      </c>
      <c r="D87" s="27"/>
      <c r="E87" s="27"/>
      <c r="F87" s="46" t="s">
        <v>2426</v>
      </c>
      <c r="G87" s="45"/>
      <c r="H87" s="27" t="s">
        <v>2444</v>
      </c>
      <c r="I87" s="27" t="s">
        <v>2422</v>
      </c>
      <c r="J87" s="27">
        <v>20</v>
      </c>
      <c r="K87" s="38"/>
    </row>
    <row r="88" spans="2:11" ht="15" customHeight="1">
      <c r="B88" s="47"/>
      <c r="C88" s="27" t="s">
        <v>2445</v>
      </c>
      <c r="D88" s="27"/>
      <c r="E88" s="27"/>
      <c r="F88" s="46" t="s">
        <v>2426</v>
      </c>
      <c r="G88" s="45"/>
      <c r="H88" s="27" t="s">
        <v>2446</v>
      </c>
      <c r="I88" s="27" t="s">
        <v>2422</v>
      </c>
      <c r="J88" s="27">
        <v>50</v>
      </c>
      <c r="K88" s="38"/>
    </row>
    <row r="89" spans="2:11" ht="15" customHeight="1">
      <c r="B89" s="47"/>
      <c r="C89" s="27" t="s">
        <v>2447</v>
      </c>
      <c r="D89" s="27"/>
      <c r="E89" s="27"/>
      <c r="F89" s="46" t="s">
        <v>2426</v>
      </c>
      <c r="G89" s="45"/>
      <c r="H89" s="27" t="s">
        <v>2447</v>
      </c>
      <c r="I89" s="27" t="s">
        <v>2422</v>
      </c>
      <c r="J89" s="27">
        <v>50</v>
      </c>
      <c r="K89" s="38"/>
    </row>
    <row r="90" spans="2:11" ht="15" customHeight="1">
      <c r="B90" s="47"/>
      <c r="C90" s="27" t="s">
        <v>140</v>
      </c>
      <c r="D90" s="27"/>
      <c r="E90" s="27"/>
      <c r="F90" s="46" t="s">
        <v>2426</v>
      </c>
      <c r="G90" s="45"/>
      <c r="H90" s="27" t="s">
        <v>2448</v>
      </c>
      <c r="I90" s="27" t="s">
        <v>2422</v>
      </c>
      <c r="J90" s="27">
        <v>255</v>
      </c>
      <c r="K90" s="38"/>
    </row>
    <row r="91" spans="2:11" ht="15" customHeight="1">
      <c r="B91" s="47"/>
      <c r="C91" s="27" t="s">
        <v>2449</v>
      </c>
      <c r="D91" s="27"/>
      <c r="E91" s="27"/>
      <c r="F91" s="46" t="s">
        <v>2420</v>
      </c>
      <c r="G91" s="45"/>
      <c r="H91" s="27" t="s">
        <v>2450</v>
      </c>
      <c r="I91" s="27" t="s">
        <v>2451</v>
      </c>
      <c r="J91" s="27"/>
      <c r="K91" s="38"/>
    </row>
    <row r="92" spans="2:11" ht="15" customHeight="1">
      <c r="B92" s="47"/>
      <c r="C92" s="27" t="s">
        <v>2452</v>
      </c>
      <c r="D92" s="27"/>
      <c r="E92" s="27"/>
      <c r="F92" s="46" t="s">
        <v>2420</v>
      </c>
      <c r="G92" s="45"/>
      <c r="H92" s="27" t="s">
        <v>2453</v>
      </c>
      <c r="I92" s="27" t="s">
        <v>2454</v>
      </c>
      <c r="J92" s="27"/>
      <c r="K92" s="38"/>
    </row>
    <row r="93" spans="2:11" ht="15" customHeight="1">
      <c r="B93" s="47"/>
      <c r="C93" s="27" t="s">
        <v>2455</v>
      </c>
      <c r="D93" s="27"/>
      <c r="E93" s="27"/>
      <c r="F93" s="46" t="s">
        <v>2420</v>
      </c>
      <c r="G93" s="45"/>
      <c r="H93" s="27" t="s">
        <v>2455</v>
      </c>
      <c r="I93" s="27" t="s">
        <v>2454</v>
      </c>
      <c r="J93" s="27"/>
      <c r="K93" s="38"/>
    </row>
    <row r="94" spans="2:11" ht="15" customHeight="1">
      <c r="B94" s="47"/>
      <c r="C94" s="27" t="s">
        <v>42</v>
      </c>
      <c r="D94" s="27"/>
      <c r="E94" s="27"/>
      <c r="F94" s="46" t="s">
        <v>2420</v>
      </c>
      <c r="G94" s="45"/>
      <c r="H94" s="27" t="s">
        <v>2456</v>
      </c>
      <c r="I94" s="27" t="s">
        <v>2454</v>
      </c>
      <c r="J94" s="27"/>
      <c r="K94" s="38"/>
    </row>
    <row r="95" spans="2:11" ht="15" customHeight="1">
      <c r="B95" s="47"/>
      <c r="C95" s="27" t="s">
        <v>52</v>
      </c>
      <c r="D95" s="27"/>
      <c r="E95" s="27"/>
      <c r="F95" s="46" t="s">
        <v>2420</v>
      </c>
      <c r="G95" s="45"/>
      <c r="H95" s="27" t="s">
        <v>2457</v>
      </c>
      <c r="I95" s="27" t="s">
        <v>2454</v>
      </c>
      <c r="J95" s="27"/>
      <c r="K95" s="38"/>
    </row>
    <row r="96" spans="2:11" ht="15" customHeight="1">
      <c r="B96" s="50"/>
      <c r="C96" s="51"/>
      <c r="D96" s="51"/>
      <c r="E96" s="51"/>
      <c r="F96" s="51"/>
      <c r="G96" s="51"/>
      <c r="H96" s="51"/>
      <c r="I96" s="51"/>
      <c r="J96" s="51"/>
      <c r="K96" s="52"/>
    </row>
    <row r="97" spans="2:11" ht="18.75" customHeight="1">
      <c r="B97" s="53"/>
      <c r="C97" s="54"/>
      <c r="D97" s="54"/>
      <c r="E97" s="54"/>
      <c r="F97" s="54"/>
      <c r="G97" s="54"/>
      <c r="H97" s="54"/>
      <c r="I97" s="54"/>
      <c r="J97" s="54"/>
      <c r="K97" s="53"/>
    </row>
    <row r="98" spans="2:11" ht="18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2:11" ht="7.5" customHeight="1">
      <c r="B99" s="34"/>
      <c r="C99" s="35"/>
      <c r="D99" s="35"/>
      <c r="E99" s="35"/>
      <c r="F99" s="35"/>
      <c r="G99" s="35"/>
      <c r="H99" s="35"/>
      <c r="I99" s="35"/>
      <c r="J99" s="35"/>
      <c r="K99" s="36"/>
    </row>
    <row r="100" spans="2:11" ht="45" customHeight="1">
      <c r="B100" s="37"/>
      <c r="C100" s="354" t="s">
        <v>2458</v>
      </c>
      <c r="D100" s="354"/>
      <c r="E100" s="354"/>
      <c r="F100" s="354"/>
      <c r="G100" s="354"/>
      <c r="H100" s="354"/>
      <c r="I100" s="354"/>
      <c r="J100" s="354"/>
      <c r="K100" s="38"/>
    </row>
    <row r="101" spans="2:11" ht="17.25" customHeight="1">
      <c r="B101" s="37"/>
      <c r="C101" s="39" t="s">
        <v>2414</v>
      </c>
      <c r="D101" s="39"/>
      <c r="E101" s="39"/>
      <c r="F101" s="39" t="s">
        <v>2415</v>
      </c>
      <c r="G101" s="40"/>
      <c r="H101" s="39" t="s">
        <v>135</v>
      </c>
      <c r="I101" s="39" t="s">
        <v>61</v>
      </c>
      <c r="J101" s="39" t="s">
        <v>2416</v>
      </c>
      <c r="K101" s="38"/>
    </row>
    <row r="102" spans="2:11" ht="17.25" customHeight="1">
      <c r="B102" s="37"/>
      <c r="C102" s="41" t="s">
        <v>2417</v>
      </c>
      <c r="D102" s="41"/>
      <c r="E102" s="41"/>
      <c r="F102" s="42" t="s">
        <v>2418</v>
      </c>
      <c r="G102" s="43"/>
      <c r="H102" s="41"/>
      <c r="I102" s="41"/>
      <c r="J102" s="41" t="s">
        <v>2419</v>
      </c>
      <c r="K102" s="38"/>
    </row>
    <row r="103" spans="2:11" ht="5.25" customHeight="1">
      <c r="B103" s="37"/>
      <c r="C103" s="39"/>
      <c r="D103" s="39"/>
      <c r="E103" s="39"/>
      <c r="F103" s="39"/>
      <c r="G103" s="55"/>
      <c r="H103" s="39"/>
      <c r="I103" s="39"/>
      <c r="J103" s="39"/>
      <c r="K103" s="38"/>
    </row>
    <row r="104" spans="2:11" ht="15" customHeight="1">
      <c r="B104" s="37"/>
      <c r="C104" s="27" t="s">
        <v>57</v>
      </c>
      <c r="D104" s="44"/>
      <c r="E104" s="44"/>
      <c r="F104" s="46" t="s">
        <v>2420</v>
      </c>
      <c r="G104" s="55"/>
      <c r="H104" s="27" t="s">
        <v>2459</v>
      </c>
      <c r="I104" s="27" t="s">
        <v>2422</v>
      </c>
      <c r="J104" s="27">
        <v>20</v>
      </c>
      <c r="K104" s="38"/>
    </row>
    <row r="105" spans="2:11" ht="15" customHeight="1">
      <c r="B105" s="37"/>
      <c r="C105" s="27" t="s">
        <v>2423</v>
      </c>
      <c r="D105" s="27"/>
      <c r="E105" s="27"/>
      <c r="F105" s="46" t="s">
        <v>2420</v>
      </c>
      <c r="G105" s="27"/>
      <c r="H105" s="27" t="s">
        <v>2459</v>
      </c>
      <c r="I105" s="27" t="s">
        <v>2422</v>
      </c>
      <c r="J105" s="27">
        <v>120</v>
      </c>
      <c r="K105" s="38"/>
    </row>
    <row r="106" spans="2:11" ht="15" customHeight="1">
      <c r="B106" s="47"/>
      <c r="C106" s="27" t="s">
        <v>2425</v>
      </c>
      <c r="D106" s="27"/>
      <c r="E106" s="27"/>
      <c r="F106" s="46" t="s">
        <v>2426</v>
      </c>
      <c r="G106" s="27"/>
      <c r="H106" s="27" t="s">
        <v>2459</v>
      </c>
      <c r="I106" s="27" t="s">
        <v>2422</v>
      </c>
      <c r="J106" s="27">
        <v>50</v>
      </c>
      <c r="K106" s="38"/>
    </row>
    <row r="107" spans="2:11" ht="15" customHeight="1">
      <c r="B107" s="47"/>
      <c r="C107" s="27" t="s">
        <v>2428</v>
      </c>
      <c r="D107" s="27"/>
      <c r="E107" s="27"/>
      <c r="F107" s="46" t="s">
        <v>2420</v>
      </c>
      <c r="G107" s="27"/>
      <c r="H107" s="27" t="s">
        <v>2459</v>
      </c>
      <c r="I107" s="27" t="s">
        <v>2430</v>
      </c>
      <c r="J107" s="27"/>
      <c r="K107" s="38"/>
    </row>
    <row r="108" spans="2:11" ht="15" customHeight="1">
      <c r="B108" s="47"/>
      <c r="C108" s="27" t="s">
        <v>2439</v>
      </c>
      <c r="D108" s="27"/>
      <c r="E108" s="27"/>
      <c r="F108" s="46" t="s">
        <v>2426</v>
      </c>
      <c r="G108" s="27"/>
      <c r="H108" s="27" t="s">
        <v>2459</v>
      </c>
      <c r="I108" s="27" t="s">
        <v>2422</v>
      </c>
      <c r="J108" s="27">
        <v>50</v>
      </c>
      <c r="K108" s="38"/>
    </row>
    <row r="109" spans="2:11" ht="15" customHeight="1">
      <c r="B109" s="47"/>
      <c r="C109" s="27" t="s">
        <v>2447</v>
      </c>
      <c r="D109" s="27"/>
      <c r="E109" s="27"/>
      <c r="F109" s="46" t="s">
        <v>2426</v>
      </c>
      <c r="G109" s="27"/>
      <c r="H109" s="27" t="s">
        <v>2459</v>
      </c>
      <c r="I109" s="27" t="s">
        <v>2422</v>
      </c>
      <c r="J109" s="27">
        <v>50</v>
      </c>
      <c r="K109" s="38"/>
    </row>
    <row r="110" spans="2:11" ht="15" customHeight="1">
      <c r="B110" s="47"/>
      <c r="C110" s="27" t="s">
        <v>2445</v>
      </c>
      <c r="D110" s="27"/>
      <c r="E110" s="27"/>
      <c r="F110" s="46" t="s">
        <v>2426</v>
      </c>
      <c r="G110" s="27"/>
      <c r="H110" s="27" t="s">
        <v>2459</v>
      </c>
      <c r="I110" s="27" t="s">
        <v>2422</v>
      </c>
      <c r="J110" s="27">
        <v>50</v>
      </c>
      <c r="K110" s="38"/>
    </row>
    <row r="111" spans="2:11" ht="15" customHeight="1">
      <c r="B111" s="47"/>
      <c r="C111" s="27" t="s">
        <v>57</v>
      </c>
      <c r="D111" s="27"/>
      <c r="E111" s="27"/>
      <c r="F111" s="46" t="s">
        <v>2420</v>
      </c>
      <c r="G111" s="27"/>
      <c r="H111" s="27" t="s">
        <v>2460</v>
      </c>
      <c r="I111" s="27" t="s">
        <v>2422</v>
      </c>
      <c r="J111" s="27">
        <v>20</v>
      </c>
      <c r="K111" s="38"/>
    </row>
    <row r="112" spans="2:11" ht="15" customHeight="1">
      <c r="B112" s="47"/>
      <c r="C112" s="27" t="s">
        <v>2461</v>
      </c>
      <c r="D112" s="27"/>
      <c r="E112" s="27"/>
      <c r="F112" s="46" t="s">
        <v>2420</v>
      </c>
      <c r="G112" s="27"/>
      <c r="H112" s="27" t="s">
        <v>2462</v>
      </c>
      <c r="I112" s="27" t="s">
        <v>2422</v>
      </c>
      <c r="J112" s="27">
        <v>120</v>
      </c>
      <c r="K112" s="38"/>
    </row>
    <row r="113" spans="2:11" ht="15" customHeight="1">
      <c r="B113" s="47"/>
      <c r="C113" s="27" t="s">
        <v>42</v>
      </c>
      <c r="D113" s="27"/>
      <c r="E113" s="27"/>
      <c r="F113" s="46" t="s">
        <v>2420</v>
      </c>
      <c r="G113" s="27"/>
      <c r="H113" s="27" t="s">
        <v>2463</v>
      </c>
      <c r="I113" s="27" t="s">
        <v>2454</v>
      </c>
      <c r="J113" s="27"/>
      <c r="K113" s="38"/>
    </row>
    <row r="114" spans="2:11" ht="15" customHeight="1">
      <c r="B114" s="47"/>
      <c r="C114" s="27" t="s">
        <v>52</v>
      </c>
      <c r="D114" s="27"/>
      <c r="E114" s="27"/>
      <c r="F114" s="46" t="s">
        <v>2420</v>
      </c>
      <c r="G114" s="27"/>
      <c r="H114" s="27" t="s">
        <v>2464</v>
      </c>
      <c r="I114" s="27" t="s">
        <v>2454</v>
      </c>
      <c r="J114" s="27"/>
      <c r="K114" s="38"/>
    </row>
    <row r="115" spans="2:11" ht="15" customHeight="1">
      <c r="B115" s="47"/>
      <c r="C115" s="27" t="s">
        <v>61</v>
      </c>
      <c r="D115" s="27"/>
      <c r="E115" s="27"/>
      <c r="F115" s="46" t="s">
        <v>2420</v>
      </c>
      <c r="G115" s="27"/>
      <c r="H115" s="27" t="s">
        <v>2465</v>
      </c>
      <c r="I115" s="27" t="s">
        <v>2466</v>
      </c>
      <c r="J115" s="27"/>
      <c r="K115" s="38"/>
    </row>
    <row r="116" spans="2:11" ht="15" customHeight="1">
      <c r="B116" s="50"/>
      <c r="C116" s="56"/>
      <c r="D116" s="56"/>
      <c r="E116" s="56"/>
      <c r="F116" s="56"/>
      <c r="G116" s="56"/>
      <c r="H116" s="56"/>
      <c r="I116" s="56"/>
      <c r="J116" s="56"/>
      <c r="K116" s="52"/>
    </row>
    <row r="117" spans="2:11" ht="18.75" customHeight="1">
      <c r="B117" s="57"/>
      <c r="C117" s="23"/>
      <c r="D117" s="23"/>
      <c r="E117" s="23"/>
      <c r="F117" s="58"/>
      <c r="G117" s="23"/>
      <c r="H117" s="23"/>
      <c r="I117" s="23"/>
      <c r="J117" s="23"/>
      <c r="K117" s="57"/>
    </row>
    <row r="118" spans="2:11" ht="18.75" customHeight="1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ht="7.5" customHeight="1">
      <c r="B119" s="59"/>
      <c r="C119" s="60"/>
      <c r="D119" s="60"/>
      <c r="E119" s="60"/>
      <c r="F119" s="60"/>
      <c r="G119" s="60"/>
      <c r="H119" s="60"/>
      <c r="I119" s="60"/>
      <c r="J119" s="60"/>
      <c r="K119" s="61"/>
    </row>
    <row r="120" spans="2:11" ht="45" customHeight="1">
      <c r="B120" s="62"/>
      <c r="C120" s="349" t="s">
        <v>2467</v>
      </c>
      <c r="D120" s="349"/>
      <c r="E120" s="349"/>
      <c r="F120" s="349"/>
      <c r="G120" s="349"/>
      <c r="H120" s="349"/>
      <c r="I120" s="349"/>
      <c r="J120" s="349"/>
      <c r="K120" s="63"/>
    </row>
    <row r="121" spans="2:11" ht="17.25" customHeight="1">
      <c r="B121" s="64"/>
      <c r="C121" s="39" t="s">
        <v>2414</v>
      </c>
      <c r="D121" s="39"/>
      <c r="E121" s="39"/>
      <c r="F121" s="39" t="s">
        <v>2415</v>
      </c>
      <c r="G121" s="40"/>
      <c r="H121" s="39" t="s">
        <v>135</v>
      </c>
      <c r="I121" s="39" t="s">
        <v>61</v>
      </c>
      <c r="J121" s="39" t="s">
        <v>2416</v>
      </c>
      <c r="K121" s="65"/>
    </row>
    <row r="122" spans="2:11" ht="17.25" customHeight="1">
      <c r="B122" s="64"/>
      <c r="C122" s="41" t="s">
        <v>2417</v>
      </c>
      <c r="D122" s="41"/>
      <c r="E122" s="41"/>
      <c r="F122" s="42" t="s">
        <v>2418</v>
      </c>
      <c r="G122" s="43"/>
      <c r="H122" s="41"/>
      <c r="I122" s="41"/>
      <c r="J122" s="41" t="s">
        <v>2419</v>
      </c>
      <c r="K122" s="65"/>
    </row>
    <row r="123" spans="2:11" ht="5.25" customHeight="1">
      <c r="B123" s="66"/>
      <c r="C123" s="44"/>
      <c r="D123" s="44"/>
      <c r="E123" s="44"/>
      <c r="F123" s="44"/>
      <c r="G123" s="27"/>
      <c r="H123" s="44"/>
      <c r="I123" s="44"/>
      <c r="J123" s="44"/>
      <c r="K123" s="67"/>
    </row>
    <row r="124" spans="2:11" ht="15" customHeight="1">
      <c r="B124" s="66"/>
      <c r="C124" s="27" t="s">
        <v>2423</v>
      </c>
      <c r="D124" s="44"/>
      <c r="E124" s="44"/>
      <c r="F124" s="46" t="s">
        <v>2420</v>
      </c>
      <c r="G124" s="27"/>
      <c r="H124" s="27" t="s">
        <v>2459</v>
      </c>
      <c r="I124" s="27" t="s">
        <v>2422</v>
      </c>
      <c r="J124" s="27">
        <v>120</v>
      </c>
      <c r="K124" s="68"/>
    </row>
    <row r="125" spans="2:11" ht="15" customHeight="1">
      <c r="B125" s="66"/>
      <c r="C125" s="27" t="s">
        <v>2468</v>
      </c>
      <c r="D125" s="27"/>
      <c r="E125" s="27"/>
      <c r="F125" s="46" t="s">
        <v>2420</v>
      </c>
      <c r="G125" s="27"/>
      <c r="H125" s="27" t="s">
        <v>2469</v>
      </c>
      <c r="I125" s="27" t="s">
        <v>2422</v>
      </c>
      <c r="J125" s="27" t="s">
        <v>2470</v>
      </c>
      <c r="K125" s="68"/>
    </row>
    <row r="126" spans="2:11" ht="15" customHeight="1">
      <c r="B126" s="66"/>
      <c r="C126" s="27" t="s">
        <v>2369</v>
      </c>
      <c r="D126" s="27"/>
      <c r="E126" s="27"/>
      <c r="F126" s="46" t="s">
        <v>2420</v>
      </c>
      <c r="G126" s="27"/>
      <c r="H126" s="27" t="s">
        <v>2471</v>
      </c>
      <c r="I126" s="27" t="s">
        <v>2422</v>
      </c>
      <c r="J126" s="27" t="s">
        <v>2470</v>
      </c>
      <c r="K126" s="68"/>
    </row>
    <row r="127" spans="2:11" ht="15" customHeight="1">
      <c r="B127" s="66"/>
      <c r="C127" s="27" t="s">
        <v>2431</v>
      </c>
      <c r="D127" s="27"/>
      <c r="E127" s="27"/>
      <c r="F127" s="46" t="s">
        <v>2426</v>
      </c>
      <c r="G127" s="27"/>
      <c r="H127" s="27" t="s">
        <v>2432</v>
      </c>
      <c r="I127" s="27" t="s">
        <v>2422</v>
      </c>
      <c r="J127" s="27">
        <v>15</v>
      </c>
      <c r="K127" s="68"/>
    </row>
    <row r="128" spans="2:11" ht="15" customHeight="1">
      <c r="B128" s="66"/>
      <c r="C128" s="48" t="s">
        <v>2433</v>
      </c>
      <c r="D128" s="48"/>
      <c r="E128" s="48"/>
      <c r="F128" s="49" t="s">
        <v>2426</v>
      </c>
      <c r="G128" s="48"/>
      <c r="H128" s="48" t="s">
        <v>2434</v>
      </c>
      <c r="I128" s="48" t="s">
        <v>2422</v>
      </c>
      <c r="J128" s="48">
        <v>15</v>
      </c>
      <c r="K128" s="68"/>
    </row>
    <row r="129" spans="2:11" ht="15" customHeight="1">
      <c r="B129" s="66"/>
      <c r="C129" s="48" t="s">
        <v>2435</v>
      </c>
      <c r="D129" s="48"/>
      <c r="E129" s="48"/>
      <c r="F129" s="49" t="s">
        <v>2426</v>
      </c>
      <c r="G129" s="48"/>
      <c r="H129" s="48" t="s">
        <v>2436</v>
      </c>
      <c r="I129" s="48" t="s">
        <v>2422</v>
      </c>
      <c r="J129" s="48">
        <v>20</v>
      </c>
      <c r="K129" s="68"/>
    </row>
    <row r="130" spans="2:11" ht="15" customHeight="1">
      <c r="B130" s="66"/>
      <c r="C130" s="48" t="s">
        <v>2437</v>
      </c>
      <c r="D130" s="48"/>
      <c r="E130" s="48"/>
      <c r="F130" s="49" t="s">
        <v>2426</v>
      </c>
      <c r="G130" s="48"/>
      <c r="H130" s="48" t="s">
        <v>2438</v>
      </c>
      <c r="I130" s="48" t="s">
        <v>2422</v>
      </c>
      <c r="J130" s="48">
        <v>20</v>
      </c>
      <c r="K130" s="68"/>
    </row>
    <row r="131" spans="2:11" ht="15" customHeight="1">
      <c r="B131" s="66"/>
      <c r="C131" s="27" t="s">
        <v>2425</v>
      </c>
      <c r="D131" s="27"/>
      <c r="E131" s="27"/>
      <c r="F131" s="46" t="s">
        <v>2426</v>
      </c>
      <c r="G131" s="27"/>
      <c r="H131" s="27" t="s">
        <v>2459</v>
      </c>
      <c r="I131" s="27" t="s">
        <v>2422</v>
      </c>
      <c r="J131" s="27">
        <v>50</v>
      </c>
      <c r="K131" s="68"/>
    </row>
    <row r="132" spans="2:11" ht="15" customHeight="1">
      <c r="B132" s="66"/>
      <c r="C132" s="27" t="s">
        <v>2439</v>
      </c>
      <c r="D132" s="27"/>
      <c r="E132" s="27"/>
      <c r="F132" s="46" t="s">
        <v>2426</v>
      </c>
      <c r="G132" s="27"/>
      <c r="H132" s="27" t="s">
        <v>2459</v>
      </c>
      <c r="I132" s="27" t="s">
        <v>2422</v>
      </c>
      <c r="J132" s="27">
        <v>50</v>
      </c>
      <c r="K132" s="68"/>
    </row>
    <row r="133" spans="2:11" ht="15" customHeight="1">
      <c r="B133" s="66"/>
      <c r="C133" s="27" t="s">
        <v>2445</v>
      </c>
      <c r="D133" s="27"/>
      <c r="E133" s="27"/>
      <c r="F133" s="46" t="s">
        <v>2426</v>
      </c>
      <c r="G133" s="27"/>
      <c r="H133" s="27" t="s">
        <v>2459</v>
      </c>
      <c r="I133" s="27" t="s">
        <v>2422</v>
      </c>
      <c r="J133" s="27">
        <v>50</v>
      </c>
      <c r="K133" s="68"/>
    </row>
    <row r="134" spans="2:11" ht="15" customHeight="1">
      <c r="B134" s="66"/>
      <c r="C134" s="27" t="s">
        <v>2447</v>
      </c>
      <c r="D134" s="27"/>
      <c r="E134" s="27"/>
      <c r="F134" s="46" t="s">
        <v>2426</v>
      </c>
      <c r="G134" s="27"/>
      <c r="H134" s="27" t="s">
        <v>2459</v>
      </c>
      <c r="I134" s="27" t="s">
        <v>2422</v>
      </c>
      <c r="J134" s="27">
        <v>50</v>
      </c>
      <c r="K134" s="68"/>
    </row>
    <row r="135" spans="2:11" ht="15" customHeight="1">
      <c r="B135" s="66"/>
      <c r="C135" s="27" t="s">
        <v>140</v>
      </c>
      <c r="D135" s="27"/>
      <c r="E135" s="27"/>
      <c r="F135" s="46" t="s">
        <v>2426</v>
      </c>
      <c r="G135" s="27"/>
      <c r="H135" s="27" t="s">
        <v>2472</v>
      </c>
      <c r="I135" s="27" t="s">
        <v>2422</v>
      </c>
      <c r="J135" s="27">
        <v>255</v>
      </c>
      <c r="K135" s="68"/>
    </row>
    <row r="136" spans="2:11" ht="15" customHeight="1">
      <c r="B136" s="66"/>
      <c r="C136" s="27" t="s">
        <v>2449</v>
      </c>
      <c r="D136" s="27"/>
      <c r="E136" s="27"/>
      <c r="F136" s="46" t="s">
        <v>2420</v>
      </c>
      <c r="G136" s="27"/>
      <c r="H136" s="27" t="s">
        <v>2473</v>
      </c>
      <c r="I136" s="27" t="s">
        <v>2451</v>
      </c>
      <c r="J136" s="27"/>
      <c r="K136" s="68"/>
    </row>
    <row r="137" spans="2:11" ht="15" customHeight="1">
      <c r="B137" s="66"/>
      <c r="C137" s="27" t="s">
        <v>2452</v>
      </c>
      <c r="D137" s="27"/>
      <c r="E137" s="27"/>
      <c r="F137" s="46" t="s">
        <v>2420</v>
      </c>
      <c r="G137" s="27"/>
      <c r="H137" s="27" t="s">
        <v>2474</v>
      </c>
      <c r="I137" s="27" t="s">
        <v>2454</v>
      </c>
      <c r="J137" s="27"/>
      <c r="K137" s="68"/>
    </row>
    <row r="138" spans="2:11" ht="15" customHeight="1">
      <c r="B138" s="66"/>
      <c r="C138" s="27" t="s">
        <v>2455</v>
      </c>
      <c r="D138" s="27"/>
      <c r="E138" s="27"/>
      <c r="F138" s="46" t="s">
        <v>2420</v>
      </c>
      <c r="G138" s="27"/>
      <c r="H138" s="27" t="s">
        <v>2455</v>
      </c>
      <c r="I138" s="27" t="s">
        <v>2454</v>
      </c>
      <c r="J138" s="27"/>
      <c r="K138" s="68"/>
    </row>
    <row r="139" spans="2:11" ht="15" customHeight="1">
      <c r="B139" s="66"/>
      <c r="C139" s="27" t="s">
        <v>42</v>
      </c>
      <c r="D139" s="27"/>
      <c r="E139" s="27"/>
      <c r="F139" s="46" t="s">
        <v>2420</v>
      </c>
      <c r="G139" s="27"/>
      <c r="H139" s="27" t="s">
        <v>2475</v>
      </c>
      <c r="I139" s="27" t="s">
        <v>2454</v>
      </c>
      <c r="J139" s="27"/>
      <c r="K139" s="68"/>
    </row>
    <row r="140" spans="2:11" ht="15" customHeight="1">
      <c r="B140" s="66"/>
      <c r="C140" s="27" t="s">
        <v>2476</v>
      </c>
      <c r="D140" s="27"/>
      <c r="E140" s="27"/>
      <c r="F140" s="46" t="s">
        <v>2420</v>
      </c>
      <c r="G140" s="27"/>
      <c r="H140" s="27" t="s">
        <v>2477</v>
      </c>
      <c r="I140" s="27" t="s">
        <v>2454</v>
      </c>
      <c r="J140" s="27"/>
      <c r="K140" s="68"/>
    </row>
    <row r="141" spans="2:11" ht="15" customHeight="1">
      <c r="B141" s="69"/>
      <c r="C141" s="70"/>
      <c r="D141" s="70"/>
      <c r="E141" s="70"/>
      <c r="F141" s="70"/>
      <c r="G141" s="70"/>
      <c r="H141" s="70"/>
      <c r="I141" s="70"/>
      <c r="J141" s="70"/>
      <c r="K141" s="71"/>
    </row>
    <row r="142" spans="2:11" ht="18.75" customHeight="1">
      <c r="B142" s="23"/>
      <c r="C142" s="23"/>
      <c r="D142" s="23"/>
      <c r="E142" s="23"/>
      <c r="F142" s="58"/>
      <c r="G142" s="23"/>
      <c r="H142" s="23"/>
      <c r="I142" s="23"/>
      <c r="J142" s="23"/>
      <c r="K142" s="23"/>
    </row>
    <row r="143" spans="2:11" ht="18.75" customHeight="1"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2:11" ht="7.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6"/>
    </row>
    <row r="145" spans="2:11" ht="45" customHeight="1">
      <c r="B145" s="37"/>
      <c r="C145" s="354" t="s">
        <v>2478</v>
      </c>
      <c r="D145" s="354"/>
      <c r="E145" s="354"/>
      <c r="F145" s="354"/>
      <c r="G145" s="354"/>
      <c r="H145" s="354"/>
      <c r="I145" s="354"/>
      <c r="J145" s="354"/>
      <c r="K145" s="38"/>
    </row>
    <row r="146" spans="2:11" ht="17.25" customHeight="1">
      <c r="B146" s="37"/>
      <c r="C146" s="39" t="s">
        <v>2414</v>
      </c>
      <c r="D146" s="39"/>
      <c r="E146" s="39"/>
      <c r="F146" s="39" t="s">
        <v>2415</v>
      </c>
      <c r="G146" s="40"/>
      <c r="H146" s="39" t="s">
        <v>135</v>
      </c>
      <c r="I146" s="39" t="s">
        <v>61</v>
      </c>
      <c r="J146" s="39" t="s">
        <v>2416</v>
      </c>
      <c r="K146" s="38"/>
    </row>
    <row r="147" spans="2:11" ht="17.25" customHeight="1">
      <c r="B147" s="37"/>
      <c r="C147" s="41" t="s">
        <v>2417</v>
      </c>
      <c r="D147" s="41"/>
      <c r="E147" s="41"/>
      <c r="F147" s="42" t="s">
        <v>2418</v>
      </c>
      <c r="G147" s="43"/>
      <c r="H147" s="41"/>
      <c r="I147" s="41"/>
      <c r="J147" s="41" t="s">
        <v>2419</v>
      </c>
      <c r="K147" s="38"/>
    </row>
    <row r="148" spans="2:11" ht="5.25" customHeight="1">
      <c r="B148" s="47"/>
      <c r="C148" s="44"/>
      <c r="D148" s="44"/>
      <c r="E148" s="44"/>
      <c r="F148" s="44"/>
      <c r="G148" s="45"/>
      <c r="H148" s="44"/>
      <c r="I148" s="44"/>
      <c r="J148" s="44"/>
      <c r="K148" s="68"/>
    </row>
    <row r="149" spans="2:11" ht="15" customHeight="1">
      <c r="B149" s="47"/>
      <c r="C149" s="72" t="s">
        <v>2423</v>
      </c>
      <c r="D149" s="27"/>
      <c r="E149" s="27"/>
      <c r="F149" s="73" t="s">
        <v>2420</v>
      </c>
      <c r="G149" s="27"/>
      <c r="H149" s="72" t="s">
        <v>2459</v>
      </c>
      <c r="I149" s="72" t="s">
        <v>2422</v>
      </c>
      <c r="J149" s="72">
        <v>120</v>
      </c>
      <c r="K149" s="68"/>
    </row>
    <row r="150" spans="2:11" ht="15" customHeight="1">
      <c r="B150" s="47"/>
      <c r="C150" s="72" t="s">
        <v>2468</v>
      </c>
      <c r="D150" s="27"/>
      <c r="E150" s="27"/>
      <c r="F150" s="73" t="s">
        <v>2420</v>
      </c>
      <c r="G150" s="27"/>
      <c r="H150" s="72" t="s">
        <v>2479</v>
      </c>
      <c r="I150" s="72" t="s">
        <v>2422</v>
      </c>
      <c r="J150" s="72" t="s">
        <v>2470</v>
      </c>
      <c r="K150" s="68"/>
    </row>
    <row r="151" spans="2:11" ht="15" customHeight="1">
      <c r="B151" s="47"/>
      <c r="C151" s="72" t="s">
        <v>2369</v>
      </c>
      <c r="D151" s="27"/>
      <c r="E151" s="27"/>
      <c r="F151" s="73" t="s">
        <v>2420</v>
      </c>
      <c r="G151" s="27"/>
      <c r="H151" s="72" t="s">
        <v>2480</v>
      </c>
      <c r="I151" s="72" t="s">
        <v>2422</v>
      </c>
      <c r="J151" s="72" t="s">
        <v>2470</v>
      </c>
      <c r="K151" s="68"/>
    </row>
    <row r="152" spans="2:11" ht="15" customHeight="1">
      <c r="B152" s="47"/>
      <c r="C152" s="72" t="s">
        <v>2425</v>
      </c>
      <c r="D152" s="27"/>
      <c r="E152" s="27"/>
      <c r="F152" s="73" t="s">
        <v>2426</v>
      </c>
      <c r="G152" s="27"/>
      <c r="H152" s="72" t="s">
        <v>2459</v>
      </c>
      <c r="I152" s="72" t="s">
        <v>2422</v>
      </c>
      <c r="J152" s="72">
        <v>50</v>
      </c>
      <c r="K152" s="68"/>
    </row>
    <row r="153" spans="2:11" ht="15" customHeight="1">
      <c r="B153" s="47"/>
      <c r="C153" s="72" t="s">
        <v>2428</v>
      </c>
      <c r="D153" s="27"/>
      <c r="E153" s="27"/>
      <c r="F153" s="73" t="s">
        <v>2420</v>
      </c>
      <c r="G153" s="27"/>
      <c r="H153" s="72" t="s">
        <v>2459</v>
      </c>
      <c r="I153" s="72" t="s">
        <v>2430</v>
      </c>
      <c r="J153" s="72"/>
      <c r="K153" s="68"/>
    </row>
    <row r="154" spans="2:11" ht="15" customHeight="1">
      <c r="B154" s="47"/>
      <c r="C154" s="72" t="s">
        <v>2439</v>
      </c>
      <c r="D154" s="27"/>
      <c r="E154" s="27"/>
      <c r="F154" s="73" t="s">
        <v>2426</v>
      </c>
      <c r="G154" s="27"/>
      <c r="H154" s="72" t="s">
        <v>2459</v>
      </c>
      <c r="I154" s="72" t="s">
        <v>2422</v>
      </c>
      <c r="J154" s="72">
        <v>50</v>
      </c>
      <c r="K154" s="68"/>
    </row>
    <row r="155" spans="2:11" ht="15" customHeight="1">
      <c r="B155" s="47"/>
      <c r="C155" s="72" t="s">
        <v>2447</v>
      </c>
      <c r="D155" s="27"/>
      <c r="E155" s="27"/>
      <c r="F155" s="73" t="s">
        <v>2426</v>
      </c>
      <c r="G155" s="27"/>
      <c r="H155" s="72" t="s">
        <v>2459</v>
      </c>
      <c r="I155" s="72" t="s">
        <v>2422</v>
      </c>
      <c r="J155" s="72">
        <v>50</v>
      </c>
      <c r="K155" s="68"/>
    </row>
    <row r="156" spans="2:11" ht="15" customHeight="1">
      <c r="B156" s="47"/>
      <c r="C156" s="72" t="s">
        <v>2445</v>
      </c>
      <c r="D156" s="27"/>
      <c r="E156" s="27"/>
      <c r="F156" s="73" t="s">
        <v>2426</v>
      </c>
      <c r="G156" s="27"/>
      <c r="H156" s="72" t="s">
        <v>2459</v>
      </c>
      <c r="I156" s="72" t="s">
        <v>2422</v>
      </c>
      <c r="J156" s="72">
        <v>50</v>
      </c>
      <c r="K156" s="68"/>
    </row>
    <row r="157" spans="2:11" ht="15" customHeight="1">
      <c r="B157" s="47"/>
      <c r="C157" s="72" t="s">
        <v>100</v>
      </c>
      <c r="D157" s="27"/>
      <c r="E157" s="27"/>
      <c r="F157" s="73" t="s">
        <v>2420</v>
      </c>
      <c r="G157" s="27"/>
      <c r="H157" s="72" t="s">
        <v>2481</v>
      </c>
      <c r="I157" s="72" t="s">
        <v>2422</v>
      </c>
      <c r="J157" s="72" t="s">
        <v>2482</v>
      </c>
      <c r="K157" s="68"/>
    </row>
    <row r="158" spans="2:11" ht="15" customHeight="1">
      <c r="B158" s="47"/>
      <c r="C158" s="72" t="s">
        <v>2483</v>
      </c>
      <c r="D158" s="27"/>
      <c r="E158" s="27"/>
      <c r="F158" s="73" t="s">
        <v>2420</v>
      </c>
      <c r="G158" s="27"/>
      <c r="H158" s="72" t="s">
        <v>2484</v>
      </c>
      <c r="I158" s="72" t="s">
        <v>2454</v>
      </c>
      <c r="J158" s="72"/>
      <c r="K158" s="68"/>
    </row>
    <row r="159" spans="2:11" ht="15" customHeight="1">
      <c r="B159" s="74"/>
      <c r="C159" s="56"/>
      <c r="D159" s="56"/>
      <c r="E159" s="56"/>
      <c r="F159" s="56"/>
      <c r="G159" s="56"/>
      <c r="H159" s="56"/>
      <c r="I159" s="56"/>
      <c r="J159" s="56"/>
      <c r="K159" s="75"/>
    </row>
    <row r="160" spans="2:11" ht="18.75" customHeight="1">
      <c r="B160" s="23"/>
      <c r="C160" s="27"/>
      <c r="D160" s="27"/>
      <c r="E160" s="27"/>
      <c r="F160" s="46"/>
      <c r="G160" s="27"/>
      <c r="H160" s="27"/>
      <c r="I160" s="27"/>
      <c r="J160" s="27"/>
      <c r="K160" s="23"/>
    </row>
    <row r="161" spans="2:11" ht="18.75" customHeight="1"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2:11" ht="7.5" customHeight="1">
      <c r="B162" s="15"/>
      <c r="C162" s="16"/>
      <c r="D162" s="16"/>
      <c r="E162" s="16"/>
      <c r="F162" s="16"/>
      <c r="G162" s="16"/>
      <c r="H162" s="16"/>
      <c r="I162" s="16"/>
      <c r="J162" s="16"/>
      <c r="K162" s="17"/>
    </row>
    <row r="163" spans="2:11" ht="45" customHeight="1">
      <c r="B163" s="18"/>
      <c r="C163" s="349" t="s">
        <v>2485</v>
      </c>
      <c r="D163" s="349"/>
      <c r="E163" s="349"/>
      <c r="F163" s="349"/>
      <c r="G163" s="349"/>
      <c r="H163" s="349"/>
      <c r="I163" s="349"/>
      <c r="J163" s="349"/>
      <c r="K163" s="19"/>
    </row>
    <row r="164" spans="2:11" ht="17.25" customHeight="1">
      <c r="B164" s="18"/>
      <c r="C164" s="39" t="s">
        <v>2414</v>
      </c>
      <c r="D164" s="39"/>
      <c r="E164" s="39"/>
      <c r="F164" s="39" t="s">
        <v>2415</v>
      </c>
      <c r="G164" s="76"/>
      <c r="H164" s="77" t="s">
        <v>135</v>
      </c>
      <c r="I164" s="77" t="s">
        <v>61</v>
      </c>
      <c r="J164" s="39" t="s">
        <v>2416</v>
      </c>
      <c r="K164" s="19"/>
    </row>
    <row r="165" spans="2:11" ht="17.25" customHeight="1">
      <c r="B165" s="20"/>
      <c r="C165" s="41" t="s">
        <v>2417</v>
      </c>
      <c r="D165" s="41"/>
      <c r="E165" s="41"/>
      <c r="F165" s="42" t="s">
        <v>2418</v>
      </c>
      <c r="G165" s="78"/>
      <c r="H165" s="79"/>
      <c r="I165" s="79"/>
      <c r="J165" s="41" t="s">
        <v>2419</v>
      </c>
      <c r="K165" s="21"/>
    </row>
    <row r="166" spans="2:11" ht="5.25" customHeight="1">
      <c r="B166" s="47"/>
      <c r="C166" s="44"/>
      <c r="D166" s="44"/>
      <c r="E166" s="44"/>
      <c r="F166" s="44"/>
      <c r="G166" s="45"/>
      <c r="H166" s="44"/>
      <c r="I166" s="44"/>
      <c r="J166" s="44"/>
      <c r="K166" s="68"/>
    </row>
    <row r="167" spans="2:11" ht="15" customHeight="1">
      <c r="B167" s="47"/>
      <c r="C167" s="27" t="s">
        <v>2423</v>
      </c>
      <c r="D167" s="27"/>
      <c r="E167" s="27"/>
      <c r="F167" s="46" t="s">
        <v>2420</v>
      </c>
      <c r="G167" s="27"/>
      <c r="H167" s="27" t="s">
        <v>2459</v>
      </c>
      <c r="I167" s="27" t="s">
        <v>2422</v>
      </c>
      <c r="J167" s="27">
        <v>120</v>
      </c>
      <c r="K167" s="68"/>
    </row>
    <row r="168" spans="2:11" ht="15" customHeight="1">
      <c r="B168" s="47"/>
      <c r="C168" s="27" t="s">
        <v>2468</v>
      </c>
      <c r="D168" s="27"/>
      <c r="E168" s="27"/>
      <c r="F168" s="46" t="s">
        <v>2420</v>
      </c>
      <c r="G168" s="27"/>
      <c r="H168" s="27" t="s">
        <v>2469</v>
      </c>
      <c r="I168" s="27" t="s">
        <v>2422</v>
      </c>
      <c r="J168" s="27" t="s">
        <v>2470</v>
      </c>
      <c r="K168" s="68"/>
    </row>
    <row r="169" spans="2:11" ht="15" customHeight="1">
      <c r="B169" s="47"/>
      <c r="C169" s="27" t="s">
        <v>2369</v>
      </c>
      <c r="D169" s="27"/>
      <c r="E169" s="27"/>
      <c r="F169" s="46" t="s">
        <v>2420</v>
      </c>
      <c r="G169" s="27"/>
      <c r="H169" s="27" t="s">
        <v>2486</v>
      </c>
      <c r="I169" s="27" t="s">
        <v>2422</v>
      </c>
      <c r="J169" s="27" t="s">
        <v>2470</v>
      </c>
      <c r="K169" s="68"/>
    </row>
    <row r="170" spans="2:11" ht="15" customHeight="1">
      <c r="B170" s="47"/>
      <c r="C170" s="27" t="s">
        <v>2425</v>
      </c>
      <c r="D170" s="27"/>
      <c r="E170" s="27"/>
      <c r="F170" s="46" t="s">
        <v>2426</v>
      </c>
      <c r="G170" s="27"/>
      <c r="H170" s="27" t="s">
        <v>2486</v>
      </c>
      <c r="I170" s="27" t="s">
        <v>2422</v>
      </c>
      <c r="J170" s="27">
        <v>50</v>
      </c>
      <c r="K170" s="68"/>
    </row>
    <row r="171" spans="2:11" ht="15" customHeight="1">
      <c r="B171" s="47"/>
      <c r="C171" s="27" t="s">
        <v>2428</v>
      </c>
      <c r="D171" s="27"/>
      <c r="E171" s="27"/>
      <c r="F171" s="46" t="s">
        <v>2420</v>
      </c>
      <c r="G171" s="27"/>
      <c r="H171" s="27" t="s">
        <v>2486</v>
      </c>
      <c r="I171" s="27" t="s">
        <v>2430</v>
      </c>
      <c r="J171" s="27"/>
      <c r="K171" s="68"/>
    </row>
    <row r="172" spans="2:11" ht="15" customHeight="1">
      <c r="B172" s="47"/>
      <c r="C172" s="27" t="s">
        <v>2439</v>
      </c>
      <c r="D172" s="27"/>
      <c r="E172" s="27"/>
      <c r="F172" s="46" t="s">
        <v>2426</v>
      </c>
      <c r="G172" s="27"/>
      <c r="H172" s="27" t="s">
        <v>2486</v>
      </c>
      <c r="I172" s="27" t="s">
        <v>2422</v>
      </c>
      <c r="J172" s="27">
        <v>50</v>
      </c>
      <c r="K172" s="68"/>
    </row>
    <row r="173" spans="2:11" ht="15" customHeight="1">
      <c r="B173" s="47"/>
      <c r="C173" s="27" t="s">
        <v>2447</v>
      </c>
      <c r="D173" s="27"/>
      <c r="E173" s="27"/>
      <c r="F173" s="46" t="s">
        <v>2426</v>
      </c>
      <c r="G173" s="27"/>
      <c r="H173" s="27" t="s">
        <v>2486</v>
      </c>
      <c r="I173" s="27" t="s">
        <v>2422</v>
      </c>
      <c r="J173" s="27">
        <v>50</v>
      </c>
      <c r="K173" s="68"/>
    </row>
    <row r="174" spans="2:11" ht="15" customHeight="1">
      <c r="B174" s="47"/>
      <c r="C174" s="27" t="s">
        <v>2445</v>
      </c>
      <c r="D174" s="27"/>
      <c r="E174" s="27"/>
      <c r="F174" s="46" t="s">
        <v>2426</v>
      </c>
      <c r="G174" s="27"/>
      <c r="H174" s="27" t="s">
        <v>2486</v>
      </c>
      <c r="I174" s="27" t="s">
        <v>2422</v>
      </c>
      <c r="J174" s="27">
        <v>50</v>
      </c>
      <c r="K174" s="68"/>
    </row>
    <row r="175" spans="2:11" ht="15" customHeight="1">
      <c r="B175" s="47"/>
      <c r="C175" s="27" t="s">
        <v>134</v>
      </c>
      <c r="D175" s="27"/>
      <c r="E175" s="27"/>
      <c r="F175" s="46" t="s">
        <v>2420</v>
      </c>
      <c r="G175" s="27"/>
      <c r="H175" s="27" t="s">
        <v>2487</v>
      </c>
      <c r="I175" s="27" t="s">
        <v>2488</v>
      </c>
      <c r="J175" s="27"/>
      <c r="K175" s="68"/>
    </row>
    <row r="176" spans="2:11" ht="15" customHeight="1">
      <c r="B176" s="47"/>
      <c r="C176" s="27" t="s">
        <v>61</v>
      </c>
      <c r="D176" s="27"/>
      <c r="E176" s="27"/>
      <c r="F176" s="46" t="s">
        <v>2420</v>
      </c>
      <c r="G176" s="27"/>
      <c r="H176" s="27" t="s">
        <v>2489</v>
      </c>
      <c r="I176" s="27" t="s">
        <v>2490</v>
      </c>
      <c r="J176" s="27">
        <v>1</v>
      </c>
      <c r="K176" s="68"/>
    </row>
    <row r="177" spans="2:11" ht="15" customHeight="1">
      <c r="B177" s="47"/>
      <c r="C177" s="27" t="s">
        <v>57</v>
      </c>
      <c r="D177" s="27"/>
      <c r="E177" s="27"/>
      <c r="F177" s="46" t="s">
        <v>2420</v>
      </c>
      <c r="G177" s="27"/>
      <c r="H177" s="27" t="s">
        <v>2491</v>
      </c>
      <c r="I177" s="27" t="s">
        <v>2422</v>
      </c>
      <c r="J177" s="27">
        <v>20</v>
      </c>
      <c r="K177" s="68"/>
    </row>
    <row r="178" spans="2:11" ht="15" customHeight="1">
      <c r="B178" s="47"/>
      <c r="C178" s="27" t="s">
        <v>135</v>
      </c>
      <c r="D178" s="27"/>
      <c r="E178" s="27"/>
      <c r="F178" s="46" t="s">
        <v>2420</v>
      </c>
      <c r="G178" s="27"/>
      <c r="H178" s="27" t="s">
        <v>2492</v>
      </c>
      <c r="I178" s="27" t="s">
        <v>2422</v>
      </c>
      <c r="J178" s="27">
        <v>255</v>
      </c>
      <c r="K178" s="68"/>
    </row>
    <row r="179" spans="2:11" ht="15" customHeight="1">
      <c r="B179" s="47"/>
      <c r="C179" s="27" t="s">
        <v>136</v>
      </c>
      <c r="D179" s="27"/>
      <c r="E179" s="27"/>
      <c r="F179" s="46" t="s">
        <v>2420</v>
      </c>
      <c r="G179" s="27"/>
      <c r="H179" s="27" t="s">
        <v>2385</v>
      </c>
      <c r="I179" s="27" t="s">
        <v>2422</v>
      </c>
      <c r="J179" s="27">
        <v>10</v>
      </c>
      <c r="K179" s="68"/>
    </row>
    <row r="180" spans="2:11" ht="15" customHeight="1">
      <c r="B180" s="47"/>
      <c r="C180" s="27" t="s">
        <v>137</v>
      </c>
      <c r="D180" s="27"/>
      <c r="E180" s="27"/>
      <c r="F180" s="46" t="s">
        <v>2420</v>
      </c>
      <c r="G180" s="27"/>
      <c r="H180" s="27" t="s">
        <v>2493</v>
      </c>
      <c r="I180" s="27" t="s">
        <v>2454</v>
      </c>
      <c r="J180" s="27"/>
      <c r="K180" s="68"/>
    </row>
    <row r="181" spans="2:11" ht="15" customHeight="1">
      <c r="B181" s="47"/>
      <c r="C181" s="27" t="s">
        <v>2494</v>
      </c>
      <c r="D181" s="27"/>
      <c r="E181" s="27"/>
      <c r="F181" s="46" t="s">
        <v>2420</v>
      </c>
      <c r="G181" s="27"/>
      <c r="H181" s="27" t="s">
        <v>2495</v>
      </c>
      <c r="I181" s="27" t="s">
        <v>2454</v>
      </c>
      <c r="J181" s="27"/>
      <c r="K181" s="68"/>
    </row>
    <row r="182" spans="2:11" ht="15" customHeight="1">
      <c r="B182" s="47"/>
      <c r="C182" s="27" t="s">
        <v>2483</v>
      </c>
      <c r="D182" s="27"/>
      <c r="E182" s="27"/>
      <c r="F182" s="46" t="s">
        <v>2420</v>
      </c>
      <c r="G182" s="27"/>
      <c r="H182" s="27" t="s">
        <v>2496</v>
      </c>
      <c r="I182" s="27" t="s">
        <v>2454</v>
      </c>
      <c r="J182" s="27"/>
      <c r="K182" s="68"/>
    </row>
    <row r="183" spans="2:11" ht="15" customHeight="1">
      <c r="B183" s="47"/>
      <c r="C183" s="27" t="s">
        <v>139</v>
      </c>
      <c r="D183" s="27"/>
      <c r="E183" s="27"/>
      <c r="F183" s="46" t="s">
        <v>2426</v>
      </c>
      <c r="G183" s="27"/>
      <c r="H183" s="27" t="s">
        <v>2497</v>
      </c>
      <c r="I183" s="27" t="s">
        <v>2422</v>
      </c>
      <c r="J183" s="27">
        <v>50</v>
      </c>
      <c r="K183" s="68"/>
    </row>
    <row r="184" spans="2:11" ht="15" customHeight="1">
      <c r="B184" s="47"/>
      <c r="C184" s="27" t="s">
        <v>2498</v>
      </c>
      <c r="D184" s="27"/>
      <c r="E184" s="27"/>
      <c r="F184" s="46" t="s">
        <v>2426</v>
      </c>
      <c r="G184" s="27"/>
      <c r="H184" s="27" t="s">
        <v>2499</v>
      </c>
      <c r="I184" s="27" t="s">
        <v>2500</v>
      </c>
      <c r="J184" s="27"/>
      <c r="K184" s="68"/>
    </row>
    <row r="185" spans="2:11" ht="15" customHeight="1">
      <c r="B185" s="47"/>
      <c r="C185" s="27" t="s">
        <v>2501</v>
      </c>
      <c r="D185" s="27"/>
      <c r="E185" s="27"/>
      <c r="F185" s="46" t="s">
        <v>2426</v>
      </c>
      <c r="G185" s="27"/>
      <c r="H185" s="27" t="s">
        <v>2502</v>
      </c>
      <c r="I185" s="27" t="s">
        <v>2500</v>
      </c>
      <c r="J185" s="27"/>
      <c r="K185" s="68"/>
    </row>
    <row r="186" spans="2:11" ht="15" customHeight="1">
      <c r="B186" s="47"/>
      <c r="C186" s="27" t="s">
        <v>2503</v>
      </c>
      <c r="D186" s="27"/>
      <c r="E186" s="27"/>
      <c r="F186" s="46" t="s">
        <v>2426</v>
      </c>
      <c r="G186" s="27"/>
      <c r="H186" s="27" t="s">
        <v>2504</v>
      </c>
      <c r="I186" s="27" t="s">
        <v>2500</v>
      </c>
      <c r="J186" s="27"/>
      <c r="K186" s="68"/>
    </row>
    <row r="187" spans="2:11" ht="15" customHeight="1">
      <c r="B187" s="47"/>
      <c r="C187" s="80" t="s">
        <v>2505</v>
      </c>
      <c r="D187" s="27"/>
      <c r="E187" s="27"/>
      <c r="F187" s="46" t="s">
        <v>2426</v>
      </c>
      <c r="G187" s="27"/>
      <c r="H187" s="27" t="s">
        <v>2506</v>
      </c>
      <c r="I187" s="27" t="s">
        <v>2507</v>
      </c>
      <c r="J187" s="81" t="s">
        <v>2508</v>
      </c>
      <c r="K187" s="68"/>
    </row>
    <row r="188" spans="2:11" ht="15" customHeight="1">
      <c r="B188" s="47"/>
      <c r="C188" s="32" t="s">
        <v>46</v>
      </c>
      <c r="D188" s="27"/>
      <c r="E188" s="27"/>
      <c r="F188" s="46" t="s">
        <v>2420</v>
      </c>
      <c r="G188" s="27"/>
      <c r="H188" s="23" t="s">
        <v>2509</v>
      </c>
      <c r="I188" s="27" t="s">
        <v>2510</v>
      </c>
      <c r="J188" s="27"/>
      <c r="K188" s="68"/>
    </row>
    <row r="189" spans="2:11" ht="15" customHeight="1">
      <c r="B189" s="47"/>
      <c r="C189" s="32" t="s">
        <v>2511</v>
      </c>
      <c r="D189" s="27"/>
      <c r="E189" s="27"/>
      <c r="F189" s="46" t="s">
        <v>2420</v>
      </c>
      <c r="G189" s="27"/>
      <c r="H189" s="27" t="s">
        <v>2512</v>
      </c>
      <c r="I189" s="27" t="s">
        <v>2454</v>
      </c>
      <c r="J189" s="27"/>
      <c r="K189" s="68"/>
    </row>
    <row r="190" spans="2:11" ht="15" customHeight="1">
      <c r="B190" s="47"/>
      <c r="C190" s="32" t="s">
        <v>2513</v>
      </c>
      <c r="D190" s="27"/>
      <c r="E190" s="27"/>
      <c r="F190" s="46" t="s">
        <v>2420</v>
      </c>
      <c r="G190" s="27"/>
      <c r="H190" s="27" t="s">
        <v>2514</v>
      </c>
      <c r="I190" s="27" t="s">
        <v>2454</v>
      </c>
      <c r="J190" s="27"/>
      <c r="K190" s="68"/>
    </row>
    <row r="191" spans="2:11" ht="15" customHeight="1">
      <c r="B191" s="47"/>
      <c r="C191" s="32" t="s">
        <v>2515</v>
      </c>
      <c r="D191" s="27"/>
      <c r="E191" s="27"/>
      <c r="F191" s="46" t="s">
        <v>2426</v>
      </c>
      <c r="G191" s="27"/>
      <c r="H191" s="27" t="s">
        <v>2516</v>
      </c>
      <c r="I191" s="27" t="s">
        <v>2454</v>
      </c>
      <c r="J191" s="27"/>
      <c r="K191" s="68"/>
    </row>
    <row r="192" spans="2:11" ht="15" customHeight="1">
      <c r="B192" s="74"/>
      <c r="C192" s="82"/>
      <c r="D192" s="56"/>
      <c r="E192" s="56"/>
      <c r="F192" s="56"/>
      <c r="G192" s="56"/>
      <c r="H192" s="56"/>
      <c r="I192" s="56"/>
      <c r="J192" s="56"/>
      <c r="K192" s="75"/>
    </row>
    <row r="193" spans="2:11" ht="18.75" customHeight="1">
      <c r="B193" s="23"/>
      <c r="C193" s="27"/>
      <c r="D193" s="27"/>
      <c r="E193" s="27"/>
      <c r="F193" s="46"/>
      <c r="G193" s="27"/>
      <c r="H193" s="27"/>
      <c r="I193" s="27"/>
      <c r="J193" s="27"/>
      <c r="K193" s="23"/>
    </row>
    <row r="194" spans="2:11" ht="18.75" customHeight="1">
      <c r="B194" s="23"/>
      <c r="C194" s="27"/>
      <c r="D194" s="27"/>
      <c r="E194" s="27"/>
      <c r="F194" s="46"/>
      <c r="G194" s="27"/>
      <c r="H194" s="27"/>
      <c r="I194" s="27"/>
      <c r="J194" s="27"/>
      <c r="K194" s="23"/>
    </row>
    <row r="195" spans="2:11" ht="18.75" customHeight="1">
      <c r="B195" s="33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2:11" ht="13.5">
      <c r="B196" s="15"/>
      <c r="C196" s="16"/>
      <c r="D196" s="16"/>
      <c r="E196" s="16"/>
      <c r="F196" s="16"/>
      <c r="G196" s="16"/>
      <c r="H196" s="16"/>
      <c r="I196" s="16"/>
      <c r="J196" s="16"/>
      <c r="K196" s="17"/>
    </row>
    <row r="197" spans="2:11" ht="21">
      <c r="B197" s="18"/>
      <c r="C197" s="349" t="s">
        <v>2517</v>
      </c>
      <c r="D197" s="349"/>
      <c r="E197" s="349"/>
      <c r="F197" s="349"/>
      <c r="G197" s="349"/>
      <c r="H197" s="349"/>
      <c r="I197" s="349"/>
      <c r="J197" s="349"/>
      <c r="K197" s="19"/>
    </row>
    <row r="198" spans="2:11" ht="25.5" customHeight="1">
      <c r="B198" s="18"/>
      <c r="C198" s="83" t="s">
        <v>2518</v>
      </c>
      <c r="D198" s="83"/>
      <c r="E198" s="83"/>
      <c r="F198" s="83" t="s">
        <v>2519</v>
      </c>
      <c r="G198" s="84"/>
      <c r="H198" s="355" t="s">
        <v>2520</v>
      </c>
      <c r="I198" s="355"/>
      <c r="J198" s="355"/>
      <c r="K198" s="19"/>
    </row>
    <row r="199" spans="2:11" ht="5.25" customHeight="1">
      <c r="B199" s="47"/>
      <c r="C199" s="44"/>
      <c r="D199" s="44"/>
      <c r="E199" s="44"/>
      <c r="F199" s="44"/>
      <c r="G199" s="27"/>
      <c r="H199" s="44"/>
      <c r="I199" s="44"/>
      <c r="J199" s="44"/>
      <c r="K199" s="68"/>
    </row>
    <row r="200" spans="2:11" ht="15" customHeight="1">
      <c r="B200" s="47"/>
      <c r="C200" s="27" t="s">
        <v>2510</v>
      </c>
      <c r="D200" s="27"/>
      <c r="E200" s="27"/>
      <c r="F200" s="46" t="s">
        <v>47</v>
      </c>
      <c r="G200" s="27"/>
      <c r="H200" s="352" t="s">
        <v>2521</v>
      </c>
      <c r="I200" s="352"/>
      <c r="J200" s="352"/>
      <c r="K200" s="68"/>
    </row>
    <row r="201" spans="2:11" ht="15" customHeight="1">
      <c r="B201" s="47"/>
      <c r="C201" s="53"/>
      <c r="D201" s="27"/>
      <c r="E201" s="27"/>
      <c r="F201" s="46" t="s">
        <v>48</v>
      </c>
      <c r="G201" s="27"/>
      <c r="H201" s="352" t="s">
        <v>2522</v>
      </c>
      <c r="I201" s="352"/>
      <c r="J201" s="352"/>
      <c r="K201" s="68"/>
    </row>
    <row r="202" spans="2:11" ht="15" customHeight="1">
      <c r="B202" s="47"/>
      <c r="C202" s="53"/>
      <c r="D202" s="27"/>
      <c r="E202" s="27"/>
      <c r="F202" s="46" t="s">
        <v>51</v>
      </c>
      <c r="G202" s="27"/>
      <c r="H202" s="352" t="s">
        <v>2523</v>
      </c>
      <c r="I202" s="352"/>
      <c r="J202" s="352"/>
      <c r="K202" s="68"/>
    </row>
    <row r="203" spans="2:11" ht="15" customHeight="1">
      <c r="B203" s="47"/>
      <c r="C203" s="27"/>
      <c r="D203" s="27"/>
      <c r="E203" s="27"/>
      <c r="F203" s="46" t="s">
        <v>49</v>
      </c>
      <c r="G203" s="27"/>
      <c r="H203" s="352" t="s">
        <v>2524</v>
      </c>
      <c r="I203" s="352"/>
      <c r="J203" s="352"/>
      <c r="K203" s="68"/>
    </row>
    <row r="204" spans="2:11" ht="15" customHeight="1">
      <c r="B204" s="47"/>
      <c r="C204" s="27"/>
      <c r="D204" s="27"/>
      <c r="E204" s="27"/>
      <c r="F204" s="46" t="s">
        <v>50</v>
      </c>
      <c r="G204" s="27"/>
      <c r="H204" s="352" t="s">
        <v>2525</v>
      </c>
      <c r="I204" s="352"/>
      <c r="J204" s="352"/>
      <c r="K204" s="68"/>
    </row>
    <row r="205" spans="2:11" ht="15" customHeight="1">
      <c r="B205" s="47"/>
      <c r="C205" s="27"/>
      <c r="D205" s="27"/>
      <c r="E205" s="27"/>
      <c r="F205" s="46"/>
      <c r="G205" s="27"/>
      <c r="H205" s="27"/>
      <c r="I205" s="27"/>
      <c r="J205" s="27"/>
      <c r="K205" s="68"/>
    </row>
    <row r="206" spans="2:11" ht="15" customHeight="1">
      <c r="B206" s="47"/>
      <c r="C206" s="27" t="s">
        <v>2466</v>
      </c>
      <c r="D206" s="27"/>
      <c r="E206" s="27"/>
      <c r="F206" s="46" t="s">
        <v>83</v>
      </c>
      <c r="G206" s="27"/>
      <c r="H206" s="352" t="s">
        <v>2526</v>
      </c>
      <c r="I206" s="352"/>
      <c r="J206" s="352"/>
      <c r="K206" s="68"/>
    </row>
    <row r="207" spans="2:11" ht="15" customHeight="1">
      <c r="B207" s="47"/>
      <c r="C207" s="53"/>
      <c r="D207" s="27"/>
      <c r="E207" s="27"/>
      <c r="F207" s="46" t="s">
        <v>2363</v>
      </c>
      <c r="G207" s="27"/>
      <c r="H207" s="352" t="s">
        <v>2364</v>
      </c>
      <c r="I207" s="352"/>
      <c r="J207" s="352"/>
      <c r="K207" s="68"/>
    </row>
    <row r="208" spans="2:11" ht="15" customHeight="1">
      <c r="B208" s="47"/>
      <c r="C208" s="27"/>
      <c r="D208" s="27"/>
      <c r="E208" s="27"/>
      <c r="F208" s="46" t="s">
        <v>2361</v>
      </c>
      <c r="G208" s="27"/>
      <c r="H208" s="352" t="s">
        <v>2527</v>
      </c>
      <c r="I208" s="352"/>
      <c r="J208" s="352"/>
      <c r="K208" s="68"/>
    </row>
    <row r="209" spans="2:11" ht="15" customHeight="1">
      <c r="B209" s="85"/>
      <c r="C209" s="53"/>
      <c r="D209" s="53"/>
      <c r="E209" s="53"/>
      <c r="F209" s="46" t="s">
        <v>2365</v>
      </c>
      <c r="G209" s="32"/>
      <c r="H209" s="356" t="s">
        <v>2366</v>
      </c>
      <c r="I209" s="356"/>
      <c r="J209" s="356"/>
      <c r="K209" s="86"/>
    </row>
    <row r="210" spans="2:11" ht="15" customHeight="1">
      <c r="B210" s="85"/>
      <c r="C210" s="53"/>
      <c r="D210" s="53"/>
      <c r="E210" s="53"/>
      <c r="F210" s="46" t="s">
        <v>2367</v>
      </c>
      <c r="G210" s="32"/>
      <c r="H210" s="356" t="s">
        <v>2336</v>
      </c>
      <c r="I210" s="356"/>
      <c r="J210" s="356"/>
      <c r="K210" s="86"/>
    </row>
    <row r="211" spans="2:11" ht="15" customHeight="1">
      <c r="B211" s="85"/>
      <c r="C211" s="53"/>
      <c r="D211" s="53"/>
      <c r="E211" s="53"/>
      <c r="F211" s="87"/>
      <c r="G211" s="32"/>
      <c r="H211" s="88"/>
      <c r="I211" s="88"/>
      <c r="J211" s="88"/>
      <c r="K211" s="86"/>
    </row>
    <row r="212" spans="2:11" ht="15" customHeight="1">
      <c r="B212" s="85"/>
      <c r="C212" s="27" t="s">
        <v>2490</v>
      </c>
      <c r="D212" s="53"/>
      <c r="E212" s="53"/>
      <c r="F212" s="46">
        <v>1</v>
      </c>
      <c r="G212" s="32"/>
      <c r="H212" s="356" t="s">
        <v>2528</v>
      </c>
      <c r="I212" s="356"/>
      <c r="J212" s="356"/>
      <c r="K212" s="86"/>
    </row>
    <row r="213" spans="2:11" ht="15" customHeight="1">
      <c r="B213" s="85"/>
      <c r="C213" s="53"/>
      <c r="D213" s="53"/>
      <c r="E213" s="53"/>
      <c r="F213" s="46">
        <v>2</v>
      </c>
      <c r="G213" s="32"/>
      <c r="H213" s="356" t="s">
        <v>2529</v>
      </c>
      <c r="I213" s="356"/>
      <c r="J213" s="356"/>
      <c r="K213" s="86"/>
    </row>
    <row r="214" spans="2:11" ht="15" customHeight="1">
      <c r="B214" s="85"/>
      <c r="C214" s="53"/>
      <c r="D214" s="53"/>
      <c r="E214" s="53"/>
      <c r="F214" s="46">
        <v>3</v>
      </c>
      <c r="G214" s="32"/>
      <c r="H214" s="356" t="s">
        <v>2530</v>
      </c>
      <c r="I214" s="356"/>
      <c r="J214" s="356"/>
      <c r="K214" s="86"/>
    </row>
    <row r="215" spans="2:11" ht="15" customHeight="1">
      <c r="B215" s="85"/>
      <c r="C215" s="53"/>
      <c r="D215" s="53"/>
      <c r="E215" s="53"/>
      <c r="F215" s="46">
        <v>4</v>
      </c>
      <c r="G215" s="32"/>
      <c r="H215" s="356" t="s">
        <v>2531</v>
      </c>
      <c r="I215" s="356"/>
      <c r="J215" s="356"/>
      <c r="K215" s="86"/>
    </row>
    <row r="216" spans="2:11" ht="12.75" customHeight="1">
      <c r="B216" s="89"/>
      <c r="C216" s="90"/>
      <c r="D216" s="90"/>
      <c r="E216" s="90"/>
      <c r="F216" s="90"/>
      <c r="G216" s="90"/>
      <c r="H216" s="90"/>
      <c r="I216" s="90"/>
      <c r="J216" s="90"/>
      <c r="K216" s="91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PC</cp:lastModifiedBy>
  <dcterms:created xsi:type="dcterms:W3CDTF">2018-11-12T05:48:17Z</dcterms:created>
  <dcterms:modified xsi:type="dcterms:W3CDTF">2019-11-07T16:53:01Z</dcterms:modified>
  <cp:category/>
  <cp:version/>
  <cp:contentType/>
  <cp:contentStatus/>
</cp:coreProperties>
</file>