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19440" windowHeight="15600" activeTab="3"/>
  </bookViews>
  <sheets>
    <sheet name="Pokyny pro vyplnění" sheetId="11" r:id="rId1"/>
    <sheet name="Stavba" sheetId="1" r:id="rId2"/>
    <sheet name="VzorPolozky" sheetId="10" state="hidden" r:id="rId3"/>
    <sheet name="01 1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'01 101 Pol'!$A$1:$X$39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0" i="12"/>
  <c r="G9"/>
  <c r="G11"/>
  <c r="M11" s="1"/>
  <c r="M8" s="1"/>
  <c r="I11"/>
  <c r="I8" s="1"/>
  <c r="K11"/>
  <c r="K8" s="1"/>
  <c r="O11"/>
  <c r="O8" s="1"/>
  <c r="Q11"/>
  <c r="Q8" s="1"/>
  <c r="V11"/>
  <c r="V8" s="1"/>
  <c r="G13"/>
  <c r="G12" s="1"/>
  <c r="I50" i="1" s="1"/>
  <c r="I13" i="12"/>
  <c r="K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16"/>
  <c r="M16" s="1"/>
  <c r="I16"/>
  <c r="K16"/>
  <c r="O16"/>
  <c r="Q16"/>
  <c r="V16"/>
  <c r="G17"/>
  <c r="M17" s="1"/>
  <c r="I17"/>
  <c r="K17"/>
  <c r="O17"/>
  <c r="Q17"/>
  <c r="V17"/>
  <c r="M19"/>
  <c r="I19"/>
  <c r="K19"/>
  <c r="O19"/>
  <c r="O18" s="1"/>
  <c r="Q19"/>
  <c r="V19"/>
  <c r="M20"/>
  <c r="I20"/>
  <c r="K20"/>
  <c r="O20"/>
  <c r="Q20"/>
  <c r="V20"/>
  <c r="G19"/>
  <c r="M22" s="1"/>
  <c r="I22"/>
  <c r="K22"/>
  <c r="O22"/>
  <c r="Q22"/>
  <c r="V22"/>
  <c r="G20"/>
  <c r="M23" s="1"/>
  <c r="I23"/>
  <c r="K23"/>
  <c r="O23"/>
  <c r="Q23"/>
  <c r="V23"/>
  <c r="G21"/>
  <c r="M24" s="1"/>
  <c r="I24"/>
  <c r="K24"/>
  <c r="O24"/>
  <c r="Q24"/>
  <c r="V24"/>
  <c r="G22"/>
  <c r="M25" s="1"/>
  <c r="I25"/>
  <c r="K25"/>
  <c r="O25"/>
  <c r="Q25"/>
  <c r="V25"/>
  <c r="G23"/>
  <c r="M26" s="1"/>
  <c r="I26"/>
  <c r="K26"/>
  <c r="O26"/>
  <c r="Q26"/>
  <c r="V26"/>
  <c r="G24"/>
  <c r="M27" s="1"/>
  <c r="I27"/>
  <c r="K27"/>
  <c r="O27"/>
  <c r="Q27"/>
  <c r="V27"/>
  <c r="AE29"/>
  <c r="F41" i="1" s="1"/>
  <c r="I20"/>
  <c r="I19"/>
  <c r="I18"/>
  <c r="G8" i="12" l="1"/>
  <c r="M13"/>
  <c r="V21"/>
  <c r="V18"/>
  <c r="I18"/>
  <c r="Q18"/>
  <c r="M18"/>
  <c r="I51" i="1"/>
  <c r="I17" s="1"/>
  <c r="V12" i="12"/>
  <c r="F40" i="1"/>
  <c r="Q21" i="12"/>
  <c r="O21"/>
  <c r="K12"/>
  <c r="I12"/>
  <c r="F39" i="1"/>
  <c r="F42" s="1"/>
  <c r="M12" i="12"/>
  <c r="I49" i="1"/>
  <c r="I21" i="12"/>
  <c r="K21"/>
  <c r="K18"/>
  <c r="Q12"/>
  <c r="O12"/>
  <c r="M21"/>
  <c r="G18"/>
  <c r="I52" i="1" s="1"/>
  <c r="J28"/>
  <c r="J26"/>
  <c r="G38"/>
  <c r="F38"/>
  <c r="J23"/>
  <c r="J24"/>
  <c r="J25"/>
  <c r="J27"/>
  <c r="E24"/>
  <c r="E26"/>
  <c r="I16" l="1"/>
  <c r="I21" s="1"/>
  <c r="I53"/>
  <c r="G26" i="12"/>
  <c r="AF29" s="1"/>
  <c r="G41" i="1" s="1"/>
  <c r="H41" s="1"/>
  <c r="I41" s="1"/>
  <c r="G23"/>
  <c r="G40" l="1"/>
  <c r="H40" s="1"/>
  <c r="I40" s="1"/>
  <c r="G39"/>
  <c r="G42" s="1"/>
  <c r="J52"/>
  <c r="J49"/>
  <c r="J51"/>
  <c r="J50"/>
  <c r="A23"/>
  <c r="H39" l="1"/>
  <c r="I39" s="1"/>
  <c r="I42" s="1"/>
  <c r="H42"/>
  <c r="J53"/>
  <c r="G25"/>
  <c r="A25" s="1"/>
  <c r="G28"/>
  <c r="G24"/>
  <c r="A24"/>
  <c r="A26" l="1"/>
  <c r="G26"/>
  <c r="A27" s="1"/>
  <c r="J41"/>
  <c r="J39"/>
  <c r="J42" s="1"/>
  <c r="J40"/>
  <c r="G29" l="1"/>
  <c r="G27" s="1"/>
  <c r="A29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Martin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<sst xmlns="http://schemas.openxmlformats.org/spreadsheetml/2006/main" count="223" uniqueCount="129">
  <si>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</si>
  <si>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</si>
  <si>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</si>
  <si>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</si>
  <si>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</si>
  <si>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</si>
  <si>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</si>
  <si>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</si>
  <si>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</si>
  <si>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</si>
  <si>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</si>
  <si>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</si>
  <si>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</si>
  <si>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</si>
  <si>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</si>
  <si>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</si>
  <si>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</si>
  <si>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</si>
  <si>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</si>
  <si>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</si>
  <si>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</si>
  <si>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</si>
  <si>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</si>
  <si>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</si>
  <si>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</si>
  <si>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</si>
  <si>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</si>
  <si>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</si>
  <si>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</si>
  <si>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</si>
  <si>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</si>
  <si>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</si>
  <si>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</si>
  <si>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</si>
  <si>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</si>
  <si>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</si>
  <si>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</si>
  <si>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</si>
  <si>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</si>
  <si>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</si>
  <si>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</si>
  <si>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</si>
  <si>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</si>
  <si>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101</t>
  </si>
  <si>
    <t xml:space="preserve">Stavební práce </t>
  </si>
  <si>
    <t>01</t>
  </si>
  <si>
    <t>Podlaha jídelna</t>
  </si>
  <si>
    <t>Objekt:</t>
  </si>
  <si>
    <t>Rozpočet:</t>
  </si>
  <si>
    <t>MZ201903</t>
  </si>
  <si>
    <t>Gamnázium Vlašim</t>
  </si>
  <si>
    <t>Stavba</t>
  </si>
  <si>
    <t>Celkem za stavbu</t>
  </si>
  <si>
    <t>CZK</t>
  </si>
  <si>
    <t>Rekapitulace dílů</t>
  </si>
  <si>
    <t>Typ dílu</t>
  </si>
  <si>
    <t>96</t>
  </si>
  <si>
    <t>Bourání konstrukcí</t>
  </si>
  <si>
    <t>771</t>
  </si>
  <si>
    <t>Podlahy z dlaždic a obklady</t>
  </si>
  <si>
    <t>776</t>
  </si>
  <si>
    <t>Podlahy povlakové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</si>
  <si>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</si>
  <si>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</si>
  <si>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</si>
  <si>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</si>
  <si>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</si>
  <si>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</si>
  <si>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</si>
  <si>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</si>
  <si>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</si>
  <si>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</si>
  <si>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</si>
  <si>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</si>
  <si>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</si>
  <si>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</si>
  <si>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</si>
  <si>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</si>
  <si>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</si>
  <si>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</si>
  <si>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</si>
  <si>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</si>
  <si>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</si>
  <si>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</si>
  <si>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</si>
  <si>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</si>
  <si>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</si>
  <si>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</si>
  <si>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</si>
  <si>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</si>
  <si>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</si>
  <si>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</si>
  <si>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</si>
  <si>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</si>
  <si>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Broušení betonových povrchů do tl. 5 mm</t>
  </si>
  <si>
    <t>m2</t>
  </si>
  <si>
    <t>RTS 19/ II</t>
  </si>
  <si>
    <t>Indiv</t>
  </si>
  <si>
    <t>Práce</t>
  </si>
  <si>
    <t>POL1_</t>
  </si>
  <si>
    <t>Obklad soklíků rovných do tmele výšky do 100 mm</t>
  </si>
  <si>
    <t>m</t>
  </si>
  <si>
    <t>Řezání dlaždic keramických pro soklíky</t>
  </si>
  <si>
    <t>Montáž podlah keram.,hladké, tmel, 30x30 cm bez materiálu</t>
  </si>
  <si>
    <t>Dlažba Taurus Granit protiskluz. SB 300x300x9 mm dle výběru investora</t>
  </si>
  <si>
    <t>SPCM</t>
  </si>
  <si>
    <t>Specifikace</t>
  </si>
  <si>
    <t>POL3_</t>
  </si>
  <si>
    <t>Přesun hmot pro podlahy z dlaždic, výšky do 12 m</t>
  </si>
  <si>
    <t>t</t>
  </si>
  <si>
    <t>Přesun hmot</t>
  </si>
  <si>
    <t>POL7_</t>
  </si>
  <si>
    <t>Svislá doprava suti a vybour. hmot za 2.NP a 1.PP</t>
  </si>
  <si>
    <t>Přesun suti</t>
  </si>
  <si>
    <t>POL8_</t>
  </si>
  <si>
    <t>Odvoz suti a vybour. hmot na skládku do 1 km</t>
  </si>
  <si>
    <t>Příplatek k odvozu za každý další 1 km</t>
  </si>
  <si>
    <t>Vnitrostaveništní doprava suti do 10 m</t>
  </si>
  <si>
    <t>Příplatek k vnitrost. dopravě suti za dalších 5 m</t>
  </si>
  <si>
    <t>Poplatek za skládku suti - PVC podlahová krytina</t>
  </si>
  <si>
    <t>SUM</t>
  </si>
  <si>
    <t>Poznámky uchazeče k zadání</t>
  </si>
  <si>
    <t>POPUZIV</t>
  </si>
  <si>
    <t>END</t>
  </si>
  <si>
    <t>Oprava podlahy ve školní jídelně</t>
  </si>
  <si>
    <t>Gymnázium, Vlašim, Tylova 271</t>
  </si>
  <si>
    <t>Demontáž stávající podlahy</t>
  </si>
  <si>
    <t>Demontáž soklíků nebo lišt</t>
  </si>
  <si>
    <r>
      <rPr>
        <sz val="11"/>
        <rFont val="Arial CE"/>
        <charset val="238"/>
      </rPr>
      <t xml:space="preserve">Příloha č. 2 </t>
    </r>
    <r>
      <rPr>
        <b/>
        <sz val="12"/>
        <rFont val="Arial CE"/>
        <charset val="238"/>
      </rPr>
      <t xml:space="preserve">              Položkový rozpočet </t>
    </r>
  </si>
</sst>
</file>

<file path=xl/styles.xml><?xml version="1.0" encoding="utf-8"?>
<styleSheet xmlns="http://schemas.openxmlformats.org/spreadsheetml/2006/main">
  <numFmts count="1">
    <numFmt numFmtId="164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10"/>
      <color rgb="FFFF0000"/>
      <name val="Arial CE"/>
      <charset val="238"/>
    </font>
    <font>
      <sz val="10"/>
      <color rgb="FFFF0000"/>
      <name val="Arial CE"/>
      <charset val="238"/>
    </font>
    <font>
      <sz val="8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17" fillId="3" borderId="0" xfId="0" applyNumberFormat="1" applyFont="1" applyFill="1" applyBorder="1" applyAlignment="1">
      <alignment vertical="top" shrinkToFit="1"/>
    </xf>
    <xf numFmtId="0" fontId="18" fillId="0" borderId="0" xfId="0" applyFont="1"/>
    <xf numFmtId="4" fontId="19" fillId="4" borderId="0" xfId="0" applyNumberFormat="1" applyFont="1" applyFill="1" applyBorder="1" applyAlignment="1" applyProtection="1">
      <alignment vertical="top" shrinkToFit="1"/>
      <protection locked="0"/>
    </xf>
    <xf numFmtId="4" fontId="19" fillId="0" borderId="0" xfId="0" applyNumberFormat="1" applyFont="1" applyBorder="1" applyAlignment="1">
      <alignment vertical="top" shrinkToFit="1"/>
    </xf>
    <xf numFmtId="0" fontId="19" fillId="0" borderId="0" xfId="0" applyFont="1"/>
    <xf numFmtId="49" fontId="8" fillId="6" borderId="18" xfId="0" applyNumberFormat="1" applyFont="1" applyFill="1" applyBorder="1" applyAlignment="1">
      <alignment vertical="top"/>
    </xf>
    <xf numFmtId="49" fontId="16" fillId="6" borderId="39" xfId="0" applyNumberFormat="1" applyFont="1" applyFill="1" applyBorder="1" applyAlignment="1">
      <alignment horizontal="left" vertical="top" wrapText="1"/>
    </xf>
    <xf numFmtId="0" fontId="0" fillId="6" borderId="39" xfId="0" applyFont="1" applyFill="1" applyBorder="1" applyAlignment="1">
      <alignment vertical="top"/>
    </xf>
    <xf numFmtId="0" fontId="16" fillId="6" borderId="18" xfId="0" applyFont="1" applyFill="1" applyBorder="1" applyAlignment="1">
      <alignment horizontal="center" vertical="top" shrinkToFit="1"/>
    </xf>
    <xf numFmtId="164" fontId="16" fillId="6" borderId="39" xfId="0" applyNumberFormat="1" applyFont="1" applyFill="1" applyBorder="1" applyAlignment="1">
      <alignment vertical="top" shrinkToFit="1"/>
    </xf>
    <xf numFmtId="0" fontId="0" fillId="6" borderId="29" xfId="0" applyFont="1" applyFill="1" applyBorder="1" applyAlignment="1">
      <alignment vertical="top"/>
    </xf>
    <xf numFmtId="49" fontId="16" fillId="6" borderId="18" xfId="0" applyNumberFormat="1" applyFont="1" applyFill="1" applyBorder="1" applyAlignment="1">
      <alignment horizontal="left" vertical="top" wrapText="1"/>
    </xf>
    <xf numFmtId="164" fontId="16" fillId="6" borderId="18" xfId="0" applyNumberFormat="1" applyFont="1" applyFill="1" applyBorder="1" applyAlignment="1">
      <alignment vertical="top" shrinkToFit="1"/>
    </xf>
    <xf numFmtId="49" fontId="8" fillId="6" borderId="39" xfId="0" applyNumberFormat="1" applyFont="1" applyFill="1" applyBorder="1" applyAlignment="1">
      <alignment vertical="top"/>
    </xf>
    <xf numFmtId="0" fontId="16" fillId="6" borderId="39" xfId="0" applyFont="1" applyFill="1" applyBorder="1" applyAlignment="1">
      <alignment horizontal="center" vertical="top" shrinkToFit="1"/>
    </xf>
    <xf numFmtId="4" fontId="16" fillId="0" borderId="40" xfId="0" applyNumberFormat="1" applyFont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6" fillId="0" borderId="6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40</v>
      </c>
    </row>
    <row r="2" spans="1:7" ht="57.75" customHeight="1">
      <c r="A2" s="199" t="s">
        <v>41</v>
      </c>
      <c r="B2" s="199"/>
      <c r="C2" s="199"/>
      <c r="D2" s="199"/>
      <c r="E2" s="199"/>
      <c r="F2" s="199"/>
      <c r="G2" s="19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56"/>
  <sheetViews>
    <sheetView showGridLines="0" topLeftCell="B17" zoomScaleNormal="100" zoomScaleSheetLayoutView="75" workbookViewId="0">
      <selection activeCell="E4" sqref="E4:J4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38</v>
      </c>
      <c r="B1" s="235" t="s">
        <v>4</v>
      </c>
      <c r="C1" s="236"/>
      <c r="D1" s="236"/>
      <c r="E1" s="236"/>
      <c r="F1" s="236"/>
      <c r="G1" s="236"/>
      <c r="H1" s="236"/>
      <c r="I1" s="236"/>
      <c r="J1" s="237"/>
    </row>
    <row r="2" spans="1:15" ht="36" customHeight="1">
      <c r="A2" s="2"/>
      <c r="B2" s="77" t="s">
        <v>24</v>
      </c>
      <c r="C2" s="78"/>
      <c r="D2" s="79" t="s">
        <v>49</v>
      </c>
      <c r="E2" s="241" t="s">
        <v>50</v>
      </c>
      <c r="F2" s="242"/>
      <c r="G2" s="242"/>
      <c r="H2" s="242"/>
      <c r="I2" s="242"/>
      <c r="J2" s="243"/>
      <c r="O2" s="1"/>
    </row>
    <row r="3" spans="1:15" ht="27" customHeight="1">
      <c r="A3" s="2"/>
      <c r="B3" s="80" t="s">
        <v>47</v>
      </c>
      <c r="C3" s="78"/>
      <c r="D3" s="81" t="s">
        <v>45</v>
      </c>
      <c r="E3" s="244" t="s">
        <v>124</v>
      </c>
      <c r="F3" s="245"/>
      <c r="G3" s="245"/>
      <c r="H3" s="245"/>
      <c r="I3" s="245"/>
      <c r="J3" s="246"/>
    </row>
    <row r="4" spans="1:15" ht="23.25" customHeight="1">
      <c r="A4" s="76">
        <v>1380</v>
      </c>
      <c r="B4" s="82" t="s">
        <v>48</v>
      </c>
      <c r="C4" s="83"/>
      <c r="D4" s="84" t="s">
        <v>43</v>
      </c>
      <c r="E4" s="224" t="s">
        <v>44</v>
      </c>
      <c r="F4" s="225"/>
      <c r="G4" s="225"/>
      <c r="H4" s="225"/>
      <c r="I4" s="225"/>
      <c r="J4" s="226"/>
    </row>
    <row r="5" spans="1:15" ht="24" customHeight="1">
      <c r="A5" s="2"/>
      <c r="B5" s="31" t="s">
        <v>23</v>
      </c>
      <c r="D5" s="229"/>
      <c r="E5" s="230"/>
      <c r="F5" s="230"/>
      <c r="G5" s="230"/>
      <c r="H5" s="18" t="s">
        <v>42</v>
      </c>
      <c r="I5" s="22"/>
      <c r="J5" s="8"/>
    </row>
    <row r="6" spans="1:15" ht="15.75" customHeight="1">
      <c r="A6" s="2"/>
      <c r="B6" s="28"/>
      <c r="C6" s="55"/>
      <c r="D6" s="231"/>
      <c r="E6" s="232"/>
      <c r="F6" s="232"/>
      <c r="G6" s="232"/>
      <c r="H6" s="18" t="s">
        <v>36</v>
      </c>
      <c r="I6" s="22"/>
      <c r="J6" s="8"/>
    </row>
    <row r="7" spans="1:15" ht="15.75" customHeight="1">
      <c r="A7" s="2"/>
      <c r="B7" s="29"/>
      <c r="C7" s="56"/>
      <c r="D7" s="53"/>
      <c r="E7" s="233"/>
      <c r="F7" s="234"/>
      <c r="G7" s="234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248"/>
      <c r="E11" s="248"/>
      <c r="F11" s="248"/>
      <c r="G11" s="248"/>
      <c r="H11" s="18" t="s">
        <v>42</v>
      </c>
      <c r="I11" s="86"/>
      <c r="J11" s="8"/>
    </row>
    <row r="12" spans="1:15" ht="15.75" customHeight="1">
      <c r="A12" s="2"/>
      <c r="B12" s="28"/>
      <c r="C12" s="55"/>
      <c r="D12" s="223"/>
      <c r="E12" s="223"/>
      <c r="F12" s="223"/>
      <c r="G12" s="223"/>
      <c r="H12" s="18" t="s">
        <v>36</v>
      </c>
      <c r="I12" s="87"/>
      <c r="J12" s="8"/>
    </row>
    <row r="13" spans="1:15" ht="15.75" customHeight="1">
      <c r="A13" s="2"/>
      <c r="B13" s="29"/>
      <c r="C13" s="56"/>
      <c r="D13" s="85"/>
      <c r="E13" s="227"/>
      <c r="F13" s="228"/>
      <c r="G13" s="228"/>
      <c r="H13" s="19"/>
      <c r="I13" s="23"/>
      <c r="J13" s="34"/>
    </row>
    <row r="14" spans="1:15" ht="24" customHeight="1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1"/>
      <c r="D15" s="54"/>
      <c r="E15" s="247"/>
      <c r="F15" s="247"/>
      <c r="G15" s="249"/>
      <c r="H15" s="249"/>
      <c r="I15" s="249" t="s">
        <v>31</v>
      </c>
      <c r="J15" s="250"/>
    </row>
    <row r="16" spans="1:15" ht="23.25" customHeight="1">
      <c r="A16" s="140" t="s">
        <v>26</v>
      </c>
      <c r="B16" s="38" t="s">
        <v>26</v>
      </c>
      <c r="C16" s="62"/>
      <c r="D16" s="63"/>
      <c r="E16" s="212"/>
      <c r="F16" s="213"/>
      <c r="G16" s="212"/>
      <c r="H16" s="213"/>
      <c r="I16" s="212">
        <f>SUMIF(F49:F52,A16,I49:I52)+SUMIF(F49:F52,"PSU",I49:I52)</f>
        <v>0</v>
      </c>
      <c r="J16" s="214"/>
    </row>
    <row r="17" spans="1:10" ht="23.25" customHeight="1">
      <c r="A17" s="140" t="s">
        <v>27</v>
      </c>
      <c r="B17" s="38" t="s">
        <v>27</v>
      </c>
      <c r="C17" s="62"/>
      <c r="D17" s="63"/>
      <c r="E17" s="212"/>
      <c r="F17" s="213"/>
      <c r="G17" s="212"/>
      <c r="H17" s="213"/>
      <c r="I17" s="212" t="e">
        <f>SUMIF(F49:F52,A17,I49:I52)</f>
        <v>#REF!</v>
      </c>
      <c r="J17" s="214"/>
    </row>
    <row r="18" spans="1:10" ht="23.25" customHeight="1">
      <c r="A18" s="140" t="s">
        <v>28</v>
      </c>
      <c r="B18" s="38" t="s">
        <v>28</v>
      </c>
      <c r="C18" s="62"/>
      <c r="D18" s="63"/>
      <c r="E18" s="212"/>
      <c r="F18" s="213"/>
      <c r="G18" s="212"/>
      <c r="H18" s="213"/>
      <c r="I18" s="212">
        <f>SUMIF(F49:F52,A18,I49:I52)</f>
        <v>0</v>
      </c>
      <c r="J18" s="214"/>
    </row>
    <row r="19" spans="1:10" ht="23.25" customHeight="1">
      <c r="A19" s="140" t="s">
        <v>65</v>
      </c>
      <c r="B19" s="38" t="s">
        <v>29</v>
      </c>
      <c r="C19" s="62"/>
      <c r="D19" s="63"/>
      <c r="E19" s="212"/>
      <c r="F19" s="213"/>
      <c r="G19" s="212"/>
      <c r="H19" s="213"/>
      <c r="I19" s="212">
        <f>SUMIF(F49:F52,A19,I49:I52)</f>
        <v>0</v>
      </c>
      <c r="J19" s="214"/>
    </row>
    <row r="20" spans="1:10" ht="23.25" customHeight="1">
      <c r="A20" s="140" t="s">
        <v>66</v>
      </c>
      <c r="B20" s="38" t="s">
        <v>30</v>
      </c>
      <c r="C20" s="62"/>
      <c r="D20" s="63"/>
      <c r="E20" s="212"/>
      <c r="F20" s="213"/>
      <c r="G20" s="212"/>
      <c r="H20" s="213"/>
      <c r="I20" s="212">
        <f>SUMIF(F49:F52,A20,I49:I52)</f>
        <v>0</v>
      </c>
      <c r="J20" s="214"/>
    </row>
    <row r="21" spans="1:10" ht="23.25" customHeight="1">
      <c r="A21" s="2"/>
      <c r="B21" s="48" t="s">
        <v>31</v>
      </c>
      <c r="C21" s="64"/>
      <c r="D21" s="65"/>
      <c r="E21" s="215"/>
      <c r="F21" s="251"/>
      <c r="G21" s="215"/>
      <c r="H21" s="251"/>
      <c r="I21" s="215" t="e">
        <f>SUM(I16:J20)</f>
        <v>#REF!</v>
      </c>
      <c r="J21" s="216"/>
    </row>
    <row r="22" spans="1:10" ht="33" customHeight="1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 ca="1"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10">
        <f ca="1">ZakladDPHSniVypocet</f>
        <v>0</v>
      </c>
      <c r="H23" s="211"/>
      <c r="I23" s="211"/>
      <c r="J23" s="40" t="str">
        <f t="shared" ref="J23:J28" si="0">Mena</f>
        <v>CZK</v>
      </c>
    </row>
    <row r="24" spans="1:10" ht="23.25" customHeight="1">
      <c r="A24" s="2">
        <f ca="1"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8">
        <f ca="1">A23</f>
        <v>0</v>
      </c>
      <c r="H24" s="209"/>
      <c r="I24" s="209"/>
      <c r="J24" s="40" t="str">
        <f t="shared" si="0"/>
        <v>CZK</v>
      </c>
    </row>
    <row r="25" spans="1:10" ht="23.25" customHeight="1">
      <c r="A25" s="2" t="e">
        <f ca="1">ZakladDPHZakl*SazbaDPH2/100</f>
        <v>#REF!</v>
      </c>
      <c r="B25" s="38" t="s">
        <v>15</v>
      </c>
      <c r="C25" s="62"/>
      <c r="D25" s="63"/>
      <c r="E25" s="67">
        <v>21</v>
      </c>
      <c r="F25" s="39" t="s">
        <v>0</v>
      </c>
      <c r="G25" s="210" t="e">
        <f ca="1">ZakladDPHZaklVypocet</f>
        <v>#REF!</v>
      </c>
      <c r="H25" s="211"/>
      <c r="I25" s="211"/>
      <c r="J25" s="40" t="str">
        <f t="shared" si="0"/>
        <v>CZK</v>
      </c>
    </row>
    <row r="26" spans="1:10" ht="23.25" customHeight="1">
      <c r="A26" s="2" t="e">
        <f ca="1">(A25-INT(A25))*100</f>
        <v>#REF!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8" t="e">
        <f ca="1">A25</f>
        <v>#REF!</v>
      </c>
      <c r="H26" s="239"/>
      <c r="I26" s="239"/>
      <c r="J26" s="37" t="str">
        <f t="shared" si="0"/>
        <v>CZK</v>
      </c>
    </row>
    <row r="27" spans="1:10" ht="23.25" customHeight="1" thickBot="1">
      <c r="A27" s="2" t="e">
        <f ca="1">ZakladDPHSni+DPHSni+ZakladDPHZakl+DPHZakl</f>
        <v>#REF!</v>
      </c>
      <c r="B27" s="31" t="s">
        <v>5</v>
      </c>
      <c r="C27" s="70"/>
      <c r="D27" s="71"/>
      <c r="E27" s="70"/>
      <c r="F27" s="16"/>
      <c r="G27" s="240" t="e">
        <f ca="1">CenaCelkem-(ZakladDPHSni+DPHSni+ZakladDPHZakl+DPHZakl)</f>
        <v>#REF!</v>
      </c>
      <c r="H27" s="240"/>
      <c r="I27" s="240"/>
      <c r="J27" s="41" t="str">
        <f t="shared" si="0"/>
        <v>CZK</v>
      </c>
    </row>
    <row r="28" spans="1:10" ht="27.75" hidden="1" customHeight="1" thickBot="1">
      <c r="A28" s="2"/>
      <c r="B28" s="114" t="s">
        <v>25</v>
      </c>
      <c r="C28" s="115"/>
      <c r="D28" s="115"/>
      <c r="E28" s="116"/>
      <c r="F28" s="117"/>
      <c r="G28" s="218" t="e">
        <f ca="1">ZakladDPHSniVypocet+ZakladDPHZaklVypocet</f>
        <v>#REF!</v>
      </c>
      <c r="H28" s="218"/>
      <c r="I28" s="218"/>
      <c r="J28" s="118" t="str">
        <f t="shared" si="0"/>
        <v>CZK</v>
      </c>
    </row>
    <row r="29" spans="1:10" ht="27.75" customHeight="1" thickBot="1">
      <c r="A29" s="2" t="e">
        <f ca="1">(A27-INT(A27))*100</f>
        <v>#REF!</v>
      </c>
      <c r="B29" s="114" t="s">
        <v>37</v>
      </c>
      <c r="C29" s="119"/>
      <c r="D29" s="119"/>
      <c r="E29" s="119"/>
      <c r="F29" s="120"/>
      <c r="G29" s="217" t="e">
        <f ca="1">A27</f>
        <v>#REF!</v>
      </c>
      <c r="H29" s="217"/>
      <c r="I29" s="217"/>
      <c r="J29" s="121" t="s">
        <v>53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19"/>
      <c r="E34" s="220"/>
      <c r="G34" s="221"/>
      <c r="H34" s="222"/>
      <c r="I34" s="222"/>
      <c r="J34" s="25"/>
    </row>
    <row r="35" spans="1:10" ht="12.75" customHeight="1">
      <c r="A35" s="2"/>
      <c r="B35" s="2"/>
      <c r="D35" s="207" t="s">
        <v>2</v>
      </c>
      <c r="E35" s="207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>
      <c r="A39" s="90">
        <v>1</v>
      </c>
      <c r="B39" s="100" t="s">
        <v>51</v>
      </c>
      <c r="C39" s="202"/>
      <c r="D39" s="202"/>
      <c r="E39" s="202"/>
      <c r="F39" s="101">
        <f ca="1">'01 101 Pol'!AE29</f>
        <v>0</v>
      </c>
      <c r="G39" s="102" t="e">
        <f ca="1">'01 101 Pol'!AF29</f>
        <v>#REF!</v>
      </c>
      <c r="H39" s="103" t="e">
        <f ca="1">(F39*SazbaDPH1/100)+(G39*SazbaDPH2/100)</f>
        <v>#REF!</v>
      </c>
      <c r="I39" s="103" t="e">
        <f ca="1">F39+G39+H39</f>
        <v>#REF!</v>
      </c>
      <c r="J39" s="104" t="e">
        <f ca="1">IF(CenaCelkemVypocet=0,"",I39/CenaCelkemVypocet*100)</f>
        <v>#REF!</v>
      </c>
    </row>
    <row r="40" spans="1:10" ht="25.5" hidden="1" customHeight="1">
      <c r="A40" s="90">
        <v>2</v>
      </c>
      <c r="B40" s="105" t="s">
        <v>45</v>
      </c>
      <c r="C40" s="203" t="s">
        <v>46</v>
      </c>
      <c r="D40" s="203"/>
      <c r="E40" s="203"/>
      <c r="F40" s="106">
        <f ca="1">'01 101 Pol'!AE29</f>
        <v>0</v>
      </c>
      <c r="G40" s="107" t="e">
        <f ca="1">'01 101 Pol'!AF29</f>
        <v>#REF!</v>
      </c>
      <c r="H40" s="107" t="e">
        <f ca="1">(F40*SazbaDPH1/100)+(G40*SazbaDPH2/100)</f>
        <v>#REF!</v>
      </c>
      <c r="I40" s="107" t="e">
        <f ca="1">F40+G40+H40</f>
        <v>#REF!</v>
      </c>
      <c r="J40" s="108" t="e">
        <f ca="1">IF(CenaCelkemVypocet=0,"",I40/CenaCelkemVypocet*100)</f>
        <v>#REF!</v>
      </c>
    </row>
    <row r="41" spans="1:10" ht="25.5" hidden="1" customHeight="1">
      <c r="A41" s="90">
        <v>3</v>
      </c>
      <c r="B41" s="109" t="s">
        <v>43</v>
      </c>
      <c r="C41" s="202" t="s">
        <v>44</v>
      </c>
      <c r="D41" s="202"/>
      <c r="E41" s="202"/>
      <c r="F41" s="110">
        <f ca="1">'01 101 Pol'!AE29</f>
        <v>0</v>
      </c>
      <c r="G41" s="103" t="e">
        <f ca="1">'01 101 Pol'!AF29</f>
        <v>#REF!</v>
      </c>
      <c r="H41" s="103" t="e">
        <f ca="1">(F41*SazbaDPH1/100)+(G41*SazbaDPH2/100)</f>
        <v>#REF!</v>
      </c>
      <c r="I41" s="103" t="e">
        <f ca="1">F41+G41+H41</f>
        <v>#REF!</v>
      </c>
      <c r="J41" s="104" t="e">
        <f ca="1">IF(CenaCelkemVypocet=0,"",I41/CenaCelkemVypocet*100)</f>
        <v>#REF!</v>
      </c>
    </row>
    <row r="42" spans="1:10" ht="25.5" hidden="1" customHeight="1">
      <c r="A42" s="90"/>
      <c r="B42" s="204" t="s">
        <v>52</v>
      </c>
      <c r="C42" s="205"/>
      <c r="D42" s="205"/>
      <c r="E42" s="206"/>
      <c r="F42" s="111">
        <f ca="1">SUMIF(A39:A41,"=1",F39:F41)</f>
        <v>0</v>
      </c>
      <c r="G42" s="112" t="e">
        <f ca="1">SUMIF(A39:A41,"=1",G39:G41)</f>
        <v>#REF!</v>
      </c>
      <c r="H42" s="112" t="e">
        <f ca="1">SUMIF(A39:A41,"=1",H39:H41)</f>
        <v>#REF!</v>
      </c>
      <c r="I42" s="112" t="e">
        <f ca="1">SUMIF(A39:A41,"=1",I39:I41)</f>
        <v>#REF!</v>
      </c>
      <c r="J42" s="113" t="e">
        <f ca="1">SUMIF(A39:A41,"=1",J39:J41)</f>
        <v>#REF!</v>
      </c>
    </row>
    <row r="46" spans="1:10" ht="15.75">
      <c r="B46" s="122" t="s">
        <v>54</v>
      </c>
    </row>
    <row r="48" spans="1:10" ht="25.5" customHeight="1">
      <c r="A48" s="124"/>
      <c r="B48" s="127" t="s">
        <v>18</v>
      </c>
      <c r="C48" s="127" t="s">
        <v>6</v>
      </c>
      <c r="D48" s="128"/>
      <c r="E48" s="128"/>
      <c r="F48" s="129" t="s">
        <v>55</v>
      </c>
      <c r="G48" s="129"/>
      <c r="H48" s="129"/>
      <c r="I48" s="129" t="s">
        <v>31</v>
      </c>
      <c r="J48" s="129" t="s">
        <v>0</v>
      </c>
    </row>
    <row r="49" spans="1:10" ht="36.75" customHeight="1">
      <c r="A49" s="125"/>
      <c r="B49" s="130" t="s">
        <v>56</v>
      </c>
      <c r="C49" s="200" t="s">
        <v>57</v>
      </c>
      <c r="D49" s="201"/>
      <c r="E49" s="201"/>
      <c r="F49" s="136" t="s">
        <v>26</v>
      </c>
      <c r="G49" s="137"/>
      <c r="H49" s="137"/>
      <c r="I49" s="137">
        <f>'01 101 Pol'!G8</f>
        <v>0</v>
      </c>
      <c r="J49" s="134" t="e">
        <f>IF(I53=0,"",I49/I53*100)</f>
        <v>#REF!</v>
      </c>
    </row>
    <row r="50" spans="1:10" ht="36.75" customHeight="1">
      <c r="A50" s="125"/>
      <c r="B50" s="130" t="s">
        <v>58</v>
      </c>
      <c r="C50" s="200" t="s">
        <v>59</v>
      </c>
      <c r="D50" s="201"/>
      <c r="E50" s="201"/>
      <c r="F50" s="136" t="s">
        <v>27</v>
      </c>
      <c r="G50" s="137"/>
      <c r="H50" s="137"/>
      <c r="I50" s="137">
        <f>'01 101 Pol'!G12</f>
        <v>0</v>
      </c>
      <c r="J50" s="134" t="e">
        <f>IF(I53=0,"",I50/I53*100)</f>
        <v>#REF!</v>
      </c>
    </row>
    <row r="51" spans="1:10" ht="36.75" customHeight="1">
      <c r="A51" s="125"/>
      <c r="B51" s="130" t="s">
        <v>60</v>
      </c>
      <c r="C51" s="200" t="s">
        <v>61</v>
      </c>
      <c r="D51" s="201"/>
      <c r="E51" s="201"/>
      <c r="F51" s="136" t="s">
        <v>27</v>
      </c>
      <c r="G51" s="137"/>
      <c r="H51" s="137"/>
      <c r="I51" s="137" t="e">
        <f>'01 101 Pol'!#REF!</f>
        <v>#REF!</v>
      </c>
      <c r="J51" s="134" t="e">
        <f>IF(I53=0,"",I51/I53*100)</f>
        <v>#REF!</v>
      </c>
    </row>
    <row r="52" spans="1:10" ht="36.75" customHeight="1">
      <c r="A52" s="125"/>
      <c r="B52" s="130" t="s">
        <v>62</v>
      </c>
      <c r="C52" s="200" t="s">
        <v>63</v>
      </c>
      <c r="D52" s="201"/>
      <c r="E52" s="201"/>
      <c r="F52" s="136" t="s">
        <v>64</v>
      </c>
      <c r="G52" s="137"/>
      <c r="H52" s="137"/>
      <c r="I52" s="137">
        <f>'01 101 Pol'!G18</f>
        <v>0</v>
      </c>
      <c r="J52" s="134" t="e">
        <f>IF(I53=0,"",I52/I53*100)</f>
        <v>#REF!</v>
      </c>
    </row>
    <row r="53" spans="1:10" ht="25.5" customHeight="1">
      <c r="A53" s="126"/>
      <c r="B53" s="131" t="s">
        <v>1</v>
      </c>
      <c r="C53" s="132"/>
      <c r="D53" s="133"/>
      <c r="E53" s="133"/>
      <c r="F53" s="138"/>
      <c r="G53" s="139"/>
      <c r="H53" s="139"/>
      <c r="I53" s="139" t="e">
        <f>SUM(I49:I52)</f>
        <v>#REF!</v>
      </c>
      <c r="J53" s="135" t="e">
        <f>SUM(J49:J52)</f>
        <v>#REF!</v>
      </c>
    </row>
    <row r="54" spans="1:10">
      <c r="F54" s="88"/>
      <c r="G54" s="88"/>
      <c r="H54" s="88"/>
      <c r="I54" s="88"/>
      <c r="J54" s="89"/>
    </row>
    <row r="55" spans="1:10">
      <c r="F55" s="88"/>
      <c r="G55" s="88"/>
      <c r="H55" s="88"/>
      <c r="I55" s="88"/>
      <c r="J55" s="89"/>
    </row>
    <row r="56" spans="1:10">
      <c r="F56" s="88"/>
      <c r="G56" s="88"/>
      <c r="H56" s="88"/>
      <c r="I56" s="88"/>
      <c r="J56" s="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50:E50"/>
    <mergeCell ref="C51:E51"/>
    <mergeCell ref="C52:E52"/>
    <mergeCell ref="C39:E39"/>
    <mergeCell ref="C40:E40"/>
    <mergeCell ref="C41:E41"/>
    <mergeCell ref="B42:E42"/>
    <mergeCell ref="C49:E4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52" t="s">
        <v>7</v>
      </c>
      <c r="B1" s="252"/>
      <c r="C1" s="253"/>
      <c r="D1" s="252"/>
      <c r="E1" s="252"/>
      <c r="F1" s="252"/>
      <c r="G1" s="252"/>
    </row>
    <row r="2" spans="1:7" ht="24.95" customHeight="1">
      <c r="A2" s="50" t="s">
        <v>8</v>
      </c>
      <c r="B2" s="49"/>
      <c r="C2" s="254"/>
      <c r="D2" s="254"/>
      <c r="E2" s="254"/>
      <c r="F2" s="254"/>
      <c r="G2" s="255"/>
    </row>
    <row r="3" spans="1:7" ht="24.95" customHeight="1">
      <c r="A3" s="50" t="s">
        <v>9</v>
      </c>
      <c r="B3" s="49"/>
      <c r="C3" s="254"/>
      <c r="D3" s="254"/>
      <c r="E3" s="254"/>
      <c r="F3" s="254"/>
      <c r="G3" s="255"/>
    </row>
    <row r="4" spans="1:7" ht="24.95" customHeight="1">
      <c r="A4" s="50" t="s">
        <v>10</v>
      </c>
      <c r="B4" s="49"/>
      <c r="C4" s="254"/>
      <c r="D4" s="254"/>
      <c r="E4" s="254"/>
      <c r="F4" s="254"/>
      <c r="G4" s="255"/>
    </row>
    <row r="5" spans="1:7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4999"/>
  <sheetViews>
    <sheetView tabSelected="1" workbookViewId="0">
      <pane ySplit="7" topLeftCell="A8" activePane="bottomLeft" state="frozen"/>
      <selection pane="bottomLeft" activeCell="AA5" sqref="AA4:AA5"/>
    </sheetView>
  </sheetViews>
  <sheetFormatPr defaultRowHeight="12.75" outlineLevelRow="1"/>
  <cols>
    <col min="1" max="1" width="6.5703125" customWidth="1"/>
    <col min="2" max="2" width="12.7109375" style="123" customWidth="1"/>
    <col min="3" max="3" width="38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76" t="s">
        <v>128</v>
      </c>
      <c r="B1" s="276"/>
      <c r="C1" s="276"/>
      <c r="D1" s="276"/>
      <c r="E1" s="276"/>
      <c r="F1" s="276"/>
      <c r="G1" s="276"/>
      <c r="AG1" t="s">
        <v>67</v>
      </c>
    </row>
    <row r="2" spans="1:60" ht="25.15" customHeight="1">
      <c r="A2" s="50"/>
      <c r="B2" s="49"/>
      <c r="C2" s="268" t="s">
        <v>125</v>
      </c>
      <c r="D2" s="269"/>
      <c r="E2" s="269"/>
      <c r="F2" s="269"/>
      <c r="G2" s="270"/>
      <c r="AG2" t="s">
        <v>68</v>
      </c>
    </row>
    <row r="3" spans="1:60" ht="25.15" customHeight="1">
      <c r="A3" s="50"/>
      <c r="B3" s="49"/>
      <c r="C3" s="268" t="s">
        <v>124</v>
      </c>
      <c r="D3" s="269"/>
      <c r="E3" s="269"/>
      <c r="F3" s="269"/>
      <c r="G3" s="270"/>
      <c r="AC3" s="123" t="s">
        <v>68</v>
      </c>
      <c r="AG3" t="s">
        <v>69</v>
      </c>
    </row>
    <row r="4" spans="1:60" ht="25.15" customHeight="1">
      <c r="A4" s="141"/>
      <c r="B4" s="142"/>
      <c r="C4" s="271" t="s">
        <v>44</v>
      </c>
      <c r="D4" s="272"/>
      <c r="E4" s="272"/>
      <c r="F4" s="272"/>
      <c r="G4" s="273"/>
      <c r="AG4" t="s">
        <v>70</v>
      </c>
    </row>
    <row r="5" spans="1:60">
      <c r="D5" s="10"/>
    </row>
    <row r="6" spans="1:60" ht="38.25">
      <c r="A6" s="144" t="s">
        <v>71</v>
      </c>
      <c r="B6" s="146" t="s">
        <v>72</v>
      </c>
      <c r="C6" s="146" t="s">
        <v>73</v>
      </c>
      <c r="D6" s="145" t="s">
        <v>74</v>
      </c>
      <c r="E6" s="144" t="s">
        <v>75</v>
      </c>
      <c r="F6" s="143" t="s">
        <v>76</v>
      </c>
      <c r="G6" s="144" t="s">
        <v>31</v>
      </c>
      <c r="H6" s="147" t="s">
        <v>32</v>
      </c>
      <c r="I6" s="147" t="s">
        <v>77</v>
      </c>
      <c r="J6" s="147" t="s">
        <v>33</v>
      </c>
      <c r="K6" s="147" t="s">
        <v>78</v>
      </c>
      <c r="L6" s="147" t="s">
        <v>79</v>
      </c>
      <c r="M6" s="147" t="s">
        <v>80</v>
      </c>
      <c r="N6" s="147" t="s">
        <v>81</v>
      </c>
      <c r="O6" s="147" t="s">
        <v>82</v>
      </c>
      <c r="P6" s="147" t="s">
        <v>83</v>
      </c>
      <c r="Q6" s="147" t="s">
        <v>84</v>
      </c>
      <c r="R6" s="147" t="s">
        <v>85</v>
      </c>
      <c r="S6" s="147" t="s">
        <v>86</v>
      </c>
      <c r="T6" s="147" t="s">
        <v>87</v>
      </c>
      <c r="U6" s="147" t="s">
        <v>88</v>
      </c>
      <c r="V6" s="147" t="s">
        <v>89</v>
      </c>
      <c r="W6" s="147" t="s">
        <v>90</v>
      </c>
      <c r="X6" s="147" t="s">
        <v>91</v>
      </c>
    </row>
    <row r="7" spans="1:60" hidden="1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>
      <c r="A8" s="158" t="s">
        <v>92</v>
      </c>
      <c r="B8" s="159"/>
      <c r="C8" s="177" t="s">
        <v>57</v>
      </c>
      <c r="D8" s="160"/>
      <c r="E8" s="161"/>
      <c r="F8" s="162"/>
      <c r="G8" s="163">
        <f>SUMIF(AG11:AG11,"&lt;&gt;NOR",G11:G11)</f>
        <v>0</v>
      </c>
      <c r="H8" s="157"/>
      <c r="I8" s="157">
        <f>SUM(I11:I11)</f>
        <v>0</v>
      </c>
      <c r="J8" s="157"/>
      <c r="K8" s="157">
        <f>SUM(K11:K11)</f>
        <v>0</v>
      </c>
      <c r="L8" s="157"/>
      <c r="M8" s="157">
        <f>SUM(M11:M11)</f>
        <v>0</v>
      </c>
      <c r="N8" s="157"/>
      <c r="O8" s="157">
        <f>SUM(O11:O11)</f>
        <v>0</v>
      </c>
      <c r="P8" s="157"/>
      <c r="Q8" s="157">
        <f>SUM(Q11:Q11)</f>
        <v>2.76</v>
      </c>
      <c r="R8" s="157"/>
      <c r="S8" s="157"/>
      <c r="T8" s="157"/>
      <c r="U8" s="157"/>
      <c r="V8" s="157">
        <f>SUM(V11:V11)</f>
        <v>72.27</v>
      </c>
      <c r="W8" s="157"/>
      <c r="X8" s="157"/>
      <c r="AG8" t="s">
        <v>93</v>
      </c>
    </row>
    <row r="9" spans="1:60" ht="13.5" customHeight="1">
      <c r="A9" s="190">
        <v>1</v>
      </c>
      <c r="B9" s="188"/>
      <c r="C9" s="189" t="s">
        <v>126</v>
      </c>
      <c r="D9" s="191" t="s">
        <v>95</v>
      </c>
      <c r="E9" s="192">
        <v>219</v>
      </c>
      <c r="F9" s="174"/>
      <c r="G9" s="175">
        <f>ROUND(E9*F9,2)</f>
        <v>0</v>
      </c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</row>
    <row r="10" spans="1:60" ht="13.5" customHeight="1">
      <c r="A10" s="193">
        <v>2</v>
      </c>
      <c r="B10" s="196"/>
      <c r="C10" s="194" t="s">
        <v>127</v>
      </c>
      <c r="D10" s="197" t="s">
        <v>101</v>
      </c>
      <c r="E10" s="195">
        <v>75</v>
      </c>
      <c r="F10" s="174"/>
      <c r="G10" s="198">
        <f>ROUND(E10*F10,2)</f>
        <v>0</v>
      </c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</row>
    <row r="11" spans="1:60" outlineLevel="1">
      <c r="A11" s="170">
        <v>3</v>
      </c>
      <c r="B11" s="171"/>
      <c r="C11" s="178" t="s">
        <v>94</v>
      </c>
      <c r="D11" s="172" t="s">
        <v>95</v>
      </c>
      <c r="E11" s="173">
        <v>219</v>
      </c>
      <c r="F11" s="174"/>
      <c r="G11" s="175">
        <f>ROUND(E11*F11,2)</f>
        <v>0</v>
      </c>
      <c r="H11" s="156"/>
      <c r="I11" s="155">
        <f>ROUND(E11*H11,2)</f>
        <v>0</v>
      </c>
      <c r="J11" s="156"/>
      <c r="K11" s="155">
        <f>ROUND(E11*J11,2)</f>
        <v>0</v>
      </c>
      <c r="L11" s="155">
        <v>21</v>
      </c>
      <c r="M11" s="155">
        <f>G11*(1+L11/100)</f>
        <v>0</v>
      </c>
      <c r="N11" s="155">
        <v>0</v>
      </c>
      <c r="O11" s="155">
        <f>ROUND(E11*N11,2)</f>
        <v>0</v>
      </c>
      <c r="P11" s="155">
        <v>1.26E-2</v>
      </c>
      <c r="Q11" s="155">
        <f>ROUND(E11*P11,2)</f>
        <v>2.76</v>
      </c>
      <c r="R11" s="155"/>
      <c r="S11" s="155" t="s">
        <v>96</v>
      </c>
      <c r="T11" s="155" t="s">
        <v>97</v>
      </c>
      <c r="U11" s="155">
        <v>0.33</v>
      </c>
      <c r="V11" s="155">
        <f>ROUND(E11*U11,2)</f>
        <v>72.27</v>
      </c>
      <c r="W11" s="155"/>
      <c r="X11" s="155" t="s">
        <v>98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99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>
      <c r="A12" s="158" t="s">
        <v>92</v>
      </c>
      <c r="B12" s="159"/>
      <c r="C12" s="177" t="s">
        <v>59</v>
      </c>
      <c r="D12" s="160"/>
      <c r="E12" s="161"/>
      <c r="F12" s="162"/>
      <c r="G12" s="163">
        <f>SUMIF(AG13:AG17,"&lt;&gt;NOR",G13:G17)</f>
        <v>0</v>
      </c>
      <c r="H12" s="157"/>
      <c r="I12" s="157">
        <f>SUM(I13:I17)</f>
        <v>0</v>
      </c>
      <c r="J12" s="157"/>
      <c r="K12" s="157">
        <f>SUM(K13:K17)</f>
        <v>0</v>
      </c>
      <c r="L12" s="157"/>
      <c r="M12" s="157">
        <f>SUM(M13:M17)</f>
        <v>0</v>
      </c>
      <c r="N12" s="157"/>
      <c r="O12" s="157">
        <f>SUM(O13:O17)</f>
        <v>4.57</v>
      </c>
      <c r="P12" s="157"/>
      <c r="Q12" s="157">
        <f>SUM(Q13:Q17)</f>
        <v>0</v>
      </c>
      <c r="R12" s="157"/>
      <c r="S12" s="157"/>
      <c r="T12" s="157"/>
      <c r="U12" s="157"/>
      <c r="V12" s="157">
        <f>SUM(V13:V17)</f>
        <v>249.22</v>
      </c>
      <c r="W12" s="157"/>
      <c r="X12" s="157"/>
      <c r="AG12" t="s">
        <v>93</v>
      </c>
    </row>
    <row r="13" spans="1:60" outlineLevel="1">
      <c r="A13" s="170">
        <v>2</v>
      </c>
      <c r="B13" s="171"/>
      <c r="C13" s="178" t="s">
        <v>100</v>
      </c>
      <c r="D13" s="172" t="s">
        <v>101</v>
      </c>
      <c r="E13" s="173">
        <v>75</v>
      </c>
      <c r="F13" s="174"/>
      <c r="G13" s="175">
        <f>ROUND(E13*F13,2)</f>
        <v>0</v>
      </c>
      <c r="H13" s="156"/>
      <c r="I13" s="155">
        <f>ROUND(E13*H13,2)</f>
        <v>0</v>
      </c>
      <c r="J13" s="156"/>
      <c r="K13" s="155">
        <f>ROUND(E13*J13,2)</f>
        <v>0</v>
      </c>
      <c r="L13" s="155">
        <v>21</v>
      </c>
      <c r="M13" s="155">
        <f>G13*(1+L13/100)</f>
        <v>0</v>
      </c>
      <c r="N13" s="155">
        <v>0</v>
      </c>
      <c r="O13" s="155">
        <f>ROUND(E13*N13,2)</f>
        <v>0</v>
      </c>
      <c r="P13" s="155">
        <v>0</v>
      </c>
      <c r="Q13" s="155">
        <f>ROUND(E13*P13,2)</f>
        <v>0</v>
      </c>
      <c r="R13" s="155"/>
      <c r="S13" s="155" t="s">
        <v>96</v>
      </c>
      <c r="T13" s="155" t="s">
        <v>96</v>
      </c>
      <c r="U13" s="155">
        <v>0.23599999999999999</v>
      </c>
      <c r="V13" s="155">
        <f>ROUND(E13*U13,2)</f>
        <v>17.7</v>
      </c>
      <c r="W13" s="155"/>
      <c r="X13" s="155" t="s">
        <v>98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99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>
      <c r="A14" s="170">
        <v>3</v>
      </c>
      <c r="B14" s="171"/>
      <c r="C14" s="178" t="s">
        <v>102</v>
      </c>
      <c r="D14" s="172" t="s">
        <v>101</v>
      </c>
      <c r="E14" s="173">
        <v>75</v>
      </c>
      <c r="F14" s="174"/>
      <c r="G14" s="175">
        <f>ROUND(E14*F14,2)</f>
        <v>0</v>
      </c>
      <c r="H14" s="156"/>
      <c r="I14" s="155">
        <f>ROUND(E14*H14,2)</f>
        <v>0</v>
      </c>
      <c r="J14" s="156"/>
      <c r="K14" s="155">
        <f>ROUND(E14*J14,2)</f>
        <v>0</v>
      </c>
      <c r="L14" s="155">
        <v>21</v>
      </c>
      <c r="M14" s="155">
        <f>G14*(1+L14/100)</f>
        <v>0</v>
      </c>
      <c r="N14" s="155">
        <v>0</v>
      </c>
      <c r="O14" s="155">
        <f>ROUND(E14*N14,2)</f>
        <v>0</v>
      </c>
      <c r="P14" s="155">
        <v>0</v>
      </c>
      <c r="Q14" s="155">
        <f>ROUND(E14*P14,2)</f>
        <v>0</v>
      </c>
      <c r="R14" s="155"/>
      <c r="S14" s="155" t="s">
        <v>96</v>
      </c>
      <c r="T14" s="155" t="s">
        <v>96</v>
      </c>
      <c r="U14" s="155">
        <v>0.154</v>
      </c>
      <c r="V14" s="155">
        <f>ROUND(E14*U14,2)</f>
        <v>11.55</v>
      </c>
      <c r="W14" s="155"/>
      <c r="X14" s="155" t="s">
        <v>98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99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>
      <c r="A15" s="170">
        <v>4</v>
      </c>
      <c r="B15" s="171"/>
      <c r="C15" s="178" t="s">
        <v>103</v>
      </c>
      <c r="D15" s="172" t="s">
        <v>95</v>
      </c>
      <c r="E15" s="173">
        <v>219</v>
      </c>
      <c r="F15" s="174"/>
      <c r="G15" s="175">
        <f>ROUND(E15*F15,2)</f>
        <v>0</v>
      </c>
      <c r="H15" s="156"/>
      <c r="I15" s="155">
        <f>ROUND(E15*H15,2)</f>
        <v>0</v>
      </c>
      <c r="J15" s="156"/>
      <c r="K15" s="155">
        <f>ROUND(E15*J15,2)</f>
        <v>0</v>
      </c>
      <c r="L15" s="155">
        <v>21</v>
      </c>
      <c r="M15" s="155">
        <f>G15*(1+L15/100)</f>
        <v>0</v>
      </c>
      <c r="N15" s="155">
        <v>0</v>
      </c>
      <c r="O15" s="155">
        <f>ROUND(E15*N15,2)</f>
        <v>0</v>
      </c>
      <c r="P15" s="155">
        <v>0</v>
      </c>
      <c r="Q15" s="155">
        <f>ROUND(E15*P15,2)</f>
        <v>0</v>
      </c>
      <c r="R15" s="155"/>
      <c r="S15" s="155" t="s">
        <v>96</v>
      </c>
      <c r="T15" s="155" t="s">
        <v>96</v>
      </c>
      <c r="U15" s="155">
        <v>0.97799999999999998</v>
      </c>
      <c r="V15" s="155">
        <f>ROUND(E15*U15,2)</f>
        <v>214.18</v>
      </c>
      <c r="W15" s="155"/>
      <c r="X15" s="155" t="s">
        <v>98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99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1">
      <c r="A16" s="170">
        <v>5</v>
      </c>
      <c r="B16" s="171"/>
      <c r="C16" s="178" t="s">
        <v>104</v>
      </c>
      <c r="D16" s="172" t="s">
        <v>95</v>
      </c>
      <c r="E16" s="173">
        <v>238.2</v>
      </c>
      <c r="F16" s="174"/>
      <c r="G16" s="175">
        <f>ROUND(E16*F16,2)</f>
        <v>0</v>
      </c>
      <c r="H16" s="156"/>
      <c r="I16" s="155">
        <f>ROUND(E16*H16,2)</f>
        <v>0</v>
      </c>
      <c r="J16" s="156"/>
      <c r="K16" s="155">
        <f>ROUND(E16*J16,2)</f>
        <v>0</v>
      </c>
      <c r="L16" s="155">
        <v>21</v>
      </c>
      <c r="M16" s="155">
        <f>G16*(1+L16/100)</f>
        <v>0</v>
      </c>
      <c r="N16" s="155">
        <v>1.9199999999999998E-2</v>
      </c>
      <c r="O16" s="155">
        <f>ROUND(E16*N16,2)</f>
        <v>4.57</v>
      </c>
      <c r="P16" s="155">
        <v>0</v>
      </c>
      <c r="Q16" s="155">
        <f>ROUND(E16*P16,2)</f>
        <v>0</v>
      </c>
      <c r="R16" s="155" t="s">
        <v>105</v>
      </c>
      <c r="S16" s="155" t="s">
        <v>96</v>
      </c>
      <c r="T16" s="155" t="s">
        <v>97</v>
      </c>
      <c r="U16" s="155">
        <v>0</v>
      </c>
      <c r="V16" s="155">
        <f>ROUND(E16*U16,2)</f>
        <v>0</v>
      </c>
      <c r="W16" s="155"/>
      <c r="X16" s="155" t="s">
        <v>106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107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>
      <c r="A17" s="170">
        <v>6</v>
      </c>
      <c r="B17" s="171"/>
      <c r="C17" s="178" t="s">
        <v>108</v>
      </c>
      <c r="D17" s="172" t="s">
        <v>109</v>
      </c>
      <c r="E17" s="173">
        <v>4.5734399999999997</v>
      </c>
      <c r="F17" s="174"/>
      <c r="G17" s="175">
        <f>ROUND(E17*F17,2)</f>
        <v>0</v>
      </c>
      <c r="H17" s="156"/>
      <c r="I17" s="155">
        <f>ROUND(E17*H17,2)</f>
        <v>0</v>
      </c>
      <c r="J17" s="156"/>
      <c r="K17" s="155">
        <f>ROUND(E17*J17,2)</f>
        <v>0</v>
      </c>
      <c r="L17" s="155">
        <v>21</v>
      </c>
      <c r="M17" s="155">
        <f>G17*(1+L17/100)</f>
        <v>0</v>
      </c>
      <c r="N17" s="155">
        <v>0</v>
      </c>
      <c r="O17" s="155">
        <f>ROUND(E17*N17,2)</f>
        <v>0</v>
      </c>
      <c r="P17" s="155">
        <v>0</v>
      </c>
      <c r="Q17" s="155">
        <f>ROUND(E17*P17,2)</f>
        <v>0</v>
      </c>
      <c r="R17" s="155"/>
      <c r="S17" s="155" t="s">
        <v>96</v>
      </c>
      <c r="T17" s="155" t="s">
        <v>96</v>
      </c>
      <c r="U17" s="155">
        <v>1.2649999999999999</v>
      </c>
      <c r="V17" s="155">
        <f>ROUND(E17*U17,2)</f>
        <v>5.79</v>
      </c>
      <c r="W17" s="155"/>
      <c r="X17" s="155" t="s">
        <v>110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111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s="184" customFormat="1">
      <c r="A18" s="158" t="s">
        <v>92</v>
      </c>
      <c r="B18" s="159"/>
      <c r="C18" s="177" t="s">
        <v>63</v>
      </c>
      <c r="D18" s="160"/>
      <c r="E18" s="161"/>
      <c r="F18" s="162"/>
      <c r="G18" s="163">
        <f>SUMIF(AG22:AG27,"&lt;&gt;NOR",G19:G24)</f>
        <v>0</v>
      </c>
      <c r="H18" s="183"/>
      <c r="I18" s="183" t="e">
        <f>SUM(I19:I20)</f>
        <v>#REF!</v>
      </c>
      <c r="J18" s="183"/>
      <c r="K18" s="183" t="e">
        <f>SUM(K19:K20)</f>
        <v>#REF!</v>
      </c>
      <c r="L18" s="183"/>
      <c r="M18" s="183" t="e">
        <f>SUM(M19:M20)</f>
        <v>#REF!</v>
      </c>
      <c r="N18" s="183"/>
      <c r="O18" s="183" t="e">
        <f>SUM(O19:O20)</f>
        <v>#REF!</v>
      </c>
      <c r="P18" s="183"/>
      <c r="Q18" s="183" t="e">
        <f>SUM(Q19:Q20)</f>
        <v>#REF!</v>
      </c>
      <c r="R18" s="183"/>
      <c r="S18" s="183"/>
      <c r="T18" s="183"/>
      <c r="U18" s="183"/>
      <c r="V18" s="183" t="e">
        <f>SUM(V19:V20)</f>
        <v>#REF!</v>
      </c>
      <c r="W18" s="183"/>
      <c r="X18" s="183"/>
      <c r="AG18" s="184" t="s">
        <v>93</v>
      </c>
    </row>
    <row r="19" spans="1:60" s="184" customFormat="1" outlineLevel="1">
      <c r="A19" s="170">
        <v>9</v>
      </c>
      <c r="B19" s="171"/>
      <c r="C19" s="178" t="s">
        <v>112</v>
      </c>
      <c r="D19" s="172" t="s">
        <v>109</v>
      </c>
      <c r="E19" s="173">
        <v>2.9843999999999999</v>
      </c>
      <c r="F19" s="174"/>
      <c r="G19" s="175">
        <f t="shared" ref="G19:G24" si="0">ROUND(E19*F19,2)</f>
        <v>0</v>
      </c>
      <c r="H19" s="185"/>
      <c r="I19" s="186" t="e">
        <f>ROUND(#REF!*H19,2)</f>
        <v>#REF!</v>
      </c>
      <c r="J19" s="185"/>
      <c r="K19" s="186" t="e">
        <f>ROUND(#REF!*J19,2)</f>
        <v>#REF!</v>
      </c>
      <c r="L19" s="186">
        <v>21</v>
      </c>
      <c r="M19" s="186" t="e">
        <f>#REF!*(1+L19/100)</f>
        <v>#REF!</v>
      </c>
      <c r="N19" s="186">
        <v>0</v>
      </c>
      <c r="O19" s="186" t="e">
        <f>ROUND(#REF!*N19,2)</f>
        <v>#REF!</v>
      </c>
      <c r="P19" s="186">
        <v>8.0000000000000007E-5</v>
      </c>
      <c r="Q19" s="186" t="e">
        <f>ROUND(#REF!*P19,2)</f>
        <v>#REF!</v>
      </c>
      <c r="R19" s="186"/>
      <c r="S19" s="186" t="s">
        <v>96</v>
      </c>
      <c r="T19" s="186" t="s">
        <v>96</v>
      </c>
      <c r="U19" s="186">
        <v>3.5000000000000003E-2</v>
      </c>
      <c r="V19" s="186" t="e">
        <f>ROUND(#REF!*U19,2)</f>
        <v>#REF!</v>
      </c>
      <c r="W19" s="186"/>
      <c r="X19" s="186" t="s">
        <v>98</v>
      </c>
      <c r="Y19" s="187"/>
      <c r="Z19" s="187"/>
      <c r="AA19" s="187"/>
      <c r="AB19" s="187"/>
      <c r="AC19" s="187"/>
      <c r="AD19" s="187"/>
      <c r="AE19" s="187"/>
      <c r="AF19" s="187"/>
      <c r="AG19" s="187" t="s">
        <v>99</v>
      </c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</row>
    <row r="20" spans="1:60" s="184" customFormat="1" outlineLevel="1">
      <c r="A20" s="170">
        <v>10</v>
      </c>
      <c r="B20" s="171"/>
      <c r="C20" s="178" t="s">
        <v>115</v>
      </c>
      <c r="D20" s="172" t="s">
        <v>109</v>
      </c>
      <c r="E20" s="173">
        <v>2.9843999999999999</v>
      </c>
      <c r="F20" s="174"/>
      <c r="G20" s="175">
        <f t="shared" si="0"/>
        <v>0</v>
      </c>
      <c r="H20" s="185"/>
      <c r="I20" s="186" t="e">
        <f>ROUND(#REF!*H20,2)</f>
        <v>#REF!</v>
      </c>
      <c r="J20" s="185"/>
      <c r="K20" s="186" t="e">
        <f>ROUND(#REF!*J20,2)</f>
        <v>#REF!</v>
      </c>
      <c r="L20" s="186">
        <v>21</v>
      </c>
      <c r="M20" s="186" t="e">
        <f>#REF!*(1+L20/100)</f>
        <v>#REF!</v>
      </c>
      <c r="N20" s="186">
        <v>0</v>
      </c>
      <c r="O20" s="186" t="e">
        <f>ROUND(#REF!*N20,2)</f>
        <v>#REF!</v>
      </c>
      <c r="P20" s="186">
        <v>1E-3</v>
      </c>
      <c r="Q20" s="186" t="e">
        <f>ROUND(#REF!*P20,2)</f>
        <v>#REF!</v>
      </c>
      <c r="R20" s="186"/>
      <c r="S20" s="186" t="s">
        <v>96</v>
      </c>
      <c r="T20" s="186" t="s">
        <v>96</v>
      </c>
      <c r="U20" s="186">
        <v>0.255</v>
      </c>
      <c r="V20" s="186" t="e">
        <f>ROUND(#REF!*U20,2)</f>
        <v>#REF!</v>
      </c>
      <c r="W20" s="186"/>
      <c r="X20" s="186" t="s">
        <v>98</v>
      </c>
      <c r="Y20" s="187"/>
      <c r="Z20" s="187"/>
      <c r="AA20" s="187"/>
      <c r="AB20" s="187"/>
      <c r="AC20" s="187"/>
      <c r="AD20" s="187"/>
      <c r="AE20" s="187"/>
      <c r="AF20" s="187"/>
      <c r="AG20" s="187" t="s">
        <v>99</v>
      </c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</row>
    <row r="21" spans="1:60">
      <c r="A21" s="170">
        <v>11</v>
      </c>
      <c r="B21" s="171"/>
      <c r="C21" s="178" t="s">
        <v>116</v>
      </c>
      <c r="D21" s="172" t="s">
        <v>109</v>
      </c>
      <c r="E21" s="173">
        <v>26.8596</v>
      </c>
      <c r="F21" s="174"/>
      <c r="G21" s="175">
        <f t="shared" si="0"/>
        <v>0</v>
      </c>
      <c r="H21" s="157"/>
      <c r="I21" s="157">
        <f>SUM(I22:I27)</f>
        <v>0</v>
      </c>
      <c r="J21" s="157"/>
      <c r="K21" s="157">
        <f>SUM(K22:K27)</f>
        <v>0</v>
      </c>
      <c r="L21" s="157"/>
      <c r="M21" s="157">
        <f>SUM(M22:M27)</f>
        <v>0</v>
      </c>
      <c r="N21" s="157"/>
      <c r="O21" s="157">
        <f>SUM(O22:O27)</f>
        <v>0</v>
      </c>
      <c r="P21" s="157"/>
      <c r="Q21" s="157">
        <f>SUM(Q22:Q27)</f>
        <v>0</v>
      </c>
      <c r="R21" s="157"/>
      <c r="S21" s="157"/>
      <c r="T21" s="157"/>
      <c r="U21" s="157"/>
      <c r="V21" s="157">
        <f>SUM(V22:V27)</f>
        <v>8.620000000000001</v>
      </c>
      <c r="W21" s="157"/>
      <c r="X21" s="157"/>
      <c r="AG21" t="s">
        <v>93</v>
      </c>
    </row>
    <row r="22" spans="1:60" outlineLevel="1">
      <c r="A22" s="170">
        <v>12</v>
      </c>
      <c r="B22" s="171"/>
      <c r="C22" s="178" t="s">
        <v>117</v>
      </c>
      <c r="D22" s="172" t="s">
        <v>109</v>
      </c>
      <c r="E22" s="173">
        <v>2.9843999999999999</v>
      </c>
      <c r="F22" s="174"/>
      <c r="G22" s="175">
        <f t="shared" si="0"/>
        <v>0</v>
      </c>
      <c r="H22" s="156"/>
      <c r="I22" s="155">
        <f t="shared" ref="I22:I27" si="1">ROUND(E19*H22,2)</f>
        <v>0</v>
      </c>
      <c r="J22" s="156"/>
      <c r="K22" s="155">
        <f t="shared" ref="K22:K27" si="2">ROUND(E19*J22,2)</f>
        <v>0</v>
      </c>
      <c r="L22" s="155">
        <v>21</v>
      </c>
      <c r="M22" s="155">
        <f t="shared" ref="M22:M27" si="3">G19*(1+L22/100)</f>
        <v>0</v>
      </c>
      <c r="N22" s="155">
        <v>0</v>
      </c>
      <c r="O22" s="155">
        <f t="shared" ref="O22:O27" si="4">ROUND(E19*N22,2)</f>
        <v>0</v>
      </c>
      <c r="P22" s="155">
        <v>0</v>
      </c>
      <c r="Q22" s="155">
        <f t="shared" ref="Q22:Q27" si="5">ROUND(E19*P22,2)</f>
        <v>0</v>
      </c>
      <c r="R22" s="155"/>
      <c r="S22" s="155" t="s">
        <v>96</v>
      </c>
      <c r="T22" s="155" t="s">
        <v>96</v>
      </c>
      <c r="U22" s="155">
        <v>0.93300000000000005</v>
      </c>
      <c r="V22" s="155">
        <f t="shared" ref="V22:V27" si="6">ROUND(E19*U22,2)</f>
        <v>2.78</v>
      </c>
      <c r="W22" s="155"/>
      <c r="X22" s="155" t="s">
        <v>113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114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>
      <c r="A23" s="170">
        <v>13</v>
      </c>
      <c r="B23" s="171"/>
      <c r="C23" s="178" t="s">
        <v>118</v>
      </c>
      <c r="D23" s="172" t="s">
        <v>109</v>
      </c>
      <c r="E23" s="173">
        <v>14.922000000000001</v>
      </c>
      <c r="F23" s="174"/>
      <c r="G23" s="175">
        <f t="shared" si="0"/>
        <v>0</v>
      </c>
      <c r="H23" s="156"/>
      <c r="I23" s="155">
        <f t="shared" si="1"/>
        <v>0</v>
      </c>
      <c r="J23" s="156"/>
      <c r="K23" s="155">
        <f t="shared" si="2"/>
        <v>0</v>
      </c>
      <c r="L23" s="155">
        <v>21</v>
      </c>
      <c r="M23" s="155">
        <f t="shared" si="3"/>
        <v>0</v>
      </c>
      <c r="N23" s="155">
        <v>0</v>
      </c>
      <c r="O23" s="155">
        <f t="shared" si="4"/>
        <v>0</v>
      </c>
      <c r="P23" s="155">
        <v>0</v>
      </c>
      <c r="Q23" s="155">
        <f t="shared" si="5"/>
        <v>0</v>
      </c>
      <c r="R23" s="155"/>
      <c r="S23" s="155" t="s">
        <v>96</v>
      </c>
      <c r="T23" s="155" t="s">
        <v>96</v>
      </c>
      <c r="U23" s="155">
        <v>0.49</v>
      </c>
      <c r="V23" s="155">
        <f t="shared" si="6"/>
        <v>1.46</v>
      </c>
      <c r="W23" s="155"/>
      <c r="X23" s="155" t="s">
        <v>113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114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>
      <c r="A24" s="164">
        <v>14</v>
      </c>
      <c r="B24" s="165"/>
      <c r="C24" s="179" t="s">
        <v>119</v>
      </c>
      <c r="D24" s="166" t="s">
        <v>109</v>
      </c>
      <c r="E24" s="167">
        <v>2.9843999999999999</v>
      </c>
      <c r="F24" s="168"/>
      <c r="G24" s="169">
        <f t="shared" si="0"/>
        <v>0</v>
      </c>
      <c r="H24" s="156"/>
      <c r="I24" s="155">
        <f t="shared" si="1"/>
        <v>0</v>
      </c>
      <c r="J24" s="156"/>
      <c r="K24" s="155">
        <f t="shared" si="2"/>
        <v>0</v>
      </c>
      <c r="L24" s="155">
        <v>21</v>
      </c>
      <c r="M24" s="155">
        <f t="shared" si="3"/>
        <v>0</v>
      </c>
      <c r="N24" s="155">
        <v>0</v>
      </c>
      <c r="O24" s="155">
        <f t="shared" si="4"/>
        <v>0</v>
      </c>
      <c r="P24" s="155">
        <v>0</v>
      </c>
      <c r="Q24" s="155">
        <f t="shared" si="5"/>
        <v>0</v>
      </c>
      <c r="R24" s="155"/>
      <c r="S24" s="155" t="s">
        <v>96</v>
      </c>
      <c r="T24" s="155" t="s">
        <v>96</v>
      </c>
      <c r="U24" s="155">
        <v>0</v>
      </c>
      <c r="V24" s="155">
        <f t="shared" si="6"/>
        <v>0</v>
      </c>
      <c r="W24" s="155"/>
      <c r="X24" s="155" t="s">
        <v>113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114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>
      <c r="A25" s="3"/>
      <c r="B25" s="4"/>
      <c r="C25" s="180"/>
      <c r="D25" s="6"/>
      <c r="E25" s="3"/>
      <c r="F25" s="3"/>
      <c r="G25" s="3"/>
      <c r="H25" s="156"/>
      <c r="I25" s="155">
        <f t="shared" si="1"/>
        <v>0</v>
      </c>
      <c r="J25" s="156"/>
      <c r="K25" s="155">
        <f t="shared" si="2"/>
        <v>0</v>
      </c>
      <c r="L25" s="155">
        <v>21</v>
      </c>
      <c r="M25" s="155">
        <f t="shared" si="3"/>
        <v>0</v>
      </c>
      <c r="N25" s="155">
        <v>0</v>
      </c>
      <c r="O25" s="155">
        <f t="shared" si="4"/>
        <v>0</v>
      </c>
      <c r="P25" s="155">
        <v>0</v>
      </c>
      <c r="Q25" s="155">
        <f t="shared" si="5"/>
        <v>0</v>
      </c>
      <c r="R25" s="155"/>
      <c r="S25" s="155" t="s">
        <v>96</v>
      </c>
      <c r="T25" s="155" t="s">
        <v>96</v>
      </c>
      <c r="U25" s="155">
        <v>0.94199999999999995</v>
      </c>
      <c r="V25" s="155">
        <f t="shared" si="6"/>
        <v>2.81</v>
      </c>
      <c r="W25" s="155"/>
      <c r="X25" s="155" t="s">
        <v>113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114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>
      <c r="A26" s="151"/>
      <c r="B26" s="152" t="s">
        <v>31</v>
      </c>
      <c r="C26" s="181"/>
      <c r="D26" s="153"/>
      <c r="E26" s="154"/>
      <c r="F26" s="154"/>
      <c r="G26" s="176" t="e">
        <f>G8+G12+#REF!+G18</f>
        <v>#REF!</v>
      </c>
      <c r="H26" s="156"/>
      <c r="I26" s="155">
        <f t="shared" si="1"/>
        <v>0</v>
      </c>
      <c r="J26" s="156"/>
      <c r="K26" s="155">
        <f t="shared" si="2"/>
        <v>0</v>
      </c>
      <c r="L26" s="155">
        <v>21</v>
      </c>
      <c r="M26" s="155">
        <f t="shared" si="3"/>
        <v>0</v>
      </c>
      <c r="N26" s="155">
        <v>0</v>
      </c>
      <c r="O26" s="155">
        <f t="shared" si="4"/>
        <v>0</v>
      </c>
      <c r="P26" s="155">
        <v>0</v>
      </c>
      <c r="Q26" s="155">
        <f t="shared" si="5"/>
        <v>0</v>
      </c>
      <c r="R26" s="155"/>
      <c r="S26" s="155" t="s">
        <v>96</v>
      </c>
      <c r="T26" s="155" t="s">
        <v>96</v>
      </c>
      <c r="U26" s="155">
        <v>0.105</v>
      </c>
      <c r="V26" s="155">
        <f t="shared" si="6"/>
        <v>1.57</v>
      </c>
      <c r="W26" s="155"/>
      <c r="X26" s="155" t="s">
        <v>113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114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>
      <c r="A27" s="3"/>
      <c r="B27" s="4"/>
      <c r="C27" s="180"/>
      <c r="D27" s="6"/>
      <c r="E27" s="3"/>
      <c r="F27" s="3"/>
      <c r="G27" s="3"/>
      <c r="H27" s="156"/>
      <c r="I27" s="155">
        <f t="shared" si="1"/>
        <v>0</v>
      </c>
      <c r="J27" s="156"/>
      <c r="K27" s="155">
        <f t="shared" si="2"/>
        <v>0</v>
      </c>
      <c r="L27" s="155">
        <v>21</v>
      </c>
      <c r="M27" s="155">
        <f t="shared" si="3"/>
        <v>0</v>
      </c>
      <c r="N27" s="155">
        <v>0</v>
      </c>
      <c r="O27" s="155">
        <f t="shared" si="4"/>
        <v>0</v>
      </c>
      <c r="P27" s="155">
        <v>0</v>
      </c>
      <c r="Q27" s="155">
        <f t="shared" si="5"/>
        <v>0</v>
      </c>
      <c r="R27" s="155"/>
      <c r="S27" s="155" t="s">
        <v>96</v>
      </c>
      <c r="T27" s="155" t="s">
        <v>96</v>
      </c>
      <c r="U27" s="155">
        <v>0</v>
      </c>
      <c r="V27" s="155">
        <f t="shared" si="6"/>
        <v>0</v>
      </c>
      <c r="W27" s="155"/>
      <c r="X27" s="155" t="s">
        <v>113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114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>
      <c r="A28" s="3"/>
      <c r="B28" s="4"/>
      <c r="C28" s="180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v>15</v>
      </c>
      <c r="AF28">
        <v>21</v>
      </c>
      <c r="AG28" t="s">
        <v>79</v>
      </c>
    </row>
    <row r="29" spans="1:60">
      <c r="A29" s="274" t="s">
        <v>121</v>
      </c>
      <c r="B29" s="274"/>
      <c r="C29" s="275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f ca="1">SUMIF(L7:L27,AE28,G7:G24)</f>
        <v>0</v>
      </c>
      <c r="AF29" t="e">
        <f ca="1">SUMIF(L7:L27,AF28,G7:G24)</f>
        <v>#REF!</v>
      </c>
      <c r="AG29" t="s">
        <v>120</v>
      </c>
    </row>
    <row r="30" spans="1:60">
      <c r="A30" s="256"/>
      <c r="B30" s="257"/>
      <c r="C30" s="258"/>
      <c r="D30" s="257"/>
      <c r="E30" s="257"/>
      <c r="F30" s="257"/>
      <c r="G30" s="259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>
      <c r="A31" s="260"/>
      <c r="B31" s="261"/>
      <c r="C31" s="262"/>
      <c r="D31" s="261"/>
      <c r="E31" s="261"/>
      <c r="F31" s="261"/>
      <c r="G31" s="26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>
      <c r="A32" s="260"/>
      <c r="B32" s="261"/>
      <c r="C32" s="262"/>
      <c r="D32" s="261"/>
      <c r="E32" s="261"/>
      <c r="F32" s="261"/>
      <c r="G32" s="26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>
      <c r="A33" s="260"/>
      <c r="B33" s="261"/>
      <c r="C33" s="262"/>
      <c r="D33" s="261"/>
      <c r="E33" s="261"/>
      <c r="F33" s="261"/>
      <c r="G33" s="26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G33" t="s">
        <v>122</v>
      </c>
    </row>
    <row r="34" spans="1:33">
      <c r="A34" s="264"/>
      <c r="B34" s="265"/>
      <c r="C34" s="266"/>
      <c r="D34" s="265"/>
      <c r="E34" s="265"/>
      <c r="F34" s="265"/>
      <c r="G34" s="267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>
      <c r="A35" s="3"/>
      <c r="B35" s="4"/>
      <c r="C35" s="180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>
      <c r="C36" s="182"/>
      <c r="D36" s="10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>
      <c r="D37" s="10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33">
      <c r="D38" s="10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33">
      <c r="D39" s="10"/>
      <c r="AG39" t="s">
        <v>123</v>
      </c>
    </row>
    <row r="40" spans="1:33">
      <c r="D40" s="10"/>
    </row>
    <row r="41" spans="1:33">
      <c r="D41" s="10"/>
    </row>
    <row r="42" spans="1:33">
      <c r="D42" s="10"/>
    </row>
    <row r="43" spans="1:33">
      <c r="D43" s="10"/>
    </row>
    <row r="44" spans="1:33">
      <c r="D44" s="10"/>
    </row>
    <row r="45" spans="1:33">
      <c r="D45" s="10"/>
    </row>
    <row r="46" spans="1:33">
      <c r="D46" s="10"/>
    </row>
    <row r="47" spans="1:33">
      <c r="D47" s="10"/>
    </row>
    <row r="48" spans="1:33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</sheetData>
  <mergeCells count="6">
    <mergeCell ref="A30:G34"/>
    <mergeCell ref="A1:G1"/>
    <mergeCell ref="C2:G2"/>
    <mergeCell ref="C3:G3"/>
    <mergeCell ref="C4:G4"/>
    <mergeCell ref="A29:C2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01 101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'01 101 Pol'!Názvy_tisku</vt:lpstr>
      <vt:lpstr>oadresa</vt:lpstr>
      <vt:lpstr>Stavba!Objednatel</vt:lpstr>
      <vt:lpstr>Stavba!Objekt</vt:lpstr>
      <vt:lpstr>'01 101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Stepanka Prochazkova</cp:lastModifiedBy>
  <cp:lastPrinted>2019-10-25T08:28:52Z</cp:lastPrinted>
  <dcterms:created xsi:type="dcterms:W3CDTF">2009-04-08T07:15:50Z</dcterms:created>
  <dcterms:modified xsi:type="dcterms:W3CDTF">2019-10-25T08:30:42Z</dcterms:modified>
</cp:coreProperties>
</file>