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28455" windowHeight="11955" activeTab="1"/>
  </bookViews>
  <sheets>
    <sheet name="Rekapitulace stavby" sheetId="1" r:id="rId1"/>
    <sheet name="2019-09 - Gymnázium Mladá..." sheetId="2" r:id="rId2"/>
  </sheets>
  <definedNames>
    <definedName name="_xlnm._FilterDatabase" localSheetId="1" hidden="1">'2019-09 - Gymnázium Mladá...'!$C$123:$K$183</definedName>
    <definedName name="_xlnm.Print_Area" localSheetId="1">'2019-09 - Gymnázium Mladá...'!$C$4:$J$76,'2019-09 - Gymnázium Mladá...'!$C$82:$J$107,'2019-09 - Gymnázium Mladá...'!$C$113:$K$183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'2019-09 - Gymnázium Mladá...'!$123:$123</definedName>
  </definedNames>
  <calcPr calcId="125725"/>
</workbook>
</file>

<file path=xl/sharedStrings.xml><?xml version="1.0" encoding="utf-8"?>
<sst xmlns="http://schemas.openxmlformats.org/spreadsheetml/2006/main" count="931" uniqueCount="273">
  <si>
    <t>Export Komplet</t>
  </si>
  <si>
    <t/>
  </si>
  <si>
    <t>2.0</t>
  </si>
  <si>
    <t>False</t>
  </si>
  <si>
    <t>{2d45f2ea-7161-4ed1-93b8-442598762716}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</si>
  <si>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</si>
  <si>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</si>
  <si>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</si>
  <si>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</si>
  <si>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</si>
  <si>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</si>
  <si>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</si>
  <si>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</si>
  <si>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</si>
  <si>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2019-09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</si>
  <si>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</si>
  <si>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</si>
  <si>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Gymnázium Mladá Boleslav, výměna osvětlení učeben</t>
  </si>
  <si>
    <t>KSO:</t>
  </si>
  <si>
    <t>CC-CZ:</t>
  </si>
  <si>
    <t>Místo:</t>
  </si>
  <si>
    <t>Mladá Boleslav</t>
  </si>
  <si>
    <t>Datum:</t>
  </si>
  <si>
    <t>25. 9. 2019</t>
  </si>
  <si>
    <t>Zadavatel:</t>
  </si>
  <si>
    <t>IČ:</t>
  </si>
  <si>
    <t>Gymnázium, Palackého 191/1, Mladá Boleslav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</si>
  <si>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</si>
  <si>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</si>
  <si>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</si>
  <si>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</si>
  <si>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</si>
  <si>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</si>
  <si>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</si>
  <si>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</si>
  <si>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</si>
  <si>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</si>
  <si>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</si>
  <si>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</si>
  <si>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</si>
  <si>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</si>
  <si>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</si>
  <si>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</si>
  <si>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</si>
  <si>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</si>
  <si>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</si>
  <si>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</si>
  <si>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</si>
  <si>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</si>
  <si>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</si>
  <si>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</si>
  <si>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</si>
  <si>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</si>
  <si>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</si>
  <si>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</si>
  <si>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</si>
  <si>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</si>
  <si>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</si>
  <si>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</si>
  <si>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</si>
  <si>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</si>
  <si>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</si>
  <si>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</si>
  <si>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</si>
  <si>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</si>
  <si>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</si>
  <si>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</si>
  <si>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</si>
  <si>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</si>
  <si>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</si>
  <si>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</si>
  <si>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</si>
  <si>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</si>
  <si>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</si>
  <si>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</si>
  <si>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</si>
  <si>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</si>
  <si>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</si>
  <si>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</si>
  <si>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</si>
  <si>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</si>
  <si>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</si>
  <si>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</si>
  <si>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</si>
  <si>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</si>
  <si>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</si>
  <si>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</si>
  <si>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</si>
  <si>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</si>
  <si>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</si>
  <si>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</si>
  <si>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</si>
  <si>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</si>
  <si>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</si>
  <si>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</si>
  <si>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</si>
  <si>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766 - Konstrukce truhlářské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</si>
  <si>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</si>
  <si>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</si>
  <si>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</si>
  <si>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</si>
  <si>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</si>
  <si>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</si>
  <si>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</si>
  <si>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</si>
  <si>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</si>
  <si>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</si>
  <si>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</si>
  <si>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</si>
  <si>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</si>
  <si>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</si>
  <si>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</si>
  <si>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</si>
  <si>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</si>
  <si>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</si>
  <si>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</si>
  <si>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</si>
  <si>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</si>
  <si>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</si>
  <si>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</si>
  <si>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32</t>
  </si>
  <si>
    <t>K</t>
  </si>
  <si>
    <t>611311133</t>
  </si>
  <si>
    <t>Potažení vnitřních ploch štukem tloušťky do 3 mm vodorovných konstrukcí kleneb nebo skořepin</t>
  </si>
  <si>
    <t>m2</t>
  </si>
  <si>
    <t>CS ÚRS 2019 01</t>
  </si>
  <si>
    <t>4</t>
  </si>
  <si>
    <t>1833004170</t>
  </si>
  <si>
    <t>VV</t>
  </si>
  <si>
    <t>(1,3+1,3+0,3+0,3)*0,5*19</t>
  </si>
  <si>
    <t>33</t>
  </si>
  <si>
    <t>61132119x</t>
  </si>
  <si>
    <t>-1361198714</t>
  </si>
  <si>
    <t>9</t>
  </si>
  <si>
    <t>Ostatní konstrukce a práce, bourání</t>
  </si>
  <si>
    <t>31</t>
  </si>
  <si>
    <t>943211111</t>
  </si>
  <si>
    <t>m3</t>
  </si>
  <si>
    <t>1355433220</t>
  </si>
  <si>
    <t xml:space="preserve">1*2*2 *3 "učebny </t>
  </si>
  <si>
    <t>1*5*2 "hudebna</t>
  </si>
  <si>
    <t>Součet</t>
  </si>
  <si>
    <t>997</t>
  </si>
  <si>
    <t>Přesun sutě</t>
  </si>
  <si>
    <t>23</t>
  </si>
  <si>
    <t>997013111</t>
  </si>
  <si>
    <t>Vnitrostaveništní doprava suti a vybouraných hmot  vodorovně do 50 m svisle s použitím mechanizace pro budovy a haly výšky do 6 m</t>
  </si>
  <si>
    <t>t</t>
  </si>
  <si>
    <t>-1470207260</t>
  </si>
  <si>
    <t>24</t>
  </si>
  <si>
    <t>997013501</t>
  </si>
  <si>
    <t>Odvoz suti a vybouraných hmot na skládku nebo meziskládku  se složením, na vzdálenost do 1 km</t>
  </si>
  <si>
    <t>CS ÚRS 2018 01</t>
  </si>
  <si>
    <t>-1154885711</t>
  </si>
  <si>
    <t>25</t>
  </si>
  <si>
    <t>997013807x</t>
  </si>
  <si>
    <t>Poplatek za uložení stavebního odpadu na skládce (skládkovné) z tašek a keramických výrobků zatříděného do Katalogu odpadů pod kódem 170 103</t>
  </si>
  <si>
    <t>437200133</t>
  </si>
  <si>
    <t>PSV</t>
  </si>
  <si>
    <t>Práce a dodávky PSV</t>
  </si>
  <si>
    <t>741</t>
  </si>
  <si>
    <t>Elektroinstalace - silnoproud</t>
  </si>
  <si>
    <t>13</t>
  </si>
  <si>
    <t>741121101</t>
  </si>
  <si>
    <t>kpl</t>
  </si>
  <si>
    <t>16</t>
  </si>
  <si>
    <t>956356030</t>
  </si>
  <si>
    <t>8</t>
  </si>
  <si>
    <t>741371002</t>
  </si>
  <si>
    <t>kus</t>
  </si>
  <si>
    <t>-241363523</t>
  </si>
  <si>
    <t>M</t>
  </si>
  <si>
    <t>34814411</t>
  </si>
  <si>
    <t>1551306896</t>
  </si>
  <si>
    <t>10</t>
  </si>
  <si>
    <t>34814411a</t>
  </si>
  <si>
    <t>1129227905</t>
  </si>
  <si>
    <t>5</t>
  </si>
  <si>
    <t>741371011</t>
  </si>
  <si>
    <t>1049713945</t>
  </si>
  <si>
    <t>34812112</t>
  </si>
  <si>
    <t>1691538207</t>
  </si>
  <si>
    <t>7</t>
  </si>
  <si>
    <t>741372112</t>
  </si>
  <si>
    <t>-227158537</t>
  </si>
  <si>
    <t>11</t>
  </si>
  <si>
    <t>34812113</t>
  </si>
  <si>
    <t>-361223482</t>
  </si>
  <si>
    <t>12</t>
  </si>
  <si>
    <t>34812113a</t>
  </si>
  <si>
    <t>-494551262</t>
  </si>
  <si>
    <t>741374823</t>
  </si>
  <si>
    <t>461912221</t>
  </si>
  <si>
    <t>6+6+4</t>
  </si>
  <si>
    <t>741374861</t>
  </si>
  <si>
    <t>-622495390</t>
  </si>
  <si>
    <t>3</t>
  </si>
  <si>
    <t>14</t>
  </si>
  <si>
    <t>741374863</t>
  </si>
  <si>
    <t>-1470925749</t>
  </si>
  <si>
    <t>766</t>
  </si>
  <si>
    <t>Konstrukce truhlářské</t>
  </si>
  <si>
    <t>27</t>
  </si>
  <si>
    <t>76642181R</t>
  </si>
  <si>
    <t>521804872</t>
  </si>
  <si>
    <t>28</t>
  </si>
  <si>
    <t>76642221R</t>
  </si>
  <si>
    <t>919727650</t>
  </si>
  <si>
    <t>29</t>
  </si>
  <si>
    <t>62432057</t>
  </si>
  <si>
    <t>deska kompaktní laminátová jádro černé 5600/2790x2060x13mm</t>
  </si>
  <si>
    <t>-1615907820</t>
  </si>
  <si>
    <t>0,8*0,8*8</t>
  </si>
  <si>
    <t>30</t>
  </si>
  <si>
    <t>76642223R</t>
  </si>
  <si>
    <t>ks</t>
  </si>
  <si>
    <t>-1191099412</t>
  </si>
  <si>
    <t>766691911</t>
  </si>
  <si>
    <t>1242705794</t>
  </si>
  <si>
    <t>784</t>
  </si>
  <si>
    <t>Dokončovací práce - malby a tapety</t>
  </si>
  <si>
    <t>17</t>
  </si>
  <si>
    <t>784211103</t>
  </si>
  <si>
    <t>1783155894</t>
  </si>
  <si>
    <t>1*6*3</t>
  </si>
  <si>
    <t>HZS</t>
  </si>
  <si>
    <t>Hodinové zúčtovací sazby</t>
  </si>
  <si>
    <t>18</t>
  </si>
  <si>
    <t>HZS2121</t>
  </si>
  <si>
    <t>hod</t>
  </si>
  <si>
    <t>512</t>
  </si>
  <si>
    <t>763376873</t>
  </si>
  <si>
    <t>19</t>
  </si>
  <si>
    <t>HZS2221</t>
  </si>
  <si>
    <t>631560408</t>
  </si>
  <si>
    <t>VRN</t>
  </si>
  <si>
    <t>Vedlejší rozpočtové náklady</t>
  </si>
  <si>
    <t>VRN3</t>
  </si>
  <si>
    <t>Zařízení staveniště</t>
  </si>
  <si>
    <t>22</t>
  </si>
  <si>
    <t>030001000</t>
  </si>
  <si>
    <t>1024</t>
  </si>
  <si>
    <t>1690477754</t>
  </si>
  <si>
    <t>VRN9</t>
  </si>
  <si>
    <t>Ostatní náklady</t>
  </si>
  <si>
    <t>090001000</t>
  </si>
  <si>
    <t>-1609060589</t>
  </si>
  <si>
    <t>26</t>
  </si>
  <si>
    <t>09000100r</t>
  </si>
  <si>
    <t>2071694656</t>
  </si>
  <si>
    <t>Ostatní náklady úklid učeben)</t>
  </si>
  <si>
    <t>Ostatní náklady (revize)</t>
  </si>
  <si>
    <t>Příplatek za  zmenšenou plochu do 1,00m2 tlouštky do 5 mm ručně</t>
  </si>
  <si>
    <t xml:space="preserve">Montáž pomocného lešení prostorového rámového lehkého do 2,0 m (pro demontáž a montáž) </t>
  </si>
  <si>
    <t>D+M prodloužení a propojení izolovaným vodičem uložených v plastových lištách (přívod pro osvětlení tabule) položka obsahuje komplexní dodávku včetně výměny a úpravy  spínačů)</t>
  </si>
  <si>
    <t>Montáž svítidlo interierové přisazené s modulem LED- učebny</t>
  </si>
  <si>
    <t>svítidlo interierové přisazené s modulem LED 2x4400lm, spektrum 840</t>
  </si>
  <si>
    <t>svítidlo interierové přisazené s modulem LED 2x4400lm, spektrum 840 a nouzovým modulem 1hod</t>
  </si>
  <si>
    <t>Montáž svítidlo zářivkové interierové s el.předřadníkem  T5 Inteligent , (osvětlení tabule)</t>
  </si>
  <si>
    <t>svítidlo zářivkové interierové s el.předřadníkem  T5 Inteligent , barva bílá RAL 9003, a asymetrickým lefrektorem AS (osvětlení tabule)</t>
  </si>
  <si>
    <t>Montáž svítidlo interierové přisazené nebo závěsné čtvercového tvaru  s modulem  LED (hudebna)</t>
  </si>
  <si>
    <t>Svítidlo interierové přisazené nebo závěsné čtvercového tvaru  s modulem  LED 2x3200lm, spectrum 840, těleso bílé barvy RAL 9003  (hudebna)</t>
  </si>
  <si>
    <t>Svítidlo interierové přisazené nebo závěsné čtvercového tvaru  s modulem  LED 2x3200lm, spectrum 840, těleso bílé barvy RAL 9003, nouzový modul  (hudebna)</t>
  </si>
  <si>
    <t>Demontáž původních přisazených osvětlovacích těles systému zářivkového délky přes 1100 mm se zachováním funkčnosti</t>
  </si>
  <si>
    <t>Demontáž původních zavěsných svítidel se zachováním funkčnosti</t>
  </si>
  <si>
    <t>Demontáž svítidla bytového přisazeného do 0,08 m2 se zachováním funkčnosti</t>
  </si>
  <si>
    <t>Demontáž truhlářského obložení podhledů z panelů pod osvětlovacími tělesy plochy přes 1,5 m2</t>
  </si>
  <si>
    <t xml:space="preserve">Zpětná montáž obložení podhledů z desek laminátových pod stropní svítidla </t>
  </si>
  <si>
    <t xml:space="preserve">Doplnění nových desek pod stropní svítidla podhledů z desek laminátových tmavé barvy </t>
  </si>
  <si>
    <t xml:space="preserve">Oprava podhledu s vložením z desek lamino 15mm 800x800mm stejného odstínu (hudebna) </t>
  </si>
  <si>
    <t>Dvojnásobné bílé malby ze směsí za mokra výborně otěruvzdorných v místnostech výšky do 5,00 m</t>
  </si>
  <si>
    <t>Hodinová zúčtovací sazba truhlář (položka se použije pouze v případě, že stropní obklad desky se ukáže jako poškozen)</t>
  </si>
  <si>
    <t>Hodinová zúčtovací sazba elektrikář (položka se použije, pokud se objeví neočekávané vícepráce)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</si>
</sst>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9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204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15" t="s">
        <v>14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8"/>
      <c r="BE5" s="222" t="s">
        <v>15</v>
      </c>
      <c r="BS5" s="15" t="s">
        <v>6</v>
      </c>
    </row>
    <row r="6" spans="2:71" ht="36.95" customHeight="1">
      <c r="B6" s="18"/>
      <c r="D6" s="24" t="s">
        <v>16</v>
      </c>
      <c r="K6" s="216" t="s">
        <v>17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8"/>
      <c r="BE6" s="223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23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23"/>
      <c r="BS8" s="15" t="s">
        <v>6</v>
      </c>
    </row>
    <row r="9" spans="2:71" ht="14.45" customHeight="1">
      <c r="B9" s="18"/>
      <c r="AR9" s="18"/>
      <c r="BE9" s="223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23"/>
      <c r="BS10" s="15" t="s">
        <v>6</v>
      </c>
    </row>
    <row r="11" spans="2:71" ht="18.4" customHeight="1">
      <c r="B11" s="18"/>
      <c r="E11" s="23" t="s">
        <v>26</v>
      </c>
      <c r="AK11" s="25" t="s">
        <v>27</v>
      </c>
      <c r="AN11" s="23" t="s">
        <v>1</v>
      </c>
      <c r="AR11" s="18"/>
      <c r="BE11" s="223"/>
      <c r="BS11" s="15" t="s">
        <v>6</v>
      </c>
    </row>
    <row r="12" spans="2:71" ht="6.95" customHeight="1">
      <c r="B12" s="18"/>
      <c r="AR12" s="18"/>
      <c r="BE12" s="223"/>
      <c r="BS12" s="15" t="s">
        <v>6</v>
      </c>
    </row>
    <row r="13" spans="2:7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223"/>
      <c r="BS13" s="15" t="s">
        <v>6</v>
      </c>
    </row>
    <row r="14" spans="2:71" ht="12.75">
      <c r="B14" s="18"/>
      <c r="E14" s="217" t="s">
        <v>29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5" t="s">
        <v>27</v>
      </c>
      <c r="AN14" s="27" t="s">
        <v>29</v>
      </c>
      <c r="AR14" s="18"/>
      <c r="BE14" s="223"/>
      <c r="BS14" s="15" t="s">
        <v>6</v>
      </c>
    </row>
    <row r="15" spans="2:71" ht="6.95" customHeight="1">
      <c r="B15" s="18"/>
      <c r="AR15" s="18"/>
      <c r="BE15" s="223"/>
      <c r="BS15" s="15" t="s">
        <v>3</v>
      </c>
    </row>
    <row r="16" spans="2:7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223"/>
      <c r="BS16" s="15" t="s">
        <v>3</v>
      </c>
    </row>
    <row r="17" spans="2:71" ht="18.4" customHeight="1">
      <c r="B17" s="18"/>
      <c r="E17" s="23" t="s">
        <v>31</v>
      </c>
      <c r="AK17" s="25" t="s">
        <v>27</v>
      </c>
      <c r="AN17" s="23" t="s">
        <v>1</v>
      </c>
      <c r="AR17" s="18"/>
      <c r="BE17" s="223"/>
      <c r="BS17" s="15" t="s">
        <v>32</v>
      </c>
    </row>
    <row r="18" spans="2:71" ht="6.95" customHeight="1">
      <c r="B18" s="18"/>
      <c r="AR18" s="18"/>
      <c r="BE18" s="223"/>
      <c r="BS18" s="15" t="s">
        <v>6</v>
      </c>
    </row>
    <row r="19" spans="2:71" ht="12" customHeight="1">
      <c r="B19" s="18"/>
      <c r="D19" s="25" t="s">
        <v>33</v>
      </c>
      <c r="AK19" s="25" t="s">
        <v>25</v>
      </c>
      <c r="AN19" s="23" t="s">
        <v>1</v>
      </c>
      <c r="AR19" s="18"/>
      <c r="BE19" s="223"/>
      <c r="BS19" s="15" t="s">
        <v>6</v>
      </c>
    </row>
    <row r="20" spans="2:71" ht="18.4" customHeight="1">
      <c r="B20" s="18"/>
      <c r="E20" s="23" t="s">
        <v>31</v>
      </c>
      <c r="AK20" s="25" t="s">
        <v>27</v>
      </c>
      <c r="AN20" s="23" t="s">
        <v>1</v>
      </c>
      <c r="AR20" s="18"/>
      <c r="BE20" s="223"/>
      <c r="BS20" s="15" t="s">
        <v>3</v>
      </c>
    </row>
    <row r="21" spans="2:57" ht="6.95" customHeight="1">
      <c r="B21" s="18"/>
      <c r="AR21" s="18"/>
      <c r="BE21" s="223"/>
    </row>
    <row r="22" spans="2:57" ht="12" customHeight="1">
      <c r="B22" s="18"/>
      <c r="D22" s="25" t="s">
        <v>34</v>
      </c>
      <c r="AR22" s="18"/>
      <c r="BE22" s="223"/>
    </row>
    <row r="23" spans="2:57" ht="51" customHeight="1">
      <c r="B23" s="18"/>
      <c r="E23" s="219" t="s">
        <v>35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8"/>
      <c r="BE23" s="223"/>
    </row>
    <row r="24" spans="2:57" ht="6.95" customHeight="1">
      <c r="B24" s="18"/>
      <c r="AR24" s="18"/>
      <c r="BE24" s="223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23"/>
    </row>
    <row r="26" spans="2:57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5">
        <f>ROUND(AG94,2)</f>
        <v>0</v>
      </c>
      <c r="AL26" s="226"/>
      <c r="AM26" s="226"/>
      <c r="AN26" s="226"/>
      <c r="AO26" s="226"/>
      <c r="AR26" s="30"/>
      <c r="BE26" s="223"/>
    </row>
    <row r="27" spans="2:57" s="1" customFormat="1" ht="6.95" customHeight="1">
      <c r="B27" s="30"/>
      <c r="AR27" s="30"/>
      <c r="BE27" s="223"/>
    </row>
    <row r="28" spans="2:57" s="1" customFormat="1" ht="12.75">
      <c r="B28" s="30"/>
      <c r="L28" s="220" t="s">
        <v>37</v>
      </c>
      <c r="M28" s="220"/>
      <c r="N28" s="220"/>
      <c r="O28" s="220"/>
      <c r="P28" s="220"/>
      <c r="W28" s="220" t="s">
        <v>38</v>
      </c>
      <c r="X28" s="220"/>
      <c r="Y28" s="220"/>
      <c r="Z28" s="220"/>
      <c r="AA28" s="220"/>
      <c r="AB28" s="220"/>
      <c r="AC28" s="220"/>
      <c r="AD28" s="220"/>
      <c r="AE28" s="220"/>
      <c r="AK28" s="220" t="s">
        <v>39</v>
      </c>
      <c r="AL28" s="220"/>
      <c r="AM28" s="220"/>
      <c r="AN28" s="220"/>
      <c r="AO28" s="220"/>
      <c r="AR28" s="30"/>
      <c r="BE28" s="223"/>
    </row>
    <row r="29" spans="2:57" s="2" customFormat="1" ht="14.45" customHeight="1">
      <c r="B29" s="34"/>
      <c r="D29" s="25" t="s">
        <v>40</v>
      </c>
      <c r="F29" s="25" t="s">
        <v>41</v>
      </c>
      <c r="L29" s="188">
        <v>0.21</v>
      </c>
      <c r="M29" s="189"/>
      <c r="N29" s="189"/>
      <c r="O29" s="189"/>
      <c r="P29" s="189"/>
      <c r="W29" s="221">
        <f>ROUND(AZ94,2)</f>
        <v>0</v>
      </c>
      <c r="X29" s="189"/>
      <c r="Y29" s="189"/>
      <c r="Z29" s="189"/>
      <c r="AA29" s="189"/>
      <c r="AB29" s="189"/>
      <c r="AC29" s="189"/>
      <c r="AD29" s="189"/>
      <c r="AE29" s="189"/>
      <c r="AK29" s="221">
        <f>ROUND(AV94,2)</f>
        <v>0</v>
      </c>
      <c r="AL29" s="189"/>
      <c r="AM29" s="189"/>
      <c r="AN29" s="189"/>
      <c r="AO29" s="189"/>
      <c r="AR29" s="34"/>
      <c r="BE29" s="224"/>
    </row>
    <row r="30" spans="2:57" s="2" customFormat="1" ht="14.45" customHeight="1">
      <c r="B30" s="34"/>
      <c r="F30" s="25" t="s">
        <v>42</v>
      </c>
      <c r="L30" s="188">
        <v>0.15</v>
      </c>
      <c r="M30" s="189"/>
      <c r="N30" s="189"/>
      <c r="O30" s="189"/>
      <c r="P30" s="189"/>
      <c r="W30" s="221">
        <f>ROUND(BA94,2)</f>
        <v>0</v>
      </c>
      <c r="X30" s="189"/>
      <c r="Y30" s="189"/>
      <c r="Z30" s="189"/>
      <c r="AA30" s="189"/>
      <c r="AB30" s="189"/>
      <c r="AC30" s="189"/>
      <c r="AD30" s="189"/>
      <c r="AE30" s="189"/>
      <c r="AK30" s="221">
        <f>ROUND(AW94,2)</f>
        <v>0</v>
      </c>
      <c r="AL30" s="189"/>
      <c r="AM30" s="189"/>
      <c r="AN30" s="189"/>
      <c r="AO30" s="189"/>
      <c r="AR30" s="34"/>
      <c r="BE30" s="224"/>
    </row>
    <row r="31" spans="2:57" s="2" customFormat="1" ht="14.45" customHeight="1" hidden="1">
      <c r="B31" s="34"/>
      <c r="F31" s="25" t="s">
        <v>43</v>
      </c>
      <c r="L31" s="188">
        <v>0.21</v>
      </c>
      <c r="M31" s="189"/>
      <c r="N31" s="189"/>
      <c r="O31" s="189"/>
      <c r="P31" s="189"/>
      <c r="W31" s="221">
        <f>ROUND(BB94,2)</f>
        <v>0</v>
      </c>
      <c r="X31" s="189"/>
      <c r="Y31" s="189"/>
      <c r="Z31" s="189"/>
      <c r="AA31" s="189"/>
      <c r="AB31" s="189"/>
      <c r="AC31" s="189"/>
      <c r="AD31" s="189"/>
      <c r="AE31" s="189"/>
      <c r="AK31" s="221">
        <v>0</v>
      </c>
      <c r="AL31" s="189"/>
      <c r="AM31" s="189"/>
      <c r="AN31" s="189"/>
      <c r="AO31" s="189"/>
      <c r="AR31" s="34"/>
      <c r="BE31" s="224"/>
    </row>
    <row r="32" spans="2:57" s="2" customFormat="1" ht="14.45" customHeight="1" hidden="1">
      <c r="B32" s="34"/>
      <c r="F32" s="25" t="s">
        <v>44</v>
      </c>
      <c r="L32" s="188">
        <v>0.15</v>
      </c>
      <c r="M32" s="189"/>
      <c r="N32" s="189"/>
      <c r="O32" s="189"/>
      <c r="P32" s="189"/>
      <c r="W32" s="221">
        <f>ROUND(BC94,2)</f>
        <v>0</v>
      </c>
      <c r="X32" s="189"/>
      <c r="Y32" s="189"/>
      <c r="Z32" s="189"/>
      <c r="AA32" s="189"/>
      <c r="AB32" s="189"/>
      <c r="AC32" s="189"/>
      <c r="AD32" s="189"/>
      <c r="AE32" s="189"/>
      <c r="AK32" s="221">
        <v>0</v>
      </c>
      <c r="AL32" s="189"/>
      <c r="AM32" s="189"/>
      <c r="AN32" s="189"/>
      <c r="AO32" s="189"/>
      <c r="AR32" s="34"/>
      <c r="BE32" s="224"/>
    </row>
    <row r="33" spans="2:57" s="2" customFormat="1" ht="14.45" customHeight="1" hidden="1">
      <c r="B33" s="34"/>
      <c r="F33" s="25" t="s">
        <v>45</v>
      </c>
      <c r="L33" s="188">
        <v>0</v>
      </c>
      <c r="M33" s="189"/>
      <c r="N33" s="189"/>
      <c r="O33" s="189"/>
      <c r="P33" s="189"/>
      <c r="W33" s="221">
        <f>ROUND(BD94,2)</f>
        <v>0</v>
      </c>
      <c r="X33" s="189"/>
      <c r="Y33" s="189"/>
      <c r="Z33" s="189"/>
      <c r="AA33" s="189"/>
      <c r="AB33" s="189"/>
      <c r="AC33" s="189"/>
      <c r="AD33" s="189"/>
      <c r="AE33" s="189"/>
      <c r="AK33" s="221">
        <v>0</v>
      </c>
      <c r="AL33" s="189"/>
      <c r="AM33" s="189"/>
      <c r="AN33" s="189"/>
      <c r="AO33" s="189"/>
      <c r="AR33" s="34"/>
      <c r="BE33" s="224"/>
    </row>
    <row r="34" spans="2:57" s="1" customFormat="1" ht="6.95" customHeight="1">
      <c r="B34" s="30"/>
      <c r="AR34" s="30"/>
      <c r="BE34" s="223"/>
    </row>
    <row r="35" spans="2:44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200" t="s">
        <v>48</v>
      </c>
      <c r="Y35" s="201"/>
      <c r="Z35" s="201"/>
      <c r="AA35" s="201"/>
      <c r="AB35" s="201"/>
      <c r="AC35" s="37"/>
      <c r="AD35" s="37"/>
      <c r="AE35" s="37"/>
      <c r="AF35" s="37"/>
      <c r="AG35" s="37"/>
      <c r="AH35" s="37"/>
      <c r="AI35" s="37"/>
      <c r="AJ35" s="37"/>
      <c r="AK35" s="202">
        <f>SUM(AK26:AK33)</f>
        <v>0</v>
      </c>
      <c r="AL35" s="201"/>
      <c r="AM35" s="201"/>
      <c r="AN35" s="201"/>
      <c r="AO35" s="203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50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30"/>
      <c r="D60" s="41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51</v>
      </c>
      <c r="AI60" s="32"/>
      <c r="AJ60" s="32"/>
      <c r="AK60" s="32"/>
      <c r="AL60" s="32"/>
      <c r="AM60" s="41" t="s">
        <v>52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30"/>
      <c r="D64" s="39" t="s">
        <v>53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54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30"/>
      <c r="D75" s="41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51</v>
      </c>
      <c r="AI75" s="32"/>
      <c r="AJ75" s="32"/>
      <c r="AK75" s="32"/>
      <c r="AL75" s="32"/>
      <c r="AM75" s="41" t="s">
        <v>52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55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2019-09</v>
      </c>
      <c r="AR84" s="46"/>
    </row>
    <row r="85" spans="2:44" s="4" customFormat="1" ht="36.95" customHeight="1">
      <c r="B85" s="47"/>
      <c r="C85" s="48" t="s">
        <v>16</v>
      </c>
      <c r="L85" s="208" t="str">
        <f>K6</f>
        <v>Gymnázium Mladá Boleslav, výměna osvětlení učeben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Mladá Boleslav</v>
      </c>
      <c r="AI87" s="25" t="s">
        <v>22</v>
      </c>
      <c r="AM87" s="210" t="str">
        <f>IF(AN8="","",AN8)</f>
        <v>25. 9. 2019</v>
      </c>
      <c r="AN87" s="210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24</v>
      </c>
      <c r="L89" s="3" t="str">
        <f>IF(E11="","",E11)</f>
        <v>Gymnázium, Palackého 191/1, Mladá Boleslav</v>
      </c>
      <c r="AI89" s="25" t="s">
        <v>30</v>
      </c>
      <c r="AM89" s="206" t="str">
        <f>IF(E17="","",E17)</f>
        <v xml:space="preserve"> </v>
      </c>
      <c r="AN89" s="207"/>
      <c r="AO89" s="207"/>
      <c r="AP89" s="207"/>
      <c r="AR89" s="30"/>
      <c r="AS89" s="211" t="s">
        <v>56</v>
      </c>
      <c r="AT89" s="212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28</v>
      </c>
      <c r="L90" s="3" t="str">
        <f>IF(E14="Vyplň údaj","",E14)</f>
        <v/>
      </c>
      <c r="AI90" s="25" t="s">
        <v>33</v>
      </c>
      <c r="AM90" s="206" t="str">
        <f>IF(E20="","",E20)</f>
        <v xml:space="preserve"> </v>
      </c>
      <c r="AN90" s="207"/>
      <c r="AO90" s="207"/>
      <c r="AP90" s="207"/>
      <c r="AR90" s="30"/>
      <c r="AS90" s="213"/>
      <c r="AT90" s="214"/>
      <c r="AU90" s="53"/>
      <c r="AV90" s="53"/>
      <c r="AW90" s="53"/>
      <c r="AX90" s="53"/>
      <c r="AY90" s="53"/>
      <c r="AZ90" s="53"/>
      <c r="BA90" s="53"/>
      <c r="BB90" s="53"/>
      <c r="BC90" s="53"/>
      <c r="BD90" s="54"/>
    </row>
    <row r="91" spans="2:56" s="1" customFormat="1" ht="10.9" customHeight="1">
      <c r="B91" s="30"/>
      <c r="AR91" s="30"/>
      <c r="AS91" s="213"/>
      <c r="AT91" s="214"/>
      <c r="AU91" s="53"/>
      <c r="AV91" s="53"/>
      <c r="AW91" s="53"/>
      <c r="AX91" s="53"/>
      <c r="AY91" s="53"/>
      <c r="AZ91" s="53"/>
      <c r="BA91" s="53"/>
      <c r="BB91" s="53"/>
      <c r="BC91" s="53"/>
      <c r="BD91" s="54"/>
    </row>
    <row r="92" spans="2:56" s="1" customFormat="1" ht="29.25" customHeight="1">
      <c r="B92" s="30"/>
      <c r="C92" s="190" t="s">
        <v>57</v>
      </c>
      <c r="D92" s="191"/>
      <c r="E92" s="191"/>
      <c r="F92" s="191"/>
      <c r="G92" s="191"/>
      <c r="H92" s="55"/>
      <c r="I92" s="192" t="s">
        <v>58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59</v>
      </c>
      <c r="AH92" s="191"/>
      <c r="AI92" s="191"/>
      <c r="AJ92" s="191"/>
      <c r="AK92" s="191"/>
      <c r="AL92" s="191"/>
      <c r="AM92" s="191"/>
      <c r="AN92" s="192" t="s">
        <v>60</v>
      </c>
      <c r="AO92" s="191"/>
      <c r="AP92" s="194"/>
      <c r="AQ92" s="56" t="s">
        <v>61</v>
      </c>
      <c r="AR92" s="30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98">
        <f>ROUND(AG95,2)</f>
        <v>0</v>
      </c>
      <c r="AH94" s="198"/>
      <c r="AI94" s="198"/>
      <c r="AJ94" s="198"/>
      <c r="AK94" s="198"/>
      <c r="AL94" s="198"/>
      <c r="AM94" s="198"/>
      <c r="AN94" s="199">
        <f>SUM(AG94,AT94)</f>
        <v>0</v>
      </c>
      <c r="AO94" s="199"/>
      <c r="AP94" s="199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75</v>
      </c>
      <c r="BT94" s="70" t="s">
        <v>76</v>
      </c>
      <c r="BV94" s="70" t="s">
        <v>77</v>
      </c>
      <c r="BW94" s="70" t="s">
        <v>4</v>
      </c>
      <c r="BX94" s="70" t="s">
        <v>78</v>
      </c>
      <c r="CL94" s="70" t="s">
        <v>1</v>
      </c>
    </row>
    <row r="95" spans="1:90" s="6" customFormat="1" ht="27" customHeight="1">
      <c r="A95" s="71" t="s">
        <v>79</v>
      </c>
      <c r="B95" s="72"/>
      <c r="C95" s="73"/>
      <c r="D95" s="197" t="s">
        <v>14</v>
      </c>
      <c r="E95" s="197"/>
      <c r="F95" s="197"/>
      <c r="G95" s="197"/>
      <c r="H95" s="197"/>
      <c r="I95" s="74"/>
      <c r="J95" s="197" t="s">
        <v>17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5">
        <f>'2019-09 - Gymnázium Mladá...'!J28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75" t="s">
        <v>80</v>
      </c>
      <c r="AR95" s="72"/>
      <c r="AS95" s="76">
        <v>0</v>
      </c>
      <c r="AT95" s="77">
        <f>ROUND(SUM(AV95:AW95),2)</f>
        <v>0</v>
      </c>
      <c r="AU95" s="78">
        <f>'2019-09 - Gymnázium Mladá...'!P124</f>
        <v>0</v>
      </c>
      <c r="AV95" s="77">
        <f>'2019-09 - Gymnázium Mladá...'!J31</f>
        <v>0</v>
      </c>
      <c r="AW95" s="77">
        <f>'2019-09 - Gymnázium Mladá...'!J32</f>
        <v>0</v>
      </c>
      <c r="AX95" s="77">
        <f>'2019-09 - Gymnázium Mladá...'!J33</f>
        <v>0</v>
      </c>
      <c r="AY95" s="77">
        <f>'2019-09 - Gymnázium Mladá...'!J34</f>
        <v>0</v>
      </c>
      <c r="AZ95" s="77">
        <f>'2019-09 - Gymnázium Mladá...'!F31</f>
        <v>0</v>
      </c>
      <c r="BA95" s="77">
        <f>'2019-09 - Gymnázium Mladá...'!F32</f>
        <v>0</v>
      </c>
      <c r="BB95" s="77">
        <f>'2019-09 - Gymnázium Mladá...'!F33</f>
        <v>0</v>
      </c>
      <c r="BC95" s="77">
        <f>'2019-09 - Gymnázium Mladá...'!F34</f>
        <v>0</v>
      </c>
      <c r="BD95" s="79">
        <f>'2019-09 - Gymnázium Mladá...'!F35</f>
        <v>0</v>
      </c>
      <c r="BT95" s="80" t="s">
        <v>81</v>
      </c>
      <c r="BU95" s="80" t="s">
        <v>82</v>
      </c>
      <c r="BV95" s="80" t="s">
        <v>77</v>
      </c>
      <c r="BW95" s="80" t="s">
        <v>4</v>
      </c>
      <c r="BX95" s="80" t="s">
        <v>78</v>
      </c>
      <c r="CL95" s="80" t="s">
        <v>1</v>
      </c>
    </row>
    <row r="96" spans="2:44" s="1" customFormat="1" ht="30" customHeight="1">
      <c r="B96" s="30"/>
      <c r="AR96" s="30"/>
    </row>
    <row r="97" spans="2:44" s="1" customFormat="1" ht="6.95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30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2019-09 - Gymnázium Mlad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4"/>
  <sheetViews>
    <sheetView showGridLines="0" tabSelected="1" workbookViewId="0" topLeftCell="A81">
      <selection activeCell="F180" sqref="F18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4</v>
      </c>
    </row>
    <row r="3" spans="2:46" ht="6.95" customHeight="1">
      <c r="B3" s="16"/>
      <c r="C3" s="17"/>
      <c r="D3" s="17"/>
      <c r="E3" s="17"/>
      <c r="F3" s="17"/>
      <c r="G3" s="17"/>
      <c r="H3" s="17"/>
      <c r="I3" s="82"/>
      <c r="J3" s="17"/>
      <c r="K3" s="17"/>
      <c r="L3" s="18"/>
      <c r="AT3" s="15" t="s">
        <v>83</v>
      </c>
    </row>
    <row r="4" spans="2:46" ht="24.95" customHeight="1">
      <c r="B4" s="18"/>
      <c r="D4" s="19" t="s">
        <v>84</v>
      </c>
      <c r="L4" s="18"/>
      <c r="M4" s="83" t="s">
        <v>10</v>
      </c>
      <c r="AT4" s="15" t="s">
        <v>3</v>
      </c>
    </row>
    <row r="5" spans="2:12" ht="6.95" customHeight="1">
      <c r="B5" s="18"/>
      <c r="L5" s="18"/>
    </row>
    <row r="6" spans="2:12" s="1" customFormat="1" ht="12" customHeight="1">
      <c r="B6" s="30"/>
      <c r="D6" s="25" t="s">
        <v>16</v>
      </c>
      <c r="I6" s="84"/>
      <c r="L6" s="30"/>
    </row>
    <row r="7" spans="2:12" s="1" customFormat="1" ht="36.95" customHeight="1">
      <c r="B7" s="30"/>
      <c r="E7" s="208" t="s">
        <v>17</v>
      </c>
      <c r="F7" s="227"/>
      <c r="G7" s="227"/>
      <c r="H7" s="227"/>
      <c r="I7" s="84"/>
      <c r="L7" s="30"/>
    </row>
    <row r="8" spans="2:12" s="1" customFormat="1" ht="12">
      <c r="B8" s="30"/>
      <c r="I8" s="84"/>
      <c r="L8" s="30"/>
    </row>
    <row r="9" spans="2:12" s="1" customFormat="1" ht="12" customHeight="1">
      <c r="B9" s="30"/>
      <c r="D9" s="25" t="s">
        <v>18</v>
      </c>
      <c r="F9" s="23" t="s">
        <v>1</v>
      </c>
      <c r="I9" s="85" t="s">
        <v>19</v>
      </c>
      <c r="J9" s="23" t="s">
        <v>1</v>
      </c>
      <c r="L9" s="30"/>
    </row>
    <row r="10" spans="2:12" s="1" customFormat="1" ht="12" customHeight="1">
      <c r="B10" s="30"/>
      <c r="D10" s="25" t="s">
        <v>20</v>
      </c>
      <c r="F10" s="23" t="s">
        <v>21</v>
      </c>
      <c r="I10" s="85" t="s">
        <v>22</v>
      </c>
      <c r="J10" s="50" t="str">
        <f>'Rekapitulace stavby'!AN8</f>
        <v>25. 9. 2019</v>
      </c>
      <c r="L10" s="30"/>
    </row>
    <row r="11" spans="2:12" s="1" customFormat="1" ht="10.9" customHeight="1">
      <c r="B11" s="30"/>
      <c r="I11" s="84"/>
      <c r="L11" s="30"/>
    </row>
    <row r="12" spans="2:12" s="1" customFormat="1" ht="12" customHeight="1">
      <c r="B12" s="30"/>
      <c r="D12" s="25" t="s">
        <v>24</v>
      </c>
      <c r="I12" s="85" t="s">
        <v>25</v>
      </c>
      <c r="J12" s="23" t="s">
        <v>1</v>
      </c>
      <c r="L12" s="30"/>
    </row>
    <row r="13" spans="2:12" s="1" customFormat="1" ht="18" customHeight="1">
      <c r="B13" s="30"/>
      <c r="E13" s="23" t="s">
        <v>26</v>
      </c>
      <c r="I13" s="85" t="s">
        <v>27</v>
      </c>
      <c r="J13" s="23" t="s">
        <v>1</v>
      </c>
      <c r="L13" s="30"/>
    </row>
    <row r="14" spans="2:12" s="1" customFormat="1" ht="6.95" customHeight="1">
      <c r="B14" s="30"/>
      <c r="I14" s="84"/>
      <c r="L14" s="30"/>
    </row>
    <row r="15" spans="2:12" s="1" customFormat="1" ht="12" customHeight="1">
      <c r="B15" s="30"/>
      <c r="D15" s="25" t="s">
        <v>28</v>
      </c>
      <c r="I15" s="85" t="s">
        <v>25</v>
      </c>
      <c r="J15" s="26" t="str">
        <f>'Rekapitulace stavby'!AN13</f>
        <v>Vyplň údaj</v>
      </c>
      <c r="L15" s="30"/>
    </row>
    <row r="16" spans="2:12" s="1" customFormat="1" ht="18" customHeight="1">
      <c r="B16" s="30"/>
      <c r="E16" s="228" t="str">
        <f>'Rekapitulace stavby'!E14</f>
        <v>Vyplň údaj</v>
      </c>
      <c r="F16" s="215"/>
      <c r="G16" s="215"/>
      <c r="H16" s="215"/>
      <c r="I16" s="85" t="s">
        <v>27</v>
      </c>
      <c r="J16" s="26" t="str">
        <f>'Rekapitulace stavby'!AN14</f>
        <v>Vyplň údaj</v>
      </c>
      <c r="L16" s="30"/>
    </row>
    <row r="17" spans="2:12" s="1" customFormat="1" ht="6.95" customHeight="1">
      <c r="B17" s="30"/>
      <c r="I17" s="84"/>
      <c r="L17" s="30"/>
    </row>
    <row r="18" spans="2:12" s="1" customFormat="1" ht="12" customHeight="1">
      <c r="B18" s="30"/>
      <c r="D18" s="25" t="s">
        <v>30</v>
      </c>
      <c r="I18" s="85" t="s">
        <v>25</v>
      </c>
      <c r="J18" s="23" t="str">
        <f>IF('Rekapitulace stavby'!AN16="","",'Rekapitulace stavby'!AN16)</f>
        <v/>
      </c>
      <c r="L18" s="30"/>
    </row>
    <row r="19" spans="2:12" s="1" customFormat="1" ht="18" customHeight="1">
      <c r="B19" s="30"/>
      <c r="E19" s="23" t="str">
        <f>IF('Rekapitulace stavby'!E17="","",'Rekapitulace stavby'!E17)</f>
        <v xml:space="preserve"> </v>
      </c>
      <c r="I19" s="85" t="s">
        <v>27</v>
      </c>
      <c r="J19" s="23" t="str">
        <f>IF('Rekapitulace stavby'!AN17="","",'Rekapitulace stavby'!AN17)</f>
        <v/>
      </c>
      <c r="L19" s="30"/>
    </row>
    <row r="20" spans="2:12" s="1" customFormat="1" ht="6.95" customHeight="1">
      <c r="B20" s="30"/>
      <c r="I20" s="84"/>
      <c r="L20" s="30"/>
    </row>
    <row r="21" spans="2:12" s="1" customFormat="1" ht="12" customHeight="1">
      <c r="B21" s="30"/>
      <c r="D21" s="25" t="s">
        <v>33</v>
      </c>
      <c r="I21" s="85" t="s">
        <v>25</v>
      </c>
      <c r="J21" s="23" t="str">
        <f>IF('Rekapitulace stavby'!AN19="","",'Rekapitulace stavby'!AN19)</f>
        <v/>
      </c>
      <c r="L21" s="30"/>
    </row>
    <row r="22" spans="2:12" s="1" customFormat="1" ht="18" customHeight="1">
      <c r="B22" s="30"/>
      <c r="E22" s="23" t="str">
        <f>IF('Rekapitulace stavby'!E20="","",'Rekapitulace stavby'!E20)</f>
        <v xml:space="preserve"> </v>
      </c>
      <c r="I22" s="85" t="s">
        <v>27</v>
      </c>
      <c r="J22" s="23" t="str">
        <f>IF('Rekapitulace stavby'!AN20="","",'Rekapitulace stavby'!AN20)</f>
        <v/>
      </c>
      <c r="L22" s="30"/>
    </row>
    <row r="23" spans="2:12" s="1" customFormat="1" ht="6.95" customHeight="1">
      <c r="B23" s="30"/>
      <c r="I23" s="84"/>
      <c r="L23" s="30"/>
    </row>
    <row r="24" spans="2:12" s="1" customFormat="1" ht="12" customHeight="1">
      <c r="B24" s="30"/>
      <c r="D24" s="25" t="s">
        <v>34</v>
      </c>
      <c r="I24" s="84"/>
      <c r="L24" s="30"/>
    </row>
    <row r="25" spans="2:12" s="7" customFormat="1" ht="89.25" customHeight="1">
      <c r="B25" s="86"/>
      <c r="E25" s="219" t="s">
        <v>35</v>
      </c>
      <c r="F25" s="219"/>
      <c r="G25" s="219"/>
      <c r="H25" s="219"/>
      <c r="I25" s="87"/>
      <c r="L25" s="86"/>
    </row>
    <row r="26" spans="2:12" s="1" customFormat="1" ht="6.95" customHeight="1">
      <c r="B26" s="30"/>
      <c r="I26" s="84"/>
      <c r="L26" s="30"/>
    </row>
    <row r="27" spans="2:12" s="1" customFormat="1" ht="6.95" customHeight="1">
      <c r="B27" s="30"/>
      <c r="D27" s="51"/>
      <c r="E27" s="51"/>
      <c r="F27" s="51"/>
      <c r="G27" s="51"/>
      <c r="H27" s="51"/>
      <c r="I27" s="88"/>
      <c r="J27" s="51"/>
      <c r="K27" s="51"/>
      <c r="L27" s="30"/>
    </row>
    <row r="28" spans="2:12" s="1" customFormat="1" ht="25.35" customHeight="1">
      <c r="B28" s="30"/>
      <c r="D28" s="89" t="s">
        <v>36</v>
      </c>
      <c r="I28" s="84"/>
      <c r="J28" s="64">
        <f>ROUND(J124,2)</f>
        <v>0</v>
      </c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88"/>
      <c r="J29" s="51"/>
      <c r="K29" s="51"/>
      <c r="L29" s="30"/>
    </row>
    <row r="30" spans="2:12" s="1" customFormat="1" ht="14.45" customHeight="1">
      <c r="B30" s="30"/>
      <c r="F30" s="33" t="s">
        <v>38</v>
      </c>
      <c r="I30" s="90" t="s">
        <v>37</v>
      </c>
      <c r="J30" s="33" t="s">
        <v>39</v>
      </c>
      <c r="L30" s="30"/>
    </row>
    <row r="31" spans="2:12" s="1" customFormat="1" ht="14.45" customHeight="1">
      <c r="B31" s="30"/>
      <c r="D31" s="91" t="s">
        <v>40</v>
      </c>
      <c r="E31" s="25" t="s">
        <v>41</v>
      </c>
      <c r="F31" s="92">
        <f>ROUND((SUM(BE124:BE183)),2)</f>
        <v>0</v>
      </c>
      <c r="I31" s="93">
        <v>0.21</v>
      </c>
      <c r="J31" s="92">
        <f>ROUND(((SUM(BE124:BE183))*I31),2)</f>
        <v>0</v>
      </c>
      <c r="L31" s="30"/>
    </row>
    <row r="32" spans="2:12" s="1" customFormat="1" ht="14.45" customHeight="1">
      <c r="B32" s="30"/>
      <c r="E32" s="25" t="s">
        <v>42</v>
      </c>
      <c r="F32" s="92">
        <f>ROUND((SUM(BF124:BF183)),2)</f>
        <v>0</v>
      </c>
      <c r="I32" s="93">
        <v>0.15</v>
      </c>
      <c r="J32" s="92">
        <f>ROUND(((SUM(BF124:BF183))*I32),2)</f>
        <v>0</v>
      </c>
      <c r="L32" s="30"/>
    </row>
    <row r="33" spans="2:12" s="1" customFormat="1" ht="14.45" customHeight="1" hidden="1">
      <c r="B33" s="30"/>
      <c r="E33" s="25" t="s">
        <v>43</v>
      </c>
      <c r="F33" s="92">
        <f>ROUND((SUM(BG124:BG183)),2)</f>
        <v>0</v>
      </c>
      <c r="I33" s="93">
        <v>0.21</v>
      </c>
      <c r="J33" s="92">
        <f>0</f>
        <v>0</v>
      </c>
      <c r="L33" s="30"/>
    </row>
    <row r="34" spans="2:12" s="1" customFormat="1" ht="14.45" customHeight="1" hidden="1">
      <c r="B34" s="30"/>
      <c r="E34" s="25" t="s">
        <v>44</v>
      </c>
      <c r="F34" s="92">
        <f>ROUND((SUM(BH124:BH183)),2)</f>
        <v>0</v>
      </c>
      <c r="I34" s="93">
        <v>0.15</v>
      </c>
      <c r="J34" s="92">
        <f>0</f>
        <v>0</v>
      </c>
      <c r="L34" s="30"/>
    </row>
    <row r="35" spans="2:12" s="1" customFormat="1" ht="14.45" customHeight="1" hidden="1">
      <c r="B35" s="30"/>
      <c r="E35" s="25" t="s">
        <v>45</v>
      </c>
      <c r="F35" s="92">
        <f>ROUND((SUM(BI124:BI183)),2)</f>
        <v>0</v>
      </c>
      <c r="I35" s="93">
        <v>0</v>
      </c>
      <c r="J35" s="92">
        <f>0</f>
        <v>0</v>
      </c>
      <c r="L35" s="30"/>
    </row>
    <row r="36" spans="2:12" s="1" customFormat="1" ht="6.95" customHeight="1">
      <c r="B36" s="30"/>
      <c r="I36" s="84"/>
      <c r="L36" s="30"/>
    </row>
    <row r="37" spans="2:12" s="1" customFormat="1" ht="25.35" customHeight="1">
      <c r="B37" s="30"/>
      <c r="C37" s="94"/>
      <c r="D37" s="95" t="s">
        <v>46</v>
      </c>
      <c r="E37" s="55"/>
      <c r="F37" s="55"/>
      <c r="G37" s="96" t="s">
        <v>47</v>
      </c>
      <c r="H37" s="97" t="s">
        <v>48</v>
      </c>
      <c r="I37" s="98"/>
      <c r="J37" s="99">
        <f>SUM(J28:J35)</f>
        <v>0</v>
      </c>
      <c r="K37" s="100"/>
      <c r="L37" s="30"/>
    </row>
    <row r="38" spans="2:12" s="1" customFormat="1" ht="14.45" customHeight="1">
      <c r="B38" s="30"/>
      <c r="I38" s="84"/>
      <c r="L38" s="30"/>
    </row>
    <row r="39" spans="2:12" ht="14.45" customHeight="1">
      <c r="B39" s="18"/>
      <c r="L39" s="18"/>
    </row>
    <row r="40" spans="2:12" ht="14.45" customHeight="1">
      <c r="B40" s="18"/>
      <c r="L40" s="18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49</v>
      </c>
      <c r="E50" s="40"/>
      <c r="F50" s="40"/>
      <c r="G50" s="39" t="s">
        <v>50</v>
      </c>
      <c r="H50" s="40"/>
      <c r="I50" s="101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51</v>
      </c>
      <c r="E61" s="32"/>
      <c r="F61" s="102" t="s">
        <v>52</v>
      </c>
      <c r="G61" s="41" t="s">
        <v>51</v>
      </c>
      <c r="H61" s="32"/>
      <c r="I61" s="103"/>
      <c r="J61" s="104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53</v>
      </c>
      <c r="E65" s="40"/>
      <c r="F65" s="40"/>
      <c r="G65" s="39" t="s">
        <v>54</v>
      </c>
      <c r="H65" s="40"/>
      <c r="I65" s="101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51</v>
      </c>
      <c r="E76" s="32"/>
      <c r="F76" s="102" t="s">
        <v>52</v>
      </c>
      <c r="G76" s="41" t="s">
        <v>51</v>
      </c>
      <c r="H76" s="32"/>
      <c r="I76" s="103"/>
      <c r="J76" s="104" t="s">
        <v>52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105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106"/>
      <c r="J81" s="45"/>
      <c r="K81" s="45"/>
      <c r="L81" s="30"/>
    </row>
    <row r="82" spans="2:12" s="1" customFormat="1" ht="24.95" customHeight="1">
      <c r="B82" s="30"/>
      <c r="C82" s="19" t="s">
        <v>85</v>
      </c>
      <c r="I82" s="84"/>
      <c r="L82" s="30"/>
    </row>
    <row r="83" spans="2:12" s="1" customFormat="1" ht="6.95" customHeight="1">
      <c r="B83" s="30"/>
      <c r="I83" s="84"/>
      <c r="L83" s="30"/>
    </row>
    <row r="84" spans="2:12" s="1" customFormat="1" ht="12" customHeight="1">
      <c r="B84" s="30"/>
      <c r="C84" s="25" t="s">
        <v>16</v>
      </c>
      <c r="I84" s="84"/>
      <c r="L84" s="30"/>
    </row>
    <row r="85" spans="2:12" s="1" customFormat="1" ht="16.5" customHeight="1">
      <c r="B85" s="30"/>
      <c r="E85" s="208" t="str">
        <f>E7</f>
        <v>Gymnázium Mladá Boleslav, výměna osvětlení učeben</v>
      </c>
      <c r="F85" s="227"/>
      <c r="G85" s="227"/>
      <c r="H85" s="227"/>
      <c r="I85" s="84"/>
      <c r="L85" s="30"/>
    </row>
    <row r="86" spans="2:12" s="1" customFormat="1" ht="6.95" customHeight="1">
      <c r="B86" s="30"/>
      <c r="I86" s="84"/>
      <c r="L86" s="30"/>
    </row>
    <row r="87" spans="2:12" s="1" customFormat="1" ht="12" customHeight="1">
      <c r="B87" s="30"/>
      <c r="C87" s="25" t="s">
        <v>20</v>
      </c>
      <c r="F87" s="23" t="str">
        <f>F10</f>
        <v>Mladá Boleslav</v>
      </c>
      <c r="I87" s="85" t="s">
        <v>22</v>
      </c>
      <c r="J87" s="50" t="str">
        <f>IF(J10="","",J10)</f>
        <v>25. 9. 2019</v>
      </c>
      <c r="L87" s="30"/>
    </row>
    <row r="88" spans="2:12" s="1" customFormat="1" ht="6.95" customHeight="1">
      <c r="B88" s="30"/>
      <c r="I88" s="84"/>
      <c r="L88" s="30"/>
    </row>
    <row r="89" spans="2:12" s="1" customFormat="1" ht="15.2" customHeight="1">
      <c r="B89" s="30"/>
      <c r="C89" s="25" t="s">
        <v>24</v>
      </c>
      <c r="F89" s="23" t="str">
        <f>E13</f>
        <v>Gymnázium, Palackého 191/1, Mladá Boleslav</v>
      </c>
      <c r="I89" s="85" t="s">
        <v>30</v>
      </c>
      <c r="J89" s="28" t="str">
        <f>E19</f>
        <v xml:space="preserve"> </v>
      </c>
      <c r="L89" s="30"/>
    </row>
    <row r="90" spans="2:12" s="1" customFormat="1" ht="15.2" customHeight="1">
      <c r="B90" s="30"/>
      <c r="C90" s="25" t="s">
        <v>28</v>
      </c>
      <c r="F90" s="23" t="str">
        <f>IF(E16="","",E16)</f>
        <v>Vyplň údaj</v>
      </c>
      <c r="I90" s="85" t="s">
        <v>33</v>
      </c>
      <c r="J90" s="28" t="str">
        <f>E22</f>
        <v xml:space="preserve"> </v>
      </c>
      <c r="L90" s="30"/>
    </row>
    <row r="91" spans="2:12" s="1" customFormat="1" ht="10.35" customHeight="1">
      <c r="B91" s="30"/>
      <c r="I91" s="84"/>
      <c r="L91" s="30"/>
    </row>
    <row r="92" spans="2:12" s="1" customFormat="1" ht="29.25" customHeight="1">
      <c r="B92" s="30"/>
      <c r="C92" s="107" t="s">
        <v>86</v>
      </c>
      <c r="D92" s="94"/>
      <c r="E92" s="94"/>
      <c r="F92" s="94"/>
      <c r="G92" s="94"/>
      <c r="H92" s="94"/>
      <c r="I92" s="108"/>
      <c r="J92" s="109" t="s">
        <v>87</v>
      </c>
      <c r="K92" s="94"/>
      <c r="L92" s="30"/>
    </row>
    <row r="93" spans="2:12" s="1" customFormat="1" ht="10.35" customHeight="1">
      <c r="B93" s="30"/>
      <c r="I93" s="84"/>
      <c r="L93" s="30"/>
    </row>
    <row r="94" spans="2:47" s="1" customFormat="1" ht="22.9" customHeight="1">
      <c r="B94" s="30"/>
      <c r="C94" s="110" t="s">
        <v>88</v>
      </c>
      <c r="I94" s="84"/>
      <c r="J94" s="64">
        <f>J124</f>
        <v>0</v>
      </c>
      <c r="L94" s="30"/>
      <c r="AU94" s="15" t="s">
        <v>89</v>
      </c>
    </row>
    <row r="95" spans="2:12" s="8" customFormat="1" ht="24.95" customHeight="1">
      <c r="B95" s="111"/>
      <c r="D95" s="112" t="s">
        <v>90</v>
      </c>
      <c r="E95" s="113"/>
      <c r="F95" s="113"/>
      <c r="G95" s="113"/>
      <c r="H95" s="113"/>
      <c r="I95" s="114"/>
      <c r="J95" s="115">
        <f>J125</f>
        <v>0</v>
      </c>
      <c r="L95" s="111"/>
    </row>
    <row r="96" spans="2:12" s="9" customFormat="1" ht="19.9" customHeight="1">
      <c r="B96" s="116"/>
      <c r="D96" s="117" t="s">
        <v>91</v>
      </c>
      <c r="E96" s="118"/>
      <c r="F96" s="118"/>
      <c r="G96" s="118"/>
      <c r="H96" s="118"/>
      <c r="I96" s="119"/>
      <c r="J96" s="120">
        <f>J126</f>
        <v>0</v>
      </c>
      <c r="L96" s="116"/>
    </row>
    <row r="97" spans="2:12" s="9" customFormat="1" ht="19.9" customHeight="1">
      <c r="B97" s="116"/>
      <c r="D97" s="117" t="s">
        <v>92</v>
      </c>
      <c r="E97" s="118"/>
      <c r="F97" s="118"/>
      <c r="G97" s="118"/>
      <c r="H97" s="118"/>
      <c r="I97" s="119"/>
      <c r="J97" s="120">
        <f>J131</f>
        <v>0</v>
      </c>
      <c r="L97" s="116"/>
    </row>
    <row r="98" spans="2:12" s="9" customFormat="1" ht="19.9" customHeight="1">
      <c r="B98" s="116"/>
      <c r="D98" s="117" t="s">
        <v>93</v>
      </c>
      <c r="E98" s="118"/>
      <c r="F98" s="118"/>
      <c r="G98" s="118"/>
      <c r="H98" s="118"/>
      <c r="I98" s="119"/>
      <c r="J98" s="120">
        <f>J136</f>
        <v>0</v>
      </c>
      <c r="L98" s="116"/>
    </row>
    <row r="99" spans="2:12" s="8" customFormat="1" ht="24.95" customHeight="1">
      <c r="B99" s="111"/>
      <c r="D99" s="112" t="s">
        <v>94</v>
      </c>
      <c r="E99" s="113"/>
      <c r="F99" s="113"/>
      <c r="G99" s="113"/>
      <c r="H99" s="113"/>
      <c r="I99" s="114"/>
      <c r="J99" s="115">
        <f>J140</f>
        <v>0</v>
      </c>
      <c r="L99" s="111"/>
    </row>
    <row r="100" spans="2:12" s="9" customFormat="1" ht="19.9" customHeight="1">
      <c r="B100" s="116"/>
      <c r="D100" s="117" t="s">
        <v>95</v>
      </c>
      <c r="E100" s="118"/>
      <c r="F100" s="118"/>
      <c r="G100" s="118"/>
      <c r="H100" s="118"/>
      <c r="I100" s="119"/>
      <c r="J100" s="120">
        <f>J141</f>
        <v>0</v>
      </c>
      <c r="L100" s="116"/>
    </row>
    <row r="101" spans="2:12" s="9" customFormat="1" ht="19.9" customHeight="1">
      <c r="B101" s="116"/>
      <c r="D101" s="117" t="s">
        <v>96</v>
      </c>
      <c r="E101" s="118"/>
      <c r="F101" s="118"/>
      <c r="G101" s="118"/>
      <c r="H101" s="118"/>
      <c r="I101" s="119"/>
      <c r="J101" s="120">
        <f>J157</f>
        <v>0</v>
      </c>
      <c r="L101" s="116"/>
    </row>
    <row r="102" spans="2:12" s="9" customFormat="1" ht="19.9" customHeight="1">
      <c r="B102" s="116"/>
      <c r="D102" s="117" t="s">
        <v>97</v>
      </c>
      <c r="E102" s="118"/>
      <c r="F102" s="118"/>
      <c r="G102" s="118"/>
      <c r="H102" s="118"/>
      <c r="I102" s="119"/>
      <c r="J102" s="120">
        <f>J167</f>
        <v>0</v>
      </c>
      <c r="L102" s="116"/>
    </row>
    <row r="103" spans="2:12" s="8" customFormat="1" ht="24.95" customHeight="1">
      <c r="B103" s="111"/>
      <c r="D103" s="112" t="s">
        <v>98</v>
      </c>
      <c r="E103" s="113"/>
      <c r="F103" s="113"/>
      <c r="G103" s="113"/>
      <c r="H103" s="113"/>
      <c r="I103" s="114"/>
      <c r="J103" s="115">
        <f>J173</f>
        <v>0</v>
      </c>
      <c r="L103" s="111"/>
    </row>
    <row r="104" spans="2:12" s="8" customFormat="1" ht="24.95" customHeight="1">
      <c r="B104" s="111"/>
      <c r="D104" s="112" t="s">
        <v>99</v>
      </c>
      <c r="E104" s="113"/>
      <c r="F104" s="113"/>
      <c r="G104" s="113"/>
      <c r="H104" s="113"/>
      <c r="I104" s="114"/>
      <c r="J104" s="115">
        <f>J176</f>
        <v>0</v>
      </c>
      <c r="L104" s="111"/>
    </row>
    <row r="105" spans="2:12" s="9" customFormat="1" ht="19.9" customHeight="1">
      <c r="B105" s="116"/>
      <c r="D105" s="117" t="s">
        <v>100</v>
      </c>
      <c r="E105" s="118"/>
      <c r="F105" s="118"/>
      <c r="G105" s="118"/>
      <c r="H105" s="118"/>
      <c r="I105" s="119"/>
      <c r="J105" s="120">
        <f>J177</f>
        <v>0</v>
      </c>
      <c r="L105" s="116"/>
    </row>
    <row r="106" spans="2:12" s="9" customFormat="1" ht="19.9" customHeight="1">
      <c r="B106" s="116"/>
      <c r="D106" s="117" t="s">
        <v>101</v>
      </c>
      <c r="E106" s="118"/>
      <c r="F106" s="118"/>
      <c r="G106" s="118"/>
      <c r="H106" s="118"/>
      <c r="I106" s="119"/>
      <c r="J106" s="120">
        <f>J179</f>
        <v>0</v>
      </c>
      <c r="L106" s="116"/>
    </row>
    <row r="107" spans="2:12" s="1" customFormat="1" ht="21.75" customHeight="1">
      <c r="B107" s="30"/>
      <c r="I107" s="84"/>
      <c r="L107" s="30"/>
    </row>
    <row r="108" spans="2:12" s="1" customFormat="1" ht="6.95" customHeight="1">
      <c r="B108" s="42"/>
      <c r="C108" s="43"/>
      <c r="D108" s="43"/>
      <c r="E108" s="43"/>
      <c r="F108" s="43"/>
      <c r="G108" s="43"/>
      <c r="H108" s="43"/>
      <c r="I108" s="105"/>
      <c r="J108" s="43"/>
      <c r="K108" s="43"/>
      <c r="L108" s="30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106"/>
      <c r="J112" s="45"/>
      <c r="K112" s="45"/>
      <c r="L112" s="30"/>
    </row>
    <row r="113" spans="2:12" s="1" customFormat="1" ht="24.95" customHeight="1">
      <c r="B113" s="30"/>
      <c r="C113" s="19" t="s">
        <v>102</v>
      </c>
      <c r="I113" s="84"/>
      <c r="L113" s="30"/>
    </row>
    <row r="114" spans="2:12" s="1" customFormat="1" ht="6.95" customHeight="1">
      <c r="B114" s="30"/>
      <c r="I114" s="84"/>
      <c r="L114" s="30"/>
    </row>
    <row r="115" spans="2:12" s="1" customFormat="1" ht="12" customHeight="1">
      <c r="B115" s="30"/>
      <c r="C115" s="25" t="s">
        <v>16</v>
      </c>
      <c r="I115" s="84"/>
      <c r="L115" s="30"/>
    </row>
    <row r="116" spans="2:12" s="1" customFormat="1" ht="16.5" customHeight="1">
      <c r="B116" s="30"/>
      <c r="E116" s="208" t="str">
        <f>E7</f>
        <v>Gymnázium Mladá Boleslav, výměna osvětlení učeben</v>
      </c>
      <c r="F116" s="227"/>
      <c r="G116" s="227"/>
      <c r="H116" s="227"/>
      <c r="I116" s="84"/>
      <c r="L116" s="30"/>
    </row>
    <row r="117" spans="2:12" s="1" customFormat="1" ht="6.95" customHeight="1">
      <c r="B117" s="30"/>
      <c r="I117" s="84"/>
      <c r="L117" s="30"/>
    </row>
    <row r="118" spans="2:12" s="1" customFormat="1" ht="12" customHeight="1">
      <c r="B118" s="30"/>
      <c r="C118" s="25" t="s">
        <v>20</v>
      </c>
      <c r="F118" s="23" t="str">
        <f>F10</f>
        <v>Mladá Boleslav</v>
      </c>
      <c r="I118" s="85" t="s">
        <v>22</v>
      </c>
      <c r="J118" s="50" t="str">
        <f>IF(J10="","",J10)</f>
        <v>25. 9. 2019</v>
      </c>
      <c r="L118" s="30"/>
    </row>
    <row r="119" spans="2:12" s="1" customFormat="1" ht="6.95" customHeight="1">
      <c r="B119" s="30"/>
      <c r="I119" s="84"/>
      <c r="L119" s="30"/>
    </row>
    <row r="120" spans="2:12" s="1" customFormat="1" ht="15.2" customHeight="1">
      <c r="B120" s="30"/>
      <c r="C120" s="25" t="s">
        <v>24</v>
      </c>
      <c r="F120" s="23" t="str">
        <f>E13</f>
        <v>Gymnázium, Palackého 191/1, Mladá Boleslav</v>
      </c>
      <c r="I120" s="85" t="s">
        <v>30</v>
      </c>
      <c r="J120" s="28" t="str">
        <f>E19</f>
        <v xml:space="preserve"> </v>
      </c>
      <c r="L120" s="30"/>
    </row>
    <row r="121" spans="2:12" s="1" customFormat="1" ht="15.2" customHeight="1">
      <c r="B121" s="30"/>
      <c r="C121" s="25" t="s">
        <v>28</v>
      </c>
      <c r="F121" s="23" t="str">
        <f>IF(E16="","",E16)</f>
        <v>Vyplň údaj</v>
      </c>
      <c r="I121" s="85" t="s">
        <v>33</v>
      </c>
      <c r="J121" s="28" t="str">
        <f>E22</f>
        <v xml:space="preserve"> </v>
      </c>
      <c r="L121" s="30"/>
    </row>
    <row r="122" spans="2:12" s="1" customFormat="1" ht="10.35" customHeight="1">
      <c r="B122" s="30"/>
      <c r="I122" s="84"/>
      <c r="L122" s="30"/>
    </row>
    <row r="123" spans="2:20" s="10" customFormat="1" ht="29.25" customHeight="1">
      <c r="B123" s="121"/>
      <c r="C123" s="122" t="s">
        <v>103</v>
      </c>
      <c r="D123" s="123" t="s">
        <v>61</v>
      </c>
      <c r="E123" s="123" t="s">
        <v>57</v>
      </c>
      <c r="F123" s="123" t="s">
        <v>58</v>
      </c>
      <c r="G123" s="123" t="s">
        <v>104</v>
      </c>
      <c r="H123" s="123" t="s">
        <v>105</v>
      </c>
      <c r="I123" s="124" t="s">
        <v>106</v>
      </c>
      <c r="J123" s="125" t="s">
        <v>87</v>
      </c>
      <c r="K123" s="126" t="s">
        <v>107</v>
      </c>
      <c r="L123" s="121"/>
      <c r="M123" s="57" t="s">
        <v>1</v>
      </c>
      <c r="N123" s="58" t="s">
        <v>40</v>
      </c>
      <c r="O123" s="58" t="s">
        <v>108</v>
      </c>
      <c r="P123" s="58" t="s">
        <v>109</v>
      </c>
      <c r="Q123" s="58" t="s">
        <v>110</v>
      </c>
      <c r="R123" s="58" t="s">
        <v>111</v>
      </c>
      <c r="S123" s="58" t="s">
        <v>112</v>
      </c>
      <c r="T123" s="59" t="s">
        <v>113</v>
      </c>
    </row>
    <row r="124" spans="2:63" s="1" customFormat="1" ht="22.9" customHeight="1">
      <c r="B124" s="30"/>
      <c r="C124" s="62" t="s">
        <v>114</v>
      </c>
      <c r="I124" s="84"/>
      <c r="J124" s="127">
        <f>BK124</f>
        <v>0</v>
      </c>
      <c r="L124" s="30"/>
      <c r="M124" s="60"/>
      <c r="N124" s="51"/>
      <c r="O124" s="51"/>
      <c r="P124" s="128">
        <f>P125+P140+P173+P176</f>
        <v>0</v>
      </c>
      <c r="Q124" s="51"/>
      <c r="R124" s="128">
        <f>R125+R140+R173+R176</f>
        <v>0.5982559999999999</v>
      </c>
      <c r="S124" s="51"/>
      <c r="T124" s="129">
        <f>T125+T140+T173+T176</f>
        <v>0.46975</v>
      </c>
      <c r="AT124" s="15" t="s">
        <v>75</v>
      </c>
      <c r="AU124" s="15" t="s">
        <v>89</v>
      </c>
      <c r="BK124" s="130">
        <f>BK125+BK140+BK173+BK176</f>
        <v>0</v>
      </c>
    </row>
    <row r="125" spans="2:63" s="11" customFormat="1" ht="25.9" customHeight="1">
      <c r="B125" s="131"/>
      <c r="D125" s="132" t="s">
        <v>75</v>
      </c>
      <c r="E125" s="133" t="s">
        <v>115</v>
      </c>
      <c r="F125" s="133" t="s">
        <v>116</v>
      </c>
      <c r="I125" s="134"/>
      <c r="J125" s="135">
        <f>BK125</f>
        <v>0</v>
      </c>
      <c r="L125" s="131"/>
      <c r="M125" s="136"/>
      <c r="N125" s="137"/>
      <c r="O125" s="137"/>
      <c r="P125" s="138">
        <f>P126+P131+P136</f>
        <v>0</v>
      </c>
      <c r="Q125" s="137"/>
      <c r="R125" s="138">
        <f>R126+R131+R136</f>
        <v>0.33136</v>
      </c>
      <c r="S125" s="137"/>
      <c r="T125" s="139">
        <f>T126+T131+T136</f>
        <v>0</v>
      </c>
      <c r="AR125" s="132" t="s">
        <v>81</v>
      </c>
      <c r="AT125" s="140" t="s">
        <v>75</v>
      </c>
      <c r="AU125" s="140" t="s">
        <v>76</v>
      </c>
      <c r="AY125" s="132" t="s">
        <v>117</v>
      </c>
      <c r="BK125" s="141">
        <f>BK126+BK131+BK136</f>
        <v>0</v>
      </c>
    </row>
    <row r="126" spans="2:63" s="11" customFormat="1" ht="22.9" customHeight="1">
      <c r="B126" s="131"/>
      <c r="D126" s="132" t="s">
        <v>75</v>
      </c>
      <c r="E126" s="142" t="s">
        <v>118</v>
      </c>
      <c r="F126" s="142" t="s">
        <v>119</v>
      </c>
      <c r="I126" s="134"/>
      <c r="J126" s="143">
        <f>BK126</f>
        <v>0</v>
      </c>
      <c r="L126" s="131"/>
      <c r="M126" s="136"/>
      <c r="N126" s="137"/>
      <c r="O126" s="137"/>
      <c r="P126" s="138">
        <f>SUM(P127:P130)</f>
        <v>0</v>
      </c>
      <c r="Q126" s="137"/>
      <c r="R126" s="138">
        <f>SUM(R127:R130)</f>
        <v>0.33136</v>
      </c>
      <c r="S126" s="137"/>
      <c r="T126" s="139">
        <f>SUM(T127:T130)</f>
        <v>0</v>
      </c>
      <c r="AR126" s="132" t="s">
        <v>81</v>
      </c>
      <c r="AT126" s="140" t="s">
        <v>75</v>
      </c>
      <c r="AU126" s="140" t="s">
        <v>81</v>
      </c>
      <c r="AY126" s="132" t="s">
        <v>117</v>
      </c>
      <c r="BK126" s="141">
        <f>SUM(BK127:BK130)</f>
        <v>0</v>
      </c>
    </row>
    <row r="127" spans="2:65" s="1" customFormat="1" ht="24" customHeight="1">
      <c r="B127" s="144"/>
      <c r="C127" s="145" t="s">
        <v>120</v>
      </c>
      <c r="D127" s="145" t="s">
        <v>121</v>
      </c>
      <c r="E127" s="146" t="s">
        <v>122</v>
      </c>
      <c r="F127" s="147" t="s">
        <v>123</v>
      </c>
      <c r="G127" s="148" t="s">
        <v>124</v>
      </c>
      <c r="H127" s="149">
        <v>30.4</v>
      </c>
      <c r="I127" s="150"/>
      <c r="J127" s="151">
        <f>ROUND(I127*H127,2)</f>
        <v>0</v>
      </c>
      <c r="K127" s="147" t="s">
        <v>125</v>
      </c>
      <c r="L127" s="30"/>
      <c r="M127" s="152" t="s">
        <v>1</v>
      </c>
      <c r="N127" s="153" t="s">
        <v>41</v>
      </c>
      <c r="O127" s="53"/>
      <c r="P127" s="154">
        <f>O127*H127</f>
        <v>0</v>
      </c>
      <c r="Q127" s="154">
        <v>0.003</v>
      </c>
      <c r="R127" s="154">
        <f>Q127*H127</f>
        <v>0.0912</v>
      </c>
      <c r="S127" s="154">
        <v>0</v>
      </c>
      <c r="T127" s="155">
        <f>S127*H127</f>
        <v>0</v>
      </c>
      <c r="AR127" s="156" t="s">
        <v>126</v>
      </c>
      <c r="AT127" s="156" t="s">
        <v>121</v>
      </c>
      <c r="AU127" s="156" t="s">
        <v>83</v>
      </c>
      <c r="AY127" s="15" t="s">
        <v>117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5" t="s">
        <v>81</v>
      </c>
      <c r="BK127" s="157">
        <f>ROUND(I127*H127,2)</f>
        <v>0</v>
      </c>
      <c r="BL127" s="15" t="s">
        <v>126</v>
      </c>
      <c r="BM127" s="156" t="s">
        <v>127</v>
      </c>
    </row>
    <row r="128" spans="2:51" s="12" customFormat="1" ht="12">
      <c r="B128" s="158"/>
      <c r="D128" s="159" t="s">
        <v>128</v>
      </c>
      <c r="E128" s="160" t="s">
        <v>1</v>
      </c>
      <c r="F128" s="161" t="s">
        <v>129</v>
      </c>
      <c r="H128" s="162">
        <v>30.4</v>
      </c>
      <c r="I128" s="163"/>
      <c r="L128" s="158"/>
      <c r="M128" s="164"/>
      <c r="N128" s="165"/>
      <c r="O128" s="165"/>
      <c r="P128" s="165"/>
      <c r="Q128" s="165"/>
      <c r="R128" s="165"/>
      <c r="S128" s="165"/>
      <c r="T128" s="166"/>
      <c r="AT128" s="160" t="s">
        <v>128</v>
      </c>
      <c r="AU128" s="160" t="s">
        <v>83</v>
      </c>
      <c r="AV128" s="12" t="s">
        <v>83</v>
      </c>
      <c r="AW128" s="12" t="s">
        <v>32</v>
      </c>
      <c r="AX128" s="12" t="s">
        <v>81</v>
      </c>
      <c r="AY128" s="160" t="s">
        <v>117</v>
      </c>
    </row>
    <row r="129" spans="2:65" s="1" customFormat="1" ht="36" customHeight="1">
      <c r="B129" s="144"/>
      <c r="C129" s="145" t="s">
        <v>130</v>
      </c>
      <c r="D129" s="145" t="s">
        <v>121</v>
      </c>
      <c r="E129" s="146" t="s">
        <v>131</v>
      </c>
      <c r="F129" s="147" t="s">
        <v>252</v>
      </c>
      <c r="G129" s="148" t="s">
        <v>124</v>
      </c>
      <c r="H129" s="149">
        <v>30.4</v>
      </c>
      <c r="I129" s="150"/>
      <c r="J129" s="151">
        <f>ROUND(I129*H129,2)</f>
        <v>0</v>
      </c>
      <c r="K129" s="147" t="s">
        <v>1</v>
      </c>
      <c r="L129" s="30"/>
      <c r="M129" s="152" t="s">
        <v>1</v>
      </c>
      <c r="N129" s="153" t="s">
        <v>41</v>
      </c>
      <c r="O129" s="53"/>
      <c r="P129" s="154">
        <f>O129*H129</f>
        <v>0</v>
      </c>
      <c r="Q129" s="154">
        <v>0.0079</v>
      </c>
      <c r="R129" s="154">
        <f>Q129*H129</f>
        <v>0.24016</v>
      </c>
      <c r="S129" s="154">
        <v>0</v>
      </c>
      <c r="T129" s="155">
        <f>S129*H129</f>
        <v>0</v>
      </c>
      <c r="AR129" s="156" t="s">
        <v>126</v>
      </c>
      <c r="AT129" s="156" t="s">
        <v>121</v>
      </c>
      <c r="AU129" s="156" t="s">
        <v>83</v>
      </c>
      <c r="AY129" s="15" t="s">
        <v>117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5" t="s">
        <v>81</v>
      </c>
      <c r="BK129" s="157">
        <f>ROUND(I129*H129,2)</f>
        <v>0</v>
      </c>
      <c r="BL129" s="15" t="s">
        <v>126</v>
      </c>
      <c r="BM129" s="156" t="s">
        <v>132</v>
      </c>
    </row>
    <row r="130" spans="2:51" s="12" customFormat="1" ht="12">
      <c r="B130" s="158"/>
      <c r="D130" s="159" t="s">
        <v>128</v>
      </c>
      <c r="E130" s="160" t="s">
        <v>1</v>
      </c>
      <c r="F130" s="161" t="s">
        <v>129</v>
      </c>
      <c r="H130" s="162">
        <v>30.4</v>
      </c>
      <c r="I130" s="163"/>
      <c r="L130" s="158"/>
      <c r="M130" s="164"/>
      <c r="N130" s="165"/>
      <c r="O130" s="165"/>
      <c r="P130" s="165"/>
      <c r="Q130" s="165"/>
      <c r="R130" s="165"/>
      <c r="S130" s="165"/>
      <c r="T130" s="166"/>
      <c r="AT130" s="160" t="s">
        <v>128</v>
      </c>
      <c r="AU130" s="160" t="s">
        <v>83</v>
      </c>
      <c r="AV130" s="12" t="s">
        <v>83</v>
      </c>
      <c r="AW130" s="12" t="s">
        <v>32</v>
      </c>
      <c r="AX130" s="12" t="s">
        <v>81</v>
      </c>
      <c r="AY130" s="160" t="s">
        <v>117</v>
      </c>
    </row>
    <row r="131" spans="2:63" s="11" customFormat="1" ht="22.9" customHeight="1">
      <c r="B131" s="131"/>
      <c r="D131" s="132" t="s">
        <v>75</v>
      </c>
      <c r="E131" s="142" t="s">
        <v>133</v>
      </c>
      <c r="F131" s="142" t="s">
        <v>134</v>
      </c>
      <c r="I131" s="134"/>
      <c r="J131" s="143">
        <f>BK131</f>
        <v>0</v>
      </c>
      <c r="L131" s="131"/>
      <c r="M131" s="136"/>
      <c r="N131" s="137"/>
      <c r="O131" s="137"/>
      <c r="P131" s="138">
        <f>SUM(P132:P135)</f>
        <v>0</v>
      </c>
      <c r="Q131" s="137"/>
      <c r="R131" s="138">
        <f>SUM(R132:R135)</f>
        <v>0</v>
      </c>
      <c r="S131" s="137"/>
      <c r="T131" s="139">
        <f>SUM(T132:T135)</f>
        <v>0</v>
      </c>
      <c r="AR131" s="132" t="s">
        <v>81</v>
      </c>
      <c r="AT131" s="140" t="s">
        <v>75</v>
      </c>
      <c r="AU131" s="140" t="s">
        <v>81</v>
      </c>
      <c r="AY131" s="132" t="s">
        <v>117</v>
      </c>
      <c r="BK131" s="141">
        <f>SUM(BK132:BK135)</f>
        <v>0</v>
      </c>
    </row>
    <row r="132" spans="2:65" s="1" customFormat="1" ht="36" customHeight="1">
      <c r="B132" s="144"/>
      <c r="C132" s="145" t="s">
        <v>135</v>
      </c>
      <c r="D132" s="145" t="s">
        <v>121</v>
      </c>
      <c r="E132" s="146" t="s">
        <v>136</v>
      </c>
      <c r="F132" s="147" t="s">
        <v>253</v>
      </c>
      <c r="G132" s="148" t="s">
        <v>137</v>
      </c>
      <c r="H132" s="149">
        <v>22</v>
      </c>
      <c r="I132" s="150"/>
      <c r="J132" s="151">
        <f>ROUND(I132*H132,2)</f>
        <v>0</v>
      </c>
      <c r="K132" s="147" t="s">
        <v>125</v>
      </c>
      <c r="L132" s="30"/>
      <c r="M132" s="152" t="s">
        <v>1</v>
      </c>
      <c r="N132" s="153" t="s">
        <v>41</v>
      </c>
      <c r="O132" s="53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AR132" s="156" t="s">
        <v>126</v>
      </c>
      <c r="AT132" s="156" t="s">
        <v>121</v>
      </c>
      <c r="AU132" s="156" t="s">
        <v>83</v>
      </c>
      <c r="AY132" s="15" t="s">
        <v>117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5" t="s">
        <v>81</v>
      </c>
      <c r="BK132" s="157">
        <f>ROUND(I132*H132,2)</f>
        <v>0</v>
      </c>
      <c r="BL132" s="15" t="s">
        <v>126</v>
      </c>
      <c r="BM132" s="156" t="s">
        <v>138</v>
      </c>
    </row>
    <row r="133" spans="2:51" s="12" customFormat="1" ht="12">
      <c r="B133" s="158"/>
      <c r="D133" s="159" t="s">
        <v>128</v>
      </c>
      <c r="E133" s="160" t="s">
        <v>1</v>
      </c>
      <c r="F133" s="161" t="s">
        <v>139</v>
      </c>
      <c r="H133" s="162">
        <v>12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128</v>
      </c>
      <c r="AU133" s="160" t="s">
        <v>83</v>
      </c>
      <c r="AV133" s="12" t="s">
        <v>83</v>
      </c>
      <c r="AW133" s="12" t="s">
        <v>32</v>
      </c>
      <c r="AX133" s="12" t="s">
        <v>76</v>
      </c>
      <c r="AY133" s="160" t="s">
        <v>117</v>
      </c>
    </row>
    <row r="134" spans="2:51" s="12" customFormat="1" ht="12">
      <c r="B134" s="158"/>
      <c r="D134" s="159" t="s">
        <v>128</v>
      </c>
      <c r="E134" s="160" t="s">
        <v>1</v>
      </c>
      <c r="F134" s="161" t="s">
        <v>140</v>
      </c>
      <c r="H134" s="162">
        <v>10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128</v>
      </c>
      <c r="AU134" s="160" t="s">
        <v>83</v>
      </c>
      <c r="AV134" s="12" t="s">
        <v>83</v>
      </c>
      <c r="AW134" s="12" t="s">
        <v>32</v>
      </c>
      <c r="AX134" s="12" t="s">
        <v>76</v>
      </c>
      <c r="AY134" s="160" t="s">
        <v>117</v>
      </c>
    </row>
    <row r="135" spans="2:51" s="13" customFormat="1" ht="12">
      <c r="B135" s="167"/>
      <c r="D135" s="159" t="s">
        <v>128</v>
      </c>
      <c r="E135" s="168" t="s">
        <v>1</v>
      </c>
      <c r="F135" s="169" t="s">
        <v>141</v>
      </c>
      <c r="H135" s="170">
        <v>22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8" t="s">
        <v>128</v>
      </c>
      <c r="AU135" s="168" t="s">
        <v>83</v>
      </c>
      <c r="AV135" s="13" t="s">
        <v>126</v>
      </c>
      <c r="AW135" s="13" t="s">
        <v>32</v>
      </c>
      <c r="AX135" s="13" t="s">
        <v>81</v>
      </c>
      <c r="AY135" s="168" t="s">
        <v>117</v>
      </c>
    </row>
    <row r="136" spans="2:63" s="11" customFormat="1" ht="22.9" customHeight="1">
      <c r="B136" s="131"/>
      <c r="D136" s="132" t="s">
        <v>75</v>
      </c>
      <c r="E136" s="142" t="s">
        <v>142</v>
      </c>
      <c r="F136" s="142" t="s">
        <v>143</v>
      </c>
      <c r="I136" s="134"/>
      <c r="J136" s="143">
        <f>BK136</f>
        <v>0</v>
      </c>
      <c r="L136" s="131"/>
      <c r="M136" s="136"/>
      <c r="N136" s="137"/>
      <c r="O136" s="137"/>
      <c r="P136" s="138">
        <f>SUM(P137:P139)</f>
        <v>0</v>
      </c>
      <c r="Q136" s="137"/>
      <c r="R136" s="138">
        <f>SUM(R137:R139)</f>
        <v>0</v>
      </c>
      <c r="S136" s="137"/>
      <c r="T136" s="139">
        <f>SUM(T137:T139)</f>
        <v>0</v>
      </c>
      <c r="AR136" s="132" t="s">
        <v>81</v>
      </c>
      <c r="AT136" s="140" t="s">
        <v>75</v>
      </c>
      <c r="AU136" s="140" t="s">
        <v>81</v>
      </c>
      <c r="AY136" s="132" t="s">
        <v>117</v>
      </c>
      <c r="BK136" s="141">
        <f>SUM(BK137:BK139)</f>
        <v>0</v>
      </c>
    </row>
    <row r="137" spans="2:65" s="1" customFormat="1" ht="36" customHeight="1">
      <c r="B137" s="144"/>
      <c r="C137" s="145" t="s">
        <v>144</v>
      </c>
      <c r="D137" s="145" t="s">
        <v>121</v>
      </c>
      <c r="E137" s="146" t="s">
        <v>145</v>
      </c>
      <c r="F137" s="147" t="s">
        <v>146</v>
      </c>
      <c r="G137" s="148" t="s">
        <v>147</v>
      </c>
      <c r="H137" s="149">
        <v>0.2</v>
      </c>
      <c r="I137" s="150"/>
      <c r="J137" s="151">
        <f>ROUND(I137*H137,2)</f>
        <v>0</v>
      </c>
      <c r="K137" s="147" t="s">
        <v>125</v>
      </c>
      <c r="L137" s="30"/>
      <c r="M137" s="152" t="s">
        <v>1</v>
      </c>
      <c r="N137" s="153" t="s">
        <v>41</v>
      </c>
      <c r="O137" s="53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AR137" s="156" t="s">
        <v>126</v>
      </c>
      <c r="AT137" s="156" t="s">
        <v>121</v>
      </c>
      <c r="AU137" s="156" t="s">
        <v>83</v>
      </c>
      <c r="AY137" s="15" t="s">
        <v>117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5" t="s">
        <v>81</v>
      </c>
      <c r="BK137" s="157">
        <f>ROUND(I137*H137,2)</f>
        <v>0</v>
      </c>
      <c r="BL137" s="15" t="s">
        <v>126</v>
      </c>
      <c r="BM137" s="156" t="s">
        <v>148</v>
      </c>
    </row>
    <row r="138" spans="2:65" s="1" customFormat="1" ht="24" customHeight="1">
      <c r="B138" s="144"/>
      <c r="C138" s="145" t="s">
        <v>149</v>
      </c>
      <c r="D138" s="145" t="s">
        <v>121</v>
      </c>
      <c r="E138" s="146" t="s">
        <v>150</v>
      </c>
      <c r="F138" s="147" t="s">
        <v>151</v>
      </c>
      <c r="G138" s="148" t="s">
        <v>147</v>
      </c>
      <c r="H138" s="149">
        <v>0.2</v>
      </c>
      <c r="I138" s="150"/>
      <c r="J138" s="151">
        <f>ROUND(I138*H138,2)</f>
        <v>0</v>
      </c>
      <c r="K138" s="147" t="s">
        <v>152</v>
      </c>
      <c r="L138" s="30"/>
      <c r="M138" s="152" t="s">
        <v>1</v>
      </c>
      <c r="N138" s="153" t="s">
        <v>41</v>
      </c>
      <c r="O138" s="53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AR138" s="156" t="s">
        <v>126</v>
      </c>
      <c r="AT138" s="156" t="s">
        <v>121</v>
      </c>
      <c r="AU138" s="156" t="s">
        <v>83</v>
      </c>
      <c r="AY138" s="15" t="s">
        <v>117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5" t="s">
        <v>81</v>
      </c>
      <c r="BK138" s="157">
        <f>ROUND(I138*H138,2)</f>
        <v>0</v>
      </c>
      <c r="BL138" s="15" t="s">
        <v>126</v>
      </c>
      <c r="BM138" s="156" t="s">
        <v>153</v>
      </c>
    </row>
    <row r="139" spans="2:65" s="1" customFormat="1" ht="36" customHeight="1">
      <c r="B139" s="144"/>
      <c r="C139" s="145" t="s">
        <v>154</v>
      </c>
      <c r="D139" s="145" t="s">
        <v>121</v>
      </c>
      <c r="E139" s="146" t="s">
        <v>155</v>
      </c>
      <c r="F139" s="147" t="s">
        <v>156</v>
      </c>
      <c r="G139" s="148" t="s">
        <v>147</v>
      </c>
      <c r="H139" s="149">
        <v>0.2</v>
      </c>
      <c r="I139" s="150"/>
      <c r="J139" s="151">
        <f>ROUND(I139*H139,2)</f>
        <v>0</v>
      </c>
      <c r="K139" s="147" t="s">
        <v>1</v>
      </c>
      <c r="L139" s="30"/>
      <c r="M139" s="152" t="s">
        <v>1</v>
      </c>
      <c r="N139" s="153" t="s">
        <v>41</v>
      </c>
      <c r="O139" s="53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AR139" s="156" t="s">
        <v>126</v>
      </c>
      <c r="AT139" s="156" t="s">
        <v>121</v>
      </c>
      <c r="AU139" s="156" t="s">
        <v>83</v>
      </c>
      <c r="AY139" s="15" t="s">
        <v>117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5" t="s">
        <v>81</v>
      </c>
      <c r="BK139" s="157">
        <f>ROUND(I139*H139,2)</f>
        <v>0</v>
      </c>
      <c r="BL139" s="15" t="s">
        <v>126</v>
      </c>
      <c r="BM139" s="156" t="s">
        <v>157</v>
      </c>
    </row>
    <row r="140" spans="2:63" s="11" customFormat="1" ht="25.9" customHeight="1">
      <c r="B140" s="131"/>
      <c r="D140" s="132" t="s">
        <v>75</v>
      </c>
      <c r="E140" s="133" t="s">
        <v>158</v>
      </c>
      <c r="F140" s="133" t="s">
        <v>159</v>
      </c>
      <c r="I140" s="134"/>
      <c r="J140" s="135">
        <f>BK140</f>
        <v>0</v>
      </c>
      <c r="L140" s="131"/>
      <c r="M140" s="136"/>
      <c r="N140" s="137"/>
      <c r="O140" s="137"/>
      <c r="P140" s="138">
        <f>P141+P157+P167</f>
        <v>0</v>
      </c>
      <c r="Q140" s="137"/>
      <c r="R140" s="138">
        <f>R141+R157+R167</f>
        <v>0.26689599999999997</v>
      </c>
      <c r="S140" s="137"/>
      <c r="T140" s="139">
        <f>T141+T157+T167</f>
        <v>0.46975</v>
      </c>
      <c r="AR140" s="132" t="s">
        <v>83</v>
      </c>
      <c r="AT140" s="140" t="s">
        <v>75</v>
      </c>
      <c r="AU140" s="140" t="s">
        <v>76</v>
      </c>
      <c r="AY140" s="132" t="s">
        <v>117</v>
      </c>
      <c r="BK140" s="141">
        <f>BK141+BK157+BK167</f>
        <v>0</v>
      </c>
    </row>
    <row r="141" spans="2:63" s="11" customFormat="1" ht="22.9" customHeight="1">
      <c r="B141" s="131"/>
      <c r="D141" s="132" t="s">
        <v>75</v>
      </c>
      <c r="E141" s="142" t="s">
        <v>160</v>
      </c>
      <c r="F141" s="142" t="s">
        <v>161</v>
      </c>
      <c r="I141" s="134"/>
      <c r="J141" s="143">
        <f>BK141</f>
        <v>0</v>
      </c>
      <c r="L141" s="131"/>
      <c r="M141" s="136"/>
      <c r="N141" s="137"/>
      <c r="O141" s="137"/>
      <c r="P141" s="138">
        <f>SUM(P142:P156)</f>
        <v>0</v>
      </c>
      <c r="Q141" s="137"/>
      <c r="R141" s="138">
        <f>SUM(R142:R156)</f>
        <v>0.16299999999999998</v>
      </c>
      <c r="S141" s="137"/>
      <c r="T141" s="139">
        <f>SUM(T142:T156)</f>
        <v>0</v>
      </c>
      <c r="AR141" s="132" t="s">
        <v>83</v>
      </c>
      <c r="AT141" s="140" t="s">
        <v>75</v>
      </c>
      <c r="AU141" s="140" t="s">
        <v>81</v>
      </c>
      <c r="AY141" s="132" t="s">
        <v>117</v>
      </c>
      <c r="BK141" s="141">
        <f>SUM(BK142:BK156)</f>
        <v>0</v>
      </c>
    </row>
    <row r="142" spans="2:65" s="1" customFormat="1" ht="51.75" customHeight="1">
      <c r="B142" s="144"/>
      <c r="C142" s="145" t="s">
        <v>162</v>
      </c>
      <c r="D142" s="145" t="s">
        <v>121</v>
      </c>
      <c r="E142" s="146" t="s">
        <v>163</v>
      </c>
      <c r="F142" s="147" t="s">
        <v>254</v>
      </c>
      <c r="G142" s="148" t="s">
        <v>164</v>
      </c>
      <c r="H142" s="149">
        <v>1</v>
      </c>
      <c r="I142" s="150"/>
      <c r="J142" s="151">
        <f>ROUND(I142*H142,2)</f>
        <v>0</v>
      </c>
      <c r="K142" s="147" t="s">
        <v>125</v>
      </c>
      <c r="L142" s="30"/>
      <c r="M142" s="152" t="s">
        <v>1</v>
      </c>
      <c r="N142" s="153" t="s">
        <v>41</v>
      </c>
      <c r="O142" s="53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AR142" s="156" t="s">
        <v>165</v>
      </c>
      <c r="AT142" s="156" t="s">
        <v>121</v>
      </c>
      <c r="AU142" s="156" t="s">
        <v>83</v>
      </c>
      <c r="AY142" s="15" t="s">
        <v>117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5" t="s">
        <v>81</v>
      </c>
      <c r="BK142" s="157">
        <f>ROUND(I142*H142,2)</f>
        <v>0</v>
      </c>
      <c r="BL142" s="15" t="s">
        <v>165</v>
      </c>
      <c r="BM142" s="156" t="s">
        <v>166</v>
      </c>
    </row>
    <row r="143" spans="2:65" s="1" customFormat="1" ht="36" customHeight="1">
      <c r="B143" s="144"/>
      <c r="C143" s="145" t="s">
        <v>167</v>
      </c>
      <c r="D143" s="145" t="s">
        <v>121</v>
      </c>
      <c r="E143" s="146" t="s">
        <v>168</v>
      </c>
      <c r="F143" s="147" t="s">
        <v>255</v>
      </c>
      <c r="G143" s="148" t="s">
        <v>169</v>
      </c>
      <c r="H143" s="149">
        <v>16</v>
      </c>
      <c r="I143" s="150"/>
      <c r="J143" s="151">
        <f>ROUND(I143*H143,2)</f>
        <v>0</v>
      </c>
      <c r="K143" s="147" t="s">
        <v>125</v>
      </c>
      <c r="L143" s="30"/>
      <c r="M143" s="152" t="s">
        <v>1</v>
      </c>
      <c r="N143" s="153" t="s">
        <v>41</v>
      </c>
      <c r="O143" s="53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AR143" s="156" t="s">
        <v>165</v>
      </c>
      <c r="AT143" s="156" t="s">
        <v>121</v>
      </c>
      <c r="AU143" s="156" t="s">
        <v>83</v>
      </c>
      <c r="AY143" s="15" t="s">
        <v>117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5" t="s">
        <v>81</v>
      </c>
      <c r="BK143" s="157">
        <f>ROUND(I143*H143,2)</f>
        <v>0</v>
      </c>
      <c r="BL143" s="15" t="s">
        <v>165</v>
      </c>
      <c r="BM143" s="156" t="s">
        <v>170</v>
      </c>
    </row>
    <row r="144" spans="2:65" s="1" customFormat="1" ht="24" customHeight="1">
      <c r="B144" s="144"/>
      <c r="C144" s="175" t="s">
        <v>133</v>
      </c>
      <c r="D144" s="175" t="s">
        <v>171</v>
      </c>
      <c r="E144" s="176" t="s">
        <v>172</v>
      </c>
      <c r="F144" s="177" t="s">
        <v>256</v>
      </c>
      <c r="G144" s="178" t="s">
        <v>169</v>
      </c>
      <c r="H144" s="179">
        <v>13</v>
      </c>
      <c r="I144" s="180"/>
      <c r="J144" s="181">
        <f>ROUND(I144*H144,2)</f>
        <v>0</v>
      </c>
      <c r="K144" s="177" t="s">
        <v>125</v>
      </c>
      <c r="L144" s="182"/>
      <c r="M144" s="183" t="s">
        <v>1</v>
      </c>
      <c r="N144" s="184" t="s">
        <v>41</v>
      </c>
      <c r="O144" s="53"/>
      <c r="P144" s="154">
        <f>O144*H144</f>
        <v>0</v>
      </c>
      <c r="Q144" s="154">
        <v>0.0084</v>
      </c>
      <c r="R144" s="154">
        <f>Q144*H144</f>
        <v>0.10919999999999999</v>
      </c>
      <c r="S144" s="154">
        <v>0</v>
      </c>
      <c r="T144" s="155">
        <f>S144*H144</f>
        <v>0</v>
      </c>
      <c r="AR144" s="156" t="s">
        <v>120</v>
      </c>
      <c r="AT144" s="156" t="s">
        <v>171</v>
      </c>
      <c r="AU144" s="156" t="s">
        <v>83</v>
      </c>
      <c r="AY144" s="15" t="s">
        <v>117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5" t="s">
        <v>81</v>
      </c>
      <c r="BK144" s="157">
        <f>ROUND(I144*H144,2)</f>
        <v>0</v>
      </c>
      <c r="BL144" s="15" t="s">
        <v>165</v>
      </c>
      <c r="BM144" s="156" t="s">
        <v>173</v>
      </c>
    </row>
    <row r="145" spans="2:51" s="12" customFormat="1" ht="12">
      <c r="B145" s="158"/>
      <c r="D145" s="159" t="s">
        <v>128</v>
      </c>
      <c r="E145" s="160" t="s">
        <v>1</v>
      </c>
      <c r="F145" s="161" t="s">
        <v>162</v>
      </c>
      <c r="H145" s="162">
        <v>13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128</v>
      </c>
      <c r="AU145" s="160" t="s">
        <v>83</v>
      </c>
      <c r="AV145" s="12" t="s">
        <v>83</v>
      </c>
      <c r="AW145" s="12" t="s">
        <v>32</v>
      </c>
      <c r="AX145" s="12" t="s">
        <v>81</v>
      </c>
      <c r="AY145" s="160" t="s">
        <v>117</v>
      </c>
    </row>
    <row r="146" spans="2:65" s="1" customFormat="1" ht="24" customHeight="1">
      <c r="B146" s="144"/>
      <c r="C146" s="175" t="s">
        <v>174</v>
      </c>
      <c r="D146" s="175" t="s">
        <v>171</v>
      </c>
      <c r="E146" s="176" t="s">
        <v>175</v>
      </c>
      <c r="F146" s="177" t="s">
        <v>257</v>
      </c>
      <c r="G146" s="178" t="s">
        <v>169</v>
      </c>
      <c r="H146" s="179">
        <v>3</v>
      </c>
      <c r="I146" s="180"/>
      <c r="J146" s="181">
        <f aca="true" t="shared" si="0" ref="J146:J152">ROUND(I146*H146,2)</f>
        <v>0</v>
      </c>
      <c r="K146" s="177" t="s">
        <v>1</v>
      </c>
      <c r="L146" s="182"/>
      <c r="M146" s="183" t="s">
        <v>1</v>
      </c>
      <c r="N146" s="184" t="s">
        <v>41</v>
      </c>
      <c r="O146" s="53"/>
      <c r="P146" s="154">
        <f aca="true" t="shared" si="1" ref="P146:P152">O146*H146</f>
        <v>0</v>
      </c>
      <c r="Q146" s="154">
        <v>0.0084</v>
      </c>
      <c r="R146" s="154">
        <f aca="true" t="shared" si="2" ref="R146:R152">Q146*H146</f>
        <v>0.0252</v>
      </c>
      <c r="S146" s="154">
        <v>0</v>
      </c>
      <c r="T146" s="155">
        <f aca="true" t="shared" si="3" ref="T146:T152">S146*H146</f>
        <v>0</v>
      </c>
      <c r="AR146" s="156" t="s">
        <v>120</v>
      </c>
      <c r="AT146" s="156" t="s">
        <v>171</v>
      </c>
      <c r="AU146" s="156" t="s">
        <v>83</v>
      </c>
      <c r="AY146" s="15" t="s">
        <v>117</v>
      </c>
      <c r="BE146" s="157">
        <f aca="true" t="shared" si="4" ref="BE146:BE152">IF(N146="základní",J146,0)</f>
        <v>0</v>
      </c>
      <c r="BF146" s="157">
        <f aca="true" t="shared" si="5" ref="BF146:BF152">IF(N146="snížená",J146,0)</f>
        <v>0</v>
      </c>
      <c r="BG146" s="157">
        <f aca="true" t="shared" si="6" ref="BG146:BG152">IF(N146="zákl. přenesená",J146,0)</f>
        <v>0</v>
      </c>
      <c r="BH146" s="157">
        <f aca="true" t="shared" si="7" ref="BH146:BH152">IF(N146="sníž. přenesená",J146,0)</f>
        <v>0</v>
      </c>
      <c r="BI146" s="157">
        <f aca="true" t="shared" si="8" ref="BI146:BI152">IF(N146="nulová",J146,0)</f>
        <v>0</v>
      </c>
      <c r="BJ146" s="15" t="s">
        <v>81</v>
      </c>
      <c r="BK146" s="157">
        <f aca="true" t="shared" si="9" ref="BK146:BK152">ROUND(I146*H146,2)</f>
        <v>0</v>
      </c>
      <c r="BL146" s="15" t="s">
        <v>165</v>
      </c>
      <c r="BM146" s="156" t="s">
        <v>176</v>
      </c>
    </row>
    <row r="147" spans="2:65" s="1" customFormat="1" ht="36" customHeight="1">
      <c r="B147" s="144"/>
      <c r="C147" s="145" t="s">
        <v>177</v>
      </c>
      <c r="D147" s="145" t="s">
        <v>121</v>
      </c>
      <c r="E147" s="146" t="s">
        <v>178</v>
      </c>
      <c r="F147" s="147" t="s">
        <v>258</v>
      </c>
      <c r="G147" s="148" t="s">
        <v>169</v>
      </c>
      <c r="H147" s="149">
        <v>3</v>
      </c>
      <c r="I147" s="150"/>
      <c r="J147" s="151">
        <f t="shared" si="0"/>
        <v>0</v>
      </c>
      <c r="K147" s="147" t="s">
        <v>125</v>
      </c>
      <c r="L147" s="30"/>
      <c r="M147" s="152" t="s">
        <v>1</v>
      </c>
      <c r="N147" s="153" t="s">
        <v>41</v>
      </c>
      <c r="O147" s="53"/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AR147" s="156" t="s">
        <v>165</v>
      </c>
      <c r="AT147" s="156" t="s">
        <v>121</v>
      </c>
      <c r="AU147" s="156" t="s">
        <v>83</v>
      </c>
      <c r="AY147" s="15" t="s">
        <v>117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5" t="s">
        <v>81</v>
      </c>
      <c r="BK147" s="157">
        <f t="shared" si="9"/>
        <v>0</v>
      </c>
      <c r="BL147" s="15" t="s">
        <v>165</v>
      </c>
      <c r="BM147" s="156" t="s">
        <v>179</v>
      </c>
    </row>
    <row r="148" spans="2:65" s="1" customFormat="1" ht="41.25" customHeight="1">
      <c r="B148" s="144"/>
      <c r="C148" s="175" t="s">
        <v>118</v>
      </c>
      <c r="D148" s="175" t="s">
        <v>171</v>
      </c>
      <c r="E148" s="176" t="s">
        <v>180</v>
      </c>
      <c r="F148" s="177" t="s">
        <v>259</v>
      </c>
      <c r="G148" s="178" t="s">
        <v>169</v>
      </c>
      <c r="H148" s="179">
        <v>3</v>
      </c>
      <c r="I148" s="180"/>
      <c r="J148" s="181">
        <f t="shared" si="0"/>
        <v>0</v>
      </c>
      <c r="K148" s="177" t="s">
        <v>125</v>
      </c>
      <c r="L148" s="182"/>
      <c r="M148" s="183" t="s">
        <v>1</v>
      </c>
      <c r="N148" s="184" t="s">
        <v>41</v>
      </c>
      <c r="O148" s="53"/>
      <c r="P148" s="154">
        <f t="shared" si="1"/>
        <v>0</v>
      </c>
      <c r="Q148" s="154">
        <v>0.0026</v>
      </c>
      <c r="R148" s="154">
        <f t="shared" si="2"/>
        <v>0.0078</v>
      </c>
      <c r="S148" s="154">
        <v>0</v>
      </c>
      <c r="T148" s="155">
        <f t="shared" si="3"/>
        <v>0</v>
      </c>
      <c r="AR148" s="156" t="s">
        <v>120</v>
      </c>
      <c r="AT148" s="156" t="s">
        <v>171</v>
      </c>
      <c r="AU148" s="156" t="s">
        <v>83</v>
      </c>
      <c r="AY148" s="15" t="s">
        <v>117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5" t="s">
        <v>81</v>
      </c>
      <c r="BK148" s="157">
        <f t="shared" si="9"/>
        <v>0</v>
      </c>
      <c r="BL148" s="15" t="s">
        <v>165</v>
      </c>
      <c r="BM148" s="156" t="s">
        <v>181</v>
      </c>
    </row>
    <row r="149" spans="2:65" s="1" customFormat="1" ht="30" customHeight="1">
      <c r="B149" s="144"/>
      <c r="C149" s="145" t="s">
        <v>182</v>
      </c>
      <c r="D149" s="145" t="s">
        <v>121</v>
      </c>
      <c r="E149" s="146" t="s">
        <v>183</v>
      </c>
      <c r="F149" s="229" t="s">
        <v>260</v>
      </c>
      <c r="G149" s="148" t="s">
        <v>169</v>
      </c>
      <c r="H149" s="149">
        <v>8</v>
      </c>
      <c r="I149" s="150"/>
      <c r="J149" s="151">
        <f t="shared" si="0"/>
        <v>0</v>
      </c>
      <c r="K149" s="147" t="s">
        <v>125</v>
      </c>
      <c r="L149" s="30"/>
      <c r="M149" s="152" t="s">
        <v>1</v>
      </c>
      <c r="N149" s="153" t="s">
        <v>41</v>
      </c>
      <c r="O149" s="53"/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AR149" s="156" t="s">
        <v>165</v>
      </c>
      <c r="AT149" s="156" t="s">
        <v>121</v>
      </c>
      <c r="AU149" s="156" t="s">
        <v>83</v>
      </c>
      <c r="AY149" s="15" t="s">
        <v>117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5" t="s">
        <v>81</v>
      </c>
      <c r="BK149" s="157">
        <f t="shared" si="9"/>
        <v>0</v>
      </c>
      <c r="BL149" s="15" t="s">
        <v>165</v>
      </c>
      <c r="BM149" s="156" t="s">
        <v>184</v>
      </c>
    </row>
    <row r="150" spans="2:65" s="1" customFormat="1" ht="39" customHeight="1">
      <c r="B150" s="144"/>
      <c r="C150" s="175" t="s">
        <v>185</v>
      </c>
      <c r="D150" s="175" t="s">
        <v>171</v>
      </c>
      <c r="E150" s="176" t="s">
        <v>186</v>
      </c>
      <c r="F150" s="177" t="s">
        <v>261</v>
      </c>
      <c r="G150" s="178" t="s">
        <v>169</v>
      </c>
      <c r="H150" s="179">
        <v>7</v>
      </c>
      <c r="I150" s="180"/>
      <c r="J150" s="181">
        <f t="shared" si="0"/>
        <v>0</v>
      </c>
      <c r="K150" s="177" t="s">
        <v>1</v>
      </c>
      <c r="L150" s="182"/>
      <c r="M150" s="183" t="s">
        <v>1</v>
      </c>
      <c r="N150" s="184" t="s">
        <v>41</v>
      </c>
      <c r="O150" s="53"/>
      <c r="P150" s="154">
        <f t="shared" si="1"/>
        <v>0</v>
      </c>
      <c r="Q150" s="154">
        <v>0.0026</v>
      </c>
      <c r="R150" s="154">
        <f t="shared" si="2"/>
        <v>0.0182</v>
      </c>
      <c r="S150" s="154">
        <v>0</v>
      </c>
      <c r="T150" s="155">
        <f t="shared" si="3"/>
        <v>0</v>
      </c>
      <c r="AR150" s="156" t="s">
        <v>120</v>
      </c>
      <c r="AT150" s="156" t="s">
        <v>171</v>
      </c>
      <c r="AU150" s="156" t="s">
        <v>83</v>
      </c>
      <c r="AY150" s="15" t="s">
        <v>117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5" t="s">
        <v>81</v>
      </c>
      <c r="BK150" s="157">
        <f t="shared" si="9"/>
        <v>0</v>
      </c>
      <c r="BL150" s="15" t="s">
        <v>165</v>
      </c>
      <c r="BM150" s="156" t="s">
        <v>187</v>
      </c>
    </row>
    <row r="151" spans="2:65" s="1" customFormat="1" ht="50.25" customHeight="1">
      <c r="B151" s="144"/>
      <c r="C151" s="175" t="s">
        <v>188</v>
      </c>
      <c r="D151" s="175" t="s">
        <v>171</v>
      </c>
      <c r="E151" s="176" t="s">
        <v>189</v>
      </c>
      <c r="F151" s="177" t="s">
        <v>262</v>
      </c>
      <c r="G151" s="178" t="s">
        <v>169</v>
      </c>
      <c r="H151" s="179">
        <v>1</v>
      </c>
      <c r="I151" s="180"/>
      <c r="J151" s="181">
        <f t="shared" si="0"/>
        <v>0</v>
      </c>
      <c r="K151" s="177" t="s">
        <v>1</v>
      </c>
      <c r="L151" s="182"/>
      <c r="M151" s="183" t="s">
        <v>1</v>
      </c>
      <c r="N151" s="184" t="s">
        <v>41</v>
      </c>
      <c r="O151" s="53"/>
      <c r="P151" s="154">
        <f t="shared" si="1"/>
        <v>0</v>
      </c>
      <c r="Q151" s="154">
        <v>0.0026</v>
      </c>
      <c r="R151" s="154">
        <f t="shared" si="2"/>
        <v>0.0026</v>
      </c>
      <c r="S151" s="154">
        <v>0</v>
      </c>
      <c r="T151" s="155">
        <f t="shared" si="3"/>
        <v>0</v>
      </c>
      <c r="AR151" s="156" t="s">
        <v>120</v>
      </c>
      <c r="AT151" s="156" t="s">
        <v>171</v>
      </c>
      <c r="AU151" s="156" t="s">
        <v>83</v>
      </c>
      <c r="AY151" s="15" t="s">
        <v>117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5" t="s">
        <v>81</v>
      </c>
      <c r="BK151" s="157">
        <f t="shared" si="9"/>
        <v>0</v>
      </c>
      <c r="BL151" s="15" t="s">
        <v>165</v>
      </c>
      <c r="BM151" s="156" t="s">
        <v>190</v>
      </c>
    </row>
    <row r="152" spans="2:65" s="1" customFormat="1" ht="36" customHeight="1">
      <c r="B152" s="144"/>
      <c r="C152" s="145" t="s">
        <v>81</v>
      </c>
      <c r="D152" s="145" t="s">
        <v>121</v>
      </c>
      <c r="E152" s="146" t="s">
        <v>191</v>
      </c>
      <c r="F152" s="147" t="s">
        <v>263</v>
      </c>
      <c r="G152" s="148" t="s">
        <v>169</v>
      </c>
      <c r="H152" s="149">
        <v>16</v>
      </c>
      <c r="I152" s="150"/>
      <c r="J152" s="151">
        <f t="shared" si="0"/>
        <v>0</v>
      </c>
      <c r="K152" s="147" t="s">
        <v>125</v>
      </c>
      <c r="L152" s="30"/>
      <c r="M152" s="152" t="s">
        <v>1</v>
      </c>
      <c r="N152" s="153" t="s">
        <v>41</v>
      </c>
      <c r="O152" s="53"/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AR152" s="156" t="s">
        <v>165</v>
      </c>
      <c r="AT152" s="156" t="s">
        <v>121</v>
      </c>
      <c r="AU152" s="156" t="s">
        <v>83</v>
      </c>
      <c r="AY152" s="15" t="s">
        <v>117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5" t="s">
        <v>81</v>
      </c>
      <c r="BK152" s="157">
        <f t="shared" si="9"/>
        <v>0</v>
      </c>
      <c r="BL152" s="15" t="s">
        <v>165</v>
      </c>
      <c r="BM152" s="156" t="s">
        <v>192</v>
      </c>
    </row>
    <row r="153" spans="2:51" s="12" customFormat="1" ht="12">
      <c r="B153" s="158"/>
      <c r="D153" s="159" t="s">
        <v>128</v>
      </c>
      <c r="E153" s="160" t="s">
        <v>1</v>
      </c>
      <c r="F153" s="161" t="s">
        <v>193</v>
      </c>
      <c r="H153" s="162">
        <v>16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128</v>
      </c>
      <c r="AU153" s="160" t="s">
        <v>83</v>
      </c>
      <c r="AV153" s="12" t="s">
        <v>83</v>
      </c>
      <c r="AW153" s="12" t="s">
        <v>32</v>
      </c>
      <c r="AX153" s="12" t="s">
        <v>81</v>
      </c>
      <c r="AY153" s="160" t="s">
        <v>117</v>
      </c>
    </row>
    <row r="154" spans="2:65" s="1" customFormat="1" ht="29.25" customHeight="1">
      <c r="B154" s="144"/>
      <c r="C154" s="145" t="s">
        <v>83</v>
      </c>
      <c r="D154" s="145" t="s">
        <v>121</v>
      </c>
      <c r="E154" s="146" t="s">
        <v>194</v>
      </c>
      <c r="F154" s="229" t="s">
        <v>264</v>
      </c>
      <c r="G154" s="148" t="s">
        <v>169</v>
      </c>
      <c r="H154" s="149">
        <v>3</v>
      </c>
      <c r="I154" s="150"/>
      <c r="J154" s="151">
        <f>ROUND(I154*H154,2)</f>
        <v>0</v>
      </c>
      <c r="K154" s="147" t="s">
        <v>125</v>
      </c>
      <c r="L154" s="30"/>
      <c r="M154" s="152" t="s">
        <v>1</v>
      </c>
      <c r="N154" s="153" t="s">
        <v>41</v>
      </c>
      <c r="O154" s="53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AR154" s="156" t="s">
        <v>165</v>
      </c>
      <c r="AT154" s="156" t="s">
        <v>121</v>
      </c>
      <c r="AU154" s="156" t="s">
        <v>83</v>
      </c>
      <c r="AY154" s="15" t="s">
        <v>117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5" t="s">
        <v>81</v>
      </c>
      <c r="BK154" s="157">
        <f>ROUND(I154*H154,2)</f>
        <v>0</v>
      </c>
      <c r="BL154" s="15" t="s">
        <v>165</v>
      </c>
      <c r="BM154" s="156" t="s">
        <v>195</v>
      </c>
    </row>
    <row r="155" spans="2:51" s="12" customFormat="1" ht="12">
      <c r="B155" s="158"/>
      <c r="D155" s="159" t="s">
        <v>128</v>
      </c>
      <c r="E155" s="160" t="s">
        <v>1</v>
      </c>
      <c r="F155" s="161" t="s">
        <v>196</v>
      </c>
      <c r="H155" s="162">
        <v>3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128</v>
      </c>
      <c r="AU155" s="160" t="s">
        <v>83</v>
      </c>
      <c r="AV155" s="12" t="s">
        <v>83</v>
      </c>
      <c r="AW155" s="12" t="s">
        <v>32</v>
      </c>
      <c r="AX155" s="12" t="s">
        <v>81</v>
      </c>
      <c r="AY155" s="160" t="s">
        <v>117</v>
      </c>
    </row>
    <row r="156" spans="2:65" s="1" customFormat="1" ht="26.25" customHeight="1">
      <c r="B156" s="144"/>
      <c r="C156" s="145" t="s">
        <v>197</v>
      </c>
      <c r="D156" s="145" t="s">
        <v>121</v>
      </c>
      <c r="E156" s="146" t="s">
        <v>198</v>
      </c>
      <c r="F156" s="229" t="s">
        <v>265</v>
      </c>
      <c r="G156" s="148" t="s">
        <v>169</v>
      </c>
      <c r="H156" s="149">
        <v>24</v>
      </c>
      <c r="I156" s="150"/>
      <c r="J156" s="151">
        <f>ROUND(I156*H156,2)</f>
        <v>0</v>
      </c>
      <c r="K156" s="147" t="s">
        <v>125</v>
      </c>
      <c r="L156" s="30"/>
      <c r="M156" s="152" t="s">
        <v>1</v>
      </c>
      <c r="N156" s="153" t="s">
        <v>41</v>
      </c>
      <c r="O156" s="53"/>
      <c r="P156" s="154">
        <f>O156*H156</f>
        <v>0</v>
      </c>
      <c r="Q156" s="154">
        <v>0</v>
      </c>
      <c r="R156" s="154">
        <f>Q156*H156</f>
        <v>0</v>
      </c>
      <c r="S156" s="154">
        <v>0</v>
      </c>
      <c r="T156" s="155">
        <f>S156*H156</f>
        <v>0</v>
      </c>
      <c r="AR156" s="156" t="s">
        <v>165</v>
      </c>
      <c r="AT156" s="156" t="s">
        <v>121</v>
      </c>
      <c r="AU156" s="156" t="s">
        <v>83</v>
      </c>
      <c r="AY156" s="15" t="s">
        <v>117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5" t="s">
        <v>81</v>
      </c>
      <c r="BK156" s="157">
        <f>ROUND(I156*H156,2)</f>
        <v>0</v>
      </c>
      <c r="BL156" s="15" t="s">
        <v>165</v>
      </c>
      <c r="BM156" s="156" t="s">
        <v>199</v>
      </c>
    </row>
    <row r="157" spans="2:63" s="11" customFormat="1" ht="22.9" customHeight="1">
      <c r="B157" s="131"/>
      <c r="D157" s="132" t="s">
        <v>75</v>
      </c>
      <c r="E157" s="142" t="s">
        <v>200</v>
      </c>
      <c r="F157" s="142" t="s">
        <v>201</v>
      </c>
      <c r="I157" s="134"/>
      <c r="J157" s="143">
        <f>BK157</f>
        <v>0</v>
      </c>
      <c r="L157" s="131"/>
      <c r="M157" s="136"/>
      <c r="N157" s="137"/>
      <c r="O157" s="137"/>
      <c r="P157" s="138">
        <f>SUM(P158:P166)</f>
        <v>0</v>
      </c>
      <c r="Q157" s="137"/>
      <c r="R157" s="138">
        <f>SUM(R158:R166)</f>
        <v>0.089856</v>
      </c>
      <c r="S157" s="137"/>
      <c r="T157" s="139">
        <f>SUM(T158:T166)</f>
        <v>0.46975</v>
      </c>
      <c r="AR157" s="132" t="s">
        <v>83</v>
      </c>
      <c r="AT157" s="140" t="s">
        <v>75</v>
      </c>
      <c r="AU157" s="140" t="s">
        <v>81</v>
      </c>
      <c r="AY157" s="132" t="s">
        <v>117</v>
      </c>
      <c r="BK157" s="141">
        <f>SUM(BK158:BK166)</f>
        <v>0</v>
      </c>
    </row>
    <row r="158" spans="2:65" s="1" customFormat="1" ht="24" customHeight="1">
      <c r="B158" s="144"/>
      <c r="C158" s="145" t="s">
        <v>202</v>
      </c>
      <c r="D158" s="145" t="s">
        <v>121</v>
      </c>
      <c r="E158" s="146" t="s">
        <v>203</v>
      </c>
      <c r="F158" s="147" t="s">
        <v>266</v>
      </c>
      <c r="G158" s="148" t="s">
        <v>124</v>
      </c>
      <c r="H158" s="149">
        <v>15</v>
      </c>
      <c r="I158" s="150"/>
      <c r="J158" s="151">
        <f>ROUND(I158*H158,2)</f>
        <v>0</v>
      </c>
      <c r="K158" s="147" t="s">
        <v>1</v>
      </c>
      <c r="L158" s="30"/>
      <c r="M158" s="152" t="s">
        <v>1</v>
      </c>
      <c r="N158" s="153" t="s">
        <v>41</v>
      </c>
      <c r="O158" s="53"/>
      <c r="P158" s="154">
        <f>O158*H158</f>
        <v>0</v>
      </c>
      <c r="Q158" s="154">
        <v>0</v>
      </c>
      <c r="R158" s="154">
        <f>Q158*H158</f>
        <v>0</v>
      </c>
      <c r="S158" s="154">
        <v>0.02465</v>
      </c>
      <c r="T158" s="155">
        <f>S158*H158</f>
        <v>0.36974999999999997</v>
      </c>
      <c r="AR158" s="156" t="s">
        <v>126</v>
      </c>
      <c r="AT158" s="156" t="s">
        <v>121</v>
      </c>
      <c r="AU158" s="156" t="s">
        <v>83</v>
      </c>
      <c r="AY158" s="15" t="s">
        <v>117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5" t="s">
        <v>81</v>
      </c>
      <c r="BK158" s="157">
        <f>ROUND(I158*H158,2)</f>
        <v>0</v>
      </c>
      <c r="BL158" s="15" t="s">
        <v>126</v>
      </c>
      <c r="BM158" s="156" t="s">
        <v>204</v>
      </c>
    </row>
    <row r="159" spans="2:51" s="12" customFormat="1" ht="12">
      <c r="B159" s="158"/>
      <c r="D159" s="159" t="s">
        <v>128</v>
      </c>
      <c r="E159" s="160" t="s">
        <v>1</v>
      </c>
      <c r="F159" s="161" t="s">
        <v>8</v>
      </c>
      <c r="H159" s="162">
        <v>15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128</v>
      </c>
      <c r="AU159" s="160" t="s">
        <v>83</v>
      </c>
      <c r="AV159" s="12" t="s">
        <v>83</v>
      </c>
      <c r="AW159" s="12" t="s">
        <v>32</v>
      </c>
      <c r="AX159" s="12" t="s">
        <v>81</v>
      </c>
      <c r="AY159" s="160" t="s">
        <v>117</v>
      </c>
    </row>
    <row r="160" spans="2:65" s="1" customFormat="1" ht="36" customHeight="1">
      <c r="B160" s="144"/>
      <c r="C160" s="145" t="s">
        <v>205</v>
      </c>
      <c r="D160" s="145" t="s">
        <v>121</v>
      </c>
      <c r="E160" s="146" t="s">
        <v>206</v>
      </c>
      <c r="F160" s="229" t="s">
        <v>267</v>
      </c>
      <c r="G160" s="148" t="s">
        <v>124</v>
      </c>
      <c r="H160" s="149">
        <v>15</v>
      </c>
      <c r="I160" s="150"/>
      <c r="J160" s="151">
        <f>ROUND(I160*H160,2)</f>
        <v>0</v>
      </c>
      <c r="K160" s="147" t="s">
        <v>1</v>
      </c>
      <c r="L160" s="30"/>
      <c r="M160" s="152" t="s">
        <v>1</v>
      </c>
      <c r="N160" s="153" t="s">
        <v>41</v>
      </c>
      <c r="O160" s="53"/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AR160" s="156" t="s">
        <v>165</v>
      </c>
      <c r="AT160" s="156" t="s">
        <v>121</v>
      </c>
      <c r="AU160" s="156" t="s">
        <v>83</v>
      </c>
      <c r="AY160" s="15" t="s">
        <v>117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5" t="s">
        <v>81</v>
      </c>
      <c r="BK160" s="157">
        <f>ROUND(I160*H160,2)</f>
        <v>0</v>
      </c>
      <c r="BL160" s="15" t="s">
        <v>165</v>
      </c>
      <c r="BM160" s="156" t="s">
        <v>207</v>
      </c>
    </row>
    <row r="161" spans="2:51" s="12" customFormat="1" ht="12">
      <c r="B161" s="158"/>
      <c r="D161" s="159" t="s">
        <v>128</v>
      </c>
      <c r="E161" s="160" t="s">
        <v>1</v>
      </c>
      <c r="F161" s="161" t="s">
        <v>8</v>
      </c>
      <c r="H161" s="162">
        <v>15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128</v>
      </c>
      <c r="AU161" s="160" t="s">
        <v>83</v>
      </c>
      <c r="AV161" s="12" t="s">
        <v>83</v>
      </c>
      <c r="AW161" s="12" t="s">
        <v>32</v>
      </c>
      <c r="AX161" s="12" t="s">
        <v>81</v>
      </c>
      <c r="AY161" s="160" t="s">
        <v>117</v>
      </c>
    </row>
    <row r="162" spans="2:65" s="1" customFormat="1" ht="24" customHeight="1">
      <c r="B162" s="144"/>
      <c r="C162" s="175" t="s">
        <v>208</v>
      </c>
      <c r="D162" s="175" t="s">
        <v>171</v>
      </c>
      <c r="E162" s="176" t="s">
        <v>209</v>
      </c>
      <c r="F162" s="177" t="s">
        <v>210</v>
      </c>
      <c r="G162" s="178" t="s">
        <v>124</v>
      </c>
      <c r="H162" s="179">
        <v>5.12</v>
      </c>
      <c r="I162" s="180"/>
      <c r="J162" s="181">
        <f>ROUND(I162*H162,2)</f>
        <v>0</v>
      </c>
      <c r="K162" s="177" t="s">
        <v>125</v>
      </c>
      <c r="L162" s="182"/>
      <c r="M162" s="183" t="s">
        <v>1</v>
      </c>
      <c r="N162" s="184" t="s">
        <v>41</v>
      </c>
      <c r="O162" s="53"/>
      <c r="P162" s="154">
        <f>O162*H162</f>
        <v>0</v>
      </c>
      <c r="Q162" s="154">
        <v>0.01755</v>
      </c>
      <c r="R162" s="154">
        <f>Q162*H162</f>
        <v>0.089856</v>
      </c>
      <c r="S162" s="154">
        <v>0</v>
      </c>
      <c r="T162" s="155">
        <f>S162*H162</f>
        <v>0</v>
      </c>
      <c r="AR162" s="156" t="s">
        <v>120</v>
      </c>
      <c r="AT162" s="156" t="s">
        <v>171</v>
      </c>
      <c r="AU162" s="156" t="s">
        <v>83</v>
      </c>
      <c r="AY162" s="15" t="s">
        <v>117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5" t="s">
        <v>81</v>
      </c>
      <c r="BK162" s="157">
        <f>ROUND(I162*H162,2)</f>
        <v>0</v>
      </c>
      <c r="BL162" s="15" t="s">
        <v>165</v>
      </c>
      <c r="BM162" s="156" t="s">
        <v>211</v>
      </c>
    </row>
    <row r="163" spans="2:51" s="12" customFormat="1" ht="12">
      <c r="B163" s="158"/>
      <c r="D163" s="159" t="s">
        <v>128</v>
      </c>
      <c r="E163" s="160" t="s">
        <v>1</v>
      </c>
      <c r="F163" s="161" t="s">
        <v>212</v>
      </c>
      <c r="H163" s="162">
        <v>5.12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128</v>
      </c>
      <c r="AU163" s="160" t="s">
        <v>83</v>
      </c>
      <c r="AV163" s="12" t="s">
        <v>83</v>
      </c>
      <c r="AW163" s="12" t="s">
        <v>32</v>
      </c>
      <c r="AX163" s="12" t="s">
        <v>81</v>
      </c>
      <c r="AY163" s="160" t="s">
        <v>117</v>
      </c>
    </row>
    <row r="164" spans="2:65" s="1" customFormat="1" ht="27" customHeight="1">
      <c r="B164" s="144"/>
      <c r="C164" s="145" t="s">
        <v>213</v>
      </c>
      <c r="D164" s="145" t="s">
        <v>121</v>
      </c>
      <c r="E164" s="146" t="s">
        <v>214</v>
      </c>
      <c r="F164" s="229" t="s">
        <v>268</v>
      </c>
      <c r="G164" s="148" t="s">
        <v>215</v>
      </c>
      <c r="H164" s="149">
        <v>5.12</v>
      </c>
      <c r="I164" s="150"/>
      <c r="J164" s="151">
        <f>ROUND(I164*H164,2)</f>
        <v>0</v>
      </c>
      <c r="K164" s="147" t="s">
        <v>1</v>
      </c>
      <c r="L164" s="30"/>
      <c r="M164" s="152" t="s">
        <v>1</v>
      </c>
      <c r="N164" s="153" t="s">
        <v>41</v>
      </c>
      <c r="O164" s="53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AR164" s="156" t="s">
        <v>165</v>
      </c>
      <c r="AT164" s="156" t="s">
        <v>121</v>
      </c>
      <c r="AU164" s="156" t="s">
        <v>83</v>
      </c>
      <c r="AY164" s="15" t="s">
        <v>117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5" t="s">
        <v>81</v>
      </c>
      <c r="BK164" s="157">
        <f>ROUND(I164*H164,2)</f>
        <v>0</v>
      </c>
      <c r="BL164" s="15" t="s">
        <v>165</v>
      </c>
      <c r="BM164" s="156" t="s">
        <v>216</v>
      </c>
    </row>
    <row r="165" spans="2:51" s="12" customFormat="1" ht="12">
      <c r="B165" s="158"/>
      <c r="D165" s="159" t="s">
        <v>128</v>
      </c>
      <c r="E165" s="160" t="s">
        <v>1</v>
      </c>
      <c r="F165" s="161" t="s">
        <v>212</v>
      </c>
      <c r="H165" s="162">
        <v>5.12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128</v>
      </c>
      <c r="AU165" s="160" t="s">
        <v>83</v>
      </c>
      <c r="AV165" s="12" t="s">
        <v>83</v>
      </c>
      <c r="AW165" s="12" t="s">
        <v>32</v>
      </c>
      <c r="AX165" s="12" t="s">
        <v>81</v>
      </c>
      <c r="AY165" s="160" t="s">
        <v>117</v>
      </c>
    </row>
    <row r="166" spans="2:65" s="1" customFormat="1" ht="29.25" customHeight="1">
      <c r="B166" s="144"/>
      <c r="C166" s="145" t="s">
        <v>165</v>
      </c>
      <c r="D166" s="145" t="s">
        <v>121</v>
      </c>
      <c r="E166" s="146" t="s">
        <v>217</v>
      </c>
      <c r="F166" s="229" t="s">
        <v>269</v>
      </c>
      <c r="G166" s="148" t="s">
        <v>169</v>
      </c>
      <c r="H166" s="149">
        <v>8</v>
      </c>
      <c r="I166" s="150"/>
      <c r="J166" s="151">
        <f>ROUND(I166*H166,2)</f>
        <v>0</v>
      </c>
      <c r="K166" s="147" t="s">
        <v>125</v>
      </c>
      <c r="L166" s="30"/>
      <c r="M166" s="152" t="s">
        <v>1</v>
      </c>
      <c r="N166" s="153" t="s">
        <v>41</v>
      </c>
      <c r="O166" s="53"/>
      <c r="P166" s="154">
        <f>O166*H166</f>
        <v>0</v>
      </c>
      <c r="Q166" s="154">
        <v>0</v>
      </c>
      <c r="R166" s="154">
        <f>Q166*H166</f>
        <v>0</v>
      </c>
      <c r="S166" s="154">
        <v>0.0125</v>
      </c>
      <c r="T166" s="155">
        <f>S166*H166</f>
        <v>0.1</v>
      </c>
      <c r="AR166" s="156" t="s">
        <v>165</v>
      </c>
      <c r="AT166" s="156" t="s">
        <v>121</v>
      </c>
      <c r="AU166" s="156" t="s">
        <v>83</v>
      </c>
      <c r="AY166" s="15" t="s">
        <v>117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5" t="s">
        <v>81</v>
      </c>
      <c r="BK166" s="157">
        <f>ROUND(I166*H166,2)</f>
        <v>0</v>
      </c>
      <c r="BL166" s="15" t="s">
        <v>165</v>
      </c>
      <c r="BM166" s="156" t="s">
        <v>218</v>
      </c>
    </row>
    <row r="167" spans="2:63" s="11" customFormat="1" ht="22.9" customHeight="1">
      <c r="B167" s="131"/>
      <c r="D167" s="132" t="s">
        <v>75</v>
      </c>
      <c r="E167" s="142" t="s">
        <v>219</v>
      </c>
      <c r="F167" s="142" t="s">
        <v>220</v>
      </c>
      <c r="I167" s="134"/>
      <c r="J167" s="143">
        <f>BK167</f>
        <v>0</v>
      </c>
      <c r="L167" s="131"/>
      <c r="M167" s="136"/>
      <c r="N167" s="137"/>
      <c r="O167" s="137"/>
      <c r="P167" s="138">
        <f>SUM(P168:P172)</f>
        <v>0</v>
      </c>
      <c r="Q167" s="137"/>
      <c r="R167" s="138">
        <f>SUM(R168:R172)</f>
        <v>0.014039999999999999</v>
      </c>
      <c r="S167" s="137"/>
      <c r="T167" s="139">
        <f>SUM(T168:T172)</f>
        <v>0</v>
      </c>
      <c r="AR167" s="132" t="s">
        <v>83</v>
      </c>
      <c r="AT167" s="140" t="s">
        <v>75</v>
      </c>
      <c r="AU167" s="140" t="s">
        <v>81</v>
      </c>
      <c r="AY167" s="132" t="s">
        <v>117</v>
      </c>
      <c r="BK167" s="141">
        <f>SUM(BK168:BK172)</f>
        <v>0</v>
      </c>
    </row>
    <row r="168" spans="2:65" s="1" customFormat="1" ht="28.5" customHeight="1">
      <c r="B168" s="144"/>
      <c r="C168" s="145" t="s">
        <v>221</v>
      </c>
      <c r="D168" s="145" t="s">
        <v>121</v>
      </c>
      <c r="E168" s="146" t="s">
        <v>222</v>
      </c>
      <c r="F168" s="229" t="s">
        <v>270</v>
      </c>
      <c r="G168" s="148" t="s">
        <v>124</v>
      </c>
      <c r="H168" s="149">
        <v>54</v>
      </c>
      <c r="I168" s="150"/>
      <c r="J168" s="151">
        <f>ROUND(I168*H168,2)</f>
        <v>0</v>
      </c>
      <c r="K168" s="147" t="s">
        <v>125</v>
      </c>
      <c r="L168" s="30"/>
      <c r="M168" s="152" t="s">
        <v>1</v>
      </c>
      <c r="N168" s="153" t="s">
        <v>41</v>
      </c>
      <c r="O168" s="53"/>
      <c r="P168" s="154">
        <f>O168*H168</f>
        <v>0</v>
      </c>
      <c r="Q168" s="154">
        <v>0.00026</v>
      </c>
      <c r="R168" s="154">
        <f>Q168*H168</f>
        <v>0.014039999999999999</v>
      </c>
      <c r="S168" s="154">
        <v>0</v>
      </c>
      <c r="T168" s="155">
        <f>S168*H168</f>
        <v>0</v>
      </c>
      <c r="AR168" s="156" t="s">
        <v>165</v>
      </c>
      <c r="AT168" s="156" t="s">
        <v>121</v>
      </c>
      <c r="AU168" s="156" t="s">
        <v>83</v>
      </c>
      <c r="AY168" s="15" t="s">
        <v>117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5" t="s">
        <v>81</v>
      </c>
      <c r="BK168" s="157">
        <f>ROUND(I168*H168,2)</f>
        <v>0</v>
      </c>
      <c r="BL168" s="15" t="s">
        <v>165</v>
      </c>
      <c r="BM168" s="156" t="s">
        <v>223</v>
      </c>
    </row>
    <row r="169" spans="2:51" s="12" customFormat="1" ht="12">
      <c r="B169" s="158"/>
      <c r="D169" s="159" t="s">
        <v>128</v>
      </c>
      <c r="E169" s="160" t="s">
        <v>1</v>
      </c>
      <c r="F169" s="161" t="s">
        <v>224</v>
      </c>
      <c r="H169" s="162">
        <v>18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128</v>
      </c>
      <c r="AU169" s="160" t="s">
        <v>83</v>
      </c>
      <c r="AV169" s="12" t="s">
        <v>83</v>
      </c>
      <c r="AW169" s="12" t="s">
        <v>32</v>
      </c>
      <c r="AX169" s="12" t="s">
        <v>76</v>
      </c>
      <c r="AY169" s="160" t="s">
        <v>117</v>
      </c>
    </row>
    <row r="170" spans="2:51" s="12" customFormat="1" ht="12">
      <c r="B170" s="158"/>
      <c r="D170" s="159" t="s">
        <v>128</v>
      </c>
      <c r="E170" s="160" t="s">
        <v>1</v>
      </c>
      <c r="F170" s="161" t="s">
        <v>224</v>
      </c>
      <c r="H170" s="162">
        <v>18</v>
      </c>
      <c r="I170" s="163"/>
      <c r="L170" s="158"/>
      <c r="M170" s="164"/>
      <c r="N170" s="165"/>
      <c r="O170" s="165"/>
      <c r="P170" s="165"/>
      <c r="Q170" s="165"/>
      <c r="R170" s="165"/>
      <c r="S170" s="165"/>
      <c r="T170" s="166"/>
      <c r="AT170" s="160" t="s">
        <v>128</v>
      </c>
      <c r="AU170" s="160" t="s">
        <v>83</v>
      </c>
      <c r="AV170" s="12" t="s">
        <v>83</v>
      </c>
      <c r="AW170" s="12" t="s">
        <v>32</v>
      </c>
      <c r="AX170" s="12" t="s">
        <v>76</v>
      </c>
      <c r="AY170" s="160" t="s">
        <v>117</v>
      </c>
    </row>
    <row r="171" spans="2:51" s="12" customFormat="1" ht="12">
      <c r="B171" s="158"/>
      <c r="D171" s="159" t="s">
        <v>128</v>
      </c>
      <c r="E171" s="160" t="s">
        <v>1</v>
      </c>
      <c r="F171" s="161" t="s">
        <v>224</v>
      </c>
      <c r="H171" s="162">
        <v>18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128</v>
      </c>
      <c r="AU171" s="160" t="s">
        <v>83</v>
      </c>
      <c r="AV171" s="12" t="s">
        <v>83</v>
      </c>
      <c r="AW171" s="12" t="s">
        <v>32</v>
      </c>
      <c r="AX171" s="12" t="s">
        <v>76</v>
      </c>
      <c r="AY171" s="160" t="s">
        <v>117</v>
      </c>
    </row>
    <row r="172" spans="2:51" s="13" customFormat="1" ht="12">
      <c r="B172" s="167"/>
      <c r="D172" s="159" t="s">
        <v>128</v>
      </c>
      <c r="E172" s="168" t="s">
        <v>1</v>
      </c>
      <c r="F172" s="169" t="s">
        <v>141</v>
      </c>
      <c r="H172" s="170">
        <v>54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128</v>
      </c>
      <c r="AU172" s="168" t="s">
        <v>83</v>
      </c>
      <c r="AV172" s="13" t="s">
        <v>126</v>
      </c>
      <c r="AW172" s="13" t="s">
        <v>32</v>
      </c>
      <c r="AX172" s="13" t="s">
        <v>81</v>
      </c>
      <c r="AY172" s="168" t="s">
        <v>117</v>
      </c>
    </row>
    <row r="173" spans="2:63" s="11" customFormat="1" ht="25.9" customHeight="1">
      <c r="B173" s="131"/>
      <c r="D173" s="132" t="s">
        <v>75</v>
      </c>
      <c r="E173" s="133" t="s">
        <v>225</v>
      </c>
      <c r="F173" s="133" t="s">
        <v>226</v>
      </c>
      <c r="I173" s="134"/>
      <c r="J173" s="135">
        <f>BK173</f>
        <v>0</v>
      </c>
      <c r="L173" s="131"/>
      <c r="M173" s="136"/>
      <c r="N173" s="137"/>
      <c r="O173" s="137"/>
      <c r="P173" s="138">
        <f>SUM(P174:P175)</f>
        <v>0</v>
      </c>
      <c r="Q173" s="137"/>
      <c r="R173" s="138">
        <f>SUM(R174:R175)</f>
        <v>0</v>
      </c>
      <c r="S173" s="137"/>
      <c r="T173" s="139">
        <f>SUM(T174:T175)</f>
        <v>0</v>
      </c>
      <c r="AR173" s="132" t="s">
        <v>126</v>
      </c>
      <c r="AT173" s="140" t="s">
        <v>75</v>
      </c>
      <c r="AU173" s="140" t="s">
        <v>76</v>
      </c>
      <c r="AY173" s="132" t="s">
        <v>117</v>
      </c>
      <c r="BK173" s="141">
        <f>SUM(BK174:BK175)</f>
        <v>0</v>
      </c>
    </row>
    <row r="174" spans="2:65" s="1" customFormat="1" ht="39" customHeight="1">
      <c r="B174" s="144"/>
      <c r="C174" s="145" t="s">
        <v>227</v>
      </c>
      <c r="D174" s="145" t="s">
        <v>121</v>
      </c>
      <c r="E174" s="146" t="s">
        <v>228</v>
      </c>
      <c r="F174" s="147" t="s">
        <v>271</v>
      </c>
      <c r="G174" s="148" t="s">
        <v>229</v>
      </c>
      <c r="H174" s="149">
        <v>5</v>
      </c>
      <c r="I174" s="150"/>
      <c r="J174" s="151">
        <f>ROUND(I174*H174,2)</f>
        <v>0</v>
      </c>
      <c r="K174" s="147" t="s">
        <v>125</v>
      </c>
      <c r="L174" s="30"/>
      <c r="M174" s="152" t="s">
        <v>1</v>
      </c>
      <c r="N174" s="153" t="s">
        <v>41</v>
      </c>
      <c r="O174" s="53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AR174" s="156" t="s">
        <v>230</v>
      </c>
      <c r="AT174" s="156" t="s">
        <v>121</v>
      </c>
      <c r="AU174" s="156" t="s">
        <v>81</v>
      </c>
      <c r="AY174" s="15" t="s">
        <v>117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5" t="s">
        <v>81</v>
      </c>
      <c r="BK174" s="157">
        <f>ROUND(I174*H174,2)</f>
        <v>0</v>
      </c>
      <c r="BL174" s="15" t="s">
        <v>230</v>
      </c>
      <c r="BM174" s="156" t="s">
        <v>231</v>
      </c>
    </row>
    <row r="175" spans="2:65" s="1" customFormat="1" ht="28.5" customHeight="1">
      <c r="B175" s="144"/>
      <c r="C175" s="145" t="s">
        <v>232</v>
      </c>
      <c r="D175" s="145" t="s">
        <v>121</v>
      </c>
      <c r="E175" s="146" t="s">
        <v>233</v>
      </c>
      <c r="F175" s="229" t="s">
        <v>272</v>
      </c>
      <c r="G175" s="148" t="s">
        <v>229</v>
      </c>
      <c r="H175" s="149">
        <v>5</v>
      </c>
      <c r="I175" s="150"/>
      <c r="J175" s="151">
        <f>ROUND(I175*H175,2)</f>
        <v>0</v>
      </c>
      <c r="K175" s="147" t="s">
        <v>125</v>
      </c>
      <c r="L175" s="30"/>
      <c r="M175" s="152" t="s">
        <v>1</v>
      </c>
      <c r="N175" s="153" t="s">
        <v>41</v>
      </c>
      <c r="O175" s="53"/>
      <c r="P175" s="154">
        <f>O175*H175</f>
        <v>0</v>
      </c>
      <c r="Q175" s="154">
        <v>0</v>
      </c>
      <c r="R175" s="154">
        <f>Q175*H175</f>
        <v>0</v>
      </c>
      <c r="S175" s="154">
        <v>0</v>
      </c>
      <c r="T175" s="155">
        <f>S175*H175</f>
        <v>0</v>
      </c>
      <c r="AR175" s="156" t="s">
        <v>230</v>
      </c>
      <c r="AT175" s="156" t="s">
        <v>121</v>
      </c>
      <c r="AU175" s="156" t="s">
        <v>81</v>
      </c>
      <c r="AY175" s="15" t="s">
        <v>117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5" t="s">
        <v>81</v>
      </c>
      <c r="BK175" s="157">
        <f>ROUND(I175*H175,2)</f>
        <v>0</v>
      </c>
      <c r="BL175" s="15" t="s">
        <v>230</v>
      </c>
      <c r="BM175" s="156" t="s">
        <v>234</v>
      </c>
    </row>
    <row r="176" spans="2:63" s="11" customFormat="1" ht="25.9" customHeight="1">
      <c r="B176" s="131"/>
      <c r="D176" s="132" t="s">
        <v>75</v>
      </c>
      <c r="E176" s="133" t="s">
        <v>235</v>
      </c>
      <c r="F176" s="133" t="s">
        <v>236</v>
      </c>
      <c r="I176" s="134"/>
      <c r="J176" s="135">
        <f>BK176</f>
        <v>0</v>
      </c>
      <c r="L176" s="131"/>
      <c r="M176" s="136"/>
      <c r="N176" s="137"/>
      <c r="O176" s="137"/>
      <c r="P176" s="138">
        <f>P177+P179</f>
        <v>0</v>
      </c>
      <c r="Q176" s="137"/>
      <c r="R176" s="138">
        <f>R177+R179</f>
        <v>0</v>
      </c>
      <c r="S176" s="137"/>
      <c r="T176" s="139">
        <f>T177+T179</f>
        <v>0</v>
      </c>
      <c r="AR176" s="132" t="s">
        <v>177</v>
      </c>
      <c r="AT176" s="140" t="s">
        <v>75</v>
      </c>
      <c r="AU176" s="140" t="s">
        <v>76</v>
      </c>
      <c r="AY176" s="132" t="s">
        <v>117</v>
      </c>
      <c r="BK176" s="141">
        <f>BK177+BK179</f>
        <v>0</v>
      </c>
    </row>
    <row r="177" spans="2:63" s="11" customFormat="1" ht="22.9" customHeight="1">
      <c r="B177" s="131"/>
      <c r="D177" s="132" t="s">
        <v>75</v>
      </c>
      <c r="E177" s="142" t="s">
        <v>237</v>
      </c>
      <c r="F177" s="142" t="s">
        <v>238</v>
      </c>
      <c r="I177" s="134"/>
      <c r="J177" s="143">
        <f>BK177</f>
        <v>0</v>
      </c>
      <c r="L177" s="131"/>
      <c r="M177" s="136"/>
      <c r="N177" s="137"/>
      <c r="O177" s="137"/>
      <c r="P177" s="138">
        <f>P178</f>
        <v>0</v>
      </c>
      <c r="Q177" s="137"/>
      <c r="R177" s="138">
        <f>R178</f>
        <v>0</v>
      </c>
      <c r="S177" s="137"/>
      <c r="T177" s="139">
        <f>T178</f>
        <v>0</v>
      </c>
      <c r="AR177" s="132" t="s">
        <v>177</v>
      </c>
      <c r="AT177" s="140" t="s">
        <v>75</v>
      </c>
      <c r="AU177" s="140" t="s">
        <v>81</v>
      </c>
      <c r="AY177" s="132" t="s">
        <v>117</v>
      </c>
      <c r="BK177" s="141">
        <f>BK178</f>
        <v>0</v>
      </c>
    </row>
    <row r="178" spans="2:65" s="1" customFormat="1" ht="16.5" customHeight="1">
      <c r="B178" s="144"/>
      <c r="C178" s="145" t="s">
        <v>239</v>
      </c>
      <c r="D178" s="145" t="s">
        <v>121</v>
      </c>
      <c r="E178" s="146" t="s">
        <v>240</v>
      </c>
      <c r="F178" s="147" t="s">
        <v>238</v>
      </c>
      <c r="G178" s="148" t="s">
        <v>81</v>
      </c>
      <c r="H178" s="149">
        <v>1</v>
      </c>
      <c r="I178" s="150"/>
      <c r="J178" s="151">
        <f>ROUND(I178*H178,2)</f>
        <v>0</v>
      </c>
      <c r="K178" s="147" t="s">
        <v>125</v>
      </c>
      <c r="L178" s="30"/>
      <c r="M178" s="152" t="s">
        <v>1</v>
      </c>
      <c r="N178" s="153" t="s">
        <v>41</v>
      </c>
      <c r="O178" s="53"/>
      <c r="P178" s="154">
        <f>O178*H178</f>
        <v>0</v>
      </c>
      <c r="Q178" s="154">
        <v>0</v>
      </c>
      <c r="R178" s="154">
        <f>Q178*H178</f>
        <v>0</v>
      </c>
      <c r="S178" s="154">
        <v>0</v>
      </c>
      <c r="T178" s="155">
        <f>S178*H178</f>
        <v>0</v>
      </c>
      <c r="AR178" s="156" t="s">
        <v>241</v>
      </c>
      <c r="AT178" s="156" t="s">
        <v>121</v>
      </c>
      <c r="AU178" s="156" t="s">
        <v>83</v>
      </c>
      <c r="AY178" s="15" t="s">
        <v>117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5" t="s">
        <v>81</v>
      </c>
      <c r="BK178" s="157">
        <f>ROUND(I178*H178,2)</f>
        <v>0</v>
      </c>
      <c r="BL178" s="15" t="s">
        <v>241</v>
      </c>
      <c r="BM178" s="156" t="s">
        <v>242</v>
      </c>
    </row>
    <row r="179" spans="2:63" s="11" customFormat="1" ht="22.9" customHeight="1">
      <c r="B179" s="131"/>
      <c r="D179" s="132" t="s">
        <v>75</v>
      </c>
      <c r="E179" s="142" t="s">
        <v>243</v>
      </c>
      <c r="F179" s="142" t="s">
        <v>244</v>
      </c>
      <c r="I179" s="134"/>
      <c r="J179" s="143">
        <f>BK179</f>
        <v>0</v>
      </c>
      <c r="L179" s="131"/>
      <c r="M179" s="136"/>
      <c r="N179" s="137"/>
      <c r="O179" s="137"/>
      <c r="P179" s="138">
        <f>SUM(P180:P183)</f>
        <v>0</v>
      </c>
      <c r="Q179" s="137"/>
      <c r="R179" s="138">
        <f>SUM(R180:R183)</f>
        <v>0</v>
      </c>
      <c r="S179" s="137"/>
      <c r="T179" s="139">
        <f>SUM(T180:T183)</f>
        <v>0</v>
      </c>
      <c r="AR179" s="132" t="s">
        <v>177</v>
      </c>
      <c r="AT179" s="140" t="s">
        <v>75</v>
      </c>
      <c r="AU179" s="140" t="s">
        <v>81</v>
      </c>
      <c r="AY179" s="132" t="s">
        <v>117</v>
      </c>
      <c r="BK179" s="141">
        <f>SUM(BK180:BK183)</f>
        <v>0</v>
      </c>
    </row>
    <row r="180" spans="2:65" s="1" customFormat="1" ht="16.5" customHeight="1">
      <c r="B180" s="144"/>
      <c r="C180" s="145" t="s">
        <v>7</v>
      </c>
      <c r="D180" s="145" t="s">
        <v>121</v>
      </c>
      <c r="E180" s="146" t="s">
        <v>245</v>
      </c>
      <c r="F180" s="147" t="s">
        <v>250</v>
      </c>
      <c r="G180" s="148" t="s">
        <v>215</v>
      </c>
      <c r="H180" s="149">
        <v>4</v>
      </c>
      <c r="I180" s="150"/>
      <c r="J180" s="151">
        <f>ROUND(I180*H180,2)</f>
        <v>0</v>
      </c>
      <c r="K180" s="147" t="s">
        <v>125</v>
      </c>
      <c r="L180" s="30"/>
      <c r="M180" s="152" t="s">
        <v>1</v>
      </c>
      <c r="N180" s="153" t="s">
        <v>41</v>
      </c>
      <c r="O180" s="53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AR180" s="156" t="s">
        <v>241</v>
      </c>
      <c r="AT180" s="156" t="s">
        <v>121</v>
      </c>
      <c r="AU180" s="156" t="s">
        <v>83</v>
      </c>
      <c r="AY180" s="15" t="s">
        <v>117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5" t="s">
        <v>81</v>
      </c>
      <c r="BK180" s="157">
        <f>ROUND(I180*H180,2)</f>
        <v>0</v>
      </c>
      <c r="BL180" s="15" t="s">
        <v>241</v>
      </c>
      <c r="BM180" s="156" t="s">
        <v>246</v>
      </c>
    </row>
    <row r="181" spans="2:51" s="12" customFormat="1" ht="12">
      <c r="B181" s="158"/>
      <c r="D181" s="159" t="s">
        <v>128</v>
      </c>
      <c r="E181" s="160" t="s">
        <v>1</v>
      </c>
      <c r="F181" s="161" t="s">
        <v>126</v>
      </c>
      <c r="H181" s="162">
        <v>4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128</v>
      </c>
      <c r="AU181" s="160" t="s">
        <v>83</v>
      </c>
      <c r="AV181" s="12" t="s">
        <v>83</v>
      </c>
      <c r="AW181" s="12" t="s">
        <v>32</v>
      </c>
      <c r="AX181" s="12" t="s">
        <v>81</v>
      </c>
      <c r="AY181" s="160" t="s">
        <v>117</v>
      </c>
    </row>
    <row r="182" spans="2:65" s="1" customFormat="1" ht="16.5" customHeight="1">
      <c r="B182" s="144"/>
      <c r="C182" s="145" t="s">
        <v>247</v>
      </c>
      <c r="D182" s="145" t="s">
        <v>121</v>
      </c>
      <c r="E182" s="146" t="s">
        <v>248</v>
      </c>
      <c r="F182" s="147" t="s">
        <v>251</v>
      </c>
      <c r="G182" s="148" t="s">
        <v>215</v>
      </c>
      <c r="H182" s="149">
        <v>4</v>
      </c>
      <c r="I182" s="150"/>
      <c r="J182" s="151">
        <f>ROUND(I182*H182,2)</f>
        <v>0</v>
      </c>
      <c r="K182" s="147" t="s">
        <v>1</v>
      </c>
      <c r="L182" s="30"/>
      <c r="M182" s="152" t="s">
        <v>1</v>
      </c>
      <c r="N182" s="153" t="s">
        <v>41</v>
      </c>
      <c r="O182" s="53"/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AR182" s="156" t="s">
        <v>241</v>
      </c>
      <c r="AT182" s="156" t="s">
        <v>121</v>
      </c>
      <c r="AU182" s="156" t="s">
        <v>83</v>
      </c>
      <c r="AY182" s="15" t="s">
        <v>117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5" t="s">
        <v>81</v>
      </c>
      <c r="BK182" s="157">
        <f>ROUND(I182*H182,2)</f>
        <v>0</v>
      </c>
      <c r="BL182" s="15" t="s">
        <v>241</v>
      </c>
      <c r="BM182" s="156" t="s">
        <v>249</v>
      </c>
    </row>
    <row r="183" spans="2:51" s="12" customFormat="1" ht="12">
      <c r="B183" s="158"/>
      <c r="D183" s="159" t="s">
        <v>128</v>
      </c>
      <c r="E183" s="160" t="s">
        <v>1</v>
      </c>
      <c r="F183" s="161" t="s">
        <v>126</v>
      </c>
      <c r="H183" s="162">
        <v>4</v>
      </c>
      <c r="I183" s="163"/>
      <c r="L183" s="158"/>
      <c r="M183" s="185"/>
      <c r="N183" s="186"/>
      <c r="O183" s="186"/>
      <c r="P183" s="186"/>
      <c r="Q183" s="186"/>
      <c r="R183" s="186"/>
      <c r="S183" s="186"/>
      <c r="T183" s="187"/>
      <c r="AT183" s="160" t="s">
        <v>128</v>
      </c>
      <c r="AU183" s="160" t="s">
        <v>83</v>
      </c>
      <c r="AV183" s="12" t="s">
        <v>83</v>
      </c>
      <c r="AW183" s="12" t="s">
        <v>32</v>
      </c>
      <c r="AX183" s="12" t="s">
        <v>81</v>
      </c>
      <c r="AY183" s="160" t="s">
        <v>117</v>
      </c>
    </row>
    <row r="184" spans="2:12" s="1" customFormat="1" ht="6.95" customHeight="1">
      <c r="B184" s="42"/>
      <c r="C184" s="43"/>
      <c r="D184" s="43"/>
      <c r="E184" s="43"/>
      <c r="F184" s="43"/>
      <c r="G184" s="43"/>
      <c r="H184" s="43"/>
      <c r="I184" s="105"/>
      <c r="J184" s="43"/>
      <c r="K184" s="43"/>
      <c r="L184" s="30"/>
    </row>
  </sheetData>
  <autoFilter ref="C123:K183"/>
  <mergeCells count="6">
    <mergeCell ref="E116:H116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PC\User</dc:creator>
  <cp:keywords/>
  <dc:description/>
  <cp:lastModifiedBy>User</cp:lastModifiedBy>
  <dcterms:created xsi:type="dcterms:W3CDTF">2019-10-21T10:10:47Z</dcterms:created>
  <dcterms:modified xsi:type="dcterms:W3CDTF">2019-10-21T10:36:21Z</dcterms:modified>
  <cp:category/>
  <cp:version/>
  <cp:contentType/>
  <cp:contentStatus/>
</cp:coreProperties>
</file>