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0" windowHeight="0" activeTab="1"/>
  </bookViews>
  <sheets>
    <sheet name="Rekapitulace stavby" sheetId="1" r:id="rId1"/>
    <sheet name="01 - Stavební úpravy - 01..." sheetId="2" r:id="rId2"/>
  </sheets>
  <definedNames>
    <definedName name="_xlnm._FilterDatabase" localSheetId="1" hidden="1">'01 - Stavební úpravy - 01...'!$C$137:$K$219</definedName>
    <definedName name="_xlnm.Print_Area" localSheetId="1">'01 - Stavební úpravy - 01...'!$C$4:$J$76,'01 - Stavební úpravy - 01...'!$C$82:$J$119,'01 - Stavební úpravy - 01...'!$C$125:$K$219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'01 - Stavební úpravy - 01...'!$137:$137</definedName>
  </definedNames>
  <calcPr calcId="162913"/>
</workbook>
</file>

<file path=xl/sharedStrings.xml><?xml version="1.0" encoding="utf-8"?>
<sst xmlns="http://schemas.openxmlformats.org/spreadsheetml/2006/main" count="1271" uniqueCount="382">
  <si>
    <t>Export Komplet</t>
  </si>
  <si>
    <t/>
  </si>
  <si>
    <t>2.0</t>
  </si>
  <si>
    <t>False</t>
  </si>
  <si>
    <t>{5bf51c4c-2344-4189-b9cf-1a9a5b9ec0bf}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</si>
  <si>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</si>
  <si>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</si>
  <si>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</si>
  <si>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</si>
  <si>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</si>
  <si>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</si>
  <si>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</si>
  <si>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</si>
  <si>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IMPORT</t>
  </si>
  <si>
    <t>Stavba:</t>
  </si>
  <si>
    <t>2019-25 - Stavební úpravy budovy čp. 41 ve Vlašimi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</si>
  <si>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</si>
  <si>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</si>
  <si>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</si>
  <si>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</si>
  <si>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</si>
  <si>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</si>
  <si>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</si>
  <si>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</si>
  <si>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</si>
  <si>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</si>
  <si>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</si>
  <si>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</si>
  <si>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</si>
  <si>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</si>
  <si>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</si>
  <si>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</si>
  <si>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</si>
  <si>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</si>
  <si>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</si>
  <si>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</si>
  <si>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</si>
  <si>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</si>
  <si>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</si>
  <si>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</si>
  <si>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</si>
  <si>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</si>
  <si>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</si>
  <si>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</si>
  <si>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</si>
  <si>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</si>
  <si>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</si>
  <si>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</si>
  <si>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</si>
  <si>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</si>
  <si>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</si>
  <si>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</si>
  <si>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</si>
  <si>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</si>
  <si>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</si>
  <si>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</si>
  <si>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</si>
  <si>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</si>
  <si>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</si>
  <si>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</si>
  <si>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</si>
  <si>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</si>
  <si>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</si>
  <si>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</si>
  <si>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</si>
  <si>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</si>
  <si>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</si>
  <si>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</si>
  <si>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</si>
  <si>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</si>
  <si>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</si>
  <si>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</si>
  <si>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</si>
  <si>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01 - Stavební úpravy</t>
  </si>
  <si>
    <t>01 - Stavební úpravy budo...</t>
  </si>
  <si>
    <t>STA</t>
  </si>
  <si>
    <t>1</t>
  </si>
  <si>
    <t>{4fcdb4b5-8563-4e65-99b1-76dff1de86e0}</t>
  </si>
  <si>
    <t>2</t>
  </si>
  <si>
    <t>KRYCÍ LIST SOUPISU PRACÍ</t>
  </si>
  <si>
    <t>Objekt:</t>
  </si>
  <si>
    <t>01 - Stavební úpravy - 01 - Stavební úpravy budo...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</si>
  <si>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</si>
  <si>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</si>
  <si>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</si>
  <si>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</si>
  <si>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</si>
  <si>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</si>
  <si>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</si>
  <si>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</si>
  <si>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</si>
  <si>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</si>
  <si>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</si>
  <si>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</si>
  <si>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</si>
  <si>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</si>
  <si>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</si>
  <si>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</si>
  <si>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</si>
  <si>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</si>
  <si>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</si>
  <si>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</si>
  <si>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772 - Podlahy z kamene</t>
  </si>
  <si>
    <t>M - Práce a dodávky M</t>
  </si>
  <si>
    <t xml:space="preserve">    23-M - Montáže potrubí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</si>
  <si>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</si>
  <si>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</si>
  <si>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</si>
  <si>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</si>
  <si>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</si>
  <si>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</si>
  <si>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</si>
  <si>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</si>
  <si>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</si>
  <si>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</si>
  <si>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</si>
  <si>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</si>
  <si>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</si>
  <si>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</si>
  <si>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</si>
  <si>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</si>
  <si>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</si>
  <si>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</si>
  <si>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</si>
  <si>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</si>
  <si>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</si>
  <si>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</si>
  <si>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</si>
  <si>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</si>
  <si>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</si>
  <si>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2019 01</t>
  </si>
  <si>
    <t>4</t>
  </si>
  <si>
    <t>11</t>
  </si>
  <si>
    <t>113107023</t>
  </si>
  <si>
    <t>Odstranění podkladu z kameniva drceného tl 300 mm při překopech ručně</t>
  </si>
  <si>
    <t>12</t>
  </si>
  <si>
    <t>113107123</t>
  </si>
  <si>
    <t>Odstranění podkladu z kameniva drceného tl 300 mm ručně</t>
  </si>
  <si>
    <t>6</t>
  </si>
  <si>
    <t>85</t>
  </si>
  <si>
    <t>113154124</t>
  </si>
  <si>
    <t>Frézování živičného krytu tl 100 mm pruh š 1 m pl do 500 m2 bez překážek v trase</t>
  </si>
  <si>
    <t>-1364995063</t>
  </si>
  <si>
    <t>80</t>
  </si>
  <si>
    <t>113202111</t>
  </si>
  <si>
    <t>Vytrhání obrub krajníků obrubníků stojatých</t>
  </si>
  <si>
    <t>m</t>
  </si>
  <si>
    <t>-1707973127</t>
  </si>
  <si>
    <t>13</t>
  </si>
  <si>
    <t>132212202</t>
  </si>
  <si>
    <t>Hloubení rýh š přes 600 do 2000 mm ručním nebo pneum nářadím v nesoudržných horninách tř. 3</t>
  </si>
  <si>
    <t>m3</t>
  </si>
  <si>
    <t>8</t>
  </si>
  <si>
    <t>14</t>
  </si>
  <si>
    <t>151101102</t>
  </si>
  <si>
    <t>Zřízení příložného pažení a rozepření stěn rýh hl do 4 m</t>
  </si>
  <si>
    <t>10</t>
  </si>
  <si>
    <t>30</t>
  </si>
  <si>
    <t>212752213</t>
  </si>
  <si>
    <t>Trativod z drenážních trubek plastových flexibilních D do 160 mm,včetně lože</t>
  </si>
  <si>
    <t>Zakládání</t>
  </si>
  <si>
    <t>151101112</t>
  </si>
  <si>
    <t>Odstranění příložného pažení a rozepření stěn rýh hl do 4 m</t>
  </si>
  <si>
    <t>16</t>
  </si>
  <si>
    <t>M</t>
  </si>
  <si>
    <t>3</t>
  </si>
  <si>
    <t>Svislé a kompletní konstrukce</t>
  </si>
  <si>
    <t>Vodorovné konstrukce</t>
  </si>
  <si>
    <t>31</t>
  </si>
  <si>
    <t>451572111</t>
  </si>
  <si>
    <t>Lože pod potrubí otevřený výkop z kameniva drobného těženého</t>
  </si>
  <si>
    <t>20</t>
  </si>
  <si>
    <t>5</t>
  </si>
  <si>
    <t>Komunikace pozemní</t>
  </si>
  <si>
    <t>55</t>
  </si>
  <si>
    <t>596211112</t>
  </si>
  <si>
    <t>Kladení zámkové dlažby komunikací pro pěší tl 60 mm skupiny A pl do 300 m2</t>
  </si>
  <si>
    <t>22</t>
  </si>
  <si>
    <t>56</t>
  </si>
  <si>
    <t>4400840220</t>
  </si>
  <si>
    <t>Betonová zámková dlažba  přírodní, výška 60 mm</t>
  </si>
  <si>
    <t>24</t>
  </si>
  <si>
    <t>Úpravy povrchů, podlahy a osazování výplní</t>
  </si>
  <si>
    <t>26</t>
  </si>
  <si>
    <t>70</t>
  </si>
  <si>
    <t>86</t>
  </si>
  <si>
    <t>623311131R</t>
  </si>
  <si>
    <t>632777020</t>
  </si>
  <si>
    <t>72</t>
  </si>
  <si>
    <t>629995101</t>
  </si>
  <si>
    <t>Očištění vnějších ploch tlakovou vodou</t>
  </si>
  <si>
    <t>-380006400</t>
  </si>
  <si>
    <t>82</t>
  </si>
  <si>
    <t>637211112</t>
  </si>
  <si>
    <t>Okapový chodník z betonových dlaždic tl 60 mm na MC 10</t>
  </si>
  <si>
    <t>-2109019744</t>
  </si>
  <si>
    <t>Trubní vedení</t>
  </si>
  <si>
    <t>34</t>
  </si>
  <si>
    <t>830311811</t>
  </si>
  <si>
    <t>32</t>
  </si>
  <si>
    <t>871310310</t>
  </si>
  <si>
    <t>35</t>
  </si>
  <si>
    <t>894811117</t>
  </si>
  <si>
    <t>Revizní šachta z PVC typ přímý, DN 315/160 hl od 2480 do 2730 mm</t>
  </si>
  <si>
    <t>kus</t>
  </si>
  <si>
    <t>36</t>
  </si>
  <si>
    <t>9</t>
  </si>
  <si>
    <t>Ostatní konstrukce a práce, bourání</t>
  </si>
  <si>
    <t>83</t>
  </si>
  <si>
    <t>916131112R</t>
  </si>
  <si>
    <t>Osazení a domontáž obrubníku betonového do lože z betonu prostého</t>
  </si>
  <si>
    <t>-1807036729</t>
  </si>
  <si>
    <t>74</t>
  </si>
  <si>
    <t>42</t>
  </si>
  <si>
    <t>44</t>
  </si>
  <si>
    <t>46</t>
  </si>
  <si>
    <t>997</t>
  </si>
  <si>
    <t>Přesun sutě</t>
  </si>
  <si>
    <t>51</t>
  </si>
  <si>
    <t>997221111</t>
  </si>
  <si>
    <t>Vodorovná doprava suti ze sypkých materiálů nošením do 50 m</t>
  </si>
  <si>
    <t>t</t>
  </si>
  <si>
    <t>48</t>
  </si>
  <si>
    <t>81</t>
  </si>
  <si>
    <t>997221151</t>
  </si>
  <si>
    <t>Vodorovná doprava suti  materiálů stavebním kolečkem do 50 m</t>
  </si>
  <si>
    <t>-1485453255</t>
  </si>
  <si>
    <t>52</t>
  </si>
  <si>
    <t>997221571</t>
  </si>
  <si>
    <t>50</t>
  </si>
  <si>
    <t>998</t>
  </si>
  <si>
    <t>Přesun hmot</t>
  </si>
  <si>
    <t>53</t>
  </si>
  <si>
    <t>998011001</t>
  </si>
  <si>
    <t>Přesun hmot pro budovy zděné v do 6 m</t>
  </si>
  <si>
    <t>54</t>
  </si>
  <si>
    <t>998011015</t>
  </si>
  <si>
    <t>Příplatek k přesunu hmot pro budovy zděné za zvětšený přesun do 1000 m</t>
  </si>
  <si>
    <t>84</t>
  </si>
  <si>
    <t>998229111</t>
  </si>
  <si>
    <t>Přesun hmot ruční pro pozemní komunikace s krytem z kameniva, betonu,živice na vzdálenost do 50 m</t>
  </si>
  <si>
    <t>57492630</t>
  </si>
  <si>
    <t>PSV</t>
  </si>
  <si>
    <t>Práce a dodávky PSV</t>
  </si>
  <si>
    <t>711</t>
  </si>
  <si>
    <t>Izolace proti vodě, vlhkosti a plynům</t>
  </si>
  <si>
    <t>711142559</t>
  </si>
  <si>
    <t>Provedení izolace proti zemní vlhkosti pásy přitavením svislé NAIP</t>
  </si>
  <si>
    <t>1010151220</t>
  </si>
  <si>
    <t>Hydroizolační asfaltový pás ELASTEK 40 SPECIAL MINERAL</t>
  </si>
  <si>
    <t>58</t>
  </si>
  <si>
    <t>1010151880</t>
  </si>
  <si>
    <t>Hydroizolační asfaltový pás GLASTEK 40 SPECIAL MINERAL</t>
  </si>
  <si>
    <t>60</t>
  </si>
  <si>
    <t>711161212</t>
  </si>
  <si>
    <t>Izolace proti zemní vlhkosti nopovou fólií svislá, nopek v 8,0 mm, tl do 0,6 mm</t>
  </si>
  <si>
    <t>62</t>
  </si>
  <si>
    <t>19</t>
  </si>
  <si>
    <t>711311001</t>
  </si>
  <si>
    <t>Provedení hydroizolace za studena lakem asfaltovým penetračním</t>
  </si>
  <si>
    <t>64</t>
  </si>
  <si>
    <t>2230101076</t>
  </si>
  <si>
    <t>Asfaltová penetrace DEKPRIMER (bal/25l)</t>
  </si>
  <si>
    <t>litr</t>
  </si>
  <si>
    <t>66</t>
  </si>
  <si>
    <t>68</t>
  </si>
  <si>
    <t>998711101</t>
  </si>
  <si>
    <t>Přesun hmot tonážní pro izolace proti vodě, vlhkosti a plynům v objektech výšky do 6 m</t>
  </si>
  <si>
    <t>45</t>
  </si>
  <si>
    <t>998711181</t>
  </si>
  <si>
    <t>Příplatek k přesunu hmot tonážní 711 prováděný bez použití mechanizace</t>
  </si>
  <si>
    <t>998711194</t>
  </si>
  <si>
    <t>Příplatek k přesunu hmot tonážní 711 za zvětšený přesun do 1000 m</t>
  </si>
  <si>
    <t>713</t>
  </si>
  <si>
    <t>Izolace tepelné</t>
  </si>
  <si>
    <t>23</t>
  </si>
  <si>
    <t>713131141</t>
  </si>
  <si>
    <t>Montáž izolace tepelné stěn a základů lepením celoplošně rohoží, pásů, dílců, desek</t>
  </si>
  <si>
    <t>76</t>
  </si>
  <si>
    <t>25</t>
  </si>
  <si>
    <t>1415202310</t>
  </si>
  <si>
    <t>Perimetrická deska na sokl DEKPERIMETER SD 150  120 mm  (1250x600 mm)</t>
  </si>
  <si>
    <t>78</t>
  </si>
  <si>
    <t>47</t>
  </si>
  <si>
    <t>998713101</t>
  </si>
  <si>
    <t>Přesun hmot tonážní pro izolace tepelné v objektech v do 6 m</t>
  </si>
  <si>
    <t>998713181</t>
  </si>
  <si>
    <t>Příplatek k přesunu hmot tonážní 713 prováděný bez použití mechanizace</t>
  </si>
  <si>
    <t>721</t>
  </si>
  <si>
    <t>Zdravotechnika - vnitřní kanalizace</t>
  </si>
  <si>
    <t>43</t>
  </si>
  <si>
    <t>721241103.TPS</t>
  </si>
  <si>
    <t>Lapač střešních splavenin gajgr z litiny DN 150</t>
  </si>
  <si>
    <t>49</t>
  </si>
  <si>
    <t>998721101</t>
  </si>
  <si>
    <t>Přesun hmot tonážní pro vnitřní kanalizace v objektech v do 6 m</t>
  </si>
  <si>
    <t>998721181</t>
  </si>
  <si>
    <t>Příplatek k přesunu hmot tonážní 721 prováděný bez použití mechanizace</t>
  </si>
  <si>
    <t>88</t>
  </si>
  <si>
    <t>772</t>
  </si>
  <si>
    <t>Podlahy z kamene</t>
  </si>
  <si>
    <t>772421125R</t>
  </si>
  <si>
    <t>Demontž a montáž obkladu soklů svislých deskami kladenými do malty  tl do 70 mm</t>
  </si>
  <si>
    <t>820441077</t>
  </si>
  <si>
    <t>77</t>
  </si>
  <si>
    <t>998772101</t>
  </si>
  <si>
    <t>Přesun hmot tonážní pro podlahy z kamene v objektech v do 6 m</t>
  </si>
  <si>
    <t>272636672</t>
  </si>
  <si>
    <t>998772181</t>
  </si>
  <si>
    <t>Příplatek k přesunu hmot tonážní 772 prováděný bez použití mechanizace</t>
  </si>
  <si>
    <t>250968605</t>
  </si>
  <si>
    <t>Práce a dodávky M</t>
  </si>
  <si>
    <t>23-M</t>
  </si>
  <si>
    <t>Montáže potrubí</t>
  </si>
  <si>
    <t>33</t>
  </si>
  <si>
    <t>230170004</t>
  </si>
  <si>
    <t>sada</t>
  </si>
  <si>
    <t>90</t>
  </si>
  <si>
    <t>230170014</t>
  </si>
  <si>
    <t>92</t>
  </si>
  <si>
    <t>VRN</t>
  </si>
  <si>
    <t>Vedlejší rozpočtové náklady</t>
  </si>
  <si>
    <t>VRN3</t>
  </si>
  <si>
    <t>Zařízení staveniště</t>
  </si>
  <si>
    <t>57</t>
  </si>
  <si>
    <t>030001000</t>
  </si>
  <si>
    <t>1024</t>
  </si>
  <si>
    <t>661597658</t>
  </si>
  <si>
    <t>59</t>
  </si>
  <si>
    <t>034002000</t>
  </si>
  <si>
    <t>Zabezpečení staveniště</t>
  </si>
  <si>
    <t>kpl</t>
  </si>
  <si>
    <t>-635743686</t>
  </si>
  <si>
    <t>034103000</t>
  </si>
  <si>
    <t>Oplocení staveniště</t>
  </si>
  <si>
    <t>1137519642</t>
  </si>
  <si>
    <t>63</t>
  </si>
  <si>
    <t>034303000</t>
  </si>
  <si>
    <t>Dopravní značení na staveništi</t>
  </si>
  <si>
    <t>-2108493455</t>
  </si>
  <si>
    <t>034403000</t>
  </si>
  <si>
    <t>Osvětlení staveniště</t>
  </si>
  <si>
    <t>-1215276042</t>
  </si>
  <si>
    <t>65</t>
  </si>
  <si>
    <t>034503000</t>
  </si>
  <si>
    <t>Informační tabule na staveništi</t>
  </si>
  <si>
    <t>14736570</t>
  </si>
  <si>
    <t>035103001</t>
  </si>
  <si>
    <t>Pronájem ploch</t>
  </si>
  <si>
    <t>1847774298</t>
  </si>
  <si>
    <t>67</t>
  </si>
  <si>
    <t>039103000</t>
  </si>
  <si>
    <t>Rozebrání, bourání a odvoz zařízení staveniště</t>
  </si>
  <si>
    <t>-102991524</t>
  </si>
  <si>
    <t>VRN4</t>
  </si>
  <si>
    <t>Inženýrská činnost</t>
  </si>
  <si>
    <t>041403000</t>
  </si>
  <si>
    <t>Koordinátor BOZP na staveništi</t>
  </si>
  <si>
    <t>-197559892</t>
  </si>
  <si>
    <t>043002000</t>
  </si>
  <si>
    <t>Zkoušky a ostatní měření</t>
  </si>
  <si>
    <t>-1009349318</t>
  </si>
  <si>
    <t>61</t>
  </si>
  <si>
    <t>049002000</t>
  </si>
  <si>
    <t>Ostatní inženýrská činnost</t>
  </si>
  <si>
    <t>933148611</t>
  </si>
  <si>
    <t>69</t>
  </si>
  <si>
    <t>049103000</t>
  </si>
  <si>
    <t>Náklady vzniklé v souvislosti s realizací stavby</t>
  </si>
  <si>
    <t>988947587</t>
  </si>
  <si>
    <t>VRN9</t>
  </si>
  <si>
    <t>Ostatní náklady</t>
  </si>
  <si>
    <t>090001000</t>
  </si>
  <si>
    <t>…kpl</t>
  </si>
  <si>
    <t>-526702648</t>
  </si>
  <si>
    <t>kol</t>
  </si>
  <si>
    <t>Vápenocementová štuková omítka</t>
  </si>
  <si>
    <t>Bourání stávajícího kameninového potrubí DN do 250</t>
  </si>
  <si>
    <t>D+M kanalizačního potrubí hladkého plnostěnného SN 10 z polypropylenu DN 250</t>
  </si>
  <si>
    <t>Tlakové zkoušky těsnosti potrubí - příprava DN do 250</t>
  </si>
  <si>
    <t>Tlakové zkoušky těsnosti potrubí - zkouška DN do 250</t>
  </si>
  <si>
    <t>Vodorovná doprava vytěžených hmot do 1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</si>
</sst>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5" fillId="0" borderId="18" xfId="0" applyNumberFormat="1" applyFont="1" applyBorder="1" applyAlignment="1">
      <alignment vertical="center"/>
    </xf>
    <xf numFmtId="4" fontId="25" fillId="0" borderId="19" xfId="0" applyNumberFormat="1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6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8" fillId="0" borderId="10" xfId="0" applyNumberFormat="1" applyFont="1" applyBorder="1" applyAlignment="1">
      <alignment/>
    </xf>
    <xf numFmtId="166" fontId="28" fillId="0" borderId="11" xfId="0" applyNumberFormat="1" applyFont="1" applyBorder="1" applyAlignment="1">
      <alignment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69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66" t="s">
        <v>13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6"/>
      <c r="BS5" s="13" t="s">
        <v>6</v>
      </c>
    </row>
    <row r="6" spans="2:71" ht="36.95" customHeight="1">
      <c r="B6" s="16"/>
      <c r="D6" s="21" t="s">
        <v>14</v>
      </c>
      <c r="K6" s="168" t="s">
        <v>15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6"/>
      <c r="BS6" s="13" t="s">
        <v>6</v>
      </c>
    </row>
    <row r="7" spans="2:7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18</v>
      </c>
      <c r="K8" s="20" t="s">
        <v>19</v>
      </c>
      <c r="AK8" s="22" t="s">
        <v>20</v>
      </c>
      <c r="AN8" s="146">
        <v>43714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21</v>
      </c>
      <c r="AK10" s="22" t="s">
        <v>22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19</v>
      </c>
      <c r="AK11" s="22" t="s">
        <v>23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24</v>
      </c>
      <c r="AK13" s="22" t="s">
        <v>22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19</v>
      </c>
      <c r="AK14" s="22" t="s">
        <v>23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25</v>
      </c>
      <c r="AK16" s="22" t="s">
        <v>22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19</v>
      </c>
      <c r="AK17" s="22" t="s">
        <v>23</v>
      </c>
      <c r="AN17" s="20" t="s">
        <v>1</v>
      </c>
      <c r="AR17" s="16"/>
      <c r="BS17" s="13" t="s">
        <v>26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27</v>
      </c>
      <c r="AK19" s="22" t="s">
        <v>22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19</v>
      </c>
      <c r="AK20" s="22" t="s">
        <v>23</v>
      </c>
      <c r="AN20" s="20" t="s">
        <v>1</v>
      </c>
      <c r="AR20" s="16"/>
      <c r="BS20" s="13" t="s">
        <v>26</v>
      </c>
    </row>
    <row r="21" spans="2:44" ht="6.95" customHeight="1">
      <c r="B21" s="16"/>
      <c r="AR21" s="16"/>
    </row>
    <row r="22" spans="2:44" ht="12" customHeight="1">
      <c r="B22" s="16"/>
      <c r="D22" s="22" t="s">
        <v>28</v>
      </c>
      <c r="AR22" s="16"/>
    </row>
    <row r="23" spans="2:44" ht="16.5" customHeight="1">
      <c r="B23" s="16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29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1">
        <f>ROUND(AG94,2)</f>
        <v>0</v>
      </c>
      <c r="AL26" s="172"/>
      <c r="AM26" s="172"/>
      <c r="AN26" s="172"/>
      <c r="AO26" s="172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73" t="s">
        <v>30</v>
      </c>
      <c r="M28" s="173"/>
      <c r="N28" s="173"/>
      <c r="O28" s="173"/>
      <c r="P28" s="173"/>
      <c r="W28" s="173" t="s">
        <v>31</v>
      </c>
      <c r="X28" s="173"/>
      <c r="Y28" s="173"/>
      <c r="Z28" s="173"/>
      <c r="AA28" s="173"/>
      <c r="AB28" s="173"/>
      <c r="AC28" s="173"/>
      <c r="AD28" s="173"/>
      <c r="AE28" s="173"/>
      <c r="AK28" s="173" t="s">
        <v>32</v>
      </c>
      <c r="AL28" s="173"/>
      <c r="AM28" s="173"/>
      <c r="AN28" s="173"/>
      <c r="AO28" s="173"/>
      <c r="AR28" s="25"/>
    </row>
    <row r="29" spans="2:44" s="2" customFormat="1" ht="14.45" customHeight="1">
      <c r="B29" s="29"/>
      <c r="D29" s="22" t="s">
        <v>33</v>
      </c>
      <c r="F29" s="22" t="s">
        <v>34</v>
      </c>
      <c r="L29" s="176">
        <v>0.21</v>
      </c>
      <c r="M29" s="175"/>
      <c r="N29" s="175"/>
      <c r="O29" s="175"/>
      <c r="P29" s="175"/>
      <c r="W29" s="174">
        <f>ROUND(AZ94,2)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ROUND(AV94,2)</f>
        <v>0</v>
      </c>
      <c r="AL29" s="175"/>
      <c r="AM29" s="175"/>
      <c r="AN29" s="175"/>
      <c r="AO29" s="175"/>
      <c r="AR29" s="29"/>
    </row>
    <row r="30" spans="2:44" s="2" customFormat="1" ht="14.45" customHeight="1">
      <c r="B30" s="29"/>
      <c r="F30" s="22" t="s">
        <v>35</v>
      </c>
      <c r="L30" s="176">
        <v>0.15</v>
      </c>
      <c r="M30" s="175"/>
      <c r="N30" s="175"/>
      <c r="O30" s="175"/>
      <c r="P30" s="175"/>
      <c r="W30" s="174">
        <f>ROUND(BA94,2)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ROUND(AW94,2)</f>
        <v>0</v>
      </c>
      <c r="AL30" s="175"/>
      <c r="AM30" s="175"/>
      <c r="AN30" s="175"/>
      <c r="AO30" s="175"/>
      <c r="AR30" s="29"/>
    </row>
    <row r="31" spans="2:44" s="2" customFormat="1" ht="14.45" customHeight="1" hidden="1">
      <c r="B31" s="29"/>
      <c r="F31" s="22" t="s">
        <v>36</v>
      </c>
      <c r="L31" s="176">
        <v>0.21</v>
      </c>
      <c r="M31" s="175"/>
      <c r="N31" s="175"/>
      <c r="O31" s="175"/>
      <c r="P31" s="175"/>
      <c r="W31" s="174">
        <f>ROUND(BB94,2)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29"/>
    </row>
    <row r="32" spans="2:44" s="2" customFormat="1" ht="14.45" customHeight="1" hidden="1">
      <c r="B32" s="29"/>
      <c r="F32" s="22" t="s">
        <v>37</v>
      </c>
      <c r="L32" s="176">
        <v>0.15</v>
      </c>
      <c r="M32" s="175"/>
      <c r="N32" s="175"/>
      <c r="O32" s="175"/>
      <c r="P32" s="175"/>
      <c r="W32" s="174">
        <f>ROUND(BC94,2)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29"/>
    </row>
    <row r="33" spans="2:44" s="2" customFormat="1" ht="14.45" customHeight="1" hidden="1">
      <c r="B33" s="29"/>
      <c r="F33" s="22" t="s">
        <v>38</v>
      </c>
      <c r="L33" s="176">
        <v>0</v>
      </c>
      <c r="M33" s="175"/>
      <c r="N33" s="175"/>
      <c r="O33" s="175"/>
      <c r="P33" s="175"/>
      <c r="W33" s="174">
        <f>ROUND(BD94,2)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39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40</v>
      </c>
      <c r="U35" s="32"/>
      <c r="V35" s="32"/>
      <c r="W35" s="32"/>
      <c r="X35" s="177" t="s">
        <v>41</v>
      </c>
      <c r="Y35" s="178"/>
      <c r="Z35" s="178"/>
      <c r="AA35" s="178"/>
      <c r="AB35" s="178"/>
      <c r="AC35" s="32"/>
      <c r="AD35" s="32"/>
      <c r="AE35" s="32"/>
      <c r="AF35" s="32"/>
      <c r="AG35" s="32"/>
      <c r="AH35" s="32"/>
      <c r="AI35" s="32"/>
      <c r="AJ35" s="32"/>
      <c r="AK35" s="179">
        <f>SUM(AK26:AK33)</f>
        <v>0</v>
      </c>
      <c r="AL35" s="178"/>
      <c r="AM35" s="178"/>
      <c r="AN35" s="178"/>
      <c r="AO35" s="180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42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43</v>
      </c>
      <c r="AI49" s="35"/>
      <c r="AJ49" s="35"/>
      <c r="AK49" s="35"/>
      <c r="AL49" s="35"/>
      <c r="AM49" s="35"/>
      <c r="AN49" s="35"/>
      <c r="AO49" s="35"/>
      <c r="AR49" s="25"/>
    </row>
    <row r="50" spans="2:44" ht="12">
      <c r="B50" s="16"/>
      <c r="AR50" s="16"/>
    </row>
    <row r="51" spans="2:44" ht="12">
      <c r="B51" s="16"/>
      <c r="AR51" s="16"/>
    </row>
    <row r="52" spans="2:44" ht="12">
      <c r="B52" s="16"/>
      <c r="AR52" s="16"/>
    </row>
    <row r="53" spans="2:44" ht="12">
      <c r="B53" s="16"/>
      <c r="AR53" s="16"/>
    </row>
    <row r="54" spans="2:44" ht="12">
      <c r="B54" s="16"/>
      <c r="AR54" s="16"/>
    </row>
    <row r="55" spans="2:44" ht="12">
      <c r="B55" s="16"/>
      <c r="AR55" s="16"/>
    </row>
    <row r="56" spans="2:44" ht="12">
      <c r="B56" s="16"/>
      <c r="AR56" s="16"/>
    </row>
    <row r="57" spans="2:44" ht="12">
      <c r="B57" s="16"/>
      <c r="AR57" s="16"/>
    </row>
    <row r="58" spans="2:44" ht="12">
      <c r="B58" s="16"/>
      <c r="AR58" s="16"/>
    </row>
    <row r="59" spans="2:44" ht="12">
      <c r="B59" s="16"/>
      <c r="AR59" s="16"/>
    </row>
    <row r="60" spans="2:44" s="1" customFormat="1" ht="12.75">
      <c r="B60" s="25"/>
      <c r="D60" s="36" t="s">
        <v>44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45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44</v>
      </c>
      <c r="AI60" s="27"/>
      <c r="AJ60" s="27"/>
      <c r="AK60" s="27"/>
      <c r="AL60" s="27"/>
      <c r="AM60" s="36" t="s">
        <v>45</v>
      </c>
      <c r="AN60" s="27"/>
      <c r="AO60" s="27"/>
      <c r="AR60" s="25"/>
    </row>
    <row r="61" spans="2:44" ht="12">
      <c r="B61" s="16"/>
      <c r="AR61" s="16"/>
    </row>
    <row r="62" spans="2:44" ht="12">
      <c r="B62" s="16"/>
      <c r="AR62" s="16"/>
    </row>
    <row r="63" spans="2:44" ht="12">
      <c r="B63" s="16"/>
      <c r="AR63" s="16"/>
    </row>
    <row r="64" spans="2:44" s="1" customFormat="1" ht="12.75">
      <c r="B64" s="25"/>
      <c r="D64" s="34" t="s">
        <v>46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47</v>
      </c>
      <c r="AI64" s="35"/>
      <c r="AJ64" s="35"/>
      <c r="AK64" s="35"/>
      <c r="AL64" s="35"/>
      <c r="AM64" s="35"/>
      <c r="AN64" s="35"/>
      <c r="AO64" s="35"/>
      <c r="AR64" s="25"/>
    </row>
    <row r="65" spans="2:44" ht="12">
      <c r="B65" s="16"/>
      <c r="AR65" s="16"/>
    </row>
    <row r="66" spans="2:44" ht="12">
      <c r="B66" s="16"/>
      <c r="AR66" s="16"/>
    </row>
    <row r="67" spans="2:44" ht="12">
      <c r="B67" s="16"/>
      <c r="AR67" s="16"/>
    </row>
    <row r="68" spans="2:44" ht="12">
      <c r="B68" s="16"/>
      <c r="AR68" s="16"/>
    </row>
    <row r="69" spans="2:44" ht="12">
      <c r="B69" s="16"/>
      <c r="AR69" s="16"/>
    </row>
    <row r="70" spans="2:44" ht="12">
      <c r="B70" s="16"/>
      <c r="AR70" s="16"/>
    </row>
    <row r="71" spans="2:44" ht="12">
      <c r="B71" s="16"/>
      <c r="AR71" s="16"/>
    </row>
    <row r="72" spans="2:44" ht="12">
      <c r="B72" s="16"/>
      <c r="AR72" s="16"/>
    </row>
    <row r="73" spans="2:44" ht="12">
      <c r="B73" s="16"/>
      <c r="AR73" s="16"/>
    </row>
    <row r="74" spans="2:44" ht="12">
      <c r="B74" s="16"/>
      <c r="AR74" s="16"/>
    </row>
    <row r="75" spans="2:44" s="1" customFormat="1" ht="12.75">
      <c r="B75" s="25"/>
      <c r="D75" s="36" t="s">
        <v>44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45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44</v>
      </c>
      <c r="AI75" s="27"/>
      <c r="AJ75" s="27"/>
      <c r="AK75" s="27"/>
      <c r="AL75" s="27"/>
      <c r="AM75" s="36" t="s">
        <v>45</v>
      </c>
      <c r="AN75" s="27"/>
      <c r="AO75" s="27"/>
      <c r="AR75" s="25"/>
    </row>
    <row r="76" spans="2:44" s="1" customFormat="1" ht="12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48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IMPORT</v>
      </c>
      <c r="AR84" s="41"/>
    </row>
    <row r="85" spans="2:44" s="4" customFormat="1" ht="36.95" customHeight="1">
      <c r="B85" s="42"/>
      <c r="C85" s="43" t="s">
        <v>14</v>
      </c>
      <c r="L85" s="147" t="str">
        <f>K6</f>
        <v>2019-25 - Stavební úpravy budovy čp. 41 ve Vlašimi</v>
      </c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18</v>
      </c>
      <c r="L87" s="44" t="str">
        <f>IF(K8="","",K8)</f>
        <v xml:space="preserve"> </v>
      </c>
      <c r="AI87" s="22" t="s">
        <v>20</v>
      </c>
      <c r="AM87" s="149">
        <f>IF(AN8="","",AN8)</f>
        <v>43714</v>
      </c>
      <c r="AN87" s="149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21</v>
      </c>
      <c r="L89" s="3" t="str">
        <f>IF(E11="","",E11)</f>
        <v xml:space="preserve"> </v>
      </c>
      <c r="AI89" s="22" t="s">
        <v>25</v>
      </c>
      <c r="AM89" s="150" t="str">
        <f>IF(E17="","",E17)</f>
        <v xml:space="preserve"> </v>
      </c>
      <c r="AN89" s="151"/>
      <c r="AO89" s="151"/>
      <c r="AP89" s="151"/>
      <c r="AR89" s="25"/>
      <c r="AS89" s="152" t="s">
        <v>49</v>
      </c>
      <c r="AT89" s="153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24</v>
      </c>
      <c r="L90" s="3" t="str">
        <f>IF(E14="","",E14)</f>
        <v xml:space="preserve"> </v>
      </c>
      <c r="AI90" s="22" t="s">
        <v>27</v>
      </c>
      <c r="AM90" s="150" t="str">
        <f>IF(E20="","",E20)</f>
        <v xml:space="preserve"> </v>
      </c>
      <c r="AN90" s="151"/>
      <c r="AO90" s="151"/>
      <c r="AP90" s="151"/>
      <c r="AR90" s="25"/>
      <c r="AS90" s="154"/>
      <c r="AT90" s="155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54"/>
      <c r="AT91" s="155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56" t="s">
        <v>50</v>
      </c>
      <c r="D92" s="157"/>
      <c r="E92" s="157"/>
      <c r="F92" s="157"/>
      <c r="G92" s="157"/>
      <c r="H92" s="50"/>
      <c r="I92" s="158" t="s">
        <v>51</v>
      </c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9" t="s">
        <v>52</v>
      </c>
      <c r="AH92" s="157"/>
      <c r="AI92" s="157"/>
      <c r="AJ92" s="157"/>
      <c r="AK92" s="157"/>
      <c r="AL92" s="157"/>
      <c r="AM92" s="157"/>
      <c r="AN92" s="158" t="s">
        <v>53</v>
      </c>
      <c r="AO92" s="157"/>
      <c r="AP92" s="160"/>
      <c r="AQ92" s="51" t="s">
        <v>54</v>
      </c>
      <c r="AR92" s="25"/>
      <c r="AS92" s="52" t="s">
        <v>55</v>
      </c>
      <c r="AT92" s="53" t="s">
        <v>56</v>
      </c>
      <c r="AU92" s="53" t="s">
        <v>57</v>
      </c>
      <c r="AV92" s="53" t="s">
        <v>58</v>
      </c>
      <c r="AW92" s="53" t="s">
        <v>59</v>
      </c>
      <c r="AX92" s="53" t="s">
        <v>60</v>
      </c>
      <c r="AY92" s="53" t="s">
        <v>61</v>
      </c>
      <c r="AZ92" s="53" t="s">
        <v>62</v>
      </c>
      <c r="BA92" s="53" t="s">
        <v>63</v>
      </c>
      <c r="BB92" s="53" t="s">
        <v>64</v>
      </c>
      <c r="BC92" s="53" t="s">
        <v>65</v>
      </c>
      <c r="BD92" s="54" t="s">
        <v>66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67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4">
        <f>ROUND(AG95,2)</f>
        <v>0</v>
      </c>
      <c r="AH94" s="164"/>
      <c r="AI94" s="164"/>
      <c r="AJ94" s="164"/>
      <c r="AK94" s="164"/>
      <c r="AL94" s="164"/>
      <c r="AM94" s="164"/>
      <c r="AN94" s="165">
        <f>SUM(AG94,AT94)</f>
        <v>0</v>
      </c>
      <c r="AO94" s="165"/>
      <c r="AP94" s="165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 t="e">
        <f>ROUND(AU95,5)</f>
        <v>#REF!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68</v>
      </c>
      <c r="BT94" s="65" t="s">
        <v>69</v>
      </c>
      <c r="BU94" s="66" t="s">
        <v>70</v>
      </c>
      <c r="BV94" s="65" t="s">
        <v>13</v>
      </c>
      <c r="BW94" s="65" t="s">
        <v>4</v>
      </c>
      <c r="BX94" s="65" t="s">
        <v>71</v>
      </c>
      <c r="CL94" s="65" t="s">
        <v>1</v>
      </c>
    </row>
    <row r="95" spans="1:91" s="6" customFormat="1" ht="40.5" customHeight="1">
      <c r="A95" s="67" t="s">
        <v>72</v>
      </c>
      <c r="B95" s="68"/>
      <c r="C95" s="69"/>
      <c r="D95" s="163" t="s">
        <v>73</v>
      </c>
      <c r="E95" s="163"/>
      <c r="F95" s="163"/>
      <c r="G95" s="163"/>
      <c r="H95" s="163"/>
      <c r="I95" s="70"/>
      <c r="J95" s="163" t="s">
        <v>74</v>
      </c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1">
        <f>'01 - Stavební úpravy - 01...'!J30</f>
        <v>0</v>
      </c>
      <c r="AH95" s="162"/>
      <c r="AI95" s="162"/>
      <c r="AJ95" s="162"/>
      <c r="AK95" s="162"/>
      <c r="AL95" s="162"/>
      <c r="AM95" s="162"/>
      <c r="AN95" s="161">
        <f>SUM(AG95,AT95)</f>
        <v>0</v>
      </c>
      <c r="AO95" s="162"/>
      <c r="AP95" s="162"/>
      <c r="AQ95" s="71" t="s">
        <v>75</v>
      </c>
      <c r="AR95" s="68"/>
      <c r="AS95" s="72">
        <v>0</v>
      </c>
      <c r="AT95" s="73">
        <f>ROUND(SUM(AV95:AW95),2)</f>
        <v>0</v>
      </c>
      <c r="AU95" s="74" t="e">
        <f>'01 - Stavební úpravy - 01...'!P138</f>
        <v>#REF!</v>
      </c>
      <c r="AV95" s="73">
        <f>'01 - Stavební úpravy - 01...'!J33</f>
        <v>0</v>
      </c>
      <c r="AW95" s="73">
        <f>'01 - Stavební úpravy - 01...'!J34</f>
        <v>0</v>
      </c>
      <c r="AX95" s="73">
        <f>'01 - Stavební úpravy - 01...'!J35</f>
        <v>0</v>
      </c>
      <c r="AY95" s="73">
        <f>'01 - Stavební úpravy - 01...'!J36</f>
        <v>0</v>
      </c>
      <c r="AZ95" s="73">
        <f>'01 - Stavební úpravy - 01...'!F33</f>
        <v>0</v>
      </c>
      <c r="BA95" s="73">
        <f>'01 - Stavební úpravy - 01...'!F34</f>
        <v>0</v>
      </c>
      <c r="BB95" s="73">
        <f>'01 - Stavební úpravy - 01...'!F35</f>
        <v>0</v>
      </c>
      <c r="BC95" s="73">
        <f>'01 - Stavební úpravy - 01...'!F36</f>
        <v>0</v>
      </c>
      <c r="BD95" s="75">
        <f>'01 - Stavební úpravy - 01...'!F37</f>
        <v>0</v>
      </c>
      <c r="BT95" s="76" t="s">
        <v>76</v>
      </c>
      <c r="BV95" s="76" t="s">
        <v>13</v>
      </c>
      <c r="BW95" s="76" t="s">
        <v>77</v>
      </c>
      <c r="BX95" s="76" t="s">
        <v>4</v>
      </c>
      <c r="CL95" s="76" t="s">
        <v>1</v>
      </c>
      <c r="CM95" s="76" t="s">
        <v>78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Stavební úpravy - 01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20"/>
  <sheetViews>
    <sheetView showGridLines="0" tabSelected="1" workbookViewId="0" topLeftCell="A194">
      <selection activeCell="F218" sqref="F21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4.140625" style="0" bestFit="1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7"/>
    </row>
    <row r="2" spans="12:46" ht="36.95" customHeight="1">
      <c r="L2" s="169" t="s">
        <v>5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AT2" s="13" t="s">
        <v>77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79</v>
      </c>
      <c r="L4" s="16"/>
      <c r="M4" s="78" t="s">
        <v>10</v>
      </c>
      <c r="AT4" s="13" t="s">
        <v>3</v>
      </c>
    </row>
    <row r="5" spans="2:12" ht="6.95" customHeight="1">
      <c r="B5" s="16"/>
      <c r="L5" s="16"/>
    </row>
    <row r="6" spans="2:12" ht="12" customHeight="1">
      <c r="B6" s="16"/>
      <c r="D6" s="22" t="s">
        <v>14</v>
      </c>
      <c r="L6" s="16"/>
    </row>
    <row r="7" spans="2:12" ht="16.5" customHeight="1">
      <c r="B7" s="16"/>
      <c r="E7" s="182" t="str">
        <f>'Rekapitulace stavby'!K6</f>
        <v>2019-25 - Stavební úpravy budovy čp. 41 ve Vlašimi</v>
      </c>
      <c r="F7" s="183"/>
      <c r="G7" s="183"/>
      <c r="H7" s="183"/>
      <c r="L7" s="16"/>
    </row>
    <row r="8" spans="2:12" s="1" customFormat="1" ht="12" customHeight="1">
      <c r="B8" s="25"/>
      <c r="D8" s="22" t="s">
        <v>80</v>
      </c>
      <c r="L8" s="25"/>
    </row>
    <row r="9" spans="2:12" s="1" customFormat="1" ht="36.95" customHeight="1">
      <c r="B9" s="25"/>
      <c r="E9" s="147" t="s">
        <v>81</v>
      </c>
      <c r="F9" s="181"/>
      <c r="G9" s="181"/>
      <c r="H9" s="181"/>
      <c r="L9" s="25"/>
    </row>
    <row r="10" spans="2:12" s="1" customFormat="1" ht="12">
      <c r="B10" s="25"/>
      <c r="L10" s="25"/>
    </row>
    <row r="11" spans="2:12" s="1" customFormat="1" ht="12" customHeight="1">
      <c r="B11" s="25"/>
      <c r="D11" s="22" t="s">
        <v>16</v>
      </c>
      <c r="F11" s="20" t="s">
        <v>1</v>
      </c>
      <c r="I11" s="22" t="s">
        <v>17</v>
      </c>
      <c r="J11" s="20" t="s">
        <v>1</v>
      </c>
      <c r="L11" s="25"/>
    </row>
    <row r="12" spans="2:12" s="1" customFormat="1" ht="12" customHeight="1">
      <c r="B12" s="25"/>
      <c r="D12" s="22" t="s">
        <v>18</v>
      </c>
      <c r="F12" s="20" t="s">
        <v>19</v>
      </c>
      <c r="I12" s="22" t="s">
        <v>20</v>
      </c>
      <c r="J12" s="45">
        <v>43714</v>
      </c>
      <c r="L12" s="25"/>
    </row>
    <row r="13" spans="2:12" s="1" customFormat="1" ht="10.9" customHeight="1">
      <c r="B13" s="25"/>
      <c r="L13" s="25"/>
    </row>
    <row r="14" spans="2:12" s="1" customFormat="1" ht="12" customHeight="1">
      <c r="B14" s="25"/>
      <c r="D14" s="22" t="s">
        <v>21</v>
      </c>
      <c r="I14" s="22" t="s">
        <v>22</v>
      </c>
      <c r="J14" s="20" t="str">
        <f>IF('Rekapitulace stavby'!AN10="","",'Rekapitulace stavby'!AN10)</f>
        <v/>
      </c>
      <c r="L14" s="25"/>
    </row>
    <row r="15" spans="2:12" s="1" customFormat="1" ht="18" customHeight="1">
      <c r="B15" s="25"/>
      <c r="E15" s="20" t="str">
        <f>IF('Rekapitulace stavby'!E11="","",'Rekapitulace stavby'!E11)</f>
        <v xml:space="preserve"> </v>
      </c>
      <c r="I15" s="22" t="s">
        <v>23</v>
      </c>
      <c r="J15" s="20" t="str">
        <f>IF('Rekapitulace stavby'!AN11="","",'Rekapitulace stavby'!AN11)</f>
        <v/>
      </c>
      <c r="L15" s="25"/>
    </row>
    <row r="16" spans="2:12" s="1" customFormat="1" ht="6.95" customHeight="1">
      <c r="B16" s="25"/>
      <c r="L16" s="25"/>
    </row>
    <row r="17" spans="2:12" s="1" customFormat="1" ht="12" customHeight="1">
      <c r="B17" s="25"/>
      <c r="D17" s="22" t="s">
        <v>24</v>
      </c>
      <c r="I17" s="22" t="s">
        <v>22</v>
      </c>
      <c r="J17" s="20" t="str">
        <f>'Rekapitulace stavby'!AN13</f>
        <v/>
      </c>
      <c r="L17" s="25"/>
    </row>
    <row r="18" spans="2:12" s="1" customFormat="1" ht="18" customHeight="1">
      <c r="B18" s="25"/>
      <c r="E18" s="166" t="str">
        <f>'Rekapitulace stavby'!E14</f>
        <v xml:space="preserve"> </v>
      </c>
      <c r="F18" s="166"/>
      <c r="G18" s="166"/>
      <c r="H18" s="166"/>
      <c r="I18" s="22" t="s">
        <v>23</v>
      </c>
      <c r="J18" s="20" t="str">
        <f>'Rekapitulace stavby'!AN14</f>
        <v/>
      </c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25</v>
      </c>
      <c r="I20" s="22" t="s">
        <v>22</v>
      </c>
      <c r="J20" s="20" t="str">
        <f>IF('Rekapitulace stavby'!AN16="","",'Rekapitulace stavby'!AN16)</f>
        <v/>
      </c>
      <c r="L20" s="25"/>
    </row>
    <row r="21" spans="2:12" s="1" customFormat="1" ht="18" customHeight="1">
      <c r="B21" s="25"/>
      <c r="E21" s="20" t="str">
        <f>IF('Rekapitulace stavby'!E17="","",'Rekapitulace stavby'!E17)</f>
        <v xml:space="preserve"> </v>
      </c>
      <c r="I21" s="22" t="s">
        <v>23</v>
      </c>
      <c r="J21" s="20" t="str">
        <f>IF('Rekapitulace stavby'!AN17="","",'Rekapitulace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27</v>
      </c>
      <c r="I23" s="22" t="s">
        <v>22</v>
      </c>
      <c r="J23" s="20" t="str">
        <f>IF('Rekapitulace stavby'!AN19="","",'Rekapitulace stavby'!AN19)</f>
        <v/>
      </c>
      <c r="L23" s="25"/>
    </row>
    <row r="24" spans="2:12" s="1" customFormat="1" ht="18" customHeight="1">
      <c r="B24" s="25"/>
      <c r="E24" s="20" t="str">
        <f>IF('Rekapitulace stavby'!E20="","",'Rekapitulace stavby'!E20)</f>
        <v xml:space="preserve"> </v>
      </c>
      <c r="I24" s="22" t="s">
        <v>23</v>
      </c>
      <c r="J24" s="20" t="str">
        <f>IF('Rekapitulace stavby'!AN20="","",'Rekapitulace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28</v>
      </c>
      <c r="L26" s="25"/>
    </row>
    <row r="27" spans="2:12" s="7" customFormat="1" ht="16.5" customHeight="1">
      <c r="B27" s="79"/>
      <c r="E27" s="170" t="s">
        <v>1</v>
      </c>
      <c r="F27" s="170"/>
      <c r="G27" s="170"/>
      <c r="H27" s="170"/>
      <c r="L27" s="79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80" t="s">
        <v>29</v>
      </c>
      <c r="J30" s="59">
        <f>ROUND(J138,2)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31</v>
      </c>
      <c r="I32" s="28" t="s">
        <v>30</v>
      </c>
      <c r="J32" s="28" t="s">
        <v>32</v>
      </c>
      <c r="L32" s="25"/>
    </row>
    <row r="33" spans="2:12" s="1" customFormat="1" ht="14.45" customHeight="1">
      <c r="B33" s="25"/>
      <c r="D33" s="81" t="s">
        <v>33</v>
      </c>
      <c r="E33" s="22" t="s">
        <v>34</v>
      </c>
      <c r="F33" s="82">
        <f>ROUND((SUM(BE138:BE219)),2)</f>
        <v>0</v>
      </c>
      <c r="I33" s="83">
        <v>0.21</v>
      </c>
      <c r="J33" s="82">
        <f>ROUND(((SUM(BE138:BE219))*I33),2)</f>
        <v>0</v>
      </c>
      <c r="L33" s="25"/>
    </row>
    <row r="34" spans="2:12" s="1" customFormat="1" ht="14.45" customHeight="1">
      <c r="B34" s="25"/>
      <c r="E34" s="22" t="s">
        <v>35</v>
      </c>
      <c r="F34" s="82">
        <f>ROUND((SUM(BF138:BF219)),2)</f>
        <v>0</v>
      </c>
      <c r="I34" s="83">
        <v>0.15</v>
      </c>
      <c r="J34" s="82">
        <f>ROUND(((SUM(BF138:BF219))*I34),2)</f>
        <v>0</v>
      </c>
      <c r="L34" s="25"/>
    </row>
    <row r="35" spans="2:12" s="1" customFormat="1" ht="14.45" customHeight="1" hidden="1">
      <c r="B35" s="25"/>
      <c r="E35" s="22" t="s">
        <v>36</v>
      </c>
      <c r="F35" s="82">
        <f>ROUND((SUM(BG138:BG219)),2)</f>
        <v>0</v>
      </c>
      <c r="I35" s="83">
        <v>0.21</v>
      </c>
      <c r="J35" s="82">
        <f>0</f>
        <v>0</v>
      </c>
      <c r="L35" s="25"/>
    </row>
    <row r="36" spans="2:12" s="1" customFormat="1" ht="14.45" customHeight="1" hidden="1">
      <c r="B36" s="25"/>
      <c r="E36" s="22" t="s">
        <v>37</v>
      </c>
      <c r="F36" s="82">
        <f>ROUND((SUM(BH138:BH219)),2)</f>
        <v>0</v>
      </c>
      <c r="I36" s="83">
        <v>0.15</v>
      </c>
      <c r="J36" s="82">
        <f>0</f>
        <v>0</v>
      </c>
      <c r="L36" s="25"/>
    </row>
    <row r="37" spans="2:12" s="1" customFormat="1" ht="14.45" customHeight="1" hidden="1">
      <c r="B37" s="25"/>
      <c r="E37" s="22" t="s">
        <v>38</v>
      </c>
      <c r="F37" s="82">
        <f>ROUND((SUM(BI138:BI219)),2)</f>
        <v>0</v>
      </c>
      <c r="I37" s="83">
        <v>0</v>
      </c>
      <c r="J37" s="82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4"/>
      <c r="D39" s="85" t="s">
        <v>39</v>
      </c>
      <c r="E39" s="50"/>
      <c r="F39" s="50"/>
      <c r="G39" s="86" t="s">
        <v>40</v>
      </c>
      <c r="H39" s="87" t="s">
        <v>41</v>
      </c>
      <c r="I39" s="50"/>
      <c r="J39" s="88">
        <f>SUM(J30:J37)</f>
        <v>0</v>
      </c>
      <c r="K39" s="89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42</v>
      </c>
      <c r="E50" s="35"/>
      <c r="F50" s="35"/>
      <c r="G50" s="34" t="s">
        <v>43</v>
      </c>
      <c r="H50" s="35"/>
      <c r="I50" s="35"/>
      <c r="J50" s="35"/>
      <c r="K50" s="35"/>
      <c r="L50" s="25"/>
    </row>
    <row r="51" spans="2:12" ht="12">
      <c r="B51" s="16"/>
      <c r="L51" s="16"/>
    </row>
    <row r="52" spans="2:12" ht="12">
      <c r="B52" s="16"/>
      <c r="L52" s="16"/>
    </row>
    <row r="53" spans="2:12" ht="12">
      <c r="B53" s="16"/>
      <c r="L53" s="16"/>
    </row>
    <row r="54" spans="2:12" ht="12">
      <c r="B54" s="16"/>
      <c r="L54" s="16"/>
    </row>
    <row r="55" spans="2:12" ht="12">
      <c r="B55" s="16"/>
      <c r="L55" s="16"/>
    </row>
    <row r="56" spans="2:12" ht="12">
      <c r="B56" s="16"/>
      <c r="L56" s="16"/>
    </row>
    <row r="57" spans="2:12" ht="12">
      <c r="B57" s="16"/>
      <c r="L57" s="16"/>
    </row>
    <row r="58" spans="2:12" ht="12">
      <c r="B58" s="16"/>
      <c r="L58" s="16"/>
    </row>
    <row r="59" spans="2:12" ht="12">
      <c r="B59" s="16"/>
      <c r="L59" s="16"/>
    </row>
    <row r="60" spans="2:12" ht="12">
      <c r="B60" s="16"/>
      <c r="L60" s="16"/>
    </row>
    <row r="61" spans="2:12" s="1" customFormat="1" ht="12.75">
      <c r="B61" s="25"/>
      <c r="D61" s="36" t="s">
        <v>44</v>
      </c>
      <c r="E61" s="27"/>
      <c r="F61" s="90" t="s">
        <v>45</v>
      </c>
      <c r="G61" s="36" t="s">
        <v>44</v>
      </c>
      <c r="H61" s="27"/>
      <c r="I61" s="27"/>
      <c r="J61" s="91" t="s">
        <v>45</v>
      </c>
      <c r="K61" s="27"/>
      <c r="L61" s="25"/>
    </row>
    <row r="62" spans="2:12" ht="12">
      <c r="B62" s="16"/>
      <c r="L62" s="16"/>
    </row>
    <row r="63" spans="2:12" ht="12">
      <c r="B63" s="16"/>
      <c r="L63" s="16"/>
    </row>
    <row r="64" spans="2:12" ht="12">
      <c r="B64" s="16"/>
      <c r="L64" s="16"/>
    </row>
    <row r="65" spans="2:12" s="1" customFormat="1" ht="12.75">
      <c r="B65" s="25"/>
      <c r="D65" s="34" t="s">
        <v>46</v>
      </c>
      <c r="E65" s="35"/>
      <c r="F65" s="35"/>
      <c r="G65" s="34" t="s">
        <v>47</v>
      </c>
      <c r="H65" s="35"/>
      <c r="I65" s="35"/>
      <c r="J65" s="35"/>
      <c r="K65" s="35"/>
      <c r="L65" s="25"/>
    </row>
    <row r="66" spans="2:12" ht="12">
      <c r="B66" s="16"/>
      <c r="L66" s="16"/>
    </row>
    <row r="67" spans="2:12" ht="12">
      <c r="B67" s="16"/>
      <c r="L67" s="16"/>
    </row>
    <row r="68" spans="2:12" ht="12">
      <c r="B68" s="16"/>
      <c r="L68" s="16"/>
    </row>
    <row r="69" spans="2:12" ht="12">
      <c r="B69" s="16"/>
      <c r="L69" s="16"/>
    </row>
    <row r="70" spans="2:12" ht="12">
      <c r="B70" s="16"/>
      <c r="L70" s="16"/>
    </row>
    <row r="71" spans="2:12" ht="12">
      <c r="B71" s="16"/>
      <c r="L71" s="16"/>
    </row>
    <row r="72" spans="2:12" ht="12">
      <c r="B72" s="16"/>
      <c r="L72" s="16"/>
    </row>
    <row r="73" spans="2:12" ht="12">
      <c r="B73" s="16"/>
      <c r="L73" s="16"/>
    </row>
    <row r="74" spans="2:12" ht="12">
      <c r="B74" s="16"/>
      <c r="L74" s="16"/>
    </row>
    <row r="75" spans="2:12" ht="12">
      <c r="B75" s="16"/>
      <c r="L75" s="16"/>
    </row>
    <row r="76" spans="2:12" s="1" customFormat="1" ht="12.75">
      <c r="B76" s="25"/>
      <c r="D76" s="36" t="s">
        <v>44</v>
      </c>
      <c r="E76" s="27"/>
      <c r="F76" s="90" t="s">
        <v>45</v>
      </c>
      <c r="G76" s="36" t="s">
        <v>44</v>
      </c>
      <c r="H76" s="27"/>
      <c r="I76" s="27"/>
      <c r="J76" s="91" t="s">
        <v>45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82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182" t="str">
        <f>E7</f>
        <v>2019-25 - Stavební úpravy budovy čp. 41 ve Vlašimi</v>
      </c>
      <c r="F85" s="183"/>
      <c r="G85" s="183"/>
      <c r="H85" s="183"/>
      <c r="L85" s="25"/>
    </row>
    <row r="86" spans="2:12" s="1" customFormat="1" ht="12" customHeight="1">
      <c r="B86" s="25"/>
      <c r="C86" s="22" t="s">
        <v>80</v>
      </c>
      <c r="L86" s="25"/>
    </row>
    <row r="87" spans="2:12" s="1" customFormat="1" ht="16.5" customHeight="1">
      <c r="B87" s="25"/>
      <c r="E87" s="147" t="str">
        <f>E9</f>
        <v>01 - Stavební úpravy - 01 - Stavební úpravy budo...</v>
      </c>
      <c r="F87" s="181"/>
      <c r="G87" s="181"/>
      <c r="H87" s="181"/>
      <c r="L87" s="25"/>
    </row>
    <row r="88" spans="2:12" s="1" customFormat="1" ht="6.95" customHeight="1">
      <c r="B88" s="25"/>
      <c r="L88" s="25"/>
    </row>
    <row r="89" spans="2:12" s="1" customFormat="1" ht="12" customHeight="1">
      <c r="B89" s="25"/>
      <c r="C89" s="22" t="s">
        <v>18</v>
      </c>
      <c r="F89" s="20" t="str">
        <f>F12</f>
        <v xml:space="preserve"> </v>
      </c>
      <c r="I89" s="22" t="s">
        <v>20</v>
      </c>
      <c r="J89" s="45">
        <f>IF(J12="","",J12)</f>
        <v>43714</v>
      </c>
      <c r="L89" s="25"/>
    </row>
    <row r="90" spans="2:12" s="1" customFormat="1" ht="6.95" customHeight="1">
      <c r="B90" s="25"/>
      <c r="L90" s="25"/>
    </row>
    <row r="91" spans="2:12" s="1" customFormat="1" ht="15.2" customHeight="1">
      <c r="B91" s="25"/>
      <c r="C91" s="22" t="s">
        <v>21</v>
      </c>
      <c r="F91" s="20" t="str">
        <f>E15</f>
        <v xml:space="preserve"> </v>
      </c>
      <c r="I91" s="22" t="s">
        <v>25</v>
      </c>
      <c r="J91" s="23" t="str">
        <f>E21</f>
        <v xml:space="preserve"> </v>
      </c>
      <c r="L91" s="25"/>
    </row>
    <row r="92" spans="2:12" s="1" customFormat="1" ht="15.2" customHeight="1">
      <c r="B92" s="25"/>
      <c r="C92" s="22" t="s">
        <v>24</v>
      </c>
      <c r="F92" s="20" t="str">
        <f>IF(E18="","",E18)</f>
        <v xml:space="preserve"> </v>
      </c>
      <c r="I92" s="22" t="s">
        <v>27</v>
      </c>
      <c r="J92" s="23" t="str">
        <f>E24</f>
        <v xml:space="preserve"> </v>
      </c>
      <c r="L92" s="25"/>
    </row>
    <row r="93" spans="2:12" s="1" customFormat="1" ht="10.35" customHeight="1">
      <c r="B93" s="25"/>
      <c r="L93" s="25"/>
    </row>
    <row r="94" spans="2:12" s="1" customFormat="1" ht="29.25" customHeight="1">
      <c r="B94" s="25"/>
      <c r="C94" s="92" t="s">
        <v>83</v>
      </c>
      <c r="D94" s="84"/>
      <c r="E94" s="84"/>
      <c r="F94" s="84"/>
      <c r="G94" s="84"/>
      <c r="H94" s="84"/>
      <c r="I94" s="84"/>
      <c r="J94" s="93" t="s">
        <v>84</v>
      </c>
      <c r="K94" s="84"/>
      <c r="L94" s="25"/>
    </row>
    <row r="95" spans="2:12" s="1" customFormat="1" ht="10.35" customHeight="1">
      <c r="B95" s="25"/>
      <c r="L95" s="25"/>
    </row>
    <row r="96" spans="2:47" s="1" customFormat="1" ht="22.9" customHeight="1">
      <c r="B96" s="25"/>
      <c r="C96" s="94" t="s">
        <v>85</v>
      </c>
      <c r="J96" s="59">
        <f>J138</f>
        <v>0</v>
      </c>
      <c r="L96" s="25"/>
      <c r="AU96" s="13" t="s">
        <v>86</v>
      </c>
    </row>
    <row r="97" spans="2:12" s="8" customFormat="1" ht="24.95" customHeight="1">
      <c r="B97" s="95"/>
      <c r="D97" s="96" t="s">
        <v>87</v>
      </c>
      <c r="E97" s="97"/>
      <c r="F97" s="97"/>
      <c r="G97" s="97"/>
      <c r="H97" s="97"/>
      <c r="I97" s="97"/>
      <c r="J97" s="98">
        <f>J139</f>
        <v>0</v>
      </c>
      <c r="L97" s="95"/>
    </row>
    <row r="98" spans="2:12" s="9" customFormat="1" ht="19.9" customHeight="1">
      <c r="B98" s="99"/>
      <c r="D98" s="100" t="s">
        <v>88</v>
      </c>
      <c r="E98" s="101"/>
      <c r="F98" s="101"/>
      <c r="G98" s="101"/>
      <c r="H98" s="101"/>
      <c r="I98" s="101"/>
      <c r="J98" s="102">
        <f>J140</f>
        <v>0</v>
      </c>
      <c r="L98" s="99"/>
    </row>
    <row r="99" spans="2:12" s="9" customFormat="1" ht="19.9" customHeight="1">
      <c r="B99" s="99"/>
      <c r="D99" s="100" t="s">
        <v>89</v>
      </c>
      <c r="E99" s="101"/>
      <c r="F99" s="101"/>
      <c r="G99" s="101"/>
      <c r="H99" s="101"/>
      <c r="I99" s="101"/>
      <c r="J99" s="102">
        <f>J149</f>
        <v>0</v>
      </c>
      <c r="L99" s="99"/>
    </row>
    <row r="100" spans="2:12" s="9" customFormat="1" ht="19.9" customHeight="1">
      <c r="B100" s="99"/>
      <c r="D100" s="100" t="s">
        <v>90</v>
      </c>
      <c r="E100" s="101"/>
      <c r="F100" s="101"/>
      <c r="G100" s="101"/>
      <c r="H100" s="101"/>
      <c r="I100" s="101"/>
      <c r="J100" s="102">
        <f>J151</f>
        <v>0</v>
      </c>
      <c r="L100" s="99"/>
    </row>
    <row r="101" spans="2:12" s="9" customFormat="1" ht="19.9" customHeight="1">
      <c r="B101" s="99"/>
      <c r="D101" s="100" t="s">
        <v>91</v>
      </c>
      <c r="E101" s="101"/>
      <c r="F101" s="101"/>
      <c r="G101" s="101"/>
      <c r="H101" s="101"/>
      <c r="I101" s="101"/>
      <c r="J101" s="102">
        <f>J152</f>
        <v>0</v>
      </c>
      <c r="L101" s="99"/>
    </row>
    <row r="102" spans="2:12" s="9" customFormat="1" ht="19.9" customHeight="1">
      <c r="B102" s="99"/>
      <c r="D102" s="100" t="s">
        <v>92</v>
      </c>
      <c r="E102" s="101"/>
      <c r="F102" s="101"/>
      <c r="G102" s="101"/>
      <c r="H102" s="101"/>
      <c r="I102" s="101"/>
      <c r="J102" s="102">
        <f>J154</f>
        <v>0</v>
      </c>
      <c r="L102" s="99"/>
    </row>
    <row r="103" spans="2:12" s="9" customFormat="1" ht="19.9" customHeight="1">
      <c r="B103" s="99"/>
      <c r="D103" s="100" t="s">
        <v>93</v>
      </c>
      <c r="E103" s="101"/>
      <c r="F103" s="101"/>
      <c r="G103" s="101"/>
      <c r="H103" s="101"/>
      <c r="I103" s="101"/>
      <c r="J103" s="102">
        <f>J157</f>
        <v>0</v>
      </c>
      <c r="L103" s="99"/>
    </row>
    <row r="104" spans="2:12" s="9" customFormat="1" ht="19.9" customHeight="1">
      <c r="B104" s="99"/>
      <c r="D104" s="100" t="s">
        <v>94</v>
      </c>
      <c r="E104" s="101"/>
      <c r="F104" s="101"/>
      <c r="G104" s="101"/>
      <c r="H104" s="101"/>
      <c r="I104" s="101"/>
      <c r="J104" s="102">
        <f>J161</f>
        <v>0</v>
      </c>
      <c r="L104" s="99"/>
    </row>
    <row r="105" spans="2:12" s="9" customFormat="1" ht="19.9" customHeight="1">
      <c r="B105" s="99"/>
      <c r="D105" s="100" t="s">
        <v>95</v>
      </c>
      <c r="E105" s="101"/>
      <c r="F105" s="101"/>
      <c r="G105" s="101"/>
      <c r="H105" s="101"/>
      <c r="I105" s="101"/>
      <c r="J105" s="102">
        <f>J165</f>
        <v>0</v>
      </c>
      <c r="L105" s="99"/>
    </row>
    <row r="106" spans="2:12" s="9" customFormat="1" ht="19.9" customHeight="1">
      <c r="B106" s="99"/>
      <c r="D106" s="100" t="s">
        <v>96</v>
      </c>
      <c r="E106" s="101"/>
      <c r="F106" s="101"/>
      <c r="G106" s="101"/>
      <c r="H106" s="101"/>
      <c r="I106" s="101"/>
      <c r="J106" s="102">
        <f>J167</f>
        <v>0</v>
      </c>
      <c r="L106" s="99"/>
    </row>
    <row r="107" spans="2:12" s="9" customFormat="1" ht="19.9" customHeight="1">
      <c r="B107" s="99"/>
      <c r="D107" s="100" t="s">
        <v>97</v>
      </c>
      <c r="E107" s="101"/>
      <c r="F107" s="101"/>
      <c r="G107" s="101"/>
      <c r="H107" s="101"/>
      <c r="I107" s="101"/>
      <c r="J107" s="102">
        <f>J171</f>
        <v>0</v>
      </c>
      <c r="L107" s="99"/>
    </row>
    <row r="108" spans="2:12" s="8" customFormat="1" ht="24.95" customHeight="1">
      <c r="B108" s="95"/>
      <c r="D108" s="96" t="s">
        <v>98</v>
      </c>
      <c r="E108" s="97"/>
      <c r="F108" s="97"/>
      <c r="G108" s="97"/>
      <c r="H108" s="97"/>
      <c r="I108" s="97"/>
      <c r="J108" s="98">
        <f>J175</f>
        <v>0</v>
      </c>
      <c r="L108" s="95"/>
    </row>
    <row r="109" spans="2:12" s="9" customFormat="1" ht="19.9" customHeight="1">
      <c r="B109" s="99"/>
      <c r="D109" s="100" t="s">
        <v>99</v>
      </c>
      <c r="E109" s="101"/>
      <c r="F109" s="101"/>
      <c r="G109" s="101"/>
      <c r="H109" s="101"/>
      <c r="I109" s="101"/>
      <c r="J109" s="102">
        <f>J176</f>
        <v>0</v>
      </c>
      <c r="L109" s="99"/>
    </row>
    <row r="110" spans="2:12" s="9" customFormat="1" ht="19.9" customHeight="1">
      <c r="B110" s="99"/>
      <c r="D110" s="100" t="s">
        <v>100</v>
      </c>
      <c r="E110" s="101"/>
      <c r="F110" s="101"/>
      <c r="G110" s="101"/>
      <c r="H110" s="101"/>
      <c r="I110" s="101"/>
      <c r="J110" s="102">
        <f>J186</f>
        <v>0</v>
      </c>
      <c r="L110" s="99"/>
    </row>
    <row r="111" spans="2:12" s="9" customFormat="1" ht="19.9" customHeight="1">
      <c r="B111" s="99"/>
      <c r="D111" s="100" t="s">
        <v>101</v>
      </c>
      <c r="E111" s="101"/>
      <c r="F111" s="101"/>
      <c r="G111" s="101"/>
      <c r="H111" s="101"/>
      <c r="I111" s="101"/>
      <c r="J111" s="102">
        <f>J191</f>
        <v>0</v>
      </c>
      <c r="L111" s="99"/>
    </row>
    <row r="112" spans="2:12" s="9" customFormat="1" ht="19.9" customHeight="1">
      <c r="B112" s="99"/>
      <c r="D112" s="100" t="s">
        <v>102</v>
      </c>
      <c r="E112" s="101"/>
      <c r="F112" s="101"/>
      <c r="G112" s="101"/>
      <c r="H112" s="101"/>
      <c r="I112" s="101"/>
      <c r="J112" s="102">
        <f>J195</f>
        <v>0</v>
      </c>
      <c r="L112" s="99"/>
    </row>
    <row r="113" spans="2:12" s="8" customFormat="1" ht="24.95" customHeight="1">
      <c r="B113" s="95"/>
      <c r="D113" s="96" t="s">
        <v>103</v>
      </c>
      <c r="E113" s="97"/>
      <c r="F113" s="97"/>
      <c r="G113" s="97"/>
      <c r="H113" s="97"/>
      <c r="I113" s="97"/>
      <c r="J113" s="98">
        <f>J199</f>
        <v>0</v>
      </c>
      <c r="L113" s="95"/>
    </row>
    <row r="114" spans="2:12" s="9" customFormat="1" ht="19.9" customHeight="1">
      <c r="B114" s="99"/>
      <c r="D114" s="100" t="s">
        <v>104</v>
      </c>
      <c r="E114" s="101"/>
      <c r="F114" s="101"/>
      <c r="G114" s="101"/>
      <c r="H114" s="101"/>
      <c r="I114" s="101"/>
      <c r="J114" s="102">
        <f>J200</f>
        <v>0</v>
      </c>
      <c r="L114" s="99"/>
    </row>
    <row r="115" spans="2:12" s="8" customFormat="1" ht="24.95" customHeight="1">
      <c r="B115" s="95"/>
      <c r="D115" s="96" t="s">
        <v>105</v>
      </c>
      <c r="E115" s="97"/>
      <c r="F115" s="97"/>
      <c r="G115" s="97"/>
      <c r="H115" s="97"/>
      <c r="I115" s="97"/>
      <c r="J115" s="98">
        <f>J203</f>
        <v>0</v>
      </c>
      <c r="L115" s="95"/>
    </row>
    <row r="116" spans="2:12" s="9" customFormat="1" ht="19.9" customHeight="1">
      <c r="B116" s="99"/>
      <c r="D116" s="100" t="s">
        <v>106</v>
      </c>
      <c r="E116" s="101"/>
      <c r="F116" s="101"/>
      <c r="G116" s="101"/>
      <c r="H116" s="101"/>
      <c r="I116" s="101"/>
      <c r="J116" s="102">
        <f>J204</f>
        <v>0</v>
      </c>
      <c r="L116" s="99"/>
    </row>
    <row r="117" spans="2:12" s="9" customFormat="1" ht="19.9" customHeight="1">
      <c r="B117" s="99"/>
      <c r="D117" s="100" t="s">
        <v>107</v>
      </c>
      <c r="E117" s="101"/>
      <c r="F117" s="101"/>
      <c r="G117" s="101"/>
      <c r="H117" s="101"/>
      <c r="I117" s="101"/>
      <c r="J117" s="102">
        <f>J213</f>
        <v>0</v>
      </c>
      <c r="L117" s="99"/>
    </row>
    <row r="118" spans="2:12" s="9" customFormat="1" ht="19.9" customHeight="1">
      <c r="B118" s="99"/>
      <c r="D118" s="100" t="s">
        <v>108</v>
      </c>
      <c r="E118" s="101"/>
      <c r="F118" s="101"/>
      <c r="G118" s="101"/>
      <c r="H118" s="101"/>
      <c r="I118" s="101"/>
      <c r="J118" s="102">
        <f>J218</f>
        <v>0</v>
      </c>
      <c r="L118" s="99"/>
    </row>
    <row r="119" spans="2:12" s="1" customFormat="1" ht="21.75" customHeight="1">
      <c r="B119" s="25"/>
      <c r="L119" s="25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25"/>
    </row>
    <row r="124" spans="2:12" s="1" customFormat="1" ht="6.95" customHeight="1"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25"/>
    </row>
    <row r="125" spans="2:12" s="1" customFormat="1" ht="24.95" customHeight="1">
      <c r="B125" s="25"/>
      <c r="C125" s="17" t="s">
        <v>109</v>
      </c>
      <c r="L125" s="25"/>
    </row>
    <row r="126" spans="2:12" s="1" customFormat="1" ht="6.95" customHeight="1">
      <c r="B126" s="25"/>
      <c r="L126" s="25"/>
    </row>
    <row r="127" spans="2:12" s="1" customFormat="1" ht="12" customHeight="1">
      <c r="B127" s="25"/>
      <c r="C127" s="22" t="s">
        <v>14</v>
      </c>
      <c r="L127" s="25"/>
    </row>
    <row r="128" spans="2:12" s="1" customFormat="1" ht="16.5" customHeight="1">
      <c r="B128" s="25"/>
      <c r="E128" s="182" t="str">
        <f>E7</f>
        <v>2019-25 - Stavební úpravy budovy čp. 41 ve Vlašimi</v>
      </c>
      <c r="F128" s="183"/>
      <c r="G128" s="183"/>
      <c r="H128" s="183"/>
      <c r="L128" s="25"/>
    </row>
    <row r="129" spans="2:12" s="1" customFormat="1" ht="12" customHeight="1">
      <c r="B129" s="25"/>
      <c r="C129" s="22" t="s">
        <v>80</v>
      </c>
      <c r="L129" s="25"/>
    </row>
    <row r="130" spans="2:12" s="1" customFormat="1" ht="16.5" customHeight="1">
      <c r="B130" s="25"/>
      <c r="E130" s="147" t="str">
        <f>E9</f>
        <v>01 - Stavební úpravy - 01 - Stavební úpravy budo...</v>
      </c>
      <c r="F130" s="181"/>
      <c r="G130" s="181"/>
      <c r="H130" s="181"/>
      <c r="L130" s="25"/>
    </row>
    <row r="131" spans="2:12" s="1" customFormat="1" ht="6.95" customHeight="1">
      <c r="B131" s="25"/>
      <c r="L131" s="25"/>
    </row>
    <row r="132" spans="2:12" s="1" customFormat="1" ht="12" customHeight="1">
      <c r="B132" s="25"/>
      <c r="C132" s="22" t="s">
        <v>18</v>
      </c>
      <c r="F132" s="20" t="str">
        <f>F12</f>
        <v xml:space="preserve"> </v>
      </c>
      <c r="I132" s="22" t="s">
        <v>20</v>
      </c>
      <c r="J132" s="45">
        <f>IF(J12="","",J12)</f>
        <v>43714</v>
      </c>
      <c r="L132" s="25"/>
    </row>
    <row r="133" spans="2:12" s="1" customFormat="1" ht="6.95" customHeight="1">
      <c r="B133" s="25"/>
      <c r="L133" s="25"/>
    </row>
    <row r="134" spans="2:12" s="1" customFormat="1" ht="15.2" customHeight="1">
      <c r="B134" s="25"/>
      <c r="C134" s="22" t="s">
        <v>21</v>
      </c>
      <c r="F134" s="20" t="str">
        <f>E15</f>
        <v xml:space="preserve"> </v>
      </c>
      <c r="I134" s="22" t="s">
        <v>25</v>
      </c>
      <c r="J134" s="23" t="str">
        <f>E21</f>
        <v xml:space="preserve"> </v>
      </c>
      <c r="L134" s="25"/>
    </row>
    <row r="135" spans="2:12" s="1" customFormat="1" ht="15.2" customHeight="1">
      <c r="B135" s="25"/>
      <c r="C135" s="22" t="s">
        <v>24</v>
      </c>
      <c r="F135" s="20" t="str">
        <f>IF(E18="","",E18)</f>
        <v xml:space="preserve"> </v>
      </c>
      <c r="I135" s="22" t="s">
        <v>27</v>
      </c>
      <c r="J135" s="23" t="str">
        <f>E24</f>
        <v xml:space="preserve"> </v>
      </c>
      <c r="L135" s="25"/>
    </row>
    <row r="136" spans="2:12" s="1" customFormat="1" ht="10.35" customHeight="1">
      <c r="B136" s="25"/>
      <c r="L136" s="25"/>
    </row>
    <row r="137" spans="2:20" s="10" customFormat="1" ht="29.25" customHeight="1">
      <c r="B137" s="103"/>
      <c r="C137" s="104" t="s">
        <v>110</v>
      </c>
      <c r="D137" s="105" t="s">
        <v>54</v>
      </c>
      <c r="E137" s="105" t="s">
        <v>50</v>
      </c>
      <c r="F137" s="105" t="s">
        <v>51</v>
      </c>
      <c r="G137" s="105" t="s">
        <v>111</v>
      </c>
      <c r="H137" s="105" t="s">
        <v>112</v>
      </c>
      <c r="I137" s="105" t="s">
        <v>113</v>
      </c>
      <c r="J137" s="106" t="s">
        <v>84</v>
      </c>
      <c r="K137" s="107" t="s">
        <v>114</v>
      </c>
      <c r="L137" s="103"/>
      <c r="M137" s="52" t="s">
        <v>1</v>
      </c>
      <c r="N137" s="53" t="s">
        <v>33</v>
      </c>
      <c r="O137" s="53" t="s">
        <v>115</v>
      </c>
      <c r="P137" s="53" t="s">
        <v>116</v>
      </c>
      <c r="Q137" s="53" t="s">
        <v>117</v>
      </c>
      <c r="R137" s="53" t="s">
        <v>118</v>
      </c>
      <c r="S137" s="53" t="s">
        <v>119</v>
      </c>
      <c r="T137" s="54" t="s">
        <v>120</v>
      </c>
    </row>
    <row r="138" spans="2:63" s="1" customFormat="1" ht="22.9" customHeight="1">
      <c r="B138" s="25"/>
      <c r="C138" s="57" t="s">
        <v>121</v>
      </c>
      <c r="J138" s="108">
        <f>BK138</f>
        <v>0</v>
      </c>
      <c r="L138" s="25"/>
      <c r="M138" s="55"/>
      <c r="N138" s="46"/>
      <c r="O138" s="46"/>
      <c r="P138" s="109" t="e">
        <f>P139+P175+P199+P203</f>
        <v>#REF!</v>
      </c>
      <c r="Q138" s="46"/>
      <c r="R138" s="109" t="e">
        <f>R139+R175+R199+R203</f>
        <v>#REF!</v>
      </c>
      <c r="S138" s="46"/>
      <c r="T138" s="110" t="e">
        <f>T139+T175+T199+T203</f>
        <v>#REF!</v>
      </c>
      <c r="AT138" s="13" t="s">
        <v>68</v>
      </c>
      <c r="AU138" s="13" t="s">
        <v>86</v>
      </c>
      <c r="BK138" s="111">
        <f>BK139+BK175+BK199+BK203</f>
        <v>0</v>
      </c>
    </row>
    <row r="139" spans="2:63" s="11" customFormat="1" ht="25.9" customHeight="1">
      <c r="B139" s="112"/>
      <c r="D139" s="113" t="s">
        <v>68</v>
      </c>
      <c r="E139" s="114" t="s">
        <v>122</v>
      </c>
      <c r="F139" s="114" t="s">
        <v>123</v>
      </c>
      <c r="J139" s="115">
        <f>BK139</f>
        <v>0</v>
      </c>
      <c r="L139" s="112"/>
      <c r="M139" s="116"/>
      <c r="N139" s="117"/>
      <c r="O139" s="117"/>
      <c r="P139" s="118">
        <f>P140+P149+P151+P152+P154+P157+P161+P165+P167+P171</f>
        <v>266.206195</v>
      </c>
      <c r="Q139" s="117"/>
      <c r="R139" s="118">
        <f>R140+R149+R151+R152+R154+R157+R161+R165+R167+R171</f>
        <v>26.546039999999998</v>
      </c>
      <c r="S139" s="117"/>
      <c r="T139" s="119">
        <f>T140+T149+T151+T152+T154+T157+T161+T165+T167+T171</f>
        <v>18.642000000000003</v>
      </c>
      <c r="AR139" s="113" t="s">
        <v>76</v>
      </c>
      <c r="AT139" s="120" t="s">
        <v>68</v>
      </c>
      <c r="AU139" s="120" t="s">
        <v>69</v>
      </c>
      <c r="AY139" s="113" t="s">
        <v>124</v>
      </c>
      <c r="BK139" s="121">
        <f>BK140+BK149+BK151+BK152+BK154+BK157+BK161+BK165+BK167+BK171</f>
        <v>0</v>
      </c>
    </row>
    <row r="140" spans="2:63" s="11" customFormat="1" ht="22.9" customHeight="1">
      <c r="B140" s="112"/>
      <c r="D140" s="113" t="s">
        <v>68</v>
      </c>
      <c r="E140" s="122" t="s">
        <v>76</v>
      </c>
      <c r="F140" s="122" t="s">
        <v>125</v>
      </c>
      <c r="J140" s="123">
        <f>BK140</f>
        <v>0</v>
      </c>
      <c r="L140" s="112"/>
      <c r="M140" s="116"/>
      <c r="N140" s="117"/>
      <c r="O140" s="117"/>
      <c r="P140" s="118">
        <f>SUM(P141:P148)</f>
        <v>5.226000000000001</v>
      </c>
      <c r="Q140" s="117"/>
      <c r="R140" s="118">
        <f>SUM(R141:R148)</f>
        <v>0.00468</v>
      </c>
      <c r="S140" s="117"/>
      <c r="T140" s="119">
        <f>SUM(T141:T148)</f>
        <v>18.642000000000003</v>
      </c>
      <c r="AR140" s="113" t="s">
        <v>76</v>
      </c>
      <c r="AT140" s="120" t="s">
        <v>68</v>
      </c>
      <c r="AU140" s="120" t="s">
        <v>76</v>
      </c>
      <c r="AY140" s="113" t="s">
        <v>124</v>
      </c>
      <c r="BK140" s="121">
        <f>SUM(BK141:BK148)</f>
        <v>0</v>
      </c>
    </row>
    <row r="141" spans="2:65" s="1" customFormat="1" ht="24" customHeight="1">
      <c r="B141" s="124"/>
      <c r="C141" s="125" t="s">
        <v>76</v>
      </c>
      <c r="D141" s="125" t="s">
        <v>126</v>
      </c>
      <c r="E141" s="126" t="s">
        <v>127</v>
      </c>
      <c r="F141" s="127" t="s">
        <v>128</v>
      </c>
      <c r="G141" s="128" t="s">
        <v>129</v>
      </c>
      <c r="H141" s="129">
        <v>134</v>
      </c>
      <c r="I141" s="130"/>
      <c r="J141" s="130"/>
      <c r="K141" s="127" t="s">
        <v>130</v>
      </c>
      <c r="L141" s="25"/>
      <c r="M141" s="131" t="s">
        <v>1</v>
      </c>
      <c r="N141" s="132" t="s">
        <v>34</v>
      </c>
      <c r="O141" s="133">
        <v>0</v>
      </c>
      <c r="P141" s="133">
        <f aca="true" t="shared" si="0" ref="P141:P148">O141*H141</f>
        <v>0</v>
      </c>
      <c r="Q141" s="133">
        <v>0</v>
      </c>
      <c r="R141" s="133">
        <f aca="true" t="shared" si="1" ref="R141:R148">Q141*H141</f>
        <v>0</v>
      </c>
      <c r="S141" s="133">
        <v>0</v>
      </c>
      <c r="T141" s="134">
        <f aca="true" t="shared" si="2" ref="T141:T148">S141*H141</f>
        <v>0</v>
      </c>
      <c r="AR141" s="135" t="s">
        <v>131</v>
      </c>
      <c r="AT141" s="135" t="s">
        <v>126</v>
      </c>
      <c r="AU141" s="135" t="s">
        <v>78</v>
      </c>
      <c r="AY141" s="13" t="s">
        <v>124</v>
      </c>
      <c r="BE141" s="136">
        <f aca="true" t="shared" si="3" ref="BE141:BE148">IF(N141="základní",J141,0)</f>
        <v>0</v>
      </c>
      <c r="BF141" s="136">
        <f aca="true" t="shared" si="4" ref="BF141:BF148">IF(N141="snížená",J141,0)</f>
        <v>0</v>
      </c>
      <c r="BG141" s="136">
        <f aca="true" t="shared" si="5" ref="BG141:BG148">IF(N141="zákl. přenesená",J141,0)</f>
        <v>0</v>
      </c>
      <c r="BH141" s="136">
        <f aca="true" t="shared" si="6" ref="BH141:BH148">IF(N141="sníž. přenesená",J141,0)</f>
        <v>0</v>
      </c>
      <c r="BI141" s="136">
        <f aca="true" t="shared" si="7" ref="BI141:BI148">IF(N141="nulová",J141,0)</f>
        <v>0</v>
      </c>
      <c r="BJ141" s="13" t="s">
        <v>76</v>
      </c>
      <c r="BK141" s="136">
        <f aca="true" t="shared" si="8" ref="BK141:BK148">ROUND(I141*H141,2)</f>
        <v>0</v>
      </c>
      <c r="BL141" s="13" t="s">
        <v>131</v>
      </c>
      <c r="BM141" s="135" t="s">
        <v>78</v>
      </c>
    </row>
    <row r="142" spans="2:65" s="1" customFormat="1" ht="24" customHeight="1">
      <c r="B142" s="124"/>
      <c r="C142" s="125" t="s">
        <v>132</v>
      </c>
      <c r="D142" s="125" t="s">
        <v>126</v>
      </c>
      <c r="E142" s="126" t="s">
        <v>133</v>
      </c>
      <c r="F142" s="127" t="s">
        <v>134</v>
      </c>
      <c r="G142" s="128" t="s">
        <v>129</v>
      </c>
      <c r="H142" s="129">
        <v>162</v>
      </c>
      <c r="I142" s="130"/>
      <c r="J142" s="130"/>
      <c r="K142" s="127" t="s">
        <v>130</v>
      </c>
      <c r="L142" s="25"/>
      <c r="M142" s="131" t="s">
        <v>1</v>
      </c>
      <c r="N142" s="132" t="s">
        <v>34</v>
      </c>
      <c r="O142" s="133">
        <v>0</v>
      </c>
      <c r="P142" s="133">
        <f t="shared" si="0"/>
        <v>0</v>
      </c>
      <c r="Q142" s="133">
        <v>0</v>
      </c>
      <c r="R142" s="133">
        <f t="shared" si="1"/>
        <v>0</v>
      </c>
      <c r="S142" s="133">
        <v>0</v>
      </c>
      <c r="T142" s="134">
        <f t="shared" si="2"/>
        <v>0</v>
      </c>
      <c r="AR142" s="135" t="s">
        <v>131</v>
      </c>
      <c r="AT142" s="135" t="s">
        <v>126</v>
      </c>
      <c r="AU142" s="135" t="s">
        <v>78</v>
      </c>
      <c r="AY142" s="13" t="s">
        <v>124</v>
      </c>
      <c r="BE142" s="136">
        <f t="shared" si="3"/>
        <v>0</v>
      </c>
      <c r="BF142" s="136">
        <f t="shared" si="4"/>
        <v>0</v>
      </c>
      <c r="BG142" s="136">
        <f t="shared" si="5"/>
        <v>0</v>
      </c>
      <c r="BH142" s="136">
        <f t="shared" si="6"/>
        <v>0</v>
      </c>
      <c r="BI142" s="136">
        <f t="shared" si="7"/>
        <v>0</v>
      </c>
      <c r="BJ142" s="13" t="s">
        <v>76</v>
      </c>
      <c r="BK142" s="136">
        <f t="shared" si="8"/>
        <v>0</v>
      </c>
      <c r="BL142" s="13" t="s">
        <v>131</v>
      </c>
      <c r="BM142" s="135" t="s">
        <v>131</v>
      </c>
    </row>
    <row r="143" spans="2:65" s="1" customFormat="1" ht="24" customHeight="1">
      <c r="B143" s="124"/>
      <c r="C143" s="125" t="s">
        <v>135</v>
      </c>
      <c r="D143" s="125" t="s">
        <v>126</v>
      </c>
      <c r="E143" s="126" t="s">
        <v>136</v>
      </c>
      <c r="F143" s="127" t="s">
        <v>137</v>
      </c>
      <c r="G143" s="128" t="s">
        <v>129</v>
      </c>
      <c r="H143" s="129">
        <v>162</v>
      </c>
      <c r="I143" s="130"/>
      <c r="J143" s="130"/>
      <c r="K143" s="127" t="s">
        <v>130</v>
      </c>
      <c r="L143" s="25"/>
      <c r="M143" s="131" t="s">
        <v>1</v>
      </c>
      <c r="N143" s="132" t="s">
        <v>34</v>
      </c>
      <c r="O143" s="133">
        <v>0</v>
      </c>
      <c r="P143" s="133">
        <f t="shared" si="0"/>
        <v>0</v>
      </c>
      <c r="Q143" s="133">
        <v>0</v>
      </c>
      <c r="R143" s="133">
        <f t="shared" si="1"/>
        <v>0</v>
      </c>
      <c r="S143" s="133">
        <v>0</v>
      </c>
      <c r="T143" s="134">
        <f t="shared" si="2"/>
        <v>0</v>
      </c>
      <c r="AR143" s="135" t="s">
        <v>131</v>
      </c>
      <c r="AT143" s="135" t="s">
        <v>126</v>
      </c>
      <c r="AU143" s="135" t="s">
        <v>78</v>
      </c>
      <c r="AY143" s="13" t="s">
        <v>124</v>
      </c>
      <c r="BE143" s="136">
        <f t="shared" si="3"/>
        <v>0</v>
      </c>
      <c r="BF143" s="136">
        <f t="shared" si="4"/>
        <v>0</v>
      </c>
      <c r="BG143" s="136">
        <f t="shared" si="5"/>
        <v>0</v>
      </c>
      <c r="BH143" s="136">
        <f t="shared" si="6"/>
        <v>0</v>
      </c>
      <c r="BI143" s="136">
        <f t="shared" si="7"/>
        <v>0</v>
      </c>
      <c r="BJ143" s="13" t="s">
        <v>76</v>
      </c>
      <c r="BK143" s="136">
        <f t="shared" si="8"/>
        <v>0</v>
      </c>
      <c r="BL143" s="13" t="s">
        <v>131</v>
      </c>
      <c r="BM143" s="135" t="s">
        <v>138</v>
      </c>
    </row>
    <row r="144" spans="2:65" s="1" customFormat="1" ht="24" customHeight="1">
      <c r="B144" s="124"/>
      <c r="C144" s="125" t="s">
        <v>139</v>
      </c>
      <c r="D144" s="125" t="s">
        <v>126</v>
      </c>
      <c r="E144" s="126" t="s">
        <v>140</v>
      </c>
      <c r="F144" s="127" t="s">
        <v>141</v>
      </c>
      <c r="G144" s="128" t="s">
        <v>129</v>
      </c>
      <c r="H144" s="129">
        <v>52</v>
      </c>
      <c r="I144" s="130"/>
      <c r="J144" s="130"/>
      <c r="K144" s="127" t="s">
        <v>130</v>
      </c>
      <c r="L144" s="25"/>
      <c r="M144" s="131" t="s">
        <v>1</v>
      </c>
      <c r="N144" s="132" t="s">
        <v>34</v>
      </c>
      <c r="O144" s="133">
        <v>0.034</v>
      </c>
      <c r="P144" s="133">
        <f t="shared" si="0"/>
        <v>1.7680000000000002</v>
      </c>
      <c r="Q144" s="133">
        <v>9E-05</v>
      </c>
      <c r="R144" s="133">
        <f t="shared" si="1"/>
        <v>0.00468</v>
      </c>
      <c r="S144" s="133">
        <v>0.256</v>
      </c>
      <c r="T144" s="134">
        <f t="shared" si="2"/>
        <v>13.312000000000001</v>
      </c>
      <c r="AR144" s="135" t="s">
        <v>131</v>
      </c>
      <c r="AT144" s="135" t="s">
        <v>126</v>
      </c>
      <c r="AU144" s="135" t="s">
        <v>78</v>
      </c>
      <c r="AY144" s="13" t="s">
        <v>124</v>
      </c>
      <c r="BE144" s="136">
        <f t="shared" si="3"/>
        <v>0</v>
      </c>
      <c r="BF144" s="136">
        <f t="shared" si="4"/>
        <v>0</v>
      </c>
      <c r="BG144" s="136">
        <f t="shared" si="5"/>
        <v>0</v>
      </c>
      <c r="BH144" s="136">
        <f t="shared" si="6"/>
        <v>0</v>
      </c>
      <c r="BI144" s="136">
        <f t="shared" si="7"/>
        <v>0</v>
      </c>
      <c r="BJ144" s="13" t="s">
        <v>76</v>
      </c>
      <c r="BK144" s="136">
        <f t="shared" si="8"/>
        <v>0</v>
      </c>
      <c r="BL144" s="13" t="s">
        <v>131</v>
      </c>
      <c r="BM144" s="135" t="s">
        <v>142</v>
      </c>
    </row>
    <row r="145" spans="2:65" s="1" customFormat="1" ht="16.5" customHeight="1">
      <c r="B145" s="124"/>
      <c r="C145" s="125" t="s">
        <v>143</v>
      </c>
      <c r="D145" s="125" t="s">
        <v>126</v>
      </c>
      <c r="E145" s="126" t="s">
        <v>144</v>
      </c>
      <c r="F145" s="127" t="s">
        <v>145</v>
      </c>
      <c r="G145" s="128" t="s">
        <v>146</v>
      </c>
      <c r="H145" s="129">
        <v>26</v>
      </c>
      <c r="I145" s="130"/>
      <c r="J145" s="130"/>
      <c r="K145" s="127" t="s">
        <v>130</v>
      </c>
      <c r="L145" s="25"/>
      <c r="M145" s="131" t="s">
        <v>1</v>
      </c>
      <c r="N145" s="132" t="s">
        <v>34</v>
      </c>
      <c r="O145" s="133">
        <v>0.133</v>
      </c>
      <c r="P145" s="133">
        <f t="shared" si="0"/>
        <v>3.458</v>
      </c>
      <c r="Q145" s="133">
        <v>0</v>
      </c>
      <c r="R145" s="133">
        <f t="shared" si="1"/>
        <v>0</v>
      </c>
      <c r="S145" s="133">
        <v>0.205</v>
      </c>
      <c r="T145" s="134">
        <f t="shared" si="2"/>
        <v>5.33</v>
      </c>
      <c r="AR145" s="135" t="s">
        <v>131</v>
      </c>
      <c r="AT145" s="135" t="s">
        <v>126</v>
      </c>
      <c r="AU145" s="135" t="s">
        <v>78</v>
      </c>
      <c r="AY145" s="13" t="s">
        <v>124</v>
      </c>
      <c r="BE145" s="136">
        <f t="shared" si="3"/>
        <v>0</v>
      </c>
      <c r="BF145" s="136">
        <f t="shared" si="4"/>
        <v>0</v>
      </c>
      <c r="BG145" s="136">
        <f t="shared" si="5"/>
        <v>0</v>
      </c>
      <c r="BH145" s="136">
        <f t="shared" si="6"/>
        <v>0</v>
      </c>
      <c r="BI145" s="136">
        <f t="shared" si="7"/>
        <v>0</v>
      </c>
      <c r="BJ145" s="13" t="s">
        <v>76</v>
      </c>
      <c r="BK145" s="136">
        <f t="shared" si="8"/>
        <v>0</v>
      </c>
      <c r="BL145" s="13" t="s">
        <v>131</v>
      </c>
      <c r="BM145" s="135" t="s">
        <v>147</v>
      </c>
    </row>
    <row r="146" spans="2:65" s="1" customFormat="1" ht="24" customHeight="1">
      <c r="B146" s="124"/>
      <c r="C146" s="125" t="s">
        <v>148</v>
      </c>
      <c r="D146" s="125" t="s">
        <v>126</v>
      </c>
      <c r="E146" s="126" t="s">
        <v>149</v>
      </c>
      <c r="F146" s="127" t="s">
        <v>150</v>
      </c>
      <c r="G146" s="128" t="s">
        <v>151</v>
      </c>
      <c r="H146" s="129">
        <v>368</v>
      </c>
      <c r="I146" s="130"/>
      <c r="J146" s="130"/>
      <c r="K146" s="127" t="s">
        <v>130</v>
      </c>
      <c r="L146" s="25"/>
      <c r="M146" s="131" t="s">
        <v>1</v>
      </c>
      <c r="N146" s="132" t="s">
        <v>34</v>
      </c>
      <c r="O146" s="133">
        <v>0</v>
      </c>
      <c r="P146" s="133">
        <f t="shared" si="0"/>
        <v>0</v>
      </c>
      <c r="Q146" s="133">
        <v>0</v>
      </c>
      <c r="R146" s="133">
        <f t="shared" si="1"/>
        <v>0</v>
      </c>
      <c r="S146" s="133">
        <v>0</v>
      </c>
      <c r="T146" s="134">
        <f t="shared" si="2"/>
        <v>0</v>
      </c>
      <c r="AR146" s="135" t="s">
        <v>131</v>
      </c>
      <c r="AT146" s="135" t="s">
        <v>126</v>
      </c>
      <c r="AU146" s="135" t="s">
        <v>78</v>
      </c>
      <c r="AY146" s="13" t="s">
        <v>124</v>
      </c>
      <c r="BE146" s="136">
        <f t="shared" si="3"/>
        <v>0</v>
      </c>
      <c r="BF146" s="136">
        <f t="shared" si="4"/>
        <v>0</v>
      </c>
      <c r="BG146" s="136">
        <f t="shared" si="5"/>
        <v>0</v>
      </c>
      <c r="BH146" s="136">
        <f t="shared" si="6"/>
        <v>0</v>
      </c>
      <c r="BI146" s="136">
        <f t="shared" si="7"/>
        <v>0</v>
      </c>
      <c r="BJ146" s="13" t="s">
        <v>76</v>
      </c>
      <c r="BK146" s="136">
        <f t="shared" si="8"/>
        <v>0</v>
      </c>
      <c r="BL146" s="13" t="s">
        <v>131</v>
      </c>
      <c r="BM146" s="135" t="s">
        <v>152</v>
      </c>
    </row>
    <row r="147" spans="2:65" s="1" customFormat="1" ht="16.5" customHeight="1">
      <c r="B147" s="124"/>
      <c r="C147" s="125" t="s">
        <v>153</v>
      </c>
      <c r="D147" s="125" t="s">
        <v>126</v>
      </c>
      <c r="E147" s="126" t="s">
        <v>154</v>
      </c>
      <c r="F147" s="127" t="s">
        <v>155</v>
      </c>
      <c r="G147" s="128" t="s">
        <v>129</v>
      </c>
      <c r="H147" s="129">
        <v>285</v>
      </c>
      <c r="I147" s="130"/>
      <c r="J147" s="130"/>
      <c r="K147" s="127" t="s">
        <v>130</v>
      </c>
      <c r="L147" s="25"/>
      <c r="M147" s="131" t="s">
        <v>1</v>
      </c>
      <c r="N147" s="132" t="s">
        <v>34</v>
      </c>
      <c r="O147" s="133">
        <v>0</v>
      </c>
      <c r="P147" s="133">
        <f t="shared" si="0"/>
        <v>0</v>
      </c>
      <c r="Q147" s="133">
        <v>0</v>
      </c>
      <c r="R147" s="133">
        <f t="shared" si="1"/>
        <v>0</v>
      </c>
      <c r="S147" s="133">
        <v>0</v>
      </c>
      <c r="T147" s="134">
        <f t="shared" si="2"/>
        <v>0</v>
      </c>
      <c r="AR147" s="135" t="s">
        <v>131</v>
      </c>
      <c r="AT147" s="135" t="s">
        <v>126</v>
      </c>
      <c r="AU147" s="135" t="s">
        <v>78</v>
      </c>
      <c r="AY147" s="13" t="s">
        <v>124</v>
      </c>
      <c r="BE147" s="136">
        <f t="shared" si="3"/>
        <v>0</v>
      </c>
      <c r="BF147" s="136">
        <f t="shared" si="4"/>
        <v>0</v>
      </c>
      <c r="BG147" s="136">
        <f t="shared" si="5"/>
        <v>0</v>
      </c>
      <c r="BH147" s="136">
        <f t="shared" si="6"/>
        <v>0</v>
      </c>
      <c r="BI147" s="136">
        <f t="shared" si="7"/>
        <v>0</v>
      </c>
      <c r="BJ147" s="13" t="s">
        <v>76</v>
      </c>
      <c r="BK147" s="136">
        <f t="shared" si="8"/>
        <v>0</v>
      </c>
      <c r="BL147" s="13" t="s">
        <v>131</v>
      </c>
      <c r="BM147" s="135" t="s">
        <v>156</v>
      </c>
    </row>
    <row r="148" spans="2:65" s="1" customFormat="1" ht="24" customHeight="1">
      <c r="B148" s="124"/>
      <c r="C148" s="125" t="s">
        <v>157</v>
      </c>
      <c r="D148" s="125" t="s">
        <v>126</v>
      </c>
      <c r="E148" s="126" t="s">
        <v>158</v>
      </c>
      <c r="F148" s="127" t="s">
        <v>159</v>
      </c>
      <c r="G148" s="128" t="s">
        <v>146</v>
      </c>
      <c r="H148" s="129">
        <v>142</v>
      </c>
      <c r="I148" s="130"/>
      <c r="J148" s="130"/>
      <c r="K148" s="127" t="s">
        <v>130</v>
      </c>
      <c r="L148" s="25"/>
      <c r="M148" s="131" t="s">
        <v>1</v>
      </c>
      <c r="N148" s="132" t="s">
        <v>34</v>
      </c>
      <c r="O148" s="133">
        <v>0</v>
      </c>
      <c r="P148" s="133">
        <f t="shared" si="0"/>
        <v>0</v>
      </c>
      <c r="Q148" s="133">
        <v>0</v>
      </c>
      <c r="R148" s="133">
        <f t="shared" si="1"/>
        <v>0</v>
      </c>
      <c r="S148" s="133">
        <v>0</v>
      </c>
      <c r="T148" s="134">
        <f t="shared" si="2"/>
        <v>0</v>
      </c>
      <c r="AR148" s="135" t="s">
        <v>131</v>
      </c>
      <c r="AT148" s="135" t="s">
        <v>126</v>
      </c>
      <c r="AU148" s="135" t="s">
        <v>78</v>
      </c>
      <c r="AY148" s="13" t="s">
        <v>124</v>
      </c>
      <c r="BE148" s="136">
        <f t="shared" si="3"/>
        <v>0</v>
      </c>
      <c r="BF148" s="136">
        <f t="shared" si="4"/>
        <v>0</v>
      </c>
      <c r="BG148" s="136">
        <f t="shared" si="5"/>
        <v>0</v>
      </c>
      <c r="BH148" s="136">
        <f t="shared" si="6"/>
        <v>0</v>
      </c>
      <c r="BI148" s="136">
        <f t="shared" si="7"/>
        <v>0</v>
      </c>
      <c r="BJ148" s="13" t="s">
        <v>76</v>
      </c>
      <c r="BK148" s="136">
        <f t="shared" si="8"/>
        <v>0</v>
      </c>
      <c r="BL148" s="13" t="s">
        <v>131</v>
      </c>
      <c r="BM148" s="135" t="s">
        <v>135</v>
      </c>
    </row>
    <row r="149" spans="2:63" s="11" customFormat="1" ht="22.9" customHeight="1">
      <c r="B149" s="112"/>
      <c r="D149" s="113" t="s">
        <v>68</v>
      </c>
      <c r="E149" s="122" t="s">
        <v>78</v>
      </c>
      <c r="F149" s="122" t="s">
        <v>160</v>
      </c>
      <c r="J149" s="123"/>
      <c r="L149" s="112"/>
      <c r="M149" s="116"/>
      <c r="N149" s="117"/>
      <c r="O149" s="117"/>
      <c r="P149" s="118">
        <f>SUM(P150:P150)</f>
        <v>0</v>
      </c>
      <c r="Q149" s="117"/>
      <c r="R149" s="118">
        <f>SUM(R150:R150)</f>
        <v>0</v>
      </c>
      <c r="S149" s="117"/>
      <c r="T149" s="119">
        <f>SUM(T150:T150)</f>
        <v>0</v>
      </c>
      <c r="AR149" s="113" t="s">
        <v>76</v>
      </c>
      <c r="AT149" s="120" t="s">
        <v>68</v>
      </c>
      <c r="AU149" s="120" t="s">
        <v>76</v>
      </c>
      <c r="AY149" s="113" t="s">
        <v>124</v>
      </c>
      <c r="BK149" s="121">
        <f>SUM(BK150:BK150)</f>
        <v>0</v>
      </c>
    </row>
    <row r="150" spans="2:65" s="1" customFormat="1" ht="24" customHeight="1">
      <c r="B150" s="124"/>
      <c r="C150" s="125" t="s">
        <v>8</v>
      </c>
      <c r="D150" s="125" t="s">
        <v>126</v>
      </c>
      <c r="E150" s="126" t="s">
        <v>161</v>
      </c>
      <c r="F150" s="127" t="s">
        <v>162</v>
      </c>
      <c r="G150" s="128" t="s">
        <v>129</v>
      </c>
      <c r="H150" s="129">
        <v>315</v>
      </c>
      <c r="I150" s="130"/>
      <c r="J150" s="130"/>
      <c r="K150" s="127" t="s">
        <v>130</v>
      </c>
      <c r="L150" s="25"/>
      <c r="M150" s="131" t="s">
        <v>1</v>
      </c>
      <c r="N150" s="132" t="s">
        <v>34</v>
      </c>
      <c r="O150" s="133">
        <v>0</v>
      </c>
      <c r="P150" s="133">
        <f>O150*H150</f>
        <v>0</v>
      </c>
      <c r="Q150" s="133">
        <v>0</v>
      </c>
      <c r="R150" s="133">
        <f>Q150*H150</f>
        <v>0</v>
      </c>
      <c r="S150" s="133">
        <v>0</v>
      </c>
      <c r="T150" s="134">
        <f>S150*H150</f>
        <v>0</v>
      </c>
      <c r="AR150" s="135" t="s">
        <v>131</v>
      </c>
      <c r="AT150" s="135" t="s">
        <v>126</v>
      </c>
      <c r="AU150" s="135" t="s">
        <v>78</v>
      </c>
      <c r="AY150" s="13" t="s">
        <v>124</v>
      </c>
      <c r="BE150" s="136">
        <f>IF(N150="základní",J150,0)</f>
        <v>0</v>
      </c>
      <c r="BF150" s="136">
        <f>IF(N150="snížená",J150,0)</f>
        <v>0</v>
      </c>
      <c r="BG150" s="136">
        <f>IF(N150="zákl. přenesená",J150,0)</f>
        <v>0</v>
      </c>
      <c r="BH150" s="136">
        <f>IF(N150="sníž. přenesená",J150,0)</f>
        <v>0</v>
      </c>
      <c r="BI150" s="136">
        <f>IF(N150="nulová",J150,0)</f>
        <v>0</v>
      </c>
      <c r="BJ150" s="13" t="s">
        <v>76</v>
      </c>
      <c r="BK150" s="136">
        <f>ROUND(I150*H150,2)</f>
        <v>0</v>
      </c>
      <c r="BL150" s="13" t="s">
        <v>131</v>
      </c>
      <c r="BM150" s="135" t="s">
        <v>153</v>
      </c>
    </row>
    <row r="151" spans="2:63" s="11" customFormat="1" ht="22.9" customHeight="1">
      <c r="B151" s="112"/>
      <c r="D151" s="113" t="s">
        <v>68</v>
      </c>
      <c r="E151" s="122" t="s">
        <v>165</v>
      </c>
      <c r="F151" s="122" t="s">
        <v>166</v>
      </c>
      <c r="J151" s="123"/>
      <c r="L151" s="112"/>
      <c r="M151" s="116"/>
      <c r="N151" s="117"/>
      <c r="O151" s="117"/>
      <c r="P151" s="118">
        <v>0</v>
      </c>
      <c r="Q151" s="117"/>
      <c r="R151" s="118">
        <v>0</v>
      </c>
      <c r="S151" s="117"/>
      <c r="T151" s="119">
        <v>0</v>
      </c>
      <c r="AR151" s="113" t="s">
        <v>76</v>
      </c>
      <c r="AT151" s="120" t="s">
        <v>68</v>
      </c>
      <c r="AU151" s="120" t="s">
        <v>76</v>
      </c>
      <c r="AY151" s="113" t="s">
        <v>124</v>
      </c>
      <c r="BK151" s="121">
        <v>0</v>
      </c>
    </row>
    <row r="152" spans="2:63" s="11" customFormat="1" ht="22.9" customHeight="1">
      <c r="B152" s="112"/>
      <c r="D152" s="113" t="s">
        <v>68</v>
      </c>
      <c r="E152" s="122" t="s">
        <v>131</v>
      </c>
      <c r="F152" s="122" t="s">
        <v>167</v>
      </c>
      <c r="J152" s="123"/>
      <c r="L152" s="112"/>
      <c r="M152" s="116"/>
      <c r="N152" s="117"/>
      <c r="O152" s="117"/>
      <c r="P152" s="118">
        <f>P153</f>
        <v>0</v>
      </c>
      <c r="Q152" s="117"/>
      <c r="R152" s="118">
        <f>R153</f>
        <v>0</v>
      </c>
      <c r="S152" s="117"/>
      <c r="T152" s="119">
        <f>T153</f>
        <v>0</v>
      </c>
      <c r="AR152" s="113" t="s">
        <v>76</v>
      </c>
      <c r="AT152" s="120" t="s">
        <v>68</v>
      </c>
      <c r="AU152" s="120" t="s">
        <v>76</v>
      </c>
      <c r="AY152" s="113" t="s">
        <v>124</v>
      </c>
      <c r="BK152" s="121">
        <f>BK153</f>
        <v>0</v>
      </c>
    </row>
    <row r="153" spans="2:65" s="1" customFormat="1" ht="24" customHeight="1">
      <c r="B153" s="124"/>
      <c r="C153" s="125" t="s">
        <v>168</v>
      </c>
      <c r="D153" s="125" t="s">
        <v>126</v>
      </c>
      <c r="E153" s="126" t="s">
        <v>169</v>
      </c>
      <c r="F153" s="127" t="s">
        <v>170</v>
      </c>
      <c r="G153" s="128" t="s">
        <v>151</v>
      </c>
      <c r="H153" s="129">
        <v>77.16</v>
      </c>
      <c r="I153" s="130"/>
      <c r="J153" s="130"/>
      <c r="K153" s="127" t="s">
        <v>130</v>
      </c>
      <c r="L153" s="25"/>
      <c r="M153" s="131" t="s">
        <v>1</v>
      </c>
      <c r="N153" s="132" t="s">
        <v>34</v>
      </c>
      <c r="O153" s="133">
        <v>0</v>
      </c>
      <c r="P153" s="133">
        <f>O153*H153</f>
        <v>0</v>
      </c>
      <c r="Q153" s="133">
        <v>0</v>
      </c>
      <c r="R153" s="133">
        <f>Q153*H153</f>
        <v>0</v>
      </c>
      <c r="S153" s="133">
        <v>0</v>
      </c>
      <c r="T153" s="134">
        <f>S153*H153</f>
        <v>0</v>
      </c>
      <c r="AR153" s="135" t="s">
        <v>131</v>
      </c>
      <c r="AT153" s="135" t="s">
        <v>126</v>
      </c>
      <c r="AU153" s="135" t="s">
        <v>78</v>
      </c>
      <c r="AY153" s="13" t="s">
        <v>124</v>
      </c>
      <c r="BE153" s="136">
        <f>IF(N153="základní",J153,0)</f>
        <v>0</v>
      </c>
      <c r="BF153" s="136">
        <f>IF(N153="snížená",J153,0)</f>
        <v>0</v>
      </c>
      <c r="BG153" s="136">
        <f>IF(N153="zákl. přenesená",J153,0)</f>
        <v>0</v>
      </c>
      <c r="BH153" s="136">
        <f>IF(N153="sníž. přenesená",J153,0)</f>
        <v>0</v>
      </c>
      <c r="BI153" s="136">
        <f>IF(N153="nulová",J153,0)</f>
        <v>0</v>
      </c>
      <c r="BJ153" s="13" t="s">
        <v>76</v>
      </c>
      <c r="BK153" s="136">
        <f>ROUND(I153*H153,2)</f>
        <v>0</v>
      </c>
      <c r="BL153" s="13" t="s">
        <v>131</v>
      </c>
      <c r="BM153" s="135" t="s">
        <v>171</v>
      </c>
    </row>
    <row r="154" spans="2:63" s="11" customFormat="1" ht="22.9" customHeight="1">
      <c r="B154" s="112"/>
      <c r="D154" s="113" t="s">
        <v>68</v>
      </c>
      <c r="E154" s="122" t="s">
        <v>172</v>
      </c>
      <c r="F154" s="122" t="s">
        <v>173</v>
      </c>
      <c r="J154" s="123"/>
      <c r="L154" s="112"/>
      <c r="M154" s="116"/>
      <c r="N154" s="117"/>
      <c r="O154" s="117"/>
      <c r="P154" s="118">
        <f>SUM(P155:P156)</f>
        <v>0</v>
      </c>
      <c r="Q154" s="117"/>
      <c r="R154" s="118">
        <f>SUM(R155:R156)</f>
        <v>0</v>
      </c>
      <c r="S154" s="117"/>
      <c r="T154" s="119">
        <f>SUM(T155:T156)</f>
        <v>0</v>
      </c>
      <c r="AR154" s="113" t="s">
        <v>76</v>
      </c>
      <c r="AT154" s="120" t="s">
        <v>68</v>
      </c>
      <c r="AU154" s="120" t="s">
        <v>76</v>
      </c>
      <c r="AY154" s="113" t="s">
        <v>124</v>
      </c>
      <c r="BK154" s="121">
        <f>SUM(BK155:BK156)</f>
        <v>0</v>
      </c>
    </row>
    <row r="155" spans="2:65" s="1" customFormat="1" ht="24" customHeight="1">
      <c r="B155" s="124"/>
      <c r="C155" s="125" t="s">
        <v>174</v>
      </c>
      <c r="D155" s="125" t="s">
        <v>126</v>
      </c>
      <c r="E155" s="126" t="s">
        <v>175</v>
      </c>
      <c r="F155" s="127" t="s">
        <v>176</v>
      </c>
      <c r="G155" s="128" t="s">
        <v>129</v>
      </c>
      <c r="H155" s="129">
        <v>64</v>
      </c>
      <c r="I155" s="130"/>
      <c r="J155" s="130"/>
      <c r="K155" s="127" t="s">
        <v>130</v>
      </c>
      <c r="L155" s="25"/>
      <c r="M155" s="131" t="s">
        <v>1</v>
      </c>
      <c r="N155" s="132" t="s">
        <v>34</v>
      </c>
      <c r="O155" s="133">
        <v>0</v>
      </c>
      <c r="P155" s="133">
        <f>O155*H155</f>
        <v>0</v>
      </c>
      <c r="Q155" s="133">
        <v>0</v>
      </c>
      <c r="R155" s="133">
        <f>Q155*H155</f>
        <v>0</v>
      </c>
      <c r="S155" s="133">
        <v>0</v>
      </c>
      <c r="T155" s="134">
        <f>S155*H155</f>
        <v>0</v>
      </c>
      <c r="AR155" s="135" t="s">
        <v>131</v>
      </c>
      <c r="AT155" s="135" t="s">
        <v>126</v>
      </c>
      <c r="AU155" s="135" t="s">
        <v>78</v>
      </c>
      <c r="AY155" s="13" t="s">
        <v>124</v>
      </c>
      <c r="BE155" s="136">
        <f>IF(N155="základní",J155,0)</f>
        <v>0</v>
      </c>
      <c r="BF155" s="136">
        <f>IF(N155="snížená",J155,0)</f>
        <v>0</v>
      </c>
      <c r="BG155" s="136">
        <f>IF(N155="zákl. přenesená",J155,0)</f>
        <v>0</v>
      </c>
      <c r="BH155" s="136">
        <f>IF(N155="sníž. přenesená",J155,0)</f>
        <v>0</v>
      </c>
      <c r="BI155" s="136">
        <f>IF(N155="nulová",J155,0)</f>
        <v>0</v>
      </c>
      <c r="BJ155" s="13" t="s">
        <v>76</v>
      </c>
      <c r="BK155" s="136">
        <f>ROUND(I155*H155,2)</f>
        <v>0</v>
      </c>
      <c r="BL155" s="13" t="s">
        <v>131</v>
      </c>
      <c r="BM155" s="135" t="s">
        <v>177</v>
      </c>
    </row>
    <row r="156" spans="2:65" s="1" customFormat="1" ht="16.5" customHeight="1">
      <c r="B156" s="124"/>
      <c r="C156" s="137" t="s">
        <v>178</v>
      </c>
      <c r="D156" s="137" t="s">
        <v>164</v>
      </c>
      <c r="E156" s="138" t="s">
        <v>179</v>
      </c>
      <c r="F156" s="139" t="s">
        <v>180</v>
      </c>
      <c r="G156" s="140" t="s">
        <v>129</v>
      </c>
      <c r="H156" s="141">
        <v>64</v>
      </c>
      <c r="I156" s="142"/>
      <c r="J156" s="142"/>
      <c r="K156" s="139" t="s">
        <v>1</v>
      </c>
      <c r="L156" s="143"/>
      <c r="M156" s="144" t="s">
        <v>1</v>
      </c>
      <c r="N156" s="145" t="s">
        <v>34</v>
      </c>
      <c r="O156" s="133">
        <v>0</v>
      </c>
      <c r="P156" s="133">
        <f>O156*H156</f>
        <v>0</v>
      </c>
      <c r="Q156" s="133">
        <v>0</v>
      </c>
      <c r="R156" s="133">
        <f>Q156*H156</f>
        <v>0</v>
      </c>
      <c r="S156" s="133">
        <v>0</v>
      </c>
      <c r="T156" s="134">
        <f>S156*H156</f>
        <v>0</v>
      </c>
      <c r="AR156" s="135" t="s">
        <v>152</v>
      </c>
      <c r="AT156" s="135" t="s">
        <v>164</v>
      </c>
      <c r="AU156" s="135" t="s">
        <v>78</v>
      </c>
      <c r="AY156" s="13" t="s">
        <v>124</v>
      </c>
      <c r="BE156" s="136">
        <f>IF(N156="základní",J156,0)</f>
        <v>0</v>
      </c>
      <c r="BF156" s="136">
        <f>IF(N156="snížená",J156,0)</f>
        <v>0</v>
      </c>
      <c r="BG156" s="136">
        <f>IF(N156="zákl. přenesená",J156,0)</f>
        <v>0</v>
      </c>
      <c r="BH156" s="136">
        <f>IF(N156="sníž. přenesená",J156,0)</f>
        <v>0</v>
      </c>
      <c r="BI156" s="136">
        <f>IF(N156="nulová",J156,0)</f>
        <v>0</v>
      </c>
      <c r="BJ156" s="13" t="s">
        <v>76</v>
      </c>
      <c r="BK156" s="136">
        <f>ROUND(I156*H156,2)</f>
        <v>0</v>
      </c>
      <c r="BL156" s="13" t="s">
        <v>131</v>
      </c>
      <c r="BM156" s="135" t="s">
        <v>181</v>
      </c>
    </row>
    <row r="157" spans="2:63" s="11" customFormat="1" ht="22.9" customHeight="1">
      <c r="B157" s="112"/>
      <c r="D157" s="113" t="s">
        <v>68</v>
      </c>
      <c r="E157" s="122" t="s">
        <v>138</v>
      </c>
      <c r="F157" s="122" t="s">
        <v>182</v>
      </c>
      <c r="J157" s="123"/>
      <c r="L157" s="112"/>
      <c r="M157" s="116"/>
      <c r="N157" s="117"/>
      <c r="O157" s="117"/>
      <c r="P157" s="118">
        <f>SUM(P158:P160)</f>
        <v>55.702</v>
      </c>
      <c r="Q157" s="117"/>
      <c r="R157" s="118">
        <f>SUM(R158:R160)</f>
        <v>18.80802</v>
      </c>
      <c r="S157" s="117"/>
      <c r="T157" s="119">
        <f>SUM(T158:T160)</f>
        <v>0</v>
      </c>
      <c r="AR157" s="113" t="s">
        <v>76</v>
      </c>
      <c r="AT157" s="120" t="s">
        <v>68</v>
      </c>
      <c r="AU157" s="120" t="s">
        <v>76</v>
      </c>
      <c r="AY157" s="113" t="s">
        <v>124</v>
      </c>
      <c r="BK157" s="121">
        <f>SUM(BK158:BK160)</f>
        <v>0</v>
      </c>
    </row>
    <row r="158" spans="2:65" s="1" customFormat="1" ht="16.5" customHeight="1">
      <c r="B158" s="124"/>
      <c r="C158" s="125" t="s">
        <v>185</v>
      </c>
      <c r="D158" s="125" t="s">
        <v>126</v>
      </c>
      <c r="E158" s="126" t="s">
        <v>186</v>
      </c>
      <c r="F158" s="127" t="s">
        <v>376</v>
      </c>
      <c r="G158" s="128" t="s">
        <v>129</v>
      </c>
      <c r="H158" s="129">
        <v>36</v>
      </c>
      <c r="I158" s="130"/>
      <c r="J158" s="130"/>
      <c r="K158" s="127" t="s">
        <v>1</v>
      </c>
      <c r="L158" s="25"/>
      <c r="M158" s="131" t="s">
        <v>1</v>
      </c>
      <c r="N158" s="132" t="s">
        <v>34</v>
      </c>
      <c r="O158" s="133">
        <v>0.386</v>
      </c>
      <c r="P158" s="133">
        <f aca="true" t="shared" si="9" ref="P158:P160">O158*H158</f>
        <v>13.896</v>
      </c>
      <c r="Q158" s="133">
        <v>0.004</v>
      </c>
      <c r="R158" s="133">
        <f aca="true" t="shared" si="10" ref="R158:R160">Q158*H158</f>
        <v>0.14400000000000002</v>
      </c>
      <c r="S158" s="133">
        <v>0</v>
      </c>
      <c r="T158" s="134">
        <f aca="true" t="shared" si="11" ref="T158:T160">S158*H158</f>
        <v>0</v>
      </c>
      <c r="AR158" s="135" t="s">
        <v>131</v>
      </c>
      <c r="AT158" s="135" t="s">
        <v>126</v>
      </c>
      <c r="AU158" s="135" t="s">
        <v>78</v>
      </c>
      <c r="AY158" s="13" t="s">
        <v>124</v>
      </c>
      <c r="BE158" s="136">
        <f aca="true" t="shared" si="12" ref="BE158:BE160">IF(N158="základní",J158,0)</f>
        <v>0</v>
      </c>
      <c r="BF158" s="136">
        <f aca="true" t="shared" si="13" ref="BF158:BF160">IF(N158="snížená",J158,0)</f>
        <v>0</v>
      </c>
      <c r="BG158" s="136">
        <f aca="true" t="shared" si="14" ref="BG158:BG160">IF(N158="zákl. přenesená",J158,0)</f>
        <v>0</v>
      </c>
      <c r="BH158" s="136">
        <f aca="true" t="shared" si="15" ref="BH158:BH160">IF(N158="sníž. přenesená",J158,0)</f>
        <v>0</v>
      </c>
      <c r="BI158" s="136">
        <f aca="true" t="shared" si="16" ref="BI158:BI160">IF(N158="nulová",J158,0)</f>
        <v>0</v>
      </c>
      <c r="BJ158" s="13" t="s">
        <v>76</v>
      </c>
      <c r="BK158" s="136">
        <f aca="true" t="shared" si="17" ref="BK158:BK160">ROUND(I158*H158,2)</f>
        <v>0</v>
      </c>
      <c r="BL158" s="13" t="s">
        <v>131</v>
      </c>
      <c r="BM158" s="135" t="s">
        <v>187</v>
      </c>
    </row>
    <row r="159" spans="2:65" s="1" customFormat="1" ht="16.5" customHeight="1">
      <c r="B159" s="124"/>
      <c r="C159" s="125" t="s">
        <v>188</v>
      </c>
      <c r="D159" s="125" t="s">
        <v>126</v>
      </c>
      <c r="E159" s="126" t="s">
        <v>189</v>
      </c>
      <c r="F159" s="127" t="s">
        <v>190</v>
      </c>
      <c r="G159" s="128" t="s">
        <v>129</v>
      </c>
      <c r="H159" s="129">
        <v>96.5</v>
      </c>
      <c r="I159" s="130"/>
      <c r="J159" s="130"/>
      <c r="K159" s="127" t="s">
        <v>130</v>
      </c>
      <c r="L159" s="25"/>
      <c r="M159" s="131" t="s">
        <v>1</v>
      </c>
      <c r="N159" s="132" t="s">
        <v>34</v>
      </c>
      <c r="O159" s="133">
        <v>0.14</v>
      </c>
      <c r="P159" s="133">
        <f t="shared" si="9"/>
        <v>13.510000000000002</v>
      </c>
      <c r="Q159" s="133">
        <v>0</v>
      </c>
      <c r="R159" s="133">
        <f t="shared" si="10"/>
        <v>0</v>
      </c>
      <c r="S159" s="133">
        <v>0</v>
      </c>
      <c r="T159" s="134">
        <f t="shared" si="11"/>
        <v>0</v>
      </c>
      <c r="AR159" s="135" t="s">
        <v>131</v>
      </c>
      <c r="AT159" s="135" t="s">
        <v>126</v>
      </c>
      <c r="AU159" s="135" t="s">
        <v>78</v>
      </c>
      <c r="AY159" s="13" t="s">
        <v>124</v>
      </c>
      <c r="BE159" s="136">
        <f t="shared" si="12"/>
        <v>0</v>
      </c>
      <c r="BF159" s="136">
        <f t="shared" si="13"/>
        <v>0</v>
      </c>
      <c r="BG159" s="136">
        <f t="shared" si="14"/>
        <v>0</v>
      </c>
      <c r="BH159" s="136">
        <f t="shared" si="15"/>
        <v>0</v>
      </c>
      <c r="BI159" s="136">
        <f t="shared" si="16"/>
        <v>0</v>
      </c>
      <c r="BJ159" s="13" t="s">
        <v>76</v>
      </c>
      <c r="BK159" s="136">
        <f t="shared" si="17"/>
        <v>0</v>
      </c>
      <c r="BL159" s="13" t="s">
        <v>131</v>
      </c>
      <c r="BM159" s="135" t="s">
        <v>191</v>
      </c>
    </row>
    <row r="160" spans="2:65" s="1" customFormat="1" ht="24" customHeight="1">
      <c r="B160" s="124"/>
      <c r="C160" s="125" t="s">
        <v>192</v>
      </c>
      <c r="D160" s="125" t="s">
        <v>126</v>
      </c>
      <c r="E160" s="126" t="s">
        <v>193</v>
      </c>
      <c r="F160" s="127" t="s">
        <v>194</v>
      </c>
      <c r="G160" s="128" t="s">
        <v>129</v>
      </c>
      <c r="H160" s="129">
        <v>54</v>
      </c>
      <c r="I160" s="130"/>
      <c r="J160" s="130"/>
      <c r="K160" s="127" t="s">
        <v>130</v>
      </c>
      <c r="L160" s="25"/>
      <c r="M160" s="131" t="s">
        <v>1</v>
      </c>
      <c r="N160" s="132" t="s">
        <v>34</v>
      </c>
      <c r="O160" s="133">
        <v>0.524</v>
      </c>
      <c r="P160" s="133">
        <f t="shared" si="9"/>
        <v>28.296</v>
      </c>
      <c r="Q160" s="133">
        <v>0.34563</v>
      </c>
      <c r="R160" s="133">
        <f t="shared" si="10"/>
        <v>18.66402</v>
      </c>
      <c r="S160" s="133">
        <v>0</v>
      </c>
      <c r="T160" s="134">
        <f t="shared" si="11"/>
        <v>0</v>
      </c>
      <c r="AR160" s="135" t="s">
        <v>131</v>
      </c>
      <c r="AT160" s="135" t="s">
        <v>126</v>
      </c>
      <c r="AU160" s="135" t="s">
        <v>78</v>
      </c>
      <c r="AY160" s="13" t="s">
        <v>124</v>
      </c>
      <c r="BE160" s="136">
        <f t="shared" si="12"/>
        <v>0</v>
      </c>
      <c r="BF160" s="136">
        <f t="shared" si="13"/>
        <v>0</v>
      </c>
      <c r="BG160" s="136">
        <f t="shared" si="14"/>
        <v>0</v>
      </c>
      <c r="BH160" s="136">
        <f t="shared" si="15"/>
        <v>0</v>
      </c>
      <c r="BI160" s="136">
        <f t="shared" si="16"/>
        <v>0</v>
      </c>
      <c r="BJ160" s="13" t="s">
        <v>76</v>
      </c>
      <c r="BK160" s="136">
        <f t="shared" si="17"/>
        <v>0</v>
      </c>
      <c r="BL160" s="13" t="s">
        <v>131</v>
      </c>
      <c r="BM160" s="135" t="s">
        <v>195</v>
      </c>
    </row>
    <row r="161" spans="2:63" s="11" customFormat="1" ht="22.9" customHeight="1">
      <c r="B161" s="112"/>
      <c r="D161" s="113" t="s">
        <v>68</v>
      </c>
      <c r="E161" s="122" t="s">
        <v>152</v>
      </c>
      <c r="F161" s="122" t="s">
        <v>196</v>
      </c>
      <c r="J161" s="123"/>
      <c r="L161" s="112"/>
      <c r="M161" s="116"/>
      <c r="N161" s="117"/>
      <c r="O161" s="117"/>
      <c r="P161" s="118">
        <f>SUM(P162:P164)</f>
        <v>0</v>
      </c>
      <c r="Q161" s="117"/>
      <c r="R161" s="118">
        <f>SUM(R162:R164)</f>
        <v>0</v>
      </c>
      <c r="S161" s="117"/>
      <c r="T161" s="119">
        <f>SUM(T162:T164)</f>
        <v>0</v>
      </c>
      <c r="AR161" s="113" t="s">
        <v>76</v>
      </c>
      <c r="AT161" s="120" t="s">
        <v>68</v>
      </c>
      <c r="AU161" s="120" t="s">
        <v>76</v>
      </c>
      <c r="AY161" s="113" t="s">
        <v>124</v>
      </c>
      <c r="BK161" s="121">
        <f>SUM(BK162:BK164)</f>
        <v>0</v>
      </c>
    </row>
    <row r="162" spans="2:65" s="1" customFormat="1" ht="16.5" customHeight="1">
      <c r="B162" s="124"/>
      <c r="C162" s="125" t="s">
        <v>197</v>
      </c>
      <c r="D162" s="125" t="s">
        <v>126</v>
      </c>
      <c r="E162" s="126" t="s">
        <v>198</v>
      </c>
      <c r="F162" s="127" t="s">
        <v>377</v>
      </c>
      <c r="G162" s="128" t="s">
        <v>146</v>
      </c>
      <c r="H162" s="129">
        <v>86</v>
      </c>
      <c r="I162" s="130"/>
      <c r="J162" s="130"/>
      <c r="K162" s="127" t="s">
        <v>130</v>
      </c>
      <c r="L162" s="25"/>
      <c r="M162" s="131" t="s">
        <v>1</v>
      </c>
      <c r="N162" s="132" t="s">
        <v>34</v>
      </c>
      <c r="O162" s="133">
        <v>0</v>
      </c>
      <c r="P162" s="133">
        <f>O162*H162</f>
        <v>0</v>
      </c>
      <c r="Q162" s="133">
        <v>0</v>
      </c>
      <c r="R162" s="133">
        <f>Q162*H162</f>
        <v>0</v>
      </c>
      <c r="S162" s="133">
        <v>0</v>
      </c>
      <c r="T162" s="134">
        <f>S162*H162</f>
        <v>0</v>
      </c>
      <c r="AR162" s="135" t="s">
        <v>131</v>
      </c>
      <c r="AT162" s="135" t="s">
        <v>126</v>
      </c>
      <c r="AU162" s="135" t="s">
        <v>78</v>
      </c>
      <c r="AY162" s="13" t="s">
        <v>124</v>
      </c>
      <c r="BE162" s="136">
        <f>IF(N162="základní",J162,0)</f>
        <v>0</v>
      </c>
      <c r="BF162" s="136">
        <f>IF(N162="snížená",J162,0)</f>
        <v>0</v>
      </c>
      <c r="BG162" s="136">
        <f>IF(N162="zákl. přenesená",J162,0)</f>
        <v>0</v>
      </c>
      <c r="BH162" s="136">
        <f>IF(N162="sníž. přenesená",J162,0)</f>
        <v>0</v>
      </c>
      <c r="BI162" s="136">
        <f>IF(N162="nulová",J162,0)</f>
        <v>0</v>
      </c>
      <c r="BJ162" s="13" t="s">
        <v>76</v>
      </c>
      <c r="BK162" s="136">
        <f>ROUND(I162*H162,2)</f>
        <v>0</v>
      </c>
      <c r="BL162" s="13" t="s">
        <v>131</v>
      </c>
      <c r="BM162" s="135" t="s">
        <v>199</v>
      </c>
    </row>
    <row r="163" spans="2:65" s="1" customFormat="1" ht="24" customHeight="1">
      <c r="B163" s="124"/>
      <c r="C163" s="125" t="s">
        <v>199</v>
      </c>
      <c r="D163" s="125" t="s">
        <v>126</v>
      </c>
      <c r="E163" s="126" t="s">
        <v>200</v>
      </c>
      <c r="F163" s="127" t="s">
        <v>378</v>
      </c>
      <c r="G163" s="128" t="s">
        <v>146</v>
      </c>
      <c r="H163" s="129">
        <v>86</v>
      </c>
      <c r="I163" s="130"/>
      <c r="J163" s="130"/>
      <c r="K163" s="127" t="s">
        <v>130</v>
      </c>
      <c r="L163" s="25"/>
      <c r="M163" s="131" t="s">
        <v>1</v>
      </c>
      <c r="N163" s="132" t="s">
        <v>34</v>
      </c>
      <c r="O163" s="133">
        <v>0</v>
      </c>
      <c r="P163" s="133">
        <f>O163*H163</f>
        <v>0</v>
      </c>
      <c r="Q163" s="133">
        <v>0</v>
      </c>
      <c r="R163" s="133">
        <f>Q163*H163</f>
        <v>0</v>
      </c>
      <c r="S163" s="133">
        <v>0</v>
      </c>
      <c r="T163" s="134">
        <f>S163*H163</f>
        <v>0</v>
      </c>
      <c r="AR163" s="135" t="s">
        <v>131</v>
      </c>
      <c r="AT163" s="135" t="s">
        <v>126</v>
      </c>
      <c r="AU163" s="135" t="s">
        <v>78</v>
      </c>
      <c r="AY163" s="13" t="s">
        <v>124</v>
      </c>
      <c r="BE163" s="136">
        <f>IF(N163="základní",J163,0)</f>
        <v>0</v>
      </c>
      <c r="BF163" s="136">
        <f>IF(N163="snížená",J163,0)</f>
        <v>0</v>
      </c>
      <c r="BG163" s="136">
        <f>IF(N163="zákl. přenesená",J163,0)</f>
        <v>0</v>
      </c>
      <c r="BH163" s="136">
        <f>IF(N163="sníž. přenesená",J163,0)</f>
        <v>0</v>
      </c>
      <c r="BI163" s="136">
        <f>IF(N163="nulová",J163,0)</f>
        <v>0</v>
      </c>
      <c r="BJ163" s="13" t="s">
        <v>76</v>
      </c>
      <c r="BK163" s="136">
        <f>ROUND(I163*H163,2)</f>
        <v>0</v>
      </c>
      <c r="BL163" s="13" t="s">
        <v>131</v>
      </c>
      <c r="BM163" s="135" t="s">
        <v>197</v>
      </c>
    </row>
    <row r="164" spans="2:65" s="1" customFormat="1" ht="24" customHeight="1">
      <c r="B164" s="124"/>
      <c r="C164" s="125" t="s">
        <v>201</v>
      </c>
      <c r="D164" s="125" t="s">
        <v>126</v>
      </c>
      <c r="E164" s="126" t="s">
        <v>202</v>
      </c>
      <c r="F164" s="127" t="s">
        <v>203</v>
      </c>
      <c r="G164" s="128" t="s">
        <v>204</v>
      </c>
      <c r="H164" s="129">
        <v>5</v>
      </c>
      <c r="I164" s="130"/>
      <c r="J164" s="130"/>
      <c r="K164" s="127" t="s">
        <v>130</v>
      </c>
      <c r="L164" s="25"/>
      <c r="M164" s="131" t="s">
        <v>1</v>
      </c>
      <c r="N164" s="132" t="s">
        <v>34</v>
      </c>
      <c r="O164" s="133">
        <v>0</v>
      </c>
      <c r="P164" s="133">
        <f>O164*H164</f>
        <v>0</v>
      </c>
      <c r="Q164" s="133">
        <v>0</v>
      </c>
      <c r="R164" s="133">
        <f>Q164*H164</f>
        <v>0</v>
      </c>
      <c r="S164" s="133">
        <v>0</v>
      </c>
      <c r="T164" s="134">
        <f>S164*H164</f>
        <v>0</v>
      </c>
      <c r="AR164" s="135" t="s">
        <v>131</v>
      </c>
      <c r="AT164" s="135" t="s">
        <v>126</v>
      </c>
      <c r="AU164" s="135" t="s">
        <v>78</v>
      </c>
      <c r="AY164" s="13" t="s">
        <v>124</v>
      </c>
      <c r="BE164" s="136">
        <f>IF(N164="základní",J164,0)</f>
        <v>0</v>
      </c>
      <c r="BF164" s="136">
        <f>IF(N164="snížená",J164,0)</f>
        <v>0</v>
      </c>
      <c r="BG164" s="136">
        <f>IF(N164="zákl. přenesená",J164,0)</f>
        <v>0</v>
      </c>
      <c r="BH164" s="136">
        <f>IF(N164="sníž. přenesená",J164,0)</f>
        <v>0</v>
      </c>
      <c r="BI164" s="136">
        <f>IF(N164="nulová",J164,0)</f>
        <v>0</v>
      </c>
      <c r="BJ164" s="13" t="s">
        <v>76</v>
      </c>
      <c r="BK164" s="136">
        <f>ROUND(I164*H164,2)</f>
        <v>0</v>
      </c>
      <c r="BL164" s="13" t="s">
        <v>131</v>
      </c>
      <c r="BM164" s="135" t="s">
        <v>205</v>
      </c>
    </row>
    <row r="165" spans="2:63" s="11" customFormat="1" ht="22.9" customHeight="1">
      <c r="B165" s="112"/>
      <c r="D165" s="113" t="s">
        <v>68</v>
      </c>
      <c r="E165" s="122" t="s">
        <v>206</v>
      </c>
      <c r="F165" s="122" t="s">
        <v>207</v>
      </c>
      <c r="J165" s="123"/>
      <c r="L165" s="112"/>
      <c r="M165" s="116"/>
      <c r="N165" s="117"/>
      <c r="O165" s="117"/>
      <c r="P165" s="118">
        <f>SUM(P166:P166)</f>
        <v>15.174000000000001</v>
      </c>
      <c r="Q165" s="117"/>
      <c r="R165" s="118">
        <f>SUM(R166:R166)</f>
        <v>7.73334</v>
      </c>
      <c r="S165" s="117"/>
      <c r="T165" s="119">
        <f>SUM(T166:T166)</f>
        <v>0</v>
      </c>
      <c r="AR165" s="113" t="s">
        <v>76</v>
      </c>
      <c r="AT165" s="120" t="s">
        <v>68</v>
      </c>
      <c r="AU165" s="120" t="s">
        <v>76</v>
      </c>
      <c r="AY165" s="113" t="s">
        <v>124</v>
      </c>
      <c r="BK165" s="121">
        <f>SUM(BK166:BK166)</f>
        <v>0</v>
      </c>
    </row>
    <row r="166" spans="2:65" s="1" customFormat="1" ht="24" customHeight="1">
      <c r="B166" s="124"/>
      <c r="C166" s="125" t="s">
        <v>208</v>
      </c>
      <c r="D166" s="125" t="s">
        <v>126</v>
      </c>
      <c r="E166" s="126" t="s">
        <v>209</v>
      </c>
      <c r="F166" s="127" t="s">
        <v>210</v>
      </c>
      <c r="G166" s="128" t="s">
        <v>146</v>
      </c>
      <c r="H166" s="129">
        <v>54</v>
      </c>
      <c r="I166" s="130"/>
      <c r="J166" s="130"/>
      <c r="K166" s="127" t="s">
        <v>1</v>
      </c>
      <c r="L166" s="25"/>
      <c r="M166" s="131" t="s">
        <v>1</v>
      </c>
      <c r="N166" s="132" t="s">
        <v>34</v>
      </c>
      <c r="O166" s="133">
        <v>0.281</v>
      </c>
      <c r="P166" s="133">
        <f aca="true" t="shared" si="18" ref="P166">O166*H166</f>
        <v>15.174000000000001</v>
      </c>
      <c r="Q166" s="133">
        <v>0.14321</v>
      </c>
      <c r="R166" s="133">
        <f aca="true" t="shared" si="19" ref="R166">Q166*H166</f>
        <v>7.73334</v>
      </c>
      <c r="S166" s="133">
        <v>0</v>
      </c>
      <c r="T166" s="134">
        <f aca="true" t="shared" si="20" ref="T166">S166*H166</f>
        <v>0</v>
      </c>
      <c r="AR166" s="135" t="s">
        <v>131</v>
      </c>
      <c r="AT166" s="135" t="s">
        <v>126</v>
      </c>
      <c r="AU166" s="135" t="s">
        <v>78</v>
      </c>
      <c r="AY166" s="13" t="s">
        <v>124</v>
      </c>
      <c r="BE166" s="136">
        <f aca="true" t="shared" si="21" ref="BE166">IF(N166="základní",J166,0)</f>
        <v>0</v>
      </c>
      <c r="BF166" s="136">
        <f aca="true" t="shared" si="22" ref="BF166">IF(N166="snížená",J166,0)</f>
        <v>0</v>
      </c>
      <c r="BG166" s="136">
        <f aca="true" t="shared" si="23" ref="BG166">IF(N166="zákl. přenesená",J166,0)</f>
        <v>0</v>
      </c>
      <c r="BH166" s="136">
        <f aca="true" t="shared" si="24" ref="BH166">IF(N166="sníž. přenesená",J166,0)</f>
        <v>0</v>
      </c>
      <c r="BI166" s="136">
        <f aca="true" t="shared" si="25" ref="BI166">IF(N166="nulová",J166,0)</f>
        <v>0</v>
      </c>
      <c r="BJ166" s="13" t="s">
        <v>76</v>
      </c>
      <c r="BK166" s="136">
        <f aca="true" t="shared" si="26" ref="BK166">ROUND(I166*H166,2)</f>
        <v>0</v>
      </c>
      <c r="BL166" s="13" t="s">
        <v>131</v>
      </c>
      <c r="BM166" s="135" t="s">
        <v>211</v>
      </c>
    </row>
    <row r="167" spans="2:63" s="11" customFormat="1" ht="22.9" customHeight="1">
      <c r="B167" s="112"/>
      <c r="D167" s="113" t="s">
        <v>68</v>
      </c>
      <c r="E167" s="122" t="s">
        <v>216</v>
      </c>
      <c r="F167" s="122" t="s">
        <v>217</v>
      </c>
      <c r="J167" s="123"/>
      <c r="L167" s="112"/>
      <c r="M167" s="116"/>
      <c r="N167" s="117"/>
      <c r="O167" s="117"/>
      <c r="P167" s="118">
        <f>SUM(P168:P170)</f>
        <v>166.95</v>
      </c>
      <c r="Q167" s="117"/>
      <c r="R167" s="118">
        <f>SUM(R168:R170)</f>
        <v>0</v>
      </c>
      <c r="S167" s="117"/>
      <c r="T167" s="119">
        <f>SUM(T168:T170)</f>
        <v>0</v>
      </c>
      <c r="AR167" s="113" t="s">
        <v>76</v>
      </c>
      <c r="AT167" s="120" t="s">
        <v>68</v>
      </c>
      <c r="AU167" s="120" t="s">
        <v>76</v>
      </c>
      <c r="AY167" s="113" t="s">
        <v>124</v>
      </c>
      <c r="BK167" s="121">
        <f>SUM(BK168:BK170)</f>
        <v>0</v>
      </c>
    </row>
    <row r="168" spans="2:65" s="1" customFormat="1" ht="24" customHeight="1">
      <c r="B168" s="124"/>
      <c r="C168" s="125" t="s">
        <v>218</v>
      </c>
      <c r="D168" s="125" t="s">
        <v>126</v>
      </c>
      <c r="E168" s="126" t="s">
        <v>219</v>
      </c>
      <c r="F168" s="127" t="s">
        <v>220</v>
      </c>
      <c r="G168" s="128" t="s">
        <v>221</v>
      </c>
      <c r="H168" s="129">
        <v>65.23</v>
      </c>
      <c r="I168" s="130"/>
      <c r="J168" s="130"/>
      <c r="K168" s="127" t="s">
        <v>130</v>
      </c>
      <c r="L168" s="25"/>
      <c r="M168" s="131" t="s">
        <v>1</v>
      </c>
      <c r="N168" s="132" t="s">
        <v>34</v>
      </c>
      <c r="O168" s="133">
        <v>0</v>
      </c>
      <c r="P168" s="133">
        <f>O168*H168</f>
        <v>0</v>
      </c>
      <c r="Q168" s="133">
        <v>0</v>
      </c>
      <c r="R168" s="133">
        <f>Q168*H168</f>
        <v>0</v>
      </c>
      <c r="S168" s="133">
        <v>0</v>
      </c>
      <c r="T168" s="134">
        <f>S168*H168</f>
        <v>0</v>
      </c>
      <c r="AR168" s="135" t="s">
        <v>131</v>
      </c>
      <c r="AT168" s="135" t="s">
        <v>126</v>
      </c>
      <c r="AU168" s="135" t="s">
        <v>78</v>
      </c>
      <c r="AY168" s="13" t="s">
        <v>124</v>
      </c>
      <c r="BE168" s="136">
        <f>IF(N168="základní",J168,0)</f>
        <v>0</v>
      </c>
      <c r="BF168" s="136">
        <f>IF(N168="snížená",J168,0)</f>
        <v>0</v>
      </c>
      <c r="BG168" s="136">
        <f>IF(N168="zákl. přenesená",J168,0)</f>
        <v>0</v>
      </c>
      <c r="BH168" s="136">
        <f>IF(N168="sníž. přenesená",J168,0)</f>
        <v>0</v>
      </c>
      <c r="BI168" s="136">
        <f>IF(N168="nulová",J168,0)</f>
        <v>0</v>
      </c>
      <c r="BJ168" s="13" t="s">
        <v>76</v>
      </c>
      <c r="BK168" s="136">
        <f>ROUND(I168*H168,2)</f>
        <v>0</v>
      </c>
      <c r="BL168" s="13" t="s">
        <v>131</v>
      </c>
      <c r="BM168" s="135" t="s">
        <v>222</v>
      </c>
    </row>
    <row r="169" spans="2:65" s="1" customFormat="1" ht="24" customHeight="1">
      <c r="B169" s="124"/>
      <c r="C169" s="125" t="s">
        <v>223</v>
      </c>
      <c r="D169" s="125" t="s">
        <v>126</v>
      </c>
      <c r="E169" s="126" t="s">
        <v>224</v>
      </c>
      <c r="F169" s="127" t="s">
        <v>225</v>
      </c>
      <c r="G169" s="128" t="s">
        <v>221</v>
      </c>
      <c r="H169" s="129">
        <v>265</v>
      </c>
      <c r="I169" s="130"/>
      <c r="J169" s="130"/>
      <c r="K169" s="127" t="s">
        <v>130</v>
      </c>
      <c r="L169" s="25"/>
      <c r="M169" s="131" t="s">
        <v>1</v>
      </c>
      <c r="N169" s="132" t="s">
        <v>34</v>
      </c>
      <c r="O169" s="133">
        <v>0.63</v>
      </c>
      <c r="P169" s="133">
        <f>O169*H169</f>
        <v>166.95</v>
      </c>
      <c r="Q169" s="133">
        <v>0</v>
      </c>
      <c r="R169" s="133">
        <f>Q169*H169</f>
        <v>0</v>
      </c>
      <c r="S169" s="133">
        <v>0</v>
      </c>
      <c r="T169" s="134">
        <f>S169*H169</f>
        <v>0</v>
      </c>
      <c r="AR169" s="135" t="s">
        <v>131</v>
      </c>
      <c r="AT169" s="135" t="s">
        <v>126</v>
      </c>
      <c r="AU169" s="135" t="s">
        <v>78</v>
      </c>
      <c r="AY169" s="13" t="s">
        <v>124</v>
      </c>
      <c r="BE169" s="136">
        <f>IF(N169="základní",J169,0)</f>
        <v>0</v>
      </c>
      <c r="BF169" s="136">
        <f>IF(N169="snížená",J169,0)</f>
        <v>0</v>
      </c>
      <c r="BG169" s="136">
        <f>IF(N169="zákl. přenesená",J169,0)</f>
        <v>0</v>
      </c>
      <c r="BH169" s="136">
        <f>IF(N169="sníž. přenesená",J169,0)</f>
        <v>0</v>
      </c>
      <c r="BI169" s="136">
        <f>IF(N169="nulová",J169,0)</f>
        <v>0</v>
      </c>
      <c r="BJ169" s="13" t="s">
        <v>76</v>
      </c>
      <c r="BK169" s="136">
        <f>ROUND(I169*H169,2)</f>
        <v>0</v>
      </c>
      <c r="BL169" s="13" t="s">
        <v>131</v>
      </c>
      <c r="BM169" s="135" t="s">
        <v>226</v>
      </c>
    </row>
    <row r="170" spans="2:65" s="1" customFormat="1" ht="16.5" customHeight="1">
      <c r="B170" s="124"/>
      <c r="C170" s="125" t="s">
        <v>227</v>
      </c>
      <c r="D170" s="125" t="s">
        <v>126</v>
      </c>
      <c r="E170" s="126" t="s">
        <v>228</v>
      </c>
      <c r="F170" s="127" t="s">
        <v>381</v>
      </c>
      <c r="G170" s="128" t="s">
        <v>221</v>
      </c>
      <c r="H170" s="129">
        <v>109</v>
      </c>
      <c r="I170" s="130"/>
      <c r="J170" s="130"/>
      <c r="K170" s="127" t="s">
        <v>130</v>
      </c>
      <c r="L170" s="25"/>
      <c r="M170" s="131" t="s">
        <v>1</v>
      </c>
      <c r="N170" s="132" t="s">
        <v>34</v>
      </c>
      <c r="O170" s="133">
        <v>0</v>
      </c>
      <c r="P170" s="133">
        <f>O170*H170</f>
        <v>0</v>
      </c>
      <c r="Q170" s="133">
        <v>0</v>
      </c>
      <c r="R170" s="133">
        <f>Q170*H170</f>
        <v>0</v>
      </c>
      <c r="S170" s="133">
        <v>0</v>
      </c>
      <c r="T170" s="134">
        <f>S170*H170</f>
        <v>0</v>
      </c>
      <c r="AR170" s="135" t="s">
        <v>131</v>
      </c>
      <c r="AT170" s="135" t="s">
        <v>126</v>
      </c>
      <c r="AU170" s="135" t="s">
        <v>78</v>
      </c>
      <c r="AY170" s="13" t="s">
        <v>124</v>
      </c>
      <c r="BE170" s="136">
        <f>IF(N170="základní",J170,0)</f>
        <v>0</v>
      </c>
      <c r="BF170" s="136">
        <f>IF(N170="snížená",J170,0)</f>
        <v>0</v>
      </c>
      <c r="BG170" s="136">
        <f>IF(N170="zákl. přenesená",J170,0)</f>
        <v>0</v>
      </c>
      <c r="BH170" s="136">
        <f>IF(N170="sníž. přenesená",J170,0)</f>
        <v>0</v>
      </c>
      <c r="BI170" s="136">
        <f>IF(N170="nulová",J170,0)</f>
        <v>0</v>
      </c>
      <c r="BJ170" s="13" t="s">
        <v>76</v>
      </c>
      <c r="BK170" s="136">
        <f>ROUND(I170*H170,2)</f>
        <v>0</v>
      </c>
      <c r="BL170" s="13" t="s">
        <v>131</v>
      </c>
      <c r="BM170" s="135" t="s">
        <v>229</v>
      </c>
    </row>
    <row r="171" spans="2:63" s="11" customFormat="1" ht="22.9" customHeight="1">
      <c r="B171" s="112"/>
      <c r="D171" s="113" t="s">
        <v>68</v>
      </c>
      <c r="E171" s="122" t="s">
        <v>230</v>
      </c>
      <c r="F171" s="122" t="s">
        <v>231</v>
      </c>
      <c r="J171" s="123"/>
      <c r="L171" s="112"/>
      <c r="M171" s="116"/>
      <c r="N171" s="117"/>
      <c r="O171" s="117"/>
      <c r="P171" s="118">
        <f>SUM(P172:P174)</f>
        <v>23.154194999999998</v>
      </c>
      <c r="Q171" s="117"/>
      <c r="R171" s="118">
        <f>SUM(R172:R174)</f>
        <v>0</v>
      </c>
      <c r="S171" s="117"/>
      <c r="T171" s="119">
        <f>SUM(T172:T174)</f>
        <v>0</v>
      </c>
      <c r="AR171" s="113" t="s">
        <v>76</v>
      </c>
      <c r="AT171" s="120" t="s">
        <v>68</v>
      </c>
      <c r="AU171" s="120" t="s">
        <v>76</v>
      </c>
      <c r="AY171" s="113" t="s">
        <v>124</v>
      </c>
      <c r="BK171" s="121">
        <f>SUM(BK172:BK174)</f>
        <v>0</v>
      </c>
    </row>
    <row r="172" spans="2:65" s="1" customFormat="1" ht="16.5" customHeight="1">
      <c r="B172" s="124"/>
      <c r="C172" s="125" t="s">
        <v>232</v>
      </c>
      <c r="D172" s="125" t="s">
        <v>126</v>
      </c>
      <c r="E172" s="126" t="s">
        <v>233</v>
      </c>
      <c r="F172" s="127" t="s">
        <v>234</v>
      </c>
      <c r="G172" s="128" t="s">
        <v>221</v>
      </c>
      <c r="H172" s="129">
        <v>26.23</v>
      </c>
      <c r="I172" s="130"/>
      <c r="J172" s="130"/>
      <c r="K172" s="127" t="s">
        <v>130</v>
      </c>
      <c r="L172" s="25"/>
      <c r="M172" s="131" t="s">
        <v>1</v>
      </c>
      <c r="N172" s="132" t="s">
        <v>34</v>
      </c>
      <c r="O172" s="133">
        <v>0</v>
      </c>
      <c r="P172" s="133">
        <f>O172*H172</f>
        <v>0</v>
      </c>
      <c r="Q172" s="133">
        <v>0</v>
      </c>
      <c r="R172" s="133">
        <f>Q172*H172</f>
        <v>0</v>
      </c>
      <c r="S172" s="133">
        <v>0</v>
      </c>
      <c r="T172" s="134">
        <f>S172*H172</f>
        <v>0</v>
      </c>
      <c r="AR172" s="135" t="s">
        <v>131</v>
      </c>
      <c r="AT172" s="135" t="s">
        <v>126</v>
      </c>
      <c r="AU172" s="135" t="s">
        <v>78</v>
      </c>
      <c r="AY172" s="13" t="s">
        <v>124</v>
      </c>
      <c r="BE172" s="136">
        <f>IF(N172="základní",J172,0)</f>
        <v>0</v>
      </c>
      <c r="BF172" s="136">
        <f>IF(N172="snížená",J172,0)</f>
        <v>0</v>
      </c>
      <c r="BG172" s="136">
        <f>IF(N172="zákl. přenesená",J172,0)</f>
        <v>0</v>
      </c>
      <c r="BH172" s="136">
        <f>IF(N172="sníž. přenesená",J172,0)</f>
        <v>0</v>
      </c>
      <c r="BI172" s="136">
        <f>IF(N172="nulová",J172,0)</f>
        <v>0</v>
      </c>
      <c r="BJ172" s="13" t="s">
        <v>76</v>
      </c>
      <c r="BK172" s="136">
        <f>ROUND(I172*H172,2)</f>
        <v>0</v>
      </c>
      <c r="BL172" s="13" t="s">
        <v>131</v>
      </c>
      <c r="BM172" s="135" t="s">
        <v>227</v>
      </c>
    </row>
    <row r="173" spans="2:65" s="1" customFormat="1" ht="24" customHeight="1">
      <c r="B173" s="124"/>
      <c r="C173" s="125" t="s">
        <v>235</v>
      </c>
      <c r="D173" s="125" t="s">
        <v>126</v>
      </c>
      <c r="E173" s="126" t="s">
        <v>236</v>
      </c>
      <c r="F173" s="127" t="s">
        <v>237</v>
      </c>
      <c r="G173" s="128" t="s">
        <v>221</v>
      </c>
      <c r="H173" s="129">
        <v>26.23</v>
      </c>
      <c r="I173" s="130"/>
      <c r="J173" s="130"/>
      <c r="K173" s="127" t="s">
        <v>130</v>
      </c>
      <c r="L173" s="25"/>
      <c r="M173" s="131" t="s">
        <v>1</v>
      </c>
      <c r="N173" s="132" t="s">
        <v>34</v>
      </c>
      <c r="O173" s="133">
        <v>0</v>
      </c>
      <c r="P173" s="133">
        <f>O173*H173</f>
        <v>0</v>
      </c>
      <c r="Q173" s="133">
        <v>0</v>
      </c>
      <c r="R173" s="133">
        <f>Q173*H173</f>
        <v>0</v>
      </c>
      <c r="S173" s="133">
        <v>0</v>
      </c>
      <c r="T173" s="134">
        <f>S173*H173</f>
        <v>0</v>
      </c>
      <c r="AR173" s="135" t="s">
        <v>131</v>
      </c>
      <c r="AT173" s="135" t="s">
        <v>126</v>
      </c>
      <c r="AU173" s="135" t="s">
        <v>78</v>
      </c>
      <c r="AY173" s="13" t="s">
        <v>124</v>
      </c>
      <c r="BE173" s="136">
        <f>IF(N173="základní",J173,0)</f>
        <v>0</v>
      </c>
      <c r="BF173" s="136">
        <f>IF(N173="snížená",J173,0)</f>
        <v>0</v>
      </c>
      <c r="BG173" s="136">
        <f>IF(N173="zákl. přenesená",J173,0)</f>
        <v>0</v>
      </c>
      <c r="BH173" s="136">
        <f>IF(N173="sníž. přenesená",J173,0)</f>
        <v>0</v>
      </c>
      <c r="BI173" s="136">
        <f>IF(N173="nulová",J173,0)</f>
        <v>0</v>
      </c>
      <c r="BJ173" s="13" t="s">
        <v>76</v>
      </c>
      <c r="BK173" s="136">
        <f>ROUND(I173*H173,2)</f>
        <v>0</v>
      </c>
      <c r="BL173" s="13" t="s">
        <v>131</v>
      </c>
      <c r="BM173" s="135" t="s">
        <v>235</v>
      </c>
    </row>
    <row r="174" spans="2:65" s="1" customFormat="1" ht="24" customHeight="1">
      <c r="B174" s="124"/>
      <c r="C174" s="125" t="s">
        <v>238</v>
      </c>
      <c r="D174" s="125" t="s">
        <v>126</v>
      </c>
      <c r="E174" s="126" t="s">
        <v>239</v>
      </c>
      <c r="F174" s="127" t="s">
        <v>240</v>
      </c>
      <c r="G174" s="128" t="s">
        <v>221</v>
      </c>
      <c r="H174" s="129">
        <v>23.039</v>
      </c>
      <c r="I174" s="130"/>
      <c r="J174" s="130"/>
      <c r="K174" s="127" t="s">
        <v>130</v>
      </c>
      <c r="L174" s="25"/>
      <c r="M174" s="131" t="s">
        <v>1</v>
      </c>
      <c r="N174" s="132" t="s">
        <v>34</v>
      </c>
      <c r="O174" s="133">
        <v>1.005</v>
      </c>
      <c r="P174" s="133">
        <f>O174*H174</f>
        <v>23.154194999999998</v>
      </c>
      <c r="Q174" s="133">
        <v>0</v>
      </c>
      <c r="R174" s="133">
        <f>Q174*H174</f>
        <v>0</v>
      </c>
      <c r="S174" s="133">
        <v>0</v>
      </c>
      <c r="T174" s="134">
        <f>S174*H174</f>
        <v>0</v>
      </c>
      <c r="AR174" s="135" t="s">
        <v>131</v>
      </c>
      <c r="AT174" s="135" t="s">
        <v>126</v>
      </c>
      <c r="AU174" s="135" t="s">
        <v>78</v>
      </c>
      <c r="AY174" s="13" t="s">
        <v>124</v>
      </c>
      <c r="BE174" s="136">
        <f>IF(N174="základní",J174,0)</f>
        <v>0</v>
      </c>
      <c r="BF174" s="136">
        <f>IF(N174="snížená",J174,0)</f>
        <v>0</v>
      </c>
      <c r="BG174" s="136">
        <f>IF(N174="zákl. přenesená",J174,0)</f>
        <v>0</v>
      </c>
      <c r="BH174" s="136">
        <f>IF(N174="sníž. přenesená",J174,0)</f>
        <v>0</v>
      </c>
      <c r="BI174" s="136">
        <f>IF(N174="nulová",J174,0)</f>
        <v>0</v>
      </c>
      <c r="BJ174" s="13" t="s">
        <v>76</v>
      </c>
      <c r="BK174" s="136">
        <f>ROUND(I174*H174,2)</f>
        <v>0</v>
      </c>
      <c r="BL174" s="13" t="s">
        <v>131</v>
      </c>
      <c r="BM174" s="135" t="s">
        <v>241</v>
      </c>
    </row>
    <row r="175" spans="2:63" s="11" customFormat="1" ht="25.9" customHeight="1">
      <c r="B175" s="112"/>
      <c r="D175" s="113" t="s">
        <v>68</v>
      </c>
      <c r="E175" s="114" t="s">
        <v>242</v>
      </c>
      <c r="F175" s="114" t="s">
        <v>243</v>
      </c>
      <c r="J175" s="115"/>
      <c r="L175" s="112"/>
      <c r="M175" s="116"/>
      <c r="N175" s="117"/>
      <c r="O175" s="117"/>
      <c r="P175" s="118">
        <f>P176+P186+P191+P195</f>
        <v>6.00098</v>
      </c>
      <c r="Q175" s="117"/>
      <c r="R175" s="118">
        <f>R176+R186+R191+R195</f>
        <v>0.0496</v>
      </c>
      <c r="S175" s="117"/>
      <c r="T175" s="119">
        <f>T176+T186+T191+T195</f>
        <v>0</v>
      </c>
      <c r="AR175" s="113" t="s">
        <v>78</v>
      </c>
      <c r="AT175" s="120" t="s">
        <v>68</v>
      </c>
      <c r="AU175" s="120" t="s">
        <v>69</v>
      </c>
      <c r="AY175" s="113" t="s">
        <v>124</v>
      </c>
      <c r="BK175" s="121">
        <f>BK176+BK186+BK191+BK195</f>
        <v>0</v>
      </c>
    </row>
    <row r="176" spans="2:63" s="11" customFormat="1" ht="22.9" customHeight="1">
      <c r="B176" s="112"/>
      <c r="D176" s="113" t="s">
        <v>68</v>
      </c>
      <c r="E176" s="122" t="s">
        <v>244</v>
      </c>
      <c r="F176" s="122" t="s">
        <v>245</v>
      </c>
      <c r="J176" s="123"/>
      <c r="L176" s="112"/>
      <c r="M176" s="116"/>
      <c r="N176" s="117"/>
      <c r="O176" s="117"/>
      <c r="P176" s="118">
        <f>SUM(P177:P185)</f>
        <v>0</v>
      </c>
      <c r="Q176" s="117"/>
      <c r="R176" s="118">
        <f>SUM(R177:R185)</f>
        <v>0</v>
      </c>
      <c r="S176" s="117"/>
      <c r="T176" s="119">
        <f>SUM(T177:T185)</f>
        <v>0</v>
      </c>
      <c r="AR176" s="113" t="s">
        <v>78</v>
      </c>
      <c r="AT176" s="120" t="s">
        <v>68</v>
      </c>
      <c r="AU176" s="120" t="s">
        <v>76</v>
      </c>
      <c r="AY176" s="113" t="s">
        <v>124</v>
      </c>
      <c r="BK176" s="121">
        <f>SUM(BK177:BK185)</f>
        <v>0</v>
      </c>
    </row>
    <row r="177" spans="2:65" s="1" customFormat="1" ht="24" customHeight="1">
      <c r="B177" s="124"/>
      <c r="C177" s="125" t="s">
        <v>7</v>
      </c>
      <c r="D177" s="125" t="s">
        <v>126</v>
      </c>
      <c r="E177" s="126" t="s">
        <v>246</v>
      </c>
      <c r="F177" s="127" t="s">
        <v>247</v>
      </c>
      <c r="G177" s="128" t="s">
        <v>129</v>
      </c>
      <c r="H177" s="129">
        <v>26</v>
      </c>
      <c r="I177" s="130"/>
      <c r="J177" s="130"/>
      <c r="K177" s="127" t="s">
        <v>130</v>
      </c>
      <c r="L177" s="25"/>
      <c r="M177" s="131" t="s">
        <v>1</v>
      </c>
      <c r="N177" s="132" t="s">
        <v>34</v>
      </c>
      <c r="O177" s="133">
        <v>0</v>
      </c>
      <c r="P177" s="133">
        <f aca="true" t="shared" si="27" ref="P177:P185">O177*H177</f>
        <v>0</v>
      </c>
      <c r="Q177" s="133">
        <v>0</v>
      </c>
      <c r="R177" s="133">
        <f aca="true" t="shared" si="28" ref="R177:R185">Q177*H177</f>
        <v>0</v>
      </c>
      <c r="S177" s="133">
        <v>0</v>
      </c>
      <c r="T177" s="134">
        <f aca="true" t="shared" si="29" ref="T177:T185">S177*H177</f>
        <v>0</v>
      </c>
      <c r="AR177" s="135" t="s">
        <v>163</v>
      </c>
      <c r="AT177" s="135" t="s">
        <v>126</v>
      </c>
      <c r="AU177" s="135" t="s">
        <v>78</v>
      </c>
      <c r="AY177" s="13" t="s">
        <v>124</v>
      </c>
      <c r="BE177" s="136">
        <f aca="true" t="shared" si="30" ref="BE177:BE185">IF(N177="základní",J177,0)</f>
        <v>0</v>
      </c>
      <c r="BF177" s="136">
        <f aca="true" t="shared" si="31" ref="BF177:BF185">IF(N177="snížená",J177,0)</f>
        <v>0</v>
      </c>
      <c r="BG177" s="136">
        <f aca="true" t="shared" si="32" ref="BG177:BG185">IF(N177="zákl. přenesená",J177,0)</f>
        <v>0</v>
      </c>
      <c r="BH177" s="136">
        <f aca="true" t="shared" si="33" ref="BH177:BH185">IF(N177="sníž. přenesená",J177,0)</f>
        <v>0</v>
      </c>
      <c r="BI177" s="136">
        <f aca="true" t="shared" si="34" ref="BI177:BI185">IF(N177="nulová",J177,0)</f>
        <v>0</v>
      </c>
      <c r="BJ177" s="13" t="s">
        <v>76</v>
      </c>
      <c r="BK177" s="136">
        <f aca="true" t="shared" si="35" ref="BK177:BK185">ROUND(I177*H177,2)</f>
        <v>0</v>
      </c>
      <c r="BL177" s="13" t="s">
        <v>163</v>
      </c>
      <c r="BM177" s="135" t="s">
        <v>178</v>
      </c>
    </row>
    <row r="178" spans="2:65" s="1" customFormat="1" ht="24" customHeight="1">
      <c r="B178" s="124"/>
      <c r="C178" s="137" t="s">
        <v>183</v>
      </c>
      <c r="D178" s="137" t="s">
        <v>164</v>
      </c>
      <c r="E178" s="138" t="s">
        <v>248</v>
      </c>
      <c r="F178" s="139" t="s">
        <v>249</v>
      </c>
      <c r="G178" s="140" t="s">
        <v>129</v>
      </c>
      <c r="H178" s="141">
        <v>26</v>
      </c>
      <c r="I178" s="142"/>
      <c r="J178" s="142"/>
      <c r="K178" s="139" t="s">
        <v>1</v>
      </c>
      <c r="L178" s="143"/>
      <c r="M178" s="144" t="s">
        <v>1</v>
      </c>
      <c r="N178" s="145" t="s">
        <v>34</v>
      </c>
      <c r="O178" s="133">
        <v>0</v>
      </c>
      <c r="P178" s="133">
        <f t="shared" si="27"/>
        <v>0</v>
      </c>
      <c r="Q178" s="133">
        <v>0</v>
      </c>
      <c r="R178" s="133">
        <f t="shared" si="28"/>
        <v>0</v>
      </c>
      <c r="S178" s="133">
        <v>0</v>
      </c>
      <c r="T178" s="134">
        <f t="shared" si="29"/>
        <v>0</v>
      </c>
      <c r="AR178" s="135" t="s">
        <v>199</v>
      </c>
      <c r="AT178" s="135" t="s">
        <v>164</v>
      </c>
      <c r="AU178" s="135" t="s">
        <v>78</v>
      </c>
      <c r="AY178" s="13" t="s">
        <v>124</v>
      </c>
      <c r="BE178" s="136">
        <f t="shared" si="30"/>
        <v>0</v>
      </c>
      <c r="BF178" s="136">
        <f t="shared" si="31"/>
        <v>0</v>
      </c>
      <c r="BG178" s="136">
        <f t="shared" si="32"/>
        <v>0</v>
      </c>
      <c r="BH178" s="136">
        <f t="shared" si="33"/>
        <v>0</v>
      </c>
      <c r="BI178" s="136">
        <f t="shared" si="34"/>
        <v>0</v>
      </c>
      <c r="BJ178" s="13" t="s">
        <v>76</v>
      </c>
      <c r="BK178" s="136">
        <f t="shared" si="35"/>
        <v>0</v>
      </c>
      <c r="BL178" s="13" t="s">
        <v>163</v>
      </c>
      <c r="BM178" s="135" t="s">
        <v>250</v>
      </c>
    </row>
    <row r="179" spans="2:65" s="1" customFormat="1" ht="24" customHeight="1">
      <c r="B179" s="124"/>
      <c r="C179" s="137" t="s">
        <v>177</v>
      </c>
      <c r="D179" s="137" t="s">
        <v>164</v>
      </c>
      <c r="E179" s="138" t="s">
        <v>251</v>
      </c>
      <c r="F179" s="139" t="s">
        <v>252</v>
      </c>
      <c r="G179" s="140" t="s">
        <v>129</v>
      </c>
      <c r="H179" s="141">
        <v>26</v>
      </c>
      <c r="I179" s="142"/>
      <c r="J179" s="142"/>
      <c r="K179" s="139" t="s">
        <v>1</v>
      </c>
      <c r="L179" s="143"/>
      <c r="M179" s="144" t="s">
        <v>1</v>
      </c>
      <c r="N179" s="145" t="s">
        <v>34</v>
      </c>
      <c r="O179" s="133">
        <v>0</v>
      </c>
      <c r="P179" s="133">
        <f t="shared" si="27"/>
        <v>0</v>
      </c>
      <c r="Q179" s="133">
        <v>0</v>
      </c>
      <c r="R179" s="133">
        <f t="shared" si="28"/>
        <v>0</v>
      </c>
      <c r="S179" s="133">
        <v>0</v>
      </c>
      <c r="T179" s="134">
        <f t="shared" si="29"/>
        <v>0</v>
      </c>
      <c r="AR179" s="135" t="s">
        <v>199</v>
      </c>
      <c r="AT179" s="135" t="s">
        <v>164</v>
      </c>
      <c r="AU179" s="135" t="s">
        <v>78</v>
      </c>
      <c r="AY179" s="13" t="s">
        <v>124</v>
      </c>
      <c r="BE179" s="136">
        <f t="shared" si="30"/>
        <v>0</v>
      </c>
      <c r="BF179" s="136">
        <f t="shared" si="31"/>
        <v>0</v>
      </c>
      <c r="BG179" s="136">
        <f t="shared" si="32"/>
        <v>0</v>
      </c>
      <c r="BH179" s="136">
        <f t="shared" si="33"/>
        <v>0</v>
      </c>
      <c r="BI179" s="136">
        <f t="shared" si="34"/>
        <v>0</v>
      </c>
      <c r="BJ179" s="13" t="s">
        <v>76</v>
      </c>
      <c r="BK179" s="136">
        <f t="shared" si="35"/>
        <v>0</v>
      </c>
      <c r="BL179" s="13" t="s">
        <v>163</v>
      </c>
      <c r="BM179" s="135" t="s">
        <v>253</v>
      </c>
    </row>
    <row r="180" spans="2:65" s="1" customFormat="1" ht="24" customHeight="1">
      <c r="B180" s="124"/>
      <c r="C180" s="125" t="s">
        <v>138</v>
      </c>
      <c r="D180" s="125" t="s">
        <v>126</v>
      </c>
      <c r="E180" s="126" t="s">
        <v>254</v>
      </c>
      <c r="F180" s="127" t="s">
        <v>255</v>
      </c>
      <c r="G180" s="128" t="s">
        <v>129</v>
      </c>
      <c r="H180" s="129">
        <v>26</v>
      </c>
      <c r="I180" s="130"/>
      <c r="J180" s="130"/>
      <c r="K180" s="127" t="s">
        <v>130</v>
      </c>
      <c r="L180" s="25"/>
      <c r="M180" s="131" t="s">
        <v>1</v>
      </c>
      <c r="N180" s="132" t="s">
        <v>34</v>
      </c>
      <c r="O180" s="133">
        <v>0</v>
      </c>
      <c r="P180" s="133">
        <f t="shared" si="27"/>
        <v>0</v>
      </c>
      <c r="Q180" s="133">
        <v>0</v>
      </c>
      <c r="R180" s="133">
        <f t="shared" si="28"/>
        <v>0</v>
      </c>
      <c r="S180" s="133">
        <v>0</v>
      </c>
      <c r="T180" s="134">
        <f t="shared" si="29"/>
        <v>0</v>
      </c>
      <c r="AR180" s="135" t="s">
        <v>163</v>
      </c>
      <c r="AT180" s="135" t="s">
        <v>126</v>
      </c>
      <c r="AU180" s="135" t="s">
        <v>78</v>
      </c>
      <c r="AY180" s="13" t="s">
        <v>124</v>
      </c>
      <c r="BE180" s="136">
        <f t="shared" si="30"/>
        <v>0</v>
      </c>
      <c r="BF180" s="136">
        <f t="shared" si="31"/>
        <v>0</v>
      </c>
      <c r="BG180" s="136">
        <f t="shared" si="32"/>
        <v>0</v>
      </c>
      <c r="BH180" s="136">
        <f t="shared" si="33"/>
        <v>0</v>
      </c>
      <c r="BI180" s="136">
        <f t="shared" si="34"/>
        <v>0</v>
      </c>
      <c r="BJ180" s="13" t="s">
        <v>76</v>
      </c>
      <c r="BK180" s="136">
        <f t="shared" si="35"/>
        <v>0</v>
      </c>
      <c r="BL180" s="13" t="s">
        <v>163</v>
      </c>
      <c r="BM180" s="135" t="s">
        <v>256</v>
      </c>
    </row>
    <row r="181" spans="2:65" s="1" customFormat="1" ht="24" customHeight="1">
      <c r="B181" s="124"/>
      <c r="C181" s="125" t="s">
        <v>257</v>
      </c>
      <c r="D181" s="125" t="s">
        <v>126</v>
      </c>
      <c r="E181" s="126" t="s">
        <v>258</v>
      </c>
      <c r="F181" s="127" t="s">
        <v>259</v>
      </c>
      <c r="G181" s="128" t="s">
        <v>129</v>
      </c>
      <c r="H181" s="129">
        <v>26</v>
      </c>
      <c r="I181" s="130"/>
      <c r="J181" s="130"/>
      <c r="K181" s="127" t="s">
        <v>130</v>
      </c>
      <c r="L181" s="25"/>
      <c r="M181" s="131" t="s">
        <v>1</v>
      </c>
      <c r="N181" s="132" t="s">
        <v>34</v>
      </c>
      <c r="O181" s="133">
        <v>0</v>
      </c>
      <c r="P181" s="133">
        <f t="shared" si="27"/>
        <v>0</v>
      </c>
      <c r="Q181" s="133">
        <v>0</v>
      </c>
      <c r="R181" s="133">
        <f t="shared" si="28"/>
        <v>0</v>
      </c>
      <c r="S181" s="133">
        <v>0</v>
      </c>
      <c r="T181" s="134">
        <f t="shared" si="29"/>
        <v>0</v>
      </c>
      <c r="AR181" s="135" t="s">
        <v>163</v>
      </c>
      <c r="AT181" s="135" t="s">
        <v>126</v>
      </c>
      <c r="AU181" s="135" t="s">
        <v>78</v>
      </c>
      <c r="AY181" s="13" t="s">
        <v>124</v>
      </c>
      <c r="BE181" s="136">
        <f t="shared" si="30"/>
        <v>0</v>
      </c>
      <c r="BF181" s="136">
        <f t="shared" si="31"/>
        <v>0</v>
      </c>
      <c r="BG181" s="136">
        <f t="shared" si="32"/>
        <v>0</v>
      </c>
      <c r="BH181" s="136">
        <f t="shared" si="33"/>
        <v>0</v>
      </c>
      <c r="BI181" s="136">
        <f t="shared" si="34"/>
        <v>0</v>
      </c>
      <c r="BJ181" s="13" t="s">
        <v>76</v>
      </c>
      <c r="BK181" s="136">
        <f t="shared" si="35"/>
        <v>0</v>
      </c>
      <c r="BL181" s="13" t="s">
        <v>163</v>
      </c>
      <c r="BM181" s="135" t="s">
        <v>260</v>
      </c>
    </row>
    <row r="182" spans="2:65" s="1" customFormat="1" ht="16.5" customHeight="1">
      <c r="B182" s="124"/>
      <c r="C182" s="137" t="s">
        <v>171</v>
      </c>
      <c r="D182" s="137" t="s">
        <v>164</v>
      </c>
      <c r="E182" s="138" t="s">
        <v>261</v>
      </c>
      <c r="F182" s="139" t="s">
        <v>262</v>
      </c>
      <c r="G182" s="140" t="s">
        <v>263</v>
      </c>
      <c r="H182" s="141">
        <v>26</v>
      </c>
      <c r="I182" s="142"/>
      <c r="J182" s="142"/>
      <c r="K182" s="139" t="s">
        <v>1</v>
      </c>
      <c r="L182" s="143"/>
      <c r="M182" s="144" t="s">
        <v>1</v>
      </c>
      <c r="N182" s="145" t="s">
        <v>34</v>
      </c>
      <c r="O182" s="133">
        <v>0</v>
      </c>
      <c r="P182" s="133">
        <f t="shared" si="27"/>
        <v>0</v>
      </c>
      <c r="Q182" s="133">
        <v>0</v>
      </c>
      <c r="R182" s="133">
        <f t="shared" si="28"/>
        <v>0</v>
      </c>
      <c r="S182" s="133">
        <v>0</v>
      </c>
      <c r="T182" s="134">
        <f t="shared" si="29"/>
        <v>0</v>
      </c>
      <c r="AR182" s="135" t="s">
        <v>199</v>
      </c>
      <c r="AT182" s="135" t="s">
        <v>164</v>
      </c>
      <c r="AU182" s="135" t="s">
        <v>78</v>
      </c>
      <c r="AY182" s="13" t="s">
        <v>124</v>
      </c>
      <c r="BE182" s="136">
        <f t="shared" si="30"/>
        <v>0</v>
      </c>
      <c r="BF182" s="136">
        <f t="shared" si="31"/>
        <v>0</v>
      </c>
      <c r="BG182" s="136">
        <f t="shared" si="32"/>
        <v>0</v>
      </c>
      <c r="BH182" s="136">
        <f t="shared" si="33"/>
        <v>0</v>
      </c>
      <c r="BI182" s="136">
        <f t="shared" si="34"/>
        <v>0</v>
      </c>
      <c r="BJ182" s="13" t="s">
        <v>76</v>
      </c>
      <c r="BK182" s="136">
        <f t="shared" si="35"/>
        <v>0</v>
      </c>
      <c r="BL182" s="13" t="s">
        <v>163</v>
      </c>
      <c r="BM182" s="135" t="s">
        <v>264</v>
      </c>
    </row>
    <row r="183" spans="2:65" s="1" customFormat="1" ht="24" customHeight="1">
      <c r="B183" s="124"/>
      <c r="C183" s="125" t="s">
        <v>214</v>
      </c>
      <c r="D183" s="125" t="s">
        <v>126</v>
      </c>
      <c r="E183" s="126" t="s">
        <v>266</v>
      </c>
      <c r="F183" s="127" t="s">
        <v>267</v>
      </c>
      <c r="G183" s="128" t="s">
        <v>221</v>
      </c>
      <c r="H183" s="129">
        <v>3.25</v>
      </c>
      <c r="I183" s="130"/>
      <c r="J183" s="130"/>
      <c r="K183" s="127" t="s">
        <v>130</v>
      </c>
      <c r="L183" s="25"/>
      <c r="M183" s="131" t="s">
        <v>1</v>
      </c>
      <c r="N183" s="132" t="s">
        <v>34</v>
      </c>
      <c r="O183" s="133">
        <v>0</v>
      </c>
      <c r="P183" s="133">
        <f t="shared" si="27"/>
        <v>0</v>
      </c>
      <c r="Q183" s="133">
        <v>0</v>
      </c>
      <c r="R183" s="133">
        <f t="shared" si="28"/>
        <v>0</v>
      </c>
      <c r="S183" s="133">
        <v>0</v>
      </c>
      <c r="T183" s="134">
        <f t="shared" si="29"/>
        <v>0</v>
      </c>
      <c r="AR183" s="135" t="s">
        <v>163</v>
      </c>
      <c r="AT183" s="135" t="s">
        <v>126</v>
      </c>
      <c r="AU183" s="135" t="s">
        <v>78</v>
      </c>
      <c r="AY183" s="13" t="s">
        <v>124</v>
      </c>
      <c r="BE183" s="136">
        <f t="shared" si="30"/>
        <v>0</v>
      </c>
      <c r="BF183" s="136">
        <f t="shared" si="31"/>
        <v>0</v>
      </c>
      <c r="BG183" s="136">
        <f t="shared" si="32"/>
        <v>0</v>
      </c>
      <c r="BH183" s="136">
        <f t="shared" si="33"/>
        <v>0</v>
      </c>
      <c r="BI183" s="136">
        <f t="shared" si="34"/>
        <v>0</v>
      </c>
      <c r="BJ183" s="13" t="s">
        <v>76</v>
      </c>
      <c r="BK183" s="136">
        <f t="shared" si="35"/>
        <v>0</v>
      </c>
      <c r="BL183" s="13" t="s">
        <v>163</v>
      </c>
      <c r="BM183" s="135" t="s">
        <v>184</v>
      </c>
    </row>
    <row r="184" spans="2:65" s="1" customFormat="1" ht="24" customHeight="1">
      <c r="B184" s="124"/>
      <c r="C184" s="125" t="s">
        <v>268</v>
      </c>
      <c r="D184" s="125" t="s">
        <v>126</v>
      </c>
      <c r="E184" s="126" t="s">
        <v>269</v>
      </c>
      <c r="F184" s="127" t="s">
        <v>270</v>
      </c>
      <c r="G184" s="128" t="s">
        <v>221</v>
      </c>
      <c r="H184" s="129">
        <v>3.25</v>
      </c>
      <c r="I184" s="130"/>
      <c r="J184" s="130"/>
      <c r="K184" s="127" t="s">
        <v>130</v>
      </c>
      <c r="L184" s="25"/>
      <c r="M184" s="131" t="s">
        <v>1</v>
      </c>
      <c r="N184" s="132" t="s">
        <v>34</v>
      </c>
      <c r="O184" s="133">
        <v>0</v>
      </c>
      <c r="P184" s="133">
        <f t="shared" si="27"/>
        <v>0</v>
      </c>
      <c r="Q184" s="133">
        <v>0</v>
      </c>
      <c r="R184" s="133">
        <f t="shared" si="28"/>
        <v>0</v>
      </c>
      <c r="S184" s="133">
        <v>0</v>
      </c>
      <c r="T184" s="134">
        <f t="shared" si="29"/>
        <v>0</v>
      </c>
      <c r="AR184" s="135" t="s">
        <v>163</v>
      </c>
      <c r="AT184" s="135" t="s">
        <v>126</v>
      </c>
      <c r="AU184" s="135" t="s">
        <v>78</v>
      </c>
      <c r="AY184" s="13" t="s">
        <v>124</v>
      </c>
      <c r="BE184" s="136">
        <f t="shared" si="30"/>
        <v>0</v>
      </c>
      <c r="BF184" s="136">
        <f t="shared" si="31"/>
        <v>0</v>
      </c>
      <c r="BG184" s="136">
        <f t="shared" si="32"/>
        <v>0</v>
      </c>
      <c r="BH184" s="136">
        <f t="shared" si="33"/>
        <v>0</v>
      </c>
      <c r="BI184" s="136">
        <f t="shared" si="34"/>
        <v>0</v>
      </c>
      <c r="BJ184" s="13" t="s">
        <v>76</v>
      </c>
      <c r="BK184" s="136">
        <f t="shared" si="35"/>
        <v>0</v>
      </c>
      <c r="BL184" s="13" t="s">
        <v>163</v>
      </c>
      <c r="BM184" s="135" t="s">
        <v>188</v>
      </c>
    </row>
    <row r="185" spans="2:65" s="1" customFormat="1" ht="24" customHeight="1">
      <c r="B185" s="124"/>
      <c r="C185" s="125" t="s">
        <v>215</v>
      </c>
      <c r="D185" s="125" t="s">
        <v>126</v>
      </c>
      <c r="E185" s="126" t="s">
        <v>271</v>
      </c>
      <c r="F185" s="127" t="s">
        <v>272</v>
      </c>
      <c r="G185" s="128" t="s">
        <v>221</v>
      </c>
      <c r="H185" s="129">
        <v>3.25</v>
      </c>
      <c r="I185" s="130"/>
      <c r="J185" s="130"/>
      <c r="K185" s="127" t="s">
        <v>130</v>
      </c>
      <c r="L185" s="25"/>
      <c r="M185" s="131" t="s">
        <v>1</v>
      </c>
      <c r="N185" s="132" t="s">
        <v>34</v>
      </c>
      <c r="O185" s="133">
        <v>0</v>
      </c>
      <c r="P185" s="133">
        <f t="shared" si="27"/>
        <v>0</v>
      </c>
      <c r="Q185" s="133">
        <v>0</v>
      </c>
      <c r="R185" s="133">
        <f t="shared" si="28"/>
        <v>0</v>
      </c>
      <c r="S185" s="133">
        <v>0</v>
      </c>
      <c r="T185" s="134">
        <f t="shared" si="29"/>
        <v>0</v>
      </c>
      <c r="AR185" s="135" t="s">
        <v>163</v>
      </c>
      <c r="AT185" s="135" t="s">
        <v>126</v>
      </c>
      <c r="AU185" s="135" t="s">
        <v>78</v>
      </c>
      <c r="AY185" s="13" t="s">
        <v>124</v>
      </c>
      <c r="BE185" s="136">
        <f t="shared" si="30"/>
        <v>0</v>
      </c>
      <c r="BF185" s="136">
        <f t="shared" si="31"/>
        <v>0</v>
      </c>
      <c r="BG185" s="136">
        <f t="shared" si="32"/>
        <v>0</v>
      </c>
      <c r="BH185" s="136">
        <f t="shared" si="33"/>
        <v>0</v>
      </c>
      <c r="BI185" s="136">
        <f t="shared" si="34"/>
        <v>0</v>
      </c>
      <c r="BJ185" s="13" t="s">
        <v>76</v>
      </c>
      <c r="BK185" s="136">
        <f t="shared" si="35"/>
        <v>0</v>
      </c>
      <c r="BL185" s="13" t="s">
        <v>163</v>
      </c>
      <c r="BM185" s="135" t="s">
        <v>212</v>
      </c>
    </row>
    <row r="186" spans="2:63" s="11" customFormat="1" ht="22.9" customHeight="1">
      <c r="B186" s="112"/>
      <c r="D186" s="113" t="s">
        <v>68</v>
      </c>
      <c r="E186" s="122" t="s">
        <v>273</v>
      </c>
      <c r="F186" s="122" t="s">
        <v>274</v>
      </c>
      <c r="J186" s="123"/>
      <c r="L186" s="112"/>
      <c r="M186" s="116"/>
      <c r="N186" s="117"/>
      <c r="O186" s="117"/>
      <c r="P186" s="118">
        <f>SUM(P187:P190)</f>
        <v>0</v>
      </c>
      <c r="Q186" s="117"/>
      <c r="R186" s="118">
        <f>SUM(R187:R190)</f>
        <v>0</v>
      </c>
      <c r="S186" s="117"/>
      <c r="T186" s="119">
        <f>SUM(T187:T190)</f>
        <v>0</v>
      </c>
      <c r="AR186" s="113" t="s">
        <v>78</v>
      </c>
      <c r="AT186" s="120" t="s">
        <v>68</v>
      </c>
      <c r="AU186" s="120" t="s">
        <v>76</v>
      </c>
      <c r="AY186" s="113" t="s">
        <v>124</v>
      </c>
      <c r="BK186" s="121">
        <f>SUM(BK187:BK190)</f>
        <v>0</v>
      </c>
    </row>
    <row r="187" spans="2:65" s="1" customFormat="1" ht="24" customHeight="1">
      <c r="B187" s="124"/>
      <c r="C187" s="125" t="s">
        <v>275</v>
      </c>
      <c r="D187" s="125" t="s">
        <v>126</v>
      </c>
      <c r="E187" s="126" t="s">
        <v>276</v>
      </c>
      <c r="F187" s="127" t="s">
        <v>277</v>
      </c>
      <c r="G187" s="128" t="s">
        <v>129</v>
      </c>
      <c r="H187" s="129">
        <v>26</v>
      </c>
      <c r="I187" s="130"/>
      <c r="J187" s="130"/>
      <c r="K187" s="127" t="s">
        <v>130</v>
      </c>
      <c r="L187" s="25"/>
      <c r="M187" s="131" t="s">
        <v>1</v>
      </c>
      <c r="N187" s="132" t="s">
        <v>34</v>
      </c>
      <c r="O187" s="133">
        <v>0</v>
      </c>
      <c r="P187" s="133">
        <f>O187*H187</f>
        <v>0</v>
      </c>
      <c r="Q187" s="133">
        <v>0</v>
      </c>
      <c r="R187" s="133">
        <f>Q187*H187</f>
        <v>0</v>
      </c>
      <c r="S187" s="133">
        <v>0</v>
      </c>
      <c r="T187" s="134">
        <f>S187*H187</f>
        <v>0</v>
      </c>
      <c r="AR187" s="135" t="s">
        <v>163</v>
      </c>
      <c r="AT187" s="135" t="s">
        <v>126</v>
      </c>
      <c r="AU187" s="135" t="s">
        <v>78</v>
      </c>
      <c r="AY187" s="13" t="s">
        <v>124</v>
      </c>
      <c r="BE187" s="136">
        <f>IF(N187="základní",J187,0)</f>
        <v>0</v>
      </c>
      <c r="BF187" s="136">
        <f>IF(N187="snížená",J187,0)</f>
        <v>0</v>
      </c>
      <c r="BG187" s="136">
        <f>IF(N187="zákl. přenesená",J187,0)</f>
        <v>0</v>
      </c>
      <c r="BH187" s="136">
        <f>IF(N187="sníž. přenesená",J187,0)</f>
        <v>0</v>
      </c>
      <c r="BI187" s="136">
        <f>IF(N187="nulová",J187,0)</f>
        <v>0</v>
      </c>
      <c r="BJ187" s="13" t="s">
        <v>76</v>
      </c>
      <c r="BK187" s="136">
        <f>ROUND(I187*H187,2)</f>
        <v>0</v>
      </c>
      <c r="BL187" s="13" t="s">
        <v>163</v>
      </c>
      <c r="BM187" s="135" t="s">
        <v>278</v>
      </c>
    </row>
    <row r="188" spans="2:65" s="1" customFormat="1" ht="24" customHeight="1">
      <c r="B188" s="124"/>
      <c r="C188" s="137" t="s">
        <v>279</v>
      </c>
      <c r="D188" s="137" t="s">
        <v>164</v>
      </c>
      <c r="E188" s="138" t="s">
        <v>280</v>
      </c>
      <c r="F188" s="139" t="s">
        <v>281</v>
      </c>
      <c r="G188" s="140" t="s">
        <v>129</v>
      </c>
      <c r="H188" s="141">
        <v>26</v>
      </c>
      <c r="I188" s="142"/>
      <c r="J188" s="142"/>
      <c r="K188" s="139" t="s">
        <v>1</v>
      </c>
      <c r="L188" s="143"/>
      <c r="M188" s="144" t="s">
        <v>1</v>
      </c>
      <c r="N188" s="145" t="s">
        <v>34</v>
      </c>
      <c r="O188" s="133">
        <v>0</v>
      </c>
      <c r="P188" s="133">
        <f>O188*H188</f>
        <v>0</v>
      </c>
      <c r="Q188" s="133">
        <v>0</v>
      </c>
      <c r="R188" s="133">
        <f>Q188*H188</f>
        <v>0</v>
      </c>
      <c r="S188" s="133">
        <v>0</v>
      </c>
      <c r="T188" s="134">
        <f>S188*H188</f>
        <v>0</v>
      </c>
      <c r="AR188" s="135" t="s">
        <v>199</v>
      </c>
      <c r="AT188" s="135" t="s">
        <v>164</v>
      </c>
      <c r="AU188" s="135" t="s">
        <v>78</v>
      </c>
      <c r="AY188" s="13" t="s">
        <v>124</v>
      </c>
      <c r="BE188" s="136">
        <f>IF(N188="základní",J188,0)</f>
        <v>0</v>
      </c>
      <c r="BF188" s="136">
        <f>IF(N188="snížená",J188,0)</f>
        <v>0</v>
      </c>
      <c r="BG188" s="136">
        <f>IF(N188="zákl. přenesená",J188,0)</f>
        <v>0</v>
      </c>
      <c r="BH188" s="136">
        <f>IF(N188="sníž. přenesená",J188,0)</f>
        <v>0</v>
      </c>
      <c r="BI188" s="136">
        <f>IF(N188="nulová",J188,0)</f>
        <v>0</v>
      </c>
      <c r="BJ188" s="13" t="s">
        <v>76</v>
      </c>
      <c r="BK188" s="136">
        <f>ROUND(I188*H188,2)</f>
        <v>0</v>
      </c>
      <c r="BL188" s="13" t="s">
        <v>163</v>
      </c>
      <c r="BM188" s="135" t="s">
        <v>282</v>
      </c>
    </row>
    <row r="189" spans="2:65" s="1" customFormat="1" ht="24" customHeight="1">
      <c r="B189" s="124"/>
      <c r="C189" s="125" t="s">
        <v>283</v>
      </c>
      <c r="D189" s="125" t="s">
        <v>126</v>
      </c>
      <c r="E189" s="126" t="s">
        <v>284</v>
      </c>
      <c r="F189" s="127" t="s">
        <v>285</v>
      </c>
      <c r="G189" s="128" t="s">
        <v>221</v>
      </c>
      <c r="H189" s="129">
        <v>1.23</v>
      </c>
      <c r="I189" s="130"/>
      <c r="J189" s="130"/>
      <c r="K189" s="127" t="s">
        <v>130</v>
      </c>
      <c r="L189" s="25"/>
      <c r="M189" s="131" t="s">
        <v>1</v>
      </c>
      <c r="N189" s="132" t="s">
        <v>34</v>
      </c>
      <c r="O189" s="133">
        <v>0</v>
      </c>
      <c r="P189" s="133">
        <f>O189*H189</f>
        <v>0</v>
      </c>
      <c r="Q189" s="133">
        <v>0</v>
      </c>
      <c r="R189" s="133">
        <f>Q189*H189</f>
        <v>0</v>
      </c>
      <c r="S189" s="133">
        <v>0</v>
      </c>
      <c r="T189" s="134">
        <f>S189*H189</f>
        <v>0</v>
      </c>
      <c r="AR189" s="135" t="s">
        <v>163</v>
      </c>
      <c r="AT189" s="135" t="s">
        <v>126</v>
      </c>
      <c r="AU189" s="135" t="s">
        <v>78</v>
      </c>
      <c r="AY189" s="13" t="s">
        <v>124</v>
      </c>
      <c r="BE189" s="136">
        <f>IF(N189="základní",J189,0)</f>
        <v>0</v>
      </c>
      <c r="BF189" s="136">
        <f>IF(N189="snížená",J189,0)</f>
        <v>0</v>
      </c>
      <c r="BG189" s="136">
        <f>IF(N189="zákl. přenesená",J189,0)</f>
        <v>0</v>
      </c>
      <c r="BH189" s="136">
        <f>IF(N189="sníž. přenesená",J189,0)</f>
        <v>0</v>
      </c>
      <c r="BI189" s="136">
        <f>IF(N189="nulová",J189,0)</f>
        <v>0</v>
      </c>
      <c r="BJ189" s="13" t="s">
        <v>76</v>
      </c>
      <c r="BK189" s="136">
        <f>ROUND(I189*H189,2)</f>
        <v>0</v>
      </c>
      <c r="BL189" s="13" t="s">
        <v>163</v>
      </c>
      <c r="BM189" s="135" t="s">
        <v>143</v>
      </c>
    </row>
    <row r="190" spans="2:65" s="1" customFormat="1" ht="24" customHeight="1">
      <c r="B190" s="124"/>
      <c r="C190" s="125" t="s">
        <v>222</v>
      </c>
      <c r="D190" s="125" t="s">
        <v>126</v>
      </c>
      <c r="E190" s="126" t="s">
        <v>286</v>
      </c>
      <c r="F190" s="127" t="s">
        <v>287</v>
      </c>
      <c r="G190" s="128" t="s">
        <v>221</v>
      </c>
      <c r="H190" s="129">
        <v>1.23</v>
      </c>
      <c r="I190" s="130"/>
      <c r="J190" s="130"/>
      <c r="K190" s="127" t="s">
        <v>130</v>
      </c>
      <c r="L190" s="25"/>
      <c r="M190" s="131" t="s">
        <v>1</v>
      </c>
      <c r="N190" s="132" t="s">
        <v>34</v>
      </c>
      <c r="O190" s="133">
        <v>0</v>
      </c>
      <c r="P190" s="133">
        <f>O190*H190</f>
        <v>0</v>
      </c>
      <c r="Q190" s="133">
        <v>0</v>
      </c>
      <c r="R190" s="133">
        <f>Q190*H190</f>
        <v>0</v>
      </c>
      <c r="S190" s="133">
        <v>0</v>
      </c>
      <c r="T190" s="134">
        <f>S190*H190</f>
        <v>0</v>
      </c>
      <c r="AR190" s="135" t="s">
        <v>163</v>
      </c>
      <c r="AT190" s="135" t="s">
        <v>126</v>
      </c>
      <c r="AU190" s="135" t="s">
        <v>78</v>
      </c>
      <c r="AY190" s="13" t="s">
        <v>124</v>
      </c>
      <c r="BE190" s="136">
        <f>IF(N190="základní",J190,0)</f>
        <v>0</v>
      </c>
      <c r="BF190" s="136">
        <f>IF(N190="snížená",J190,0)</f>
        <v>0</v>
      </c>
      <c r="BG190" s="136">
        <f>IF(N190="zákl. přenesená",J190,0)</f>
        <v>0</v>
      </c>
      <c r="BH190" s="136">
        <f>IF(N190="sníž. přenesená",J190,0)</f>
        <v>0</v>
      </c>
      <c r="BI190" s="136">
        <f>IF(N190="nulová",J190,0)</f>
        <v>0</v>
      </c>
      <c r="BJ190" s="13" t="s">
        <v>76</v>
      </c>
      <c r="BK190" s="136">
        <f>ROUND(I190*H190,2)</f>
        <v>0</v>
      </c>
      <c r="BL190" s="13" t="s">
        <v>163</v>
      </c>
      <c r="BM190" s="135" t="s">
        <v>192</v>
      </c>
    </row>
    <row r="191" spans="2:63" s="11" customFormat="1" ht="22.9" customHeight="1">
      <c r="B191" s="112"/>
      <c r="D191" s="113" t="s">
        <v>68</v>
      </c>
      <c r="E191" s="122" t="s">
        <v>288</v>
      </c>
      <c r="F191" s="122" t="s">
        <v>289</v>
      </c>
      <c r="J191" s="123"/>
      <c r="L191" s="112"/>
      <c r="M191" s="116"/>
      <c r="N191" s="117"/>
      <c r="O191" s="117"/>
      <c r="P191" s="118">
        <f>SUM(P192:P194)</f>
        <v>0</v>
      </c>
      <c r="Q191" s="117"/>
      <c r="R191" s="118">
        <f>SUM(R192:R194)</f>
        <v>0</v>
      </c>
      <c r="S191" s="117"/>
      <c r="T191" s="119">
        <f>SUM(T192:T194)</f>
        <v>0</v>
      </c>
      <c r="AR191" s="113" t="s">
        <v>78</v>
      </c>
      <c r="AT191" s="120" t="s">
        <v>68</v>
      </c>
      <c r="AU191" s="120" t="s">
        <v>76</v>
      </c>
      <c r="AY191" s="113" t="s">
        <v>124</v>
      </c>
      <c r="BK191" s="121">
        <f>SUM(BK192:BK194)</f>
        <v>0</v>
      </c>
    </row>
    <row r="192" spans="2:65" s="1" customFormat="1" ht="16.5" customHeight="1">
      <c r="B192" s="124"/>
      <c r="C192" s="125" t="s">
        <v>290</v>
      </c>
      <c r="D192" s="125" t="s">
        <v>126</v>
      </c>
      <c r="E192" s="126" t="s">
        <v>291</v>
      </c>
      <c r="F192" s="127" t="s">
        <v>292</v>
      </c>
      <c r="G192" s="128" t="s">
        <v>204</v>
      </c>
      <c r="H192" s="129">
        <v>5</v>
      </c>
      <c r="I192" s="130"/>
      <c r="J192" s="130"/>
      <c r="K192" s="127" t="s">
        <v>130</v>
      </c>
      <c r="L192" s="25"/>
      <c r="M192" s="131" t="s">
        <v>1</v>
      </c>
      <c r="N192" s="132" t="s">
        <v>34</v>
      </c>
      <c r="O192" s="133">
        <v>0</v>
      </c>
      <c r="P192" s="133">
        <f>O192*H192</f>
        <v>0</v>
      </c>
      <c r="Q192" s="133">
        <v>0</v>
      </c>
      <c r="R192" s="133">
        <f>Q192*H192</f>
        <v>0</v>
      </c>
      <c r="S192" s="133">
        <v>0</v>
      </c>
      <c r="T192" s="134">
        <f>S192*H192</f>
        <v>0</v>
      </c>
      <c r="AR192" s="135" t="s">
        <v>163</v>
      </c>
      <c r="AT192" s="135" t="s">
        <v>126</v>
      </c>
      <c r="AU192" s="135" t="s">
        <v>78</v>
      </c>
      <c r="AY192" s="13" t="s">
        <v>124</v>
      </c>
      <c r="BE192" s="136">
        <f>IF(N192="základní",J192,0)</f>
        <v>0</v>
      </c>
      <c r="BF192" s="136">
        <f>IF(N192="snížená",J192,0)</f>
        <v>0</v>
      </c>
      <c r="BG192" s="136">
        <f>IF(N192="zákl. přenesená",J192,0)</f>
        <v>0</v>
      </c>
      <c r="BH192" s="136">
        <f>IF(N192="sníž. přenesená",J192,0)</f>
        <v>0</v>
      </c>
      <c r="BI192" s="136">
        <f>IF(N192="nulová",J192,0)</f>
        <v>0</v>
      </c>
      <c r="BJ192" s="13" t="s">
        <v>76</v>
      </c>
      <c r="BK192" s="136">
        <f>ROUND(I192*H192,2)</f>
        <v>0</v>
      </c>
      <c r="BL192" s="13" t="s">
        <v>163</v>
      </c>
      <c r="BM192" s="135" t="s">
        <v>238</v>
      </c>
    </row>
    <row r="193" spans="2:65" s="1" customFormat="1" ht="24" customHeight="1">
      <c r="B193" s="124"/>
      <c r="C193" s="125" t="s">
        <v>293</v>
      </c>
      <c r="D193" s="125" t="s">
        <v>126</v>
      </c>
      <c r="E193" s="126" t="s">
        <v>294</v>
      </c>
      <c r="F193" s="127" t="s">
        <v>295</v>
      </c>
      <c r="G193" s="128" t="s">
        <v>221</v>
      </c>
      <c r="H193" s="129">
        <v>0.247</v>
      </c>
      <c r="I193" s="130"/>
      <c r="J193" s="130"/>
      <c r="K193" s="127" t="s">
        <v>130</v>
      </c>
      <c r="L193" s="25"/>
      <c r="M193" s="131" t="s">
        <v>1</v>
      </c>
      <c r="N193" s="132" t="s">
        <v>34</v>
      </c>
      <c r="O193" s="133">
        <v>0</v>
      </c>
      <c r="P193" s="133">
        <f>O193*H193</f>
        <v>0</v>
      </c>
      <c r="Q193" s="133">
        <v>0</v>
      </c>
      <c r="R193" s="133">
        <f>Q193*H193</f>
        <v>0</v>
      </c>
      <c r="S193" s="133">
        <v>0</v>
      </c>
      <c r="T193" s="134">
        <f>S193*H193</f>
        <v>0</v>
      </c>
      <c r="AR193" s="135" t="s">
        <v>163</v>
      </c>
      <c r="AT193" s="135" t="s">
        <v>126</v>
      </c>
      <c r="AU193" s="135" t="s">
        <v>78</v>
      </c>
      <c r="AY193" s="13" t="s">
        <v>124</v>
      </c>
      <c r="BE193" s="136">
        <f>IF(N193="základní",J193,0)</f>
        <v>0</v>
      </c>
      <c r="BF193" s="136">
        <f>IF(N193="snížená",J193,0)</f>
        <v>0</v>
      </c>
      <c r="BG193" s="136">
        <f>IF(N193="zákl. přenesená",J193,0)</f>
        <v>0</v>
      </c>
      <c r="BH193" s="136">
        <f>IF(N193="sníž. přenesená",J193,0)</f>
        <v>0</v>
      </c>
      <c r="BI193" s="136">
        <f>IF(N193="nulová",J193,0)</f>
        <v>0</v>
      </c>
      <c r="BJ193" s="13" t="s">
        <v>76</v>
      </c>
      <c r="BK193" s="136">
        <f>ROUND(I193*H193,2)</f>
        <v>0</v>
      </c>
      <c r="BL193" s="13" t="s">
        <v>163</v>
      </c>
      <c r="BM193" s="135" t="s">
        <v>185</v>
      </c>
    </row>
    <row r="194" spans="2:65" s="1" customFormat="1" ht="24" customHeight="1">
      <c r="B194" s="124"/>
      <c r="C194" s="125" t="s">
        <v>229</v>
      </c>
      <c r="D194" s="125" t="s">
        <v>126</v>
      </c>
      <c r="E194" s="126" t="s">
        <v>296</v>
      </c>
      <c r="F194" s="127" t="s">
        <v>297</v>
      </c>
      <c r="G194" s="128" t="s">
        <v>221</v>
      </c>
      <c r="H194" s="129">
        <v>0.247</v>
      </c>
      <c r="I194" s="130"/>
      <c r="J194" s="130"/>
      <c r="K194" s="127" t="s">
        <v>130</v>
      </c>
      <c r="L194" s="25"/>
      <c r="M194" s="131" t="s">
        <v>1</v>
      </c>
      <c r="N194" s="132" t="s">
        <v>34</v>
      </c>
      <c r="O194" s="133">
        <v>0</v>
      </c>
      <c r="P194" s="133">
        <f>O194*H194</f>
        <v>0</v>
      </c>
      <c r="Q194" s="133">
        <v>0</v>
      </c>
      <c r="R194" s="133">
        <f>Q194*H194</f>
        <v>0</v>
      </c>
      <c r="S194" s="133">
        <v>0</v>
      </c>
      <c r="T194" s="134">
        <f>S194*H194</f>
        <v>0</v>
      </c>
      <c r="AR194" s="135" t="s">
        <v>163</v>
      </c>
      <c r="AT194" s="135" t="s">
        <v>126</v>
      </c>
      <c r="AU194" s="135" t="s">
        <v>78</v>
      </c>
      <c r="AY194" s="13" t="s">
        <v>124</v>
      </c>
      <c r="BE194" s="136">
        <f>IF(N194="základní",J194,0)</f>
        <v>0</v>
      </c>
      <c r="BF194" s="136">
        <f>IF(N194="snížená",J194,0)</f>
        <v>0</v>
      </c>
      <c r="BG194" s="136">
        <f>IF(N194="zákl. přenesená",J194,0)</f>
        <v>0</v>
      </c>
      <c r="BH194" s="136">
        <f>IF(N194="sníž. přenesená",J194,0)</f>
        <v>0</v>
      </c>
      <c r="BI194" s="136">
        <f>IF(N194="nulová",J194,0)</f>
        <v>0</v>
      </c>
      <c r="BJ194" s="13" t="s">
        <v>76</v>
      </c>
      <c r="BK194" s="136">
        <f>ROUND(I194*H194,2)</f>
        <v>0</v>
      </c>
      <c r="BL194" s="13" t="s">
        <v>163</v>
      </c>
      <c r="BM194" s="135" t="s">
        <v>298</v>
      </c>
    </row>
    <row r="195" spans="2:63" s="11" customFormat="1" ht="22.9" customHeight="1">
      <c r="B195" s="112"/>
      <c r="D195" s="113" t="s">
        <v>68</v>
      </c>
      <c r="E195" s="122" t="s">
        <v>299</v>
      </c>
      <c r="F195" s="122" t="s">
        <v>300</v>
      </c>
      <c r="J195" s="123"/>
      <c r="L195" s="112"/>
      <c r="M195" s="116"/>
      <c r="N195" s="117"/>
      <c r="O195" s="117"/>
      <c r="P195" s="118">
        <f>SUM(P196:P198)</f>
        <v>6.00098</v>
      </c>
      <c r="Q195" s="117"/>
      <c r="R195" s="118">
        <f>SUM(R196:R198)</f>
        <v>0.0496</v>
      </c>
      <c r="S195" s="117"/>
      <c r="T195" s="119">
        <f>SUM(T196:T198)</f>
        <v>0</v>
      </c>
      <c r="AR195" s="113" t="s">
        <v>78</v>
      </c>
      <c r="AT195" s="120" t="s">
        <v>68</v>
      </c>
      <c r="AU195" s="120" t="s">
        <v>76</v>
      </c>
      <c r="AY195" s="113" t="s">
        <v>124</v>
      </c>
      <c r="BK195" s="121">
        <f>SUM(BK196:BK198)</f>
        <v>0</v>
      </c>
    </row>
    <row r="196" spans="2:65" s="1" customFormat="1" ht="24" customHeight="1">
      <c r="B196" s="124"/>
      <c r="C196" s="125" t="s">
        <v>278</v>
      </c>
      <c r="D196" s="125" t="s">
        <v>126</v>
      </c>
      <c r="E196" s="126" t="s">
        <v>301</v>
      </c>
      <c r="F196" s="127" t="s">
        <v>302</v>
      </c>
      <c r="G196" s="128" t="s">
        <v>146</v>
      </c>
      <c r="H196" s="129">
        <v>8</v>
      </c>
      <c r="I196" s="130"/>
      <c r="J196" s="130"/>
      <c r="K196" s="127" t="s">
        <v>1</v>
      </c>
      <c r="L196" s="25"/>
      <c r="M196" s="131" t="s">
        <v>1</v>
      </c>
      <c r="N196" s="132" t="s">
        <v>34</v>
      </c>
      <c r="O196" s="133">
        <v>0.465</v>
      </c>
      <c r="P196" s="133">
        <f>O196*H196</f>
        <v>3.72</v>
      </c>
      <c r="Q196" s="133">
        <v>0.0062</v>
      </c>
      <c r="R196" s="133">
        <f>Q196*H196</f>
        <v>0.0496</v>
      </c>
      <c r="S196" s="133">
        <v>0</v>
      </c>
      <c r="T196" s="134">
        <f>S196*H196</f>
        <v>0</v>
      </c>
      <c r="AR196" s="135" t="s">
        <v>163</v>
      </c>
      <c r="AT196" s="135" t="s">
        <v>126</v>
      </c>
      <c r="AU196" s="135" t="s">
        <v>78</v>
      </c>
      <c r="AY196" s="13" t="s">
        <v>124</v>
      </c>
      <c r="BE196" s="136">
        <f>IF(N196="základní",J196,0)</f>
        <v>0</v>
      </c>
      <c r="BF196" s="136">
        <f>IF(N196="snížená",J196,0)</f>
        <v>0</v>
      </c>
      <c r="BG196" s="136">
        <f>IF(N196="zákl. přenesená",J196,0)</f>
        <v>0</v>
      </c>
      <c r="BH196" s="136">
        <f>IF(N196="sníž. přenesená",J196,0)</f>
        <v>0</v>
      </c>
      <c r="BI196" s="136">
        <f>IF(N196="nulová",J196,0)</f>
        <v>0</v>
      </c>
      <c r="BJ196" s="13" t="s">
        <v>76</v>
      </c>
      <c r="BK196" s="136">
        <f>ROUND(I196*H196,2)</f>
        <v>0</v>
      </c>
      <c r="BL196" s="13" t="s">
        <v>163</v>
      </c>
      <c r="BM196" s="135" t="s">
        <v>303</v>
      </c>
    </row>
    <row r="197" spans="2:65" s="1" customFormat="1" ht="24" customHeight="1">
      <c r="B197" s="124"/>
      <c r="C197" s="125" t="s">
        <v>304</v>
      </c>
      <c r="D197" s="125" t="s">
        <v>126</v>
      </c>
      <c r="E197" s="126" t="s">
        <v>305</v>
      </c>
      <c r="F197" s="127" t="s">
        <v>306</v>
      </c>
      <c r="G197" s="128" t="s">
        <v>221</v>
      </c>
      <c r="H197" s="129">
        <v>0.806</v>
      </c>
      <c r="I197" s="130"/>
      <c r="J197" s="130"/>
      <c r="K197" s="127" t="s">
        <v>130</v>
      </c>
      <c r="L197" s="25"/>
      <c r="M197" s="131" t="s">
        <v>1</v>
      </c>
      <c r="N197" s="132" t="s">
        <v>34</v>
      </c>
      <c r="O197" s="133">
        <v>1.67</v>
      </c>
      <c r="P197" s="133">
        <f>O197*H197</f>
        <v>1.34602</v>
      </c>
      <c r="Q197" s="133">
        <v>0</v>
      </c>
      <c r="R197" s="133">
        <f>Q197*H197</f>
        <v>0</v>
      </c>
      <c r="S197" s="133">
        <v>0</v>
      </c>
      <c r="T197" s="134">
        <f>S197*H197</f>
        <v>0</v>
      </c>
      <c r="AR197" s="135" t="s">
        <v>163</v>
      </c>
      <c r="AT197" s="135" t="s">
        <v>126</v>
      </c>
      <c r="AU197" s="135" t="s">
        <v>78</v>
      </c>
      <c r="AY197" s="13" t="s">
        <v>124</v>
      </c>
      <c r="BE197" s="136">
        <f>IF(N197="základní",J197,0)</f>
        <v>0</v>
      </c>
      <c r="BF197" s="136">
        <f>IF(N197="snížená",J197,0)</f>
        <v>0</v>
      </c>
      <c r="BG197" s="136">
        <f>IF(N197="zákl. přenesená",J197,0)</f>
        <v>0</v>
      </c>
      <c r="BH197" s="136">
        <f>IF(N197="sníž. přenesená",J197,0)</f>
        <v>0</v>
      </c>
      <c r="BI197" s="136">
        <f>IF(N197="nulová",J197,0)</f>
        <v>0</v>
      </c>
      <c r="BJ197" s="13" t="s">
        <v>76</v>
      </c>
      <c r="BK197" s="136">
        <f>ROUND(I197*H197,2)</f>
        <v>0</v>
      </c>
      <c r="BL197" s="13" t="s">
        <v>163</v>
      </c>
      <c r="BM197" s="135" t="s">
        <v>307</v>
      </c>
    </row>
    <row r="198" spans="2:65" s="1" customFormat="1" ht="24" customHeight="1">
      <c r="B198" s="124"/>
      <c r="C198" s="125" t="s">
        <v>282</v>
      </c>
      <c r="D198" s="125" t="s">
        <v>126</v>
      </c>
      <c r="E198" s="126" t="s">
        <v>308</v>
      </c>
      <c r="F198" s="127" t="s">
        <v>309</v>
      </c>
      <c r="G198" s="128" t="s">
        <v>221</v>
      </c>
      <c r="H198" s="129">
        <v>0.806</v>
      </c>
      <c r="I198" s="130"/>
      <c r="J198" s="130"/>
      <c r="K198" s="127" t="s">
        <v>130</v>
      </c>
      <c r="L198" s="25"/>
      <c r="M198" s="131" t="s">
        <v>1</v>
      </c>
      <c r="N198" s="132" t="s">
        <v>34</v>
      </c>
      <c r="O198" s="133">
        <v>1.16</v>
      </c>
      <c r="P198" s="133">
        <f>O198*H198</f>
        <v>0.93496</v>
      </c>
      <c r="Q198" s="133">
        <v>0</v>
      </c>
      <c r="R198" s="133">
        <f>Q198*H198</f>
        <v>0</v>
      </c>
      <c r="S198" s="133">
        <v>0</v>
      </c>
      <c r="T198" s="134">
        <f>S198*H198</f>
        <v>0</v>
      </c>
      <c r="AR198" s="135" t="s">
        <v>163</v>
      </c>
      <c r="AT198" s="135" t="s">
        <v>126</v>
      </c>
      <c r="AU198" s="135" t="s">
        <v>78</v>
      </c>
      <c r="AY198" s="13" t="s">
        <v>124</v>
      </c>
      <c r="BE198" s="136">
        <f>IF(N198="základní",J198,0)</f>
        <v>0</v>
      </c>
      <c r="BF198" s="136">
        <f>IF(N198="snížená",J198,0)</f>
        <v>0</v>
      </c>
      <c r="BG198" s="136">
        <f>IF(N198="zákl. přenesená",J198,0)</f>
        <v>0</v>
      </c>
      <c r="BH198" s="136">
        <f>IF(N198="sníž. přenesená",J198,0)</f>
        <v>0</v>
      </c>
      <c r="BI198" s="136">
        <f>IF(N198="nulová",J198,0)</f>
        <v>0</v>
      </c>
      <c r="BJ198" s="13" t="s">
        <v>76</v>
      </c>
      <c r="BK198" s="136">
        <f>ROUND(I198*H198,2)</f>
        <v>0</v>
      </c>
      <c r="BL198" s="13" t="s">
        <v>163</v>
      </c>
      <c r="BM198" s="135" t="s">
        <v>310</v>
      </c>
    </row>
    <row r="199" spans="2:63" s="11" customFormat="1" ht="25.9" customHeight="1">
      <c r="B199" s="112"/>
      <c r="D199" s="113" t="s">
        <v>68</v>
      </c>
      <c r="E199" s="114" t="s">
        <v>164</v>
      </c>
      <c r="F199" s="114" t="s">
        <v>311</v>
      </c>
      <c r="J199" s="115"/>
      <c r="L199" s="112"/>
      <c r="M199" s="116"/>
      <c r="N199" s="117"/>
      <c r="O199" s="117"/>
      <c r="P199" s="118">
        <f>P200</f>
        <v>0</v>
      </c>
      <c r="Q199" s="117"/>
      <c r="R199" s="118">
        <f>R200</f>
        <v>0</v>
      </c>
      <c r="S199" s="117"/>
      <c r="T199" s="119">
        <f>T200</f>
        <v>0</v>
      </c>
      <c r="AR199" s="113" t="s">
        <v>165</v>
      </c>
      <c r="AT199" s="120" t="s">
        <v>68</v>
      </c>
      <c r="AU199" s="120" t="s">
        <v>69</v>
      </c>
      <c r="AY199" s="113" t="s">
        <v>124</v>
      </c>
      <c r="BK199" s="121">
        <f>BK200</f>
        <v>0</v>
      </c>
    </row>
    <row r="200" spans="2:63" s="11" customFormat="1" ht="22.9" customHeight="1">
      <c r="B200" s="112"/>
      <c r="D200" s="113" t="s">
        <v>68</v>
      </c>
      <c r="E200" s="122" t="s">
        <v>312</v>
      </c>
      <c r="F200" s="122" t="s">
        <v>313</v>
      </c>
      <c r="J200" s="123"/>
      <c r="L200" s="112"/>
      <c r="M200" s="116"/>
      <c r="N200" s="117"/>
      <c r="O200" s="117"/>
      <c r="P200" s="118">
        <f>SUM(P201:P202)</f>
        <v>0</v>
      </c>
      <c r="Q200" s="117"/>
      <c r="R200" s="118">
        <f>SUM(R201:R202)</f>
        <v>0</v>
      </c>
      <c r="S200" s="117"/>
      <c r="T200" s="119">
        <f>SUM(T201:T202)</f>
        <v>0</v>
      </c>
      <c r="AR200" s="113" t="s">
        <v>165</v>
      </c>
      <c r="AT200" s="120" t="s">
        <v>68</v>
      </c>
      <c r="AU200" s="120" t="s">
        <v>76</v>
      </c>
      <c r="AY200" s="113" t="s">
        <v>124</v>
      </c>
      <c r="BK200" s="121">
        <f>SUM(BK201:BK202)</f>
        <v>0</v>
      </c>
    </row>
    <row r="201" spans="2:65" s="1" customFormat="1" ht="16.5" customHeight="1">
      <c r="B201" s="124"/>
      <c r="C201" s="125" t="s">
        <v>314</v>
      </c>
      <c r="D201" s="125" t="s">
        <v>126</v>
      </c>
      <c r="E201" s="126" t="s">
        <v>315</v>
      </c>
      <c r="F201" s="127" t="s">
        <v>379</v>
      </c>
      <c r="G201" s="128" t="s">
        <v>316</v>
      </c>
      <c r="H201" s="129">
        <v>4</v>
      </c>
      <c r="I201" s="130"/>
      <c r="J201" s="130"/>
      <c r="K201" s="127" t="s">
        <v>130</v>
      </c>
      <c r="L201" s="25"/>
      <c r="M201" s="131" t="s">
        <v>1</v>
      </c>
      <c r="N201" s="132" t="s">
        <v>34</v>
      </c>
      <c r="O201" s="133">
        <v>0</v>
      </c>
      <c r="P201" s="133">
        <f>O201*H201</f>
        <v>0</v>
      </c>
      <c r="Q201" s="133">
        <v>0</v>
      </c>
      <c r="R201" s="133">
        <f>Q201*H201</f>
        <v>0</v>
      </c>
      <c r="S201" s="133">
        <v>0</v>
      </c>
      <c r="T201" s="134">
        <f>S201*H201</f>
        <v>0</v>
      </c>
      <c r="AR201" s="135" t="s">
        <v>260</v>
      </c>
      <c r="AT201" s="135" t="s">
        <v>126</v>
      </c>
      <c r="AU201" s="135" t="s">
        <v>78</v>
      </c>
      <c r="AY201" s="13" t="s">
        <v>124</v>
      </c>
      <c r="BE201" s="136">
        <f>IF(N201="základní",J201,0)</f>
        <v>0</v>
      </c>
      <c r="BF201" s="136">
        <f>IF(N201="snížená",J201,0)</f>
        <v>0</v>
      </c>
      <c r="BG201" s="136">
        <f>IF(N201="zákl. přenesená",J201,0)</f>
        <v>0</v>
      </c>
      <c r="BH201" s="136">
        <f>IF(N201="sníž. přenesená",J201,0)</f>
        <v>0</v>
      </c>
      <c r="BI201" s="136">
        <f>IF(N201="nulová",J201,0)</f>
        <v>0</v>
      </c>
      <c r="BJ201" s="13" t="s">
        <v>76</v>
      </c>
      <c r="BK201" s="136">
        <f>ROUND(I201*H201,2)</f>
        <v>0</v>
      </c>
      <c r="BL201" s="13" t="s">
        <v>260</v>
      </c>
      <c r="BM201" s="135" t="s">
        <v>317</v>
      </c>
    </row>
    <row r="202" spans="2:65" s="1" customFormat="1" ht="16.5" customHeight="1">
      <c r="B202" s="124"/>
      <c r="C202" s="125" t="s">
        <v>213</v>
      </c>
      <c r="D202" s="125" t="s">
        <v>126</v>
      </c>
      <c r="E202" s="126" t="s">
        <v>318</v>
      </c>
      <c r="F202" s="127" t="s">
        <v>380</v>
      </c>
      <c r="G202" s="128" t="s">
        <v>146</v>
      </c>
      <c r="H202" s="129">
        <v>86</v>
      </c>
      <c r="I202" s="130"/>
      <c r="J202" s="130"/>
      <c r="K202" s="127" t="s">
        <v>130</v>
      </c>
      <c r="L202" s="25"/>
      <c r="M202" s="131" t="s">
        <v>1</v>
      </c>
      <c r="N202" s="132" t="s">
        <v>34</v>
      </c>
      <c r="O202" s="133">
        <v>0</v>
      </c>
      <c r="P202" s="133">
        <f>O202*H202</f>
        <v>0</v>
      </c>
      <c r="Q202" s="133">
        <v>0</v>
      </c>
      <c r="R202" s="133">
        <f>Q202*H202</f>
        <v>0</v>
      </c>
      <c r="S202" s="133">
        <v>0</v>
      </c>
      <c r="T202" s="134">
        <f>S202*H202</f>
        <v>0</v>
      </c>
      <c r="AR202" s="135" t="s">
        <v>260</v>
      </c>
      <c r="AT202" s="135" t="s">
        <v>126</v>
      </c>
      <c r="AU202" s="135" t="s">
        <v>78</v>
      </c>
      <c r="AY202" s="13" t="s">
        <v>124</v>
      </c>
      <c r="BE202" s="136">
        <f>IF(N202="základní",J202,0)</f>
        <v>0</v>
      </c>
      <c r="BF202" s="136">
        <f>IF(N202="snížená",J202,0)</f>
        <v>0</v>
      </c>
      <c r="BG202" s="136">
        <f>IF(N202="zákl. přenesená",J202,0)</f>
        <v>0</v>
      </c>
      <c r="BH202" s="136">
        <f>IF(N202="sníž. přenesená",J202,0)</f>
        <v>0</v>
      </c>
      <c r="BI202" s="136">
        <f>IF(N202="nulová",J202,0)</f>
        <v>0</v>
      </c>
      <c r="BJ202" s="13" t="s">
        <v>76</v>
      </c>
      <c r="BK202" s="136">
        <f>ROUND(I202*H202,2)</f>
        <v>0</v>
      </c>
      <c r="BL202" s="13" t="s">
        <v>260</v>
      </c>
      <c r="BM202" s="135" t="s">
        <v>319</v>
      </c>
    </row>
    <row r="203" spans="2:63" s="11" customFormat="1" ht="25.9" customHeight="1">
      <c r="B203" s="112"/>
      <c r="D203" s="113" t="s">
        <v>68</v>
      </c>
      <c r="E203" s="114" t="s">
        <v>320</v>
      </c>
      <c r="F203" s="114" t="s">
        <v>321</v>
      </c>
      <c r="J203" s="115"/>
      <c r="L203" s="112"/>
      <c r="M203" s="116"/>
      <c r="N203" s="117"/>
      <c r="O203" s="117"/>
      <c r="P203" s="118" t="e">
        <f>P204+#REF!+#REF!</f>
        <v>#REF!</v>
      </c>
      <c r="Q203" s="117"/>
      <c r="R203" s="118" t="e">
        <f>R204+#REF!+#REF!</f>
        <v>#REF!</v>
      </c>
      <c r="S203" s="117"/>
      <c r="T203" s="119" t="e">
        <f>T204+#REF!+#REF!</f>
        <v>#REF!</v>
      </c>
      <c r="AR203" s="113" t="s">
        <v>172</v>
      </c>
      <c r="AT203" s="120" t="s">
        <v>68</v>
      </c>
      <c r="AU203" s="120" t="s">
        <v>69</v>
      </c>
      <c r="AY203" s="113" t="s">
        <v>124</v>
      </c>
      <c r="BK203" s="121">
        <f>BK204+AY213+AY218</f>
        <v>0</v>
      </c>
    </row>
    <row r="204" spans="2:63" s="11" customFormat="1" ht="22.9" customHeight="1">
      <c r="B204" s="112"/>
      <c r="D204" s="113" t="s">
        <v>68</v>
      </c>
      <c r="E204" s="122" t="s">
        <v>322</v>
      </c>
      <c r="F204" s="122" t="s">
        <v>323</v>
      </c>
      <c r="J204" s="123"/>
      <c r="L204" s="112"/>
      <c r="M204" s="116"/>
      <c r="N204" s="117"/>
      <c r="O204" s="117"/>
      <c r="P204" s="118" t="e">
        <f>SUM(#REF!)</f>
        <v>#REF!</v>
      </c>
      <c r="Q204" s="117"/>
      <c r="R204" s="118" t="e">
        <f>SUM(#REF!)</f>
        <v>#REF!</v>
      </c>
      <c r="S204" s="117"/>
      <c r="T204" s="119" t="e">
        <f>SUM(#REF!)</f>
        <v>#REF!</v>
      </c>
      <c r="AR204" s="113" t="s">
        <v>172</v>
      </c>
      <c r="AT204" s="120" t="s">
        <v>68</v>
      </c>
      <c r="AU204" s="120" t="s">
        <v>76</v>
      </c>
      <c r="AY204" s="113" t="s">
        <v>124</v>
      </c>
      <c r="BK204" s="121">
        <f>SUM(AY205:AY212)</f>
        <v>0</v>
      </c>
    </row>
    <row r="205" spans="2:53" s="1" customFormat="1" ht="16.5" customHeight="1">
      <c r="B205" s="124"/>
      <c r="C205" s="125" t="s">
        <v>324</v>
      </c>
      <c r="D205" s="125" t="s">
        <v>126</v>
      </c>
      <c r="E205" s="126" t="s">
        <v>325</v>
      </c>
      <c r="F205" s="127" t="s">
        <v>323</v>
      </c>
      <c r="G205" s="128" t="s">
        <v>375</v>
      </c>
      <c r="H205" s="129">
        <v>1</v>
      </c>
      <c r="I205" s="129"/>
      <c r="J205" s="130"/>
      <c r="K205" s="127" t="s">
        <v>130</v>
      </c>
      <c r="AF205" s="135" t="s">
        <v>326</v>
      </c>
      <c r="AH205" s="135" t="s">
        <v>126</v>
      </c>
      <c r="AI205" s="135" t="s">
        <v>78</v>
      </c>
      <c r="AM205" s="13" t="s">
        <v>124</v>
      </c>
      <c r="AS205" s="136" t="e">
        <f>IF(#REF!="základní",J205,0)</f>
        <v>#REF!</v>
      </c>
      <c r="AT205" s="136" t="e">
        <f>IF(#REF!="snížená",J205,0)</f>
        <v>#REF!</v>
      </c>
      <c r="AU205" s="136" t="e">
        <f>IF(#REF!="zákl. přenesená",J205,0)</f>
        <v>#REF!</v>
      </c>
      <c r="AV205" s="136" t="e">
        <f>IF(#REF!="sníž. přenesená",J205,0)</f>
        <v>#REF!</v>
      </c>
      <c r="AW205" s="136" t="e">
        <f>IF(#REF!="nulová",J205,0)</f>
        <v>#REF!</v>
      </c>
      <c r="AX205" s="13" t="s">
        <v>76</v>
      </c>
      <c r="AY205" s="136">
        <f aca="true" t="shared" si="36" ref="AY205:AY212">ROUND(I205*H205,2)</f>
        <v>0</v>
      </c>
      <c r="AZ205" s="13" t="s">
        <v>326</v>
      </c>
      <c r="BA205" s="135" t="s">
        <v>327</v>
      </c>
    </row>
    <row r="206" spans="2:53" s="1" customFormat="1" ht="16.5" customHeight="1">
      <c r="B206" s="124"/>
      <c r="C206" s="125" t="s">
        <v>328</v>
      </c>
      <c r="D206" s="125" t="s">
        <v>126</v>
      </c>
      <c r="E206" s="126" t="s">
        <v>329</v>
      </c>
      <c r="F206" s="127" t="s">
        <v>330</v>
      </c>
      <c r="G206" s="128" t="s">
        <v>331</v>
      </c>
      <c r="H206" s="129">
        <v>1</v>
      </c>
      <c r="I206" s="129"/>
      <c r="J206" s="130"/>
      <c r="K206" s="127" t="s">
        <v>130</v>
      </c>
      <c r="AF206" s="135" t="s">
        <v>326</v>
      </c>
      <c r="AH206" s="135" t="s">
        <v>126</v>
      </c>
      <c r="AI206" s="135" t="s">
        <v>78</v>
      </c>
      <c r="AM206" s="13" t="s">
        <v>124</v>
      </c>
      <c r="AS206" s="136" t="e">
        <f>IF(#REF!="základní",J206,0)</f>
        <v>#REF!</v>
      </c>
      <c r="AT206" s="136" t="e">
        <f>IF(#REF!="snížená",J206,0)</f>
        <v>#REF!</v>
      </c>
      <c r="AU206" s="136" t="e">
        <f>IF(#REF!="zákl. přenesená",J206,0)</f>
        <v>#REF!</v>
      </c>
      <c r="AV206" s="136" t="e">
        <f>IF(#REF!="sníž. přenesená",J206,0)</f>
        <v>#REF!</v>
      </c>
      <c r="AW206" s="136" t="e">
        <f>IF(#REF!="nulová",J206,0)</f>
        <v>#REF!</v>
      </c>
      <c r="AX206" s="13" t="s">
        <v>76</v>
      </c>
      <c r="AY206" s="136">
        <f t="shared" si="36"/>
        <v>0</v>
      </c>
      <c r="AZ206" s="13" t="s">
        <v>326</v>
      </c>
      <c r="BA206" s="135" t="s">
        <v>332</v>
      </c>
    </row>
    <row r="207" spans="2:53" s="1" customFormat="1" ht="16.5" customHeight="1">
      <c r="B207" s="124"/>
      <c r="C207" s="125" t="s">
        <v>256</v>
      </c>
      <c r="D207" s="125" t="s">
        <v>126</v>
      </c>
      <c r="E207" s="126" t="s">
        <v>333</v>
      </c>
      <c r="F207" s="127" t="s">
        <v>334</v>
      </c>
      <c r="G207" s="128" t="s">
        <v>331</v>
      </c>
      <c r="H207" s="129">
        <v>1</v>
      </c>
      <c r="I207" s="129"/>
      <c r="J207" s="130"/>
      <c r="K207" s="127" t="s">
        <v>130</v>
      </c>
      <c r="AF207" s="135" t="s">
        <v>326</v>
      </c>
      <c r="AH207" s="135" t="s">
        <v>126</v>
      </c>
      <c r="AI207" s="135" t="s">
        <v>78</v>
      </c>
      <c r="AM207" s="13" t="s">
        <v>124</v>
      </c>
      <c r="AS207" s="136" t="e">
        <f>IF(#REF!="základní",J207,0)</f>
        <v>#REF!</v>
      </c>
      <c r="AT207" s="136" t="e">
        <f>IF(#REF!="snížená",J207,0)</f>
        <v>#REF!</v>
      </c>
      <c r="AU207" s="136" t="e">
        <f>IF(#REF!="zákl. přenesená",J207,0)</f>
        <v>#REF!</v>
      </c>
      <c r="AV207" s="136" t="e">
        <f>IF(#REF!="sníž. přenesená",J207,0)</f>
        <v>#REF!</v>
      </c>
      <c r="AW207" s="136" t="e">
        <f>IF(#REF!="nulová",J207,0)</f>
        <v>#REF!</v>
      </c>
      <c r="AX207" s="13" t="s">
        <v>76</v>
      </c>
      <c r="AY207" s="136">
        <f t="shared" si="36"/>
        <v>0</v>
      </c>
      <c r="AZ207" s="13" t="s">
        <v>326</v>
      </c>
      <c r="BA207" s="135" t="s">
        <v>335</v>
      </c>
    </row>
    <row r="208" spans="2:53" s="1" customFormat="1" ht="16.5" customHeight="1">
      <c r="B208" s="124"/>
      <c r="C208" s="125" t="s">
        <v>336</v>
      </c>
      <c r="D208" s="125" t="s">
        <v>126</v>
      </c>
      <c r="E208" s="126" t="s">
        <v>337</v>
      </c>
      <c r="F208" s="127" t="s">
        <v>338</v>
      </c>
      <c r="G208" s="128" t="s">
        <v>331</v>
      </c>
      <c r="H208" s="129">
        <v>1</v>
      </c>
      <c r="I208" s="129"/>
      <c r="J208" s="130"/>
      <c r="K208" s="127" t="s">
        <v>130</v>
      </c>
      <c r="AF208" s="135" t="s">
        <v>326</v>
      </c>
      <c r="AH208" s="135" t="s">
        <v>126</v>
      </c>
      <c r="AI208" s="135" t="s">
        <v>78</v>
      </c>
      <c r="AM208" s="13" t="s">
        <v>124</v>
      </c>
      <c r="AS208" s="136" t="e">
        <f>IF(#REF!="základní",J208,0)</f>
        <v>#REF!</v>
      </c>
      <c r="AT208" s="136" t="e">
        <f>IF(#REF!="snížená",J208,0)</f>
        <v>#REF!</v>
      </c>
      <c r="AU208" s="136" t="e">
        <f>IF(#REF!="zákl. přenesená",J208,0)</f>
        <v>#REF!</v>
      </c>
      <c r="AV208" s="136" t="e">
        <f>IF(#REF!="sníž. přenesená",J208,0)</f>
        <v>#REF!</v>
      </c>
      <c r="AW208" s="136" t="e">
        <f>IF(#REF!="nulová",J208,0)</f>
        <v>#REF!</v>
      </c>
      <c r="AX208" s="13" t="s">
        <v>76</v>
      </c>
      <c r="AY208" s="136">
        <f t="shared" si="36"/>
        <v>0</v>
      </c>
      <c r="AZ208" s="13" t="s">
        <v>326</v>
      </c>
      <c r="BA208" s="135" t="s">
        <v>339</v>
      </c>
    </row>
    <row r="209" spans="2:53" s="1" customFormat="1" ht="16.5" customHeight="1">
      <c r="B209" s="124"/>
      <c r="C209" s="125" t="s">
        <v>260</v>
      </c>
      <c r="D209" s="125" t="s">
        <v>126</v>
      </c>
      <c r="E209" s="126" t="s">
        <v>340</v>
      </c>
      <c r="F209" s="127" t="s">
        <v>341</v>
      </c>
      <c r="G209" s="128" t="s">
        <v>331</v>
      </c>
      <c r="H209" s="129">
        <v>1</v>
      </c>
      <c r="I209" s="129"/>
      <c r="J209" s="130"/>
      <c r="K209" s="127" t="s">
        <v>130</v>
      </c>
      <c r="AF209" s="135" t="s">
        <v>326</v>
      </c>
      <c r="AH209" s="135" t="s">
        <v>126</v>
      </c>
      <c r="AI209" s="135" t="s">
        <v>78</v>
      </c>
      <c r="AM209" s="13" t="s">
        <v>124</v>
      </c>
      <c r="AS209" s="136" t="e">
        <f>IF(#REF!="základní",J209,0)</f>
        <v>#REF!</v>
      </c>
      <c r="AT209" s="136" t="e">
        <f>IF(#REF!="snížená",J209,0)</f>
        <v>#REF!</v>
      </c>
      <c r="AU209" s="136" t="e">
        <f>IF(#REF!="zákl. přenesená",J209,0)</f>
        <v>#REF!</v>
      </c>
      <c r="AV209" s="136" t="e">
        <f>IF(#REF!="sníž. přenesená",J209,0)</f>
        <v>#REF!</v>
      </c>
      <c r="AW209" s="136" t="e">
        <f>IF(#REF!="nulová",J209,0)</f>
        <v>#REF!</v>
      </c>
      <c r="AX209" s="13" t="s">
        <v>76</v>
      </c>
      <c r="AY209" s="136">
        <f t="shared" si="36"/>
        <v>0</v>
      </c>
      <c r="AZ209" s="13" t="s">
        <v>326</v>
      </c>
      <c r="BA209" s="135" t="s">
        <v>342</v>
      </c>
    </row>
    <row r="210" spans="2:53" s="1" customFormat="1" ht="16.5" customHeight="1">
      <c r="B210" s="124"/>
      <c r="C210" s="125" t="s">
        <v>343</v>
      </c>
      <c r="D210" s="125" t="s">
        <v>126</v>
      </c>
      <c r="E210" s="126" t="s">
        <v>344</v>
      </c>
      <c r="F210" s="127" t="s">
        <v>345</v>
      </c>
      <c r="G210" s="128" t="s">
        <v>331</v>
      </c>
      <c r="H210" s="129">
        <v>1</v>
      </c>
      <c r="I210" s="129"/>
      <c r="J210" s="130"/>
      <c r="K210" s="127" t="s">
        <v>130</v>
      </c>
      <c r="AF210" s="135" t="s">
        <v>326</v>
      </c>
      <c r="AH210" s="135" t="s">
        <v>126</v>
      </c>
      <c r="AI210" s="135" t="s">
        <v>78</v>
      </c>
      <c r="AM210" s="13" t="s">
        <v>124</v>
      </c>
      <c r="AS210" s="136" t="e">
        <f>IF(#REF!="základní",J210,0)</f>
        <v>#REF!</v>
      </c>
      <c r="AT210" s="136" t="e">
        <f>IF(#REF!="snížená",J210,0)</f>
        <v>#REF!</v>
      </c>
      <c r="AU210" s="136" t="e">
        <f>IF(#REF!="zákl. přenesená",J210,0)</f>
        <v>#REF!</v>
      </c>
      <c r="AV210" s="136" t="e">
        <f>IF(#REF!="sníž. přenesená",J210,0)</f>
        <v>#REF!</v>
      </c>
      <c r="AW210" s="136" t="e">
        <f>IF(#REF!="nulová",J210,0)</f>
        <v>#REF!</v>
      </c>
      <c r="AX210" s="13" t="s">
        <v>76</v>
      </c>
      <c r="AY210" s="136">
        <f t="shared" si="36"/>
        <v>0</v>
      </c>
      <c r="AZ210" s="13" t="s">
        <v>326</v>
      </c>
      <c r="BA210" s="135" t="s">
        <v>346</v>
      </c>
    </row>
    <row r="211" spans="2:53" s="1" customFormat="1" ht="16.5" customHeight="1">
      <c r="B211" s="124"/>
      <c r="C211" s="125" t="s">
        <v>264</v>
      </c>
      <c r="D211" s="125" t="s">
        <v>126</v>
      </c>
      <c r="E211" s="126" t="s">
        <v>347</v>
      </c>
      <c r="F211" s="127" t="s">
        <v>348</v>
      </c>
      <c r="G211" s="128" t="s">
        <v>331</v>
      </c>
      <c r="H211" s="129">
        <v>1</v>
      </c>
      <c r="I211" s="129"/>
      <c r="J211" s="130"/>
      <c r="K211" s="127" t="s">
        <v>130</v>
      </c>
      <c r="AF211" s="135" t="s">
        <v>326</v>
      </c>
      <c r="AH211" s="135" t="s">
        <v>126</v>
      </c>
      <c r="AI211" s="135" t="s">
        <v>78</v>
      </c>
      <c r="AM211" s="13" t="s">
        <v>124</v>
      </c>
      <c r="AS211" s="136" t="e">
        <f>IF(#REF!="základní",J211,0)</f>
        <v>#REF!</v>
      </c>
      <c r="AT211" s="136" t="e">
        <f>IF(#REF!="snížená",J211,0)</f>
        <v>#REF!</v>
      </c>
      <c r="AU211" s="136" t="e">
        <f>IF(#REF!="zákl. přenesená",J211,0)</f>
        <v>#REF!</v>
      </c>
      <c r="AV211" s="136" t="e">
        <f>IF(#REF!="sníž. přenesená",J211,0)</f>
        <v>#REF!</v>
      </c>
      <c r="AW211" s="136" t="e">
        <f>IF(#REF!="nulová",J211,0)</f>
        <v>#REF!</v>
      </c>
      <c r="AX211" s="13" t="s">
        <v>76</v>
      </c>
      <c r="AY211" s="136">
        <f t="shared" si="36"/>
        <v>0</v>
      </c>
      <c r="AZ211" s="13" t="s">
        <v>326</v>
      </c>
      <c r="BA211" s="135" t="s">
        <v>349</v>
      </c>
    </row>
    <row r="212" spans="2:53" s="1" customFormat="1" ht="16.5" customHeight="1">
      <c r="B212" s="124"/>
      <c r="C212" s="125" t="s">
        <v>350</v>
      </c>
      <c r="D212" s="125" t="s">
        <v>126</v>
      </c>
      <c r="E212" s="126" t="s">
        <v>351</v>
      </c>
      <c r="F212" s="127" t="s">
        <v>352</v>
      </c>
      <c r="G212" s="128" t="s">
        <v>331</v>
      </c>
      <c r="H212" s="129">
        <v>1</v>
      </c>
      <c r="I212" s="129"/>
      <c r="J212" s="130"/>
      <c r="K212" s="127" t="s">
        <v>130</v>
      </c>
      <c r="AF212" s="135" t="s">
        <v>326</v>
      </c>
      <c r="AH212" s="135" t="s">
        <v>126</v>
      </c>
      <c r="AI212" s="135" t="s">
        <v>78</v>
      </c>
      <c r="AM212" s="13" t="s">
        <v>124</v>
      </c>
      <c r="AS212" s="136" t="e">
        <f>IF(#REF!="základní",J212,0)</f>
        <v>#REF!</v>
      </c>
      <c r="AT212" s="136" t="e">
        <f>IF(#REF!="snížená",J212,0)</f>
        <v>#REF!</v>
      </c>
      <c r="AU212" s="136" t="e">
        <f>IF(#REF!="zákl. přenesená",J212,0)</f>
        <v>#REF!</v>
      </c>
      <c r="AV212" s="136" t="e">
        <f>IF(#REF!="sníž. přenesená",J212,0)</f>
        <v>#REF!</v>
      </c>
      <c r="AW212" s="136" t="e">
        <f>IF(#REF!="nulová",J212,0)</f>
        <v>#REF!</v>
      </c>
      <c r="AX212" s="13" t="s">
        <v>76</v>
      </c>
      <c r="AY212" s="136">
        <f t="shared" si="36"/>
        <v>0</v>
      </c>
      <c r="AZ212" s="13" t="s">
        <v>326</v>
      </c>
      <c r="BA212" s="135" t="s">
        <v>353</v>
      </c>
    </row>
    <row r="213" spans="2:51" s="11" customFormat="1" ht="22.9" customHeight="1">
      <c r="B213" s="112"/>
      <c r="D213" s="113" t="s">
        <v>68</v>
      </c>
      <c r="E213" s="122" t="s">
        <v>354</v>
      </c>
      <c r="F213" s="122" t="s">
        <v>355</v>
      </c>
      <c r="J213" s="123"/>
      <c r="AF213" s="113" t="s">
        <v>172</v>
      </c>
      <c r="AH213" s="120" t="s">
        <v>68</v>
      </c>
      <c r="AI213" s="120" t="s">
        <v>76</v>
      </c>
      <c r="AM213" s="113" t="s">
        <v>124</v>
      </c>
      <c r="AY213" s="121">
        <f>SUM(AY214:AY217)</f>
        <v>0</v>
      </c>
    </row>
    <row r="214" spans="2:53" s="1" customFormat="1" ht="16.5" customHeight="1">
      <c r="B214" s="124"/>
      <c r="C214" s="125" t="s">
        <v>265</v>
      </c>
      <c r="D214" s="125" t="s">
        <v>126</v>
      </c>
      <c r="E214" s="126" t="s">
        <v>356</v>
      </c>
      <c r="F214" s="127" t="s">
        <v>357</v>
      </c>
      <c r="G214" s="128" t="s">
        <v>331</v>
      </c>
      <c r="H214" s="129">
        <v>1</v>
      </c>
      <c r="I214" s="130"/>
      <c r="J214" s="130"/>
      <c r="K214" s="127" t="s">
        <v>130</v>
      </c>
      <c r="AF214" s="135" t="s">
        <v>326</v>
      </c>
      <c r="AH214" s="135" t="s">
        <v>126</v>
      </c>
      <c r="AI214" s="135" t="s">
        <v>78</v>
      </c>
      <c r="AM214" s="13" t="s">
        <v>124</v>
      </c>
      <c r="AS214" s="136" t="e">
        <f>IF(#REF!="základní",J214,0)</f>
        <v>#REF!</v>
      </c>
      <c r="AT214" s="136" t="e">
        <f>IF(#REF!="snížená",J214,0)</f>
        <v>#REF!</v>
      </c>
      <c r="AU214" s="136" t="e">
        <f>IF(#REF!="zákl. přenesená",J214,0)</f>
        <v>#REF!</v>
      </c>
      <c r="AV214" s="136" t="e">
        <f>IF(#REF!="sníž. přenesená",J214,0)</f>
        <v>#REF!</v>
      </c>
      <c r="AW214" s="136" t="e">
        <f>IF(#REF!="nulová",J214,0)</f>
        <v>#REF!</v>
      </c>
      <c r="AX214" s="13" t="s">
        <v>76</v>
      </c>
      <c r="AY214" s="136">
        <f>ROUND(I214*H214,2)</f>
        <v>0</v>
      </c>
      <c r="AZ214" s="13" t="s">
        <v>326</v>
      </c>
      <c r="BA214" s="135" t="s">
        <v>358</v>
      </c>
    </row>
    <row r="215" spans="2:53" s="1" customFormat="1" ht="16.5" customHeight="1">
      <c r="B215" s="124"/>
      <c r="C215" s="125" t="s">
        <v>253</v>
      </c>
      <c r="D215" s="125" t="s">
        <v>126</v>
      </c>
      <c r="E215" s="126" t="s">
        <v>359</v>
      </c>
      <c r="F215" s="127" t="s">
        <v>360</v>
      </c>
      <c r="G215" s="128" t="s">
        <v>331</v>
      </c>
      <c r="H215" s="129">
        <v>1</v>
      </c>
      <c r="I215" s="130"/>
      <c r="J215" s="130"/>
      <c r="K215" s="127" t="s">
        <v>130</v>
      </c>
      <c r="AF215" s="135" t="s">
        <v>326</v>
      </c>
      <c r="AH215" s="135" t="s">
        <v>126</v>
      </c>
      <c r="AI215" s="135" t="s">
        <v>78</v>
      </c>
      <c r="AM215" s="13" t="s">
        <v>124</v>
      </c>
      <c r="AS215" s="136" t="e">
        <f>IF(#REF!="základní",J215,0)</f>
        <v>#REF!</v>
      </c>
      <c r="AT215" s="136" t="e">
        <f>IF(#REF!="snížená",J215,0)</f>
        <v>#REF!</v>
      </c>
      <c r="AU215" s="136" t="e">
        <f>IF(#REF!="zákl. přenesená",J215,0)</f>
        <v>#REF!</v>
      </c>
      <c r="AV215" s="136" t="e">
        <f>IF(#REF!="sníž. přenesená",J215,0)</f>
        <v>#REF!</v>
      </c>
      <c r="AW215" s="136" t="e">
        <f>IF(#REF!="nulová",J215,0)</f>
        <v>#REF!</v>
      </c>
      <c r="AX215" s="13" t="s">
        <v>76</v>
      </c>
      <c r="AY215" s="136">
        <f>ROUND(I215*H215,2)</f>
        <v>0</v>
      </c>
      <c r="AZ215" s="13" t="s">
        <v>326</v>
      </c>
      <c r="BA215" s="135" t="s">
        <v>361</v>
      </c>
    </row>
    <row r="216" spans="2:53" s="1" customFormat="1" ht="16.5" customHeight="1">
      <c r="B216" s="124"/>
      <c r="C216" s="125" t="s">
        <v>362</v>
      </c>
      <c r="D216" s="125" t="s">
        <v>126</v>
      </c>
      <c r="E216" s="126" t="s">
        <v>363</v>
      </c>
      <c r="F216" s="127" t="s">
        <v>364</v>
      </c>
      <c r="G216" s="128" t="s">
        <v>331</v>
      </c>
      <c r="H216" s="129">
        <v>1</v>
      </c>
      <c r="I216" s="130"/>
      <c r="J216" s="130"/>
      <c r="K216" s="127" t="s">
        <v>130</v>
      </c>
      <c r="AF216" s="135" t="s">
        <v>326</v>
      </c>
      <c r="AH216" s="135" t="s">
        <v>126</v>
      </c>
      <c r="AI216" s="135" t="s">
        <v>78</v>
      </c>
      <c r="AM216" s="13" t="s">
        <v>124</v>
      </c>
      <c r="AS216" s="136" t="e">
        <f>IF(#REF!="základní",J216,0)</f>
        <v>#REF!</v>
      </c>
      <c r="AT216" s="136" t="e">
        <f>IF(#REF!="snížená",J216,0)</f>
        <v>#REF!</v>
      </c>
      <c r="AU216" s="136" t="e">
        <f>IF(#REF!="zákl. přenesená",J216,0)</f>
        <v>#REF!</v>
      </c>
      <c r="AV216" s="136" t="e">
        <f>IF(#REF!="sníž. přenesená",J216,0)</f>
        <v>#REF!</v>
      </c>
      <c r="AW216" s="136" t="e">
        <f>IF(#REF!="nulová",J216,0)</f>
        <v>#REF!</v>
      </c>
      <c r="AX216" s="13" t="s">
        <v>76</v>
      </c>
      <c r="AY216" s="136">
        <f>ROUND(I216*H216,2)</f>
        <v>0</v>
      </c>
      <c r="AZ216" s="13" t="s">
        <v>326</v>
      </c>
      <c r="BA216" s="135" t="s">
        <v>365</v>
      </c>
    </row>
    <row r="217" spans="2:53" s="1" customFormat="1" ht="16.5" customHeight="1">
      <c r="B217" s="124"/>
      <c r="C217" s="125" t="s">
        <v>366</v>
      </c>
      <c r="D217" s="125" t="s">
        <v>126</v>
      </c>
      <c r="E217" s="126" t="s">
        <v>367</v>
      </c>
      <c r="F217" s="127" t="s">
        <v>368</v>
      </c>
      <c r="G217" s="128" t="s">
        <v>331</v>
      </c>
      <c r="H217" s="129">
        <v>1</v>
      </c>
      <c r="I217" s="130"/>
      <c r="J217" s="130"/>
      <c r="K217" s="127" t="s">
        <v>130</v>
      </c>
      <c r="AF217" s="135" t="s">
        <v>326</v>
      </c>
      <c r="AH217" s="135" t="s">
        <v>126</v>
      </c>
      <c r="AI217" s="135" t="s">
        <v>78</v>
      </c>
      <c r="AM217" s="13" t="s">
        <v>124</v>
      </c>
      <c r="AS217" s="136" t="e">
        <f>IF(#REF!="základní",J217,0)</f>
        <v>#REF!</v>
      </c>
      <c r="AT217" s="136" t="e">
        <f>IF(#REF!="snížená",J217,0)</f>
        <v>#REF!</v>
      </c>
      <c r="AU217" s="136" t="e">
        <f>IF(#REF!="zákl. přenesená",J217,0)</f>
        <v>#REF!</v>
      </c>
      <c r="AV217" s="136" t="e">
        <f>IF(#REF!="sníž. přenesená",J217,0)</f>
        <v>#REF!</v>
      </c>
      <c r="AW217" s="136" t="e">
        <f>IF(#REF!="nulová",J217,0)</f>
        <v>#REF!</v>
      </c>
      <c r="AX217" s="13" t="s">
        <v>76</v>
      </c>
      <c r="AY217" s="136">
        <f>ROUND(I217*H217,2)</f>
        <v>0</v>
      </c>
      <c r="AZ217" s="13" t="s">
        <v>326</v>
      </c>
      <c r="BA217" s="135" t="s">
        <v>369</v>
      </c>
    </row>
    <row r="218" spans="2:51" s="11" customFormat="1" ht="22.9" customHeight="1">
      <c r="B218" s="112"/>
      <c r="D218" s="113" t="s">
        <v>68</v>
      </c>
      <c r="E218" s="122" t="s">
        <v>370</v>
      </c>
      <c r="F218" s="122" t="s">
        <v>371</v>
      </c>
      <c r="J218" s="123"/>
      <c r="AF218" s="113" t="s">
        <v>172</v>
      </c>
      <c r="AH218" s="120" t="s">
        <v>68</v>
      </c>
      <c r="AI218" s="120" t="s">
        <v>76</v>
      </c>
      <c r="AM218" s="113" t="s">
        <v>124</v>
      </c>
      <c r="AY218" s="121">
        <f>AY219</f>
        <v>0</v>
      </c>
    </row>
    <row r="219" spans="2:53" s="1" customFormat="1" ht="16.5" customHeight="1">
      <c r="B219" s="124"/>
      <c r="C219" s="125" t="s">
        <v>250</v>
      </c>
      <c r="D219" s="125" t="s">
        <v>126</v>
      </c>
      <c r="E219" s="126" t="s">
        <v>372</v>
      </c>
      <c r="F219" s="127" t="s">
        <v>371</v>
      </c>
      <c r="G219" s="128" t="s">
        <v>373</v>
      </c>
      <c r="H219" s="129">
        <v>1</v>
      </c>
      <c r="I219" s="130"/>
      <c r="J219" s="130"/>
      <c r="K219" s="127" t="s">
        <v>130</v>
      </c>
      <c r="AF219" s="135" t="s">
        <v>326</v>
      </c>
      <c r="AH219" s="135" t="s">
        <v>126</v>
      </c>
      <c r="AI219" s="135" t="s">
        <v>78</v>
      </c>
      <c r="AM219" s="13" t="s">
        <v>124</v>
      </c>
      <c r="AS219" s="136" t="e">
        <f>IF(#REF!="základní",J219,0)</f>
        <v>#REF!</v>
      </c>
      <c r="AT219" s="136" t="e">
        <f>IF(#REF!="snížená",J219,0)</f>
        <v>#REF!</v>
      </c>
      <c r="AU219" s="136" t="e">
        <f>IF(#REF!="zákl. přenesená",J219,0)</f>
        <v>#REF!</v>
      </c>
      <c r="AV219" s="136" t="e">
        <f>IF(#REF!="sníž. přenesená",J219,0)</f>
        <v>#REF!</v>
      </c>
      <c r="AW219" s="136" t="e">
        <f>IF(#REF!="nulová",J219,0)</f>
        <v>#REF!</v>
      </c>
      <c r="AX219" s="13" t="s">
        <v>76</v>
      </c>
      <c r="AY219" s="136">
        <f>ROUND(I219*H219,2)</f>
        <v>0</v>
      </c>
      <c r="AZ219" s="13" t="s">
        <v>326</v>
      </c>
      <c r="BA219" s="135" t="s">
        <v>374</v>
      </c>
    </row>
    <row r="220" spans="2:11" s="1" customFormat="1" ht="6.95" customHeight="1">
      <c r="B220" s="37"/>
      <c r="C220" s="38"/>
      <c r="D220" s="38"/>
      <c r="E220" s="38"/>
      <c r="F220" s="38"/>
      <c r="G220" s="38"/>
      <c r="H220" s="38"/>
      <c r="I220" s="38"/>
      <c r="J220" s="38"/>
      <c r="K220" s="38"/>
    </row>
  </sheetData>
  <autoFilter ref="C137:K219"/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KROS\uzivatel</dc:creator>
  <cp:keywords/>
  <dc:description/>
  <cp:lastModifiedBy>Bareš Bohumil</cp:lastModifiedBy>
  <dcterms:created xsi:type="dcterms:W3CDTF">2019-08-29T07:26:51Z</dcterms:created>
  <dcterms:modified xsi:type="dcterms:W3CDTF">2019-10-22T09:35:27Z</dcterms:modified>
  <cp:category/>
  <cp:version/>
  <cp:contentType/>
  <cp:contentStatus/>
</cp:coreProperties>
</file>