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01 - Chodba 3.NP - P3" sheetId="2" r:id="rId2"/>
  </sheets>
  <definedNames>
    <definedName name="_xlnm.Print_Area" localSheetId="0">'Rekapitulace stavby'!$D$4:$AO$36,'Rekapitulace stavby'!$C$42:$AQ$56</definedName>
    <definedName name="_xlnm._FilterDatabase" localSheetId="1" hidden="1">'01 - Chodba 3.NP - P3'!$C$86:$K$119</definedName>
    <definedName name="_xlnm.Print_Area" localSheetId="1">'01 - Chodba 3.NP - P3'!$C$4:$J$39,'01 - Chodba 3.NP - P3'!$C$45:$J$68,'01 - Chodba 3.NP - P3'!$C$74:$K$119</definedName>
    <definedName name="_xlnm.Print_Titles" localSheetId="0">'Rekapitulace stavby'!$52:$52</definedName>
    <definedName name="_xlnm.Print_Titles" localSheetId="1">'01 - Chodba 3.NP - P3'!$86:$86</definedName>
  </definedNames>
  <calcPr fullCalcOnLoad="1"/>
</workbook>
</file>

<file path=xl/sharedStrings.xml><?xml version="1.0" encoding="utf-8"?>
<sst xmlns="http://schemas.openxmlformats.org/spreadsheetml/2006/main" count="620" uniqueCount="222">
  <si>
    <t>Export Komplet</t>
  </si>
  <si>
    <t/>
  </si>
  <si>
    <t>2.0</t>
  </si>
  <si>
    <t>False</t>
  </si>
  <si>
    <t>{7f198ca5-f6d5-442a-a2f5-7a1ecb852f21}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</si>
  <si>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</si>
  <si>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</si>
  <si>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</si>
  <si>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</si>
  <si>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</si>
  <si>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</si>
  <si>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</si>
  <si>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</si>
  <si>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</si>
  <si>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201910-1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</si>
  <si>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</si>
  <si>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</si>
  <si>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Vinylová podlaha chodeb - PAVILON 3</t>
  </si>
  <si>
    <t>KSO:</t>
  </si>
  <si>
    <t>CC-CZ:</t>
  </si>
  <si>
    <t>Místo:</t>
  </si>
  <si>
    <t>Sedlčany</t>
  </si>
  <si>
    <t>Datum:</t>
  </si>
  <si>
    <t>10. 10. 2019</t>
  </si>
  <si>
    <t>Zadavatel:</t>
  </si>
  <si>
    <t>IČ:</t>
  </si>
  <si>
    <t>42727227</t>
  </si>
  <si>
    <t>Domov Sedlčany - poskytovatel soc. služeb</t>
  </si>
  <si>
    <t>DIČ:</t>
  </si>
  <si>
    <t>CZ42727227</t>
  </si>
  <si>
    <t>Uchazeč:</t>
  </si>
  <si>
    <t>Vyplň údaj</t>
  </si>
  <si>
    <t>Projektant:</t>
  </si>
  <si>
    <t>27574733</t>
  </si>
  <si>
    <t>JC Stavitelství s.r.o.</t>
  </si>
  <si>
    <t>CZ27574733</t>
  </si>
  <si>
    <t>True</t>
  </si>
  <si>
    <t>Zpracovatel:</t>
  </si>
  <si>
    <t>Ing. Jan Čanda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</si>
  <si>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</si>
  <si>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</si>
  <si>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</si>
  <si>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</si>
  <si>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</si>
  <si>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</si>
  <si>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</si>
  <si>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</si>
  <si>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</si>
  <si>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</si>
  <si>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</si>
  <si>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</si>
  <si>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</si>
  <si>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</si>
  <si>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</si>
  <si>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</si>
  <si>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</si>
  <si>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</si>
  <si>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</si>
  <si>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</si>
  <si>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</si>
  <si>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</si>
  <si>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</si>
  <si>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</si>
  <si>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</si>
  <si>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</si>
  <si>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</si>
  <si>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</si>
  <si>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</si>
  <si>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</si>
  <si>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</si>
  <si>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</si>
  <si>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</si>
  <si>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</si>
  <si>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</si>
  <si>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</si>
  <si>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</si>
  <si>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</si>
  <si>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</si>
  <si>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</si>
  <si>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</si>
  <si>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Chodba 3.NP - P3</t>
  </si>
  <si>
    <t>STA</t>
  </si>
  <si>
    <t>1</t>
  </si>
  <si>
    <t>{63b17eda-aa55-4047-ab24-40fdd27b6aa1}</t>
  </si>
  <si>
    <t>KRYCÍ LIST SOUPISU PRACÍ</t>
  </si>
  <si>
    <t>Objekt:</t>
  </si>
  <si>
    <t>01 - Chodba 3.NP - P3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</si>
  <si>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</si>
  <si>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</si>
  <si>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</si>
  <si>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</si>
  <si>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</si>
  <si>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</si>
  <si>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771 - Podlahy z dlaždic</t>
  </si>
  <si>
    <t xml:space="preserve">    776 - Podlahy povlakové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</si>
  <si>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</si>
  <si>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</si>
  <si>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</si>
  <si>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</si>
  <si>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</si>
  <si>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</si>
  <si>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</si>
  <si>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</si>
  <si>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</si>
  <si>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</si>
  <si>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</si>
  <si>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</si>
  <si>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</si>
  <si>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</si>
  <si>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</si>
  <si>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</si>
  <si>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</si>
  <si>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</si>
  <si>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</si>
  <si>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</si>
  <si>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2</t>
  </si>
  <si>
    <t>ROZPOCET</t>
  </si>
  <si>
    <t>771</t>
  </si>
  <si>
    <t>Podlahy z dlaždic</t>
  </si>
  <si>
    <t>K</t>
  </si>
  <si>
    <t>771473810</t>
  </si>
  <si>
    <t>Demontáž soklíků z dlaždic keramických lepených rovných</t>
  </si>
  <si>
    <t>m</t>
  </si>
  <si>
    <t>CS ÚRS 2019 01</t>
  </si>
  <si>
    <t>16</t>
  </si>
  <si>
    <t>1580410757</t>
  </si>
  <si>
    <t>619995001</t>
  </si>
  <si>
    <t>Začištění omítek po demontáži soklů dlažeb</t>
  </si>
  <si>
    <t>CS ÚRS 2017 01</t>
  </si>
  <si>
    <t>1750903352</t>
  </si>
  <si>
    <t>3</t>
  </si>
  <si>
    <t>997-001</t>
  </si>
  <si>
    <t>Likvidace a odvoz suti a odpadu ze stavby</t>
  </si>
  <si>
    <t>kpl</t>
  </si>
  <si>
    <t>1976729122</t>
  </si>
  <si>
    <t>776</t>
  </si>
  <si>
    <t>Podlahy povlakové</t>
  </si>
  <si>
    <t>4</t>
  </si>
  <si>
    <t>776111311</t>
  </si>
  <si>
    <t>Vysátí podkladu povlakových podlah</t>
  </si>
  <si>
    <t>m2</t>
  </si>
  <si>
    <t>367803489</t>
  </si>
  <si>
    <t>5</t>
  </si>
  <si>
    <t>776121321</t>
  </si>
  <si>
    <t>Penetrace savého podkladu povlakových podlah neředěná</t>
  </si>
  <si>
    <t>-314382802</t>
  </si>
  <si>
    <t>6</t>
  </si>
  <si>
    <t>776141124</t>
  </si>
  <si>
    <t>Vyrovnání podkladu povlakových podlah stěrkou pevnosti 30 MPa tl 20 mm</t>
  </si>
  <si>
    <t>-885013846</t>
  </si>
  <si>
    <t>7</t>
  </si>
  <si>
    <t>776231111</t>
  </si>
  <si>
    <t>Lepení lamel a čtverců z vinylu standardním lepidlem</t>
  </si>
  <si>
    <t>-303014741</t>
  </si>
  <si>
    <t>8</t>
  </si>
  <si>
    <t>M</t>
  </si>
  <si>
    <t>28411050</t>
  </si>
  <si>
    <t>dílce vinylové tl 2,0mm (ref 300x600 mm), nášlapná vrstva 0,30mm, úprava PUR, třída zátěže 23/31, R10, bez ftalátů</t>
  </si>
  <si>
    <t>32</t>
  </si>
  <si>
    <t>991796904</t>
  </si>
  <si>
    <t>VV</t>
  </si>
  <si>
    <t>70,39*1,1 'Přepočtené koeficientem množství</t>
  </si>
  <si>
    <t>9</t>
  </si>
  <si>
    <t>776421111</t>
  </si>
  <si>
    <t>Montáž obvodových lišt lepením</t>
  </si>
  <si>
    <t>-420159795</t>
  </si>
  <si>
    <t>10</t>
  </si>
  <si>
    <t>28411007</t>
  </si>
  <si>
    <t>lišta soklová PVC 15x50mm vč koncovek, rohů a ukončení</t>
  </si>
  <si>
    <t>1178172467</t>
  </si>
  <si>
    <t>56*1,02 'Přepočtené koeficientem množství</t>
  </si>
  <si>
    <t>11</t>
  </si>
  <si>
    <t>776421211</t>
  </si>
  <si>
    <t>Montáž schodišťových samolepících lišt</t>
  </si>
  <si>
    <t>845056709</t>
  </si>
  <si>
    <t>12</t>
  </si>
  <si>
    <t>28342160</t>
  </si>
  <si>
    <t>hrana schodová s lemovým ukončením z PVC 30x35x3mm</t>
  </si>
  <si>
    <t>329786008</t>
  </si>
  <si>
    <t>2,5*1,02 'Přepočtené koeficientem množství</t>
  </si>
  <si>
    <t>13</t>
  </si>
  <si>
    <t>776421312</t>
  </si>
  <si>
    <t>Montáž přechodových šroubovaných lišt</t>
  </si>
  <si>
    <t>773865843</t>
  </si>
  <si>
    <t>14</t>
  </si>
  <si>
    <t>55343110</t>
  </si>
  <si>
    <t>profil přechodový Al narážecí 30mm stříbro</t>
  </si>
  <si>
    <t>-1294238568</t>
  </si>
  <si>
    <t>12,5*1,02 'Přepočtené koeficientem množství</t>
  </si>
  <si>
    <t>776991111</t>
  </si>
  <si>
    <t>Spárování silikonem</t>
  </si>
  <si>
    <t>672349072</t>
  </si>
  <si>
    <t>998776203</t>
  </si>
  <si>
    <t>Přesun hmot procentní pro podlahy povlakové v objektech v do 24 m</t>
  </si>
  <si>
    <t>%</t>
  </si>
  <si>
    <t>-1330361841</t>
  </si>
  <si>
    <t>784</t>
  </si>
  <si>
    <t>Dokončovací práce - malby a tapety</t>
  </si>
  <si>
    <t>17</t>
  </si>
  <si>
    <t>784211101</t>
  </si>
  <si>
    <t>Dvojnásobné bílé malby ze směsí za mokra výborně otěruvzdorných v místnostech výšky do 3,80 m vč. penetrace</t>
  </si>
  <si>
    <t>291322787</t>
  </si>
  <si>
    <t>VRN</t>
  </si>
  <si>
    <t>Vedlejší rozpočtové náklady</t>
  </si>
  <si>
    <t>VRN3</t>
  </si>
  <si>
    <t>Zařízení staveniště</t>
  </si>
  <si>
    <t>18</t>
  </si>
  <si>
    <t>030001000</t>
  </si>
  <si>
    <t>1024</t>
  </si>
  <si>
    <t>-1975613562</t>
  </si>
  <si>
    <t>VRN4</t>
  </si>
  <si>
    <t>Inženýrská činnost</t>
  </si>
  <si>
    <t>19</t>
  </si>
  <si>
    <t>045002000</t>
  </si>
  <si>
    <t>Kompletační a koordinační činnost</t>
  </si>
  <si>
    <t>-172225209</t>
  </si>
  <si>
    <t>VRN7</t>
  </si>
  <si>
    <t>Provozní vlivy</t>
  </si>
  <si>
    <t>20</t>
  </si>
  <si>
    <t>071103000</t>
  </si>
  <si>
    <t>Provoz investora</t>
  </si>
  <si>
    <t>1760239511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</si>
</sst>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9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horizontal="left" vertical="center"/>
      <protection locked="0"/>
    </xf>
    <xf numFmtId="49" fontId="0" fillId="3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right" vertical="center"/>
    </xf>
    <xf numFmtId="0" fontId="18" fillId="5" borderId="8" xfId="0" applyFont="1" applyFill="1" applyBorder="1" applyAlignment="1">
      <alignment horizontal="left" vertical="center"/>
    </xf>
    <xf numFmtId="0" fontId="18" fillId="5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8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8" fillId="5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 applyProtection="1">
      <alignment horizontal="center" vertical="center" wrapText="1"/>
      <protection locked="0"/>
    </xf>
    <xf numFmtId="0" fontId="18" fillId="5" borderId="18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7" fillId="0" borderId="12" xfId="0" applyNumberFormat="1" applyFont="1" applyBorder="1" applyAlignment="1">
      <alignment/>
    </xf>
    <xf numFmtId="166" fontId="27" fillId="0" borderId="13" xfId="0" applyNumberFormat="1" applyFont="1" applyBorder="1" applyAlignment="1">
      <alignment/>
    </xf>
    <xf numFmtId="4" fontId="16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3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3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49" fontId="28" fillId="0" borderId="22" xfId="0" applyNumberFormat="1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167" fontId="28" fillId="0" borderId="22" xfId="0" applyNumberFormat="1" applyFont="1" applyBorder="1" applyAlignment="1" applyProtection="1">
      <alignment vertical="center"/>
      <protection locked="0"/>
    </xf>
    <xf numFmtId="4" fontId="28" fillId="3" borderId="22" xfId="0" applyNumberFormat="1" applyFont="1" applyFill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  <protection locked="0"/>
    </xf>
    <xf numFmtId="0" fontId="28" fillId="0" borderId="3" xfId="0" applyFont="1" applyBorder="1" applyAlignment="1">
      <alignment vertical="center"/>
    </xf>
    <xf numFmtId="0" fontId="28" fillId="3" borderId="14" xfId="0" applyFont="1" applyFill="1" applyBorder="1" applyAlignment="1" applyProtection="1">
      <alignment horizontal="left" vertical="center"/>
      <protection locked="0"/>
    </xf>
    <xf numFmtId="0" fontId="28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0" fontId="2" fillId="3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166" fontId="2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13" t="s">
        <v>5</v>
      </c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ht="12" customHeight="1">
      <c r="B5" s="17"/>
      <c r="D5" s="21" t="s">
        <v>13</v>
      </c>
      <c r="K5" s="14" t="s">
        <v>14</v>
      </c>
      <c r="AR5" s="17"/>
      <c r="BE5" s="22" t="s">
        <v>15</v>
      </c>
      <c r="BS5" s="14" t="s">
        <v>6</v>
      </c>
    </row>
    <row r="6" spans="2:71" ht="36.95" customHeight="1">
      <c r="B6" s="17"/>
      <c r="D6" s="23" t="s">
        <v>16</v>
      </c>
      <c r="K6" s="24" t="s">
        <v>17</v>
      </c>
      <c r="AR6" s="17"/>
      <c r="BE6" s="25"/>
      <c r="BS6" s="14" t="s">
        <v>6</v>
      </c>
    </row>
    <row r="7" spans="2:71" ht="12" customHeight="1">
      <c r="B7" s="17"/>
      <c r="D7" s="26" t="s">
        <v>18</v>
      </c>
      <c r="K7" s="14" t="s">
        <v>1</v>
      </c>
      <c r="AK7" s="26" t="s">
        <v>19</v>
      </c>
      <c r="AN7" s="14" t="s">
        <v>1</v>
      </c>
      <c r="AR7" s="17"/>
      <c r="BE7" s="25"/>
      <c r="BS7" s="14" t="s">
        <v>6</v>
      </c>
    </row>
    <row r="8" spans="2:71" ht="12" customHeight="1">
      <c r="B8" s="17"/>
      <c r="D8" s="26" t="s">
        <v>20</v>
      </c>
      <c r="K8" s="14" t="s">
        <v>21</v>
      </c>
      <c r="AK8" s="26" t="s">
        <v>22</v>
      </c>
      <c r="AN8" s="27" t="s">
        <v>23</v>
      </c>
      <c r="AR8" s="17"/>
      <c r="BE8" s="25"/>
      <c r="BS8" s="14" t="s">
        <v>6</v>
      </c>
    </row>
    <row r="9" spans="2:71" ht="14.4" customHeight="1">
      <c r="B9" s="17"/>
      <c r="AR9" s="17"/>
      <c r="BE9" s="25"/>
      <c r="BS9" s="14" t="s">
        <v>6</v>
      </c>
    </row>
    <row r="10" spans="2:71" ht="12" customHeight="1">
      <c r="B10" s="17"/>
      <c r="D10" s="26" t="s">
        <v>24</v>
      </c>
      <c r="AK10" s="26" t="s">
        <v>25</v>
      </c>
      <c r="AN10" s="14" t="s">
        <v>26</v>
      </c>
      <c r="AR10" s="17"/>
      <c r="BE10" s="25"/>
      <c r="BS10" s="14" t="s">
        <v>6</v>
      </c>
    </row>
    <row r="11" spans="2:71" ht="18.45" customHeight="1">
      <c r="B11" s="17"/>
      <c r="E11" s="14" t="s">
        <v>27</v>
      </c>
      <c r="AK11" s="26" t="s">
        <v>28</v>
      </c>
      <c r="AN11" s="14" t="s">
        <v>29</v>
      </c>
      <c r="AR11" s="17"/>
      <c r="BE11" s="25"/>
      <c r="BS11" s="14" t="s">
        <v>6</v>
      </c>
    </row>
    <row r="12" spans="2:71" ht="6.95" customHeight="1">
      <c r="B12" s="17"/>
      <c r="AR12" s="17"/>
      <c r="BE12" s="25"/>
      <c r="BS12" s="14" t="s">
        <v>6</v>
      </c>
    </row>
    <row r="13" spans="2:71" ht="12" customHeight="1">
      <c r="B13" s="17"/>
      <c r="D13" s="26" t="s">
        <v>30</v>
      </c>
      <c r="AK13" s="26" t="s">
        <v>25</v>
      </c>
      <c r="AN13" s="28" t="s">
        <v>31</v>
      </c>
      <c r="AR13" s="17"/>
      <c r="BE13" s="25"/>
      <c r="BS13" s="14" t="s">
        <v>6</v>
      </c>
    </row>
    <row r="14" spans="2:71" ht="12">
      <c r="B14" s="17"/>
      <c r="E14" s="28" t="s">
        <v>31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6" t="s">
        <v>28</v>
      </c>
      <c r="AN14" s="28" t="s">
        <v>31</v>
      </c>
      <c r="AR14" s="17"/>
      <c r="BE14" s="25"/>
      <c r="BS14" s="14" t="s">
        <v>6</v>
      </c>
    </row>
    <row r="15" spans="2:71" ht="6.95" customHeight="1">
      <c r="B15" s="17"/>
      <c r="AR15" s="17"/>
      <c r="BE15" s="25"/>
      <c r="BS15" s="14" t="s">
        <v>3</v>
      </c>
    </row>
    <row r="16" spans="2:71" ht="12" customHeight="1">
      <c r="B16" s="17"/>
      <c r="D16" s="26" t="s">
        <v>32</v>
      </c>
      <c r="AK16" s="26" t="s">
        <v>25</v>
      </c>
      <c r="AN16" s="14" t="s">
        <v>33</v>
      </c>
      <c r="AR16" s="17"/>
      <c r="BE16" s="25"/>
      <c r="BS16" s="14" t="s">
        <v>3</v>
      </c>
    </row>
    <row r="17" spans="2:71" ht="18.45" customHeight="1">
      <c r="B17" s="17"/>
      <c r="E17" s="14" t="s">
        <v>34</v>
      </c>
      <c r="AK17" s="26" t="s">
        <v>28</v>
      </c>
      <c r="AN17" s="14" t="s">
        <v>35</v>
      </c>
      <c r="AR17" s="17"/>
      <c r="BE17" s="25"/>
      <c r="BS17" s="14" t="s">
        <v>36</v>
      </c>
    </row>
    <row r="18" spans="2:71" ht="6.95" customHeight="1">
      <c r="B18" s="17"/>
      <c r="AR18" s="17"/>
      <c r="BE18" s="25"/>
      <c r="BS18" s="14" t="s">
        <v>6</v>
      </c>
    </row>
    <row r="19" spans="2:71" ht="12" customHeight="1">
      <c r="B19" s="17"/>
      <c r="D19" s="26" t="s">
        <v>37</v>
      </c>
      <c r="AK19" s="26" t="s">
        <v>25</v>
      </c>
      <c r="AN19" s="14" t="s">
        <v>1</v>
      </c>
      <c r="AR19" s="17"/>
      <c r="BE19" s="25"/>
      <c r="BS19" s="14" t="s">
        <v>6</v>
      </c>
    </row>
    <row r="20" spans="2:71" ht="18.45" customHeight="1">
      <c r="B20" s="17"/>
      <c r="E20" s="14" t="s">
        <v>38</v>
      </c>
      <c r="AK20" s="26" t="s">
        <v>28</v>
      </c>
      <c r="AN20" s="14" t="s">
        <v>1</v>
      </c>
      <c r="AR20" s="17"/>
      <c r="BE20" s="25"/>
      <c r="BS20" s="14" t="s">
        <v>36</v>
      </c>
    </row>
    <row r="21" spans="2:57" ht="6.95" customHeight="1">
      <c r="B21" s="17"/>
      <c r="AR21" s="17"/>
      <c r="BE21" s="25"/>
    </row>
    <row r="22" spans="2:57" ht="12" customHeight="1">
      <c r="B22" s="17"/>
      <c r="D22" s="26" t="s">
        <v>39</v>
      </c>
      <c r="AR22" s="17"/>
      <c r="BE22" s="25"/>
    </row>
    <row r="23" spans="2:57" ht="16.5" customHeight="1">
      <c r="B23" s="17"/>
      <c r="E23" s="30" t="s">
        <v>1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R23" s="17"/>
      <c r="BE23" s="25"/>
    </row>
    <row r="24" spans="2:57" ht="6.95" customHeight="1">
      <c r="B24" s="17"/>
      <c r="AR24" s="17"/>
      <c r="BE24" s="25"/>
    </row>
    <row r="25" spans="2:57" ht="6.95" customHeight="1">
      <c r="B25" s="17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17"/>
      <c r="BE25" s="25"/>
    </row>
    <row r="26" spans="2:57" s="1" customFormat="1" ht="25.9" customHeight="1">
      <c r="B26" s="32"/>
      <c r="D26" s="33" t="s">
        <v>40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5">
        <f>ROUND(AG54,2)</f>
        <v>0</v>
      </c>
      <c r="AL26" s="34"/>
      <c r="AM26" s="34"/>
      <c r="AN26" s="34"/>
      <c r="AO26" s="34"/>
      <c r="AR26" s="32"/>
      <c r="BE26" s="25"/>
    </row>
    <row r="27" spans="2:57" s="1" customFormat="1" ht="6.95" customHeight="1">
      <c r="B27" s="32"/>
      <c r="AR27" s="32"/>
      <c r="BE27" s="25"/>
    </row>
    <row r="28" spans="2:57" s="1" customFormat="1" ht="12">
      <c r="B28" s="32"/>
      <c r="L28" s="36" t="s">
        <v>41</v>
      </c>
      <c r="M28" s="36"/>
      <c r="N28" s="36"/>
      <c r="O28" s="36"/>
      <c r="P28" s="36"/>
      <c r="W28" s="36" t="s">
        <v>42</v>
      </c>
      <c r="X28" s="36"/>
      <c r="Y28" s="36"/>
      <c r="Z28" s="36"/>
      <c r="AA28" s="36"/>
      <c r="AB28" s="36"/>
      <c r="AC28" s="36"/>
      <c r="AD28" s="36"/>
      <c r="AE28" s="36"/>
      <c r="AK28" s="36" t="s">
        <v>43</v>
      </c>
      <c r="AL28" s="36"/>
      <c r="AM28" s="36"/>
      <c r="AN28" s="36"/>
      <c r="AO28" s="36"/>
      <c r="AR28" s="32"/>
      <c r="BE28" s="25"/>
    </row>
    <row r="29" spans="2:57" s="2" customFormat="1" ht="14.4" customHeight="1">
      <c r="B29" s="37"/>
      <c r="D29" s="26" t="s">
        <v>44</v>
      </c>
      <c r="F29" s="26" t="s">
        <v>45</v>
      </c>
      <c r="L29" s="38">
        <v>0.21</v>
      </c>
      <c r="M29" s="2"/>
      <c r="N29" s="2"/>
      <c r="O29" s="2"/>
      <c r="P29" s="2"/>
      <c r="W29" s="39">
        <f>ROUND(AZ54,2)</f>
        <v>0</v>
      </c>
      <c r="X29" s="2"/>
      <c r="Y29" s="2"/>
      <c r="Z29" s="2"/>
      <c r="AA29" s="2"/>
      <c r="AB29" s="2"/>
      <c r="AC29" s="2"/>
      <c r="AD29" s="2"/>
      <c r="AE29" s="2"/>
      <c r="AK29" s="39">
        <f>ROUND(AV54,2)</f>
        <v>0</v>
      </c>
      <c r="AL29" s="2"/>
      <c r="AM29" s="2"/>
      <c r="AN29" s="2"/>
      <c r="AO29" s="2"/>
      <c r="AR29" s="37"/>
      <c r="BE29" s="25"/>
    </row>
    <row r="30" spans="2:57" s="2" customFormat="1" ht="14.4" customHeight="1">
      <c r="B30" s="37"/>
      <c r="F30" s="26" t="s">
        <v>46</v>
      </c>
      <c r="L30" s="38">
        <v>0.15</v>
      </c>
      <c r="M30" s="2"/>
      <c r="N30" s="2"/>
      <c r="O30" s="2"/>
      <c r="P30" s="2"/>
      <c r="W30" s="39">
        <f>ROUND(BA54,2)</f>
        <v>0</v>
      </c>
      <c r="X30" s="2"/>
      <c r="Y30" s="2"/>
      <c r="Z30" s="2"/>
      <c r="AA30" s="2"/>
      <c r="AB30" s="2"/>
      <c r="AC30" s="2"/>
      <c r="AD30" s="2"/>
      <c r="AE30" s="2"/>
      <c r="AK30" s="39">
        <f>ROUND(AW54,2)</f>
        <v>0</v>
      </c>
      <c r="AL30" s="2"/>
      <c r="AM30" s="2"/>
      <c r="AN30" s="2"/>
      <c r="AO30" s="2"/>
      <c r="AR30" s="37"/>
      <c r="BE30" s="25"/>
    </row>
    <row r="31" spans="2:57" s="2" customFormat="1" ht="14.4" customHeight="1" hidden="1">
      <c r="B31" s="37"/>
      <c r="F31" s="26" t="s">
        <v>47</v>
      </c>
      <c r="L31" s="38">
        <v>0.21</v>
      </c>
      <c r="M31" s="2"/>
      <c r="N31" s="2"/>
      <c r="O31" s="2"/>
      <c r="P31" s="2"/>
      <c r="W31" s="39">
        <f>ROUND(BB54,2)</f>
        <v>0</v>
      </c>
      <c r="X31" s="2"/>
      <c r="Y31" s="2"/>
      <c r="Z31" s="2"/>
      <c r="AA31" s="2"/>
      <c r="AB31" s="2"/>
      <c r="AC31" s="2"/>
      <c r="AD31" s="2"/>
      <c r="AE31" s="2"/>
      <c r="AK31" s="39">
        <v>0</v>
      </c>
      <c r="AL31" s="2"/>
      <c r="AM31" s="2"/>
      <c r="AN31" s="2"/>
      <c r="AO31" s="2"/>
      <c r="AR31" s="37"/>
      <c r="BE31" s="25"/>
    </row>
    <row r="32" spans="2:57" s="2" customFormat="1" ht="14.4" customHeight="1" hidden="1">
      <c r="B32" s="37"/>
      <c r="F32" s="26" t="s">
        <v>48</v>
      </c>
      <c r="L32" s="38">
        <v>0.15</v>
      </c>
      <c r="M32" s="2"/>
      <c r="N32" s="2"/>
      <c r="O32" s="2"/>
      <c r="P32" s="2"/>
      <c r="W32" s="39">
        <f>ROUND(BC54,2)</f>
        <v>0</v>
      </c>
      <c r="X32" s="2"/>
      <c r="Y32" s="2"/>
      <c r="Z32" s="2"/>
      <c r="AA32" s="2"/>
      <c r="AB32" s="2"/>
      <c r="AC32" s="2"/>
      <c r="AD32" s="2"/>
      <c r="AE32" s="2"/>
      <c r="AK32" s="39">
        <v>0</v>
      </c>
      <c r="AL32" s="2"/>
      <c r="AM32" s="2"/>
      <c r="AN32" s="2"/>
      <c r="AO32" s="2"/>
      <c r="AR32" s="37"/>
      <c r="BE32" s="25"/>
    </row>
    <row r="33" spans="2:57" s="2" customFormat="1" ht="14.4" customHeight="1" hidden="1">
      <c r="B33" s="37"/>
      <c r="F33" s="26" t="s">
        <v>49</v>
      </c>
      <c r="L33" s="38">
        <v>0</v>
      </c>
      <c r="M33" s="2"/>
      <c r="N33" s="2"/>
      <c r="O33" s="2"/>
      <c r="P33" s="2"/>
      <c r="W33" s="39">
        <f>ROUND(BD54,2)</f>
        <v>0</v>
      </c>
      <c r="X33" s="2"/>
      <c r="Y33" s="2"/>
      <c r="Z33" s="2"/>
      <c r="AA33" s="2"/>
      <c r="AB33" s="2"/>
      <c r="AC33" s="2"/>
      <c r="AD33" s="2"/>
      <c r="AE33" s="2"/>
      <c r="AK33" s="39">
        <v>0</v>
      </c>
      <c r="AL33" s="2"/>
      <c r="AM33" s="2"/>
      <c r="AN33" s="2"/>
      <c r="AO33" s="2"/>
      <c r="AR33" s="37"/>
      <c r="BE33" s="25"/>
    </row>
    <row r="34" spans="2:57" s="1" customFormat="1" ht="6.95" customHeight="1">
      <c r="B34" s="32"/>
      <c r="AR34" s="32"/>
      <c r="BE34" s="25"/>
    </row>
    <row r="35" spans="2:44" s="1" customFormat="1" ht="25.9" customHeight="1">
      <c r="B35" s="32"/>
      <c r="C35" s="40"/>
      <c r="D35" s="41" t="s">
        <v>50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51</v>
      </c>
      <c r="U35" s="42"/>
      <c r="V35" s="42"/>
      <c r="W35" s="42"/>
      <c r="X35" s="44" t="s">
        <v>52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5">
        <f>SUM(AK26:AK33)</f>
        <v>0</v>
      </c>
      <c r="AL35" s="42"/>
      <c r="AM35" s="42"/>
      <c r="AN35" s="42"/>
      <c r="AO35" s="46"/>
      <c r="AP35" s="40"/>
      <c r="AQ35" s="40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2"/>
    </row>
    <row r="41" spans="2:44" s="1" customFormat="1" ht="6.95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2"/>
    </row>
    <row r="42" spans="2:44" s="1" customFormat="1" ht="24.95" customHeight="1">
      <c r="B42" s="32"/>
      <c r="C42" s="18" t="s">
        <v>53</v>
      </c>
      <c r="AR42" s="32"/>
    </row>
    <row r="43" spans="2:44" s="1" customFormat="1" ht="6.95" customHeight="1">
      <c r="B43" s="32"/>
      <c r="AR43" s="32"/>
    </row>
    <row r="44" spans="2:44" s="1" customFormat="1" ht="12" customHeight="1">
      <c r="B44" s="32"/>
      <c r="C44" s="26" t="s">
        <v>13</v>
      </c>
      <c r="L44" s="1" t="str">
        <f>K5</f>
        <v>201910-1</v>
      </c>
      <c r="AR44" s="32"/>
    </row>
    <row r="45" spans="2:44" s="3" customFormat="1" ht="36.95" customHeight="1">
      <c r="B45" s="51"/>
      <c r="C45" s="52" t="s">
        <v>16</v>
      </c>
      <c r="L45" s="53" t="str">
        <f>K6</f>
        <v>Vinylová podlaha chodeb - PAVILON 3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R45" s="51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6" t="s">
        <v>20</v>
      </c>
      <c r="L47" s="54" t="str">
        <f>IF(K8="","",K8)</f>
        <v>Sedlčany</v>
      </c>
      <c r="AI47" s="26" t="s">
        <v>22</v>
      </c>
      <c r="AM47" s="55" t="str">
        <f>IF(AN8="","",AN8)</f>
        <v>10. 10. 2019</v>
      </c>
      <c r="AN47" s="55"/>
      <c r="AR47" s="32"/>
    </row>
    <row r="48" spans="2:44" s="1" customFormat="1" ht="6.95" customHeight="1">
      <c r="B48" s="32"/>
      <c r="AR48" s="32"/>
    </row>
    <row r="49" spans="2:56" s="1" customFormat="1" ht="13.65" customHeight="1">
      <c r="B49" s="32"/>
      <c r="C49" s="26" t="s">
        <v>24</v>
      </c>
      <c r="L49" s="1" t="str">
        <f>IF(E11="","",E11)</f>
        <v>Domov Sedlčany - poskytovatel soc. služeb</v>
      </c>
      <c r="AI49" s="26" t="s">
        <v>32</v>
      </c>
      <c r="AM49" s="6" t="str">
        <f>IF(E17="","",E17)</f>
        <v>JC Stavitelství s.r.o.</v>
      </c>
      <c r="AN49" s="1"/>
      <c r="AO49" s="1"/>
      <c r="AP49" s="1"/>
      <c r="AR49" s="32"/>
      <c r="AS49" s="56" t="s">
        <v>54</v>
      </c>
      <c r="AT49" s="57"/>
      <c r="AU49" s="58"/>
      <c r="AV49" s="58"/>
      <c r="AW49" s="58"/>
      <c r="AX49" s="58"/>
      <c r="AY49" s="58"/>
      <c r="AZ49" s="58"/>
      <c r="BA49" s="58"/>
      <c r="BB49" s="58"/>
      <c r="BC49" s="58"/>
      <c r="BD49" s="59"/>
    </row>
    <row r="50" spans="2:56" s="1" customFormat="1" ht="13.65" customHeight="1">
      <c r="B50" s="32"/>
      <c r="C50" s="26" t="s">
        <v>30</v>
      </c>
      <c r="L50" s="1" t="str">
        <f>IF(E14="Vyplň údaj","",E14)</f>
        <v/>
      </c>
      <c r="AI50" s="26" t="s">
        <v>37</v>
      </c>
      <c r="AM50" s="6" t="str">
        <f>IF(E20="","",E20)</f>
        <v>Ing. Jan Čanda</v>
      </c>
      <c r="AN50" s="1"/>
      <c r="AO50" s="1"/>
      <c r="AP50" s="1"/>
      <c r="AR50" s="32"/>
      <c r="AS50" s="60"/>
      <c r="AT50" s="61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56" s="1" customFormat="1" ht="10.8" customHeight="1">
      <c r="B51" s="32"/>
      <c r="AR51" s="32"/>
      <c r="AS51" s="60"/>
      <c r="AT51" s="61"/>
      <c r="AU51" s="62"/>
      <c r="AV51" s="62"/>
      <c r="AW51" s="62"/>
      <c r="AX51" s="62"/>
      <c r="AY51" s="62"/>
      <c r="AZ51" s="62"/>
      <c r="BA51" s="62"/>
      <c r="BB51" s="62"/>
      <c r="BC51" s="62"/>
      <c r="BD51" s="63"/>
    </row>
    <row r="52" spans="2:56" s="1" customFormat="1" ht="29.25" customHeight="1">
      <c r="B52" s="32"/>
      <c r="C52" s="64" t="s">
        <v>55</v>
      </c>
      <c r="D52" s="65"/>
      <c r="E52" s="65"/>
      <c r="F52" s="65"/>
      <c r="G52" s="65"/>
      <c r="H52" s="66"/>
      <c r="I52" s="67" t="s">
        <v>56</v>
      </c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8" t="s">
        <v>57</v>
      </c>
      <c r="AH52" s="65"/>
      <c r="AI52" s="65"/>
      <c r="AJ52" s="65"/>
      <c r="AK52" s="65"/>
      <c r="AL52" s="65"/>
      <c r="AM52" s="65"/>
      <c r="AN52" s="67" t="s">
        <v>58</v>
      </c>
      <c r="AO52" s="65"/>
      <c r="AP52" s="69"/>
      <c r="AQ52" s="70" t="s">
        <v>59</v>
      </c>
      <c r="AR52" s="32"/>
      <c r="AS52" s="71" t="s">
        <v>60</v>
      </c>
      <c r="AT52" s="72" t="s">
        <v>61</v>
      </c>
      <c r="AU52" s="72" t="s">
        <v>62</v>
      </c>
      <c r="AV52" s="72" t="s">
        <v>63</v>
      </c>
      <c r="AW52" s="72" t="s">
        <v>64</v>
      </c>
      <c r="AX52" s="72" t="s">
        <v>65</v>
      </c>
      <c r="AY52" s="72" t="s">
        <v>66</v>
      </c>
      <c r="AZ52" s="72" t="s">
        <v>67</v>
      </c>
      <c r="BA52" s="72" t="s">
        <v>68</v>
      </c>
      <c r="BB52" s="72" t="s">
        <v>69</v>
      </c>
      <c r="BC52" s="72" t="s">
        <v>70</v>
      </c>
      <c r="BD52" s="73" t="s">
        <v>71</v>
      </c>
    </row>
    <row r="53" spans="2:56" s="1" customFormat="1" ht="10.8" customHeight="1">
      <c r="B53" s="32"/>
      <c r="AR53" s="32"/>
      <c r="AS53" s="74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9"/>
    </row>
    <row r="54" spans="2:90" s="4" customFormat="1" ht="32.4" customHeight="1">
      <c r="B54" s="75"/>
      <c r="C54" s="76" t="s">
        <v>72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8">
        <f>ROUND(AG55,2)</f>
        <v>0</v>
      </c>
      <c r="AH54" s="78"/>
      <c r="AI54" s="78"/>
      <c r="AJ54" s="78"/>
      <c r="AK54" s="78"/>
      <c r="AL54" s="78"/>
      <c r="AM54" s="78"/>
      <c r="AN54" s="79">
        <f>SUM(AG54,AT54)</f>
        <v>0</v>
      </c>
      <c r="AO54" s="79"/>
      <c r="AP54" s="79"/>
      <c r="AQ54" s="80" t="s">
        <v>1</v>
      </c>
      <c r="AR54" s="75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73</v>
      </c>
      <c r="BT54" s="85" t="s">
        <v>74</v>
      </c>
      <c r="BU54" s="86" t="s">
        <v>75</v>
      </c>
      <c r="BV54" s="85" t="s">
        <v>76</v>
      </c>
      <c r="BW54" s="85" t="s">
        <v>4</v>
      </c>
      <c r="BX54" s="85" t="s">
        <v>77</v>
      </c>
      <c r="CL54" s="85" t="s">
        <v>1</v>
      </c>
    </row>
    <row r="55" spans="1:91" s="5" customFormat="1" ht="16.5" customHeight="1">
      <c r="A55" s="87" t="s">
        <v>78</v>
      </c>
      <c r="B55" s="88"/>
      <c r="C55" s="89"/>
      <c r="D55" s="90" t="s">
        <v>79</v>
      </c>
      <c r="E55" s="90"/>
      <c r="F55" s="90"/>
      <c r="G55" s="90"/>
      <c r="H55" s="90"/>
      <c r="I55" s="91"/>
      <c r="J55" s="90" t="s">
        <v>80</v>
      </c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2">
        <f>'01 - Chodba 3.NP - P3'!J30</f>
        <v>0</v>
      </c>
      <c r="AH55" s="91"/>
      <c r="AI55" s="91"/>
      <c r="AJ55" s="91"/>
      <c r="AK55" s="91"/>
      <c r="AL55" s="91"/>
      <c r="AM55" s="91"/>
      <c r="AN55" s="92">
        <f>SUM(AG55,AT55)</f>
        <v>0</v>
      </c>
      <c r="AO55" s="91"/>
      <c r="AP55" s="91"/>
      <c r="AQ55" s="93" t="s">
        <v>81</v>
      </c>
      <c r="AR55" s="88"/>
      <c r="AS55" s="94">
        <v>0</v>
      </c>
      <c r="AT55" s="95">
        <f>ROUND(SUM(AV55:AW55),2)</f>
        <v>0</v>
      </c>
      <c r="AU55" s="96">
        <f>'01 - Chodba 3.NP - P3'!P87</f>
        <v>0</v>
      </c>
      <c r="AV55" s="95">
        <f>'01 - Chodba 3.NP - P3'!J33</f>
        <v>0</v>
      </c>
      <c r="AW55" s="95">
        <f>'01 - Chodba 3.NP - P3'!J34</f>
        <v>0</v>
      </c>
      <c r="AX55" s="95">
        <f>'01 - Chodba 3.NP - P3'!J35</f>
        <v>0</v>
      </c>
      <c r="AY55" s="95">
        <f>'01 - Chodba 3.NP - P3'!J36</f>
        <v>0</v>
      </c>
      <c r="AZ55" s="95">
        <f>'01 - Chodba 3.NP - P3'!F33</f>
        <v>0</v>
      </c>
      <c r="BA55" s="95">
        <f>'01 - Chodba 3.NP - P3'!F34</f>
        <v>0</v>
      </c>
      <c r="BB55" s="95">
        <f>'01 - Chodba 3.NP - P3'!F35</f>
        <v>0</v>
      </c>
      <c r="BC55" s="95">
        <f>'01 - Chodba 3.NP - P3'!F36</f>
        <v>0</v>
      </c>
      <c r="BD55" s="97">
        <f>'01 - Chodba 3.NP - P3'!F37</f>
        <v>0</v>
      </c>
      <c r="BT55" s="98" t="s">
        <v>82</v>
      </c>
      <c r="BV55" s="98" t="s">
        <v>76</v>
      </c>
      <c r="BW55" s="98" t="s">
        <v>83</v>
      </c>
      <c r="BX55" s="98" t="s">
        <v>4</v>
      </c>
      <c r="CL55" s="98" t="s">
        <v>1</v>
      </c>
      <c r="CM55" s="98" t="s">
        <v>82</v>
      </c>
    </row>
    <row r="56" spans="2:44" s="1" customFormat="1" ht="30" customHeight="1">
      <c r="B56" s="32"/>
      <c r="AR56" s="32"/>
    </row>
    <row r="57" spans="2:44" s="1" customFormat="1" ht="6.95" customHeight="1"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32"/>
    </row>
  </sheetData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01 - Chodba 3.NP - P3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0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9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13" t="s">
        <v>5</v>
      </c>
      <c r="AT2" s="14" t="s">
        <v>83</v>
      </c>
    </row>
    <row r="3" spans="2:46" ht="6.95" customHeight="1">
      <c r="B3" s="15"/>
      <c r="C3" s="16"/>
      <c r="D3" s="16"/>
      <c r="E3" s="16"/>
      <c r="F3" s="16"/>
      <c r="G3" s="16"/>
      <c r="H3" s="16"/>
      <c r="I3" s="100"/>
      <c r="J3" s="16"/>
      <c r="K3" s="16"/>
      <c r="L3" s="17"/>
      <c r="AT3" s="14" t="s">
        <v>82</v>
      </c>
    </row>
    <row r="4" spans="2:46" ht="24.95" customHeight="1">
      <c r="B4" s="17"/>
      <c r="D4" s="18" t="s">
        <v>84</v>
      </c>
      <c r="L4" s="17"/>
      <c r="M4" s="19" t="s">
        <v>10</v>
      </c>
      <c r="AT4" s="14" t="s">
        <v>3</v>
      </c>
    </row>
    <row r="5" spans="2:12" ht="6.95" customHeight="1">
      <c r="B5" s="17"/>
      <c r="L5" s="17"/>
    </row>
    <row r="6" spans="2:12" ht="12" customHeight="1">
      <c r="B6" s="17"/>
      <c r="D6" s="26" t="s">
        <v>16</v>
      </c>
      <c r="L6" s="17"/>
    </row>
    <row r="7" spans="2:12" ht="16.5" customHeight="1">
      <c r="B7" s="17"/>
      <c r="E7" s="101" t="str">
        <f>'Rekapitulace stavby'!K6</f>
        <v>Vinylová podlaha chodeb - PAVILON 3</v>
      </c>
      <c r="F7" s="26"/>
      <c r="G7" s="26"/>
      <c r="H7" s="26"/>
      <c r="L7" s="17"/>
    </row>
    <row r="8" spans="2:12" s="1" customFormat="1" ht="12" customHeight="1">
      <c r="B8" s="32"/>
      <c r="D8" s="26" t="s">
        <v>85</v>
      </c>
      <c r="I8" s="102"/>
      <c r="L8" s="32"/>
    </row>
    <row r="9" spans="2:12" s="1" customFormat="1" ht="36.95" customHeight="1">
      <c r="B9" s="32"/>
      <c r="E9" s="53" t="s">
        <v>86</v>
      </c>
      <c r="F9" s="1"/>
      <c r="G9" s="1"/>
      <c r="H9" s="1"/>
      <c r="I9" s="102"/>
      <c r="L9" s="32"/>
    </row>
    <row r="10" spans="2:12" s="1" customFormat="1" ht="12">
      <c r="B10" s="32"/>
      <c r="I10" s="102"/>
      <c r="L10" s="32"/>
    </row>
    <row r="11" spans="2:12" s="1" customFormat="1" ht="12" customHeight="1">
      <c r="B11" s="32"/>
      <c r="D11" s="26" t="s">
        <v>18</v>
      </c>
      <c r="F11" s="14" t="s">
        <v>1</v>
      </c>
      <c r="I11" s="103" t="s">
        <v>19</v>
      </c>
      <c r="J11" s="14" t="s">
        <v>1</v>
      </c>
      <c r="L11" s="32"/>
    </row>
    <row r="12" spans="2:12" s="1" customFormat="1" ht="12" customHeight="1">
      <c r="B12" s="32"/>
      <c r="D12" s="26" t="s">
        <v>20</v>
      </c>
      <c r="F12" s="14" t="s">
        <v>21</v>
      </c>
      <c r="I12" s="103" t="s">
        <v>22</v>
      </c>
      <c r="J12" s="55" t="str">
        <f>'Rekapitulace stavby'!AN8</f>
        <v>10. 10. 2019</v>
      </c>
      <c r="L12" s="32"/>
    </row>
    <row r="13" spans="2:12" s="1" customFormat="1" ht="10.8" customHeight="1">
      <c r="B13" s="32"/>
      <c r="I13" s="102"/>
      <c r="L13" s="32"/>
    </row>
    <row r="14" spans="2:12" s="1" customFormat="1" ht="12" customHeight="1">
      <c r="B14" s="32"/>
      <c r="D14" s="26" t="s">
        <v>24</v>
      </c>
      <c r="I14" s="103" t="s">
        <v>25</v>
      </c>
      <c r="J14" s="14" t="s">
        <v>26</v>
      </c>
      <c r="L14" s="32"/>
    </row>
    <row r="15" spans="2:12" s="1" customFormat="1" ht="18" customHeight="1">
      <c r="B15" s="32"/>
      <c r="E15" s="14" t="s">
        <v>27</v>
      </c>
      <c r="I15" s="103" t="s">
        <v>28</v>
      </c>
      <c r="J15" s="14" t="s">
        <v>29</v>
      </c>
      <c r="L15" s="32"/>
    </row>
    <row r="16" spans="2:12" s="1" customFormat="1" ht="6.95" customHeight="1">
      <c r="B16" s="32"/>
      <c r="I16" s="102"/>
      <c r="L16" s="32"/>
    </row>
    <row r="17" spans="2:12" s="1" customFormat="1" ht="12" customHeight="1">
      <c r="B17" s="32"/>
      <c r="D17" s="26" t="s">
        <v>30</v>
      </c>
      <c r="I17" s="103" t="s">
        <v>25</v>
      </c>
      <c r="J17" s="27" t="str">
        <f>'Rekapitulace stavby'!AN13</f>
        <v>Vyplň údaj</v>
      </c>
      <c r="L17" s="32"/>
    </row>
    <row r="18" spans="2:12" s="1" customFormat="1" ht="18" customHeight="1">
      <c r="B18" s="32"/>
      <c r="E18" s="27" t="str">
        <f>'Rekapitulace stavby'!E14</f>
        <v>Vyplň údaj</v>
      </c>
      <c r="F18" s="14"/>
      <c r="G18" s="14"/>
      <c r="H18" s="14"/>
      <c r="I18" s="103" t="s">
        <v>28</v>
      </c>
      <c r="J18" s="27" t="str">
        <f>'Rekapitulace stavby'!AN14</f>
        <v>Vyplň údaj</v>
      </c>
      <c r="L18" s="32"/>
    </row>
    <row r="19" spans="2:12" s="1" customFormat="1" ht="6.95" customHeight="1">
      <c r="B19" s="32"/>
      <c r="I19" s="102"/>
      <c r="L19" s="32"/>
    </row>
    <row r="20" spans="2:12" s="1" customFormat="1" ht="12" customHeight="1">
      <c r="B20" s="32"/>
      <c r="D20" s="26" t="s">
        <v>32</v>
      </c>
      <c r="I20" s="103" t="s">
        <v>25</v>
      </c>
      <c r="J20" s="14" t="s">
        <v>33</v>
      </c>
      <c r="L20" s="32"/>
    </row>
    <row r="21" spans="2:12" s="1" customFormat="1" ht="18" customHeight="1">
      <c r="B21" s="32"/>
      <c r="E21" s="14" t="s">
        <v>34</v>
      </c>
      <c r="I21" s="103" t="s">
        <v>28</v>
      </c>
      <c r="J21" s="14" t="s">
        <v>35</v>
      </c>
      <c r="L21" s="32"/>
    </row>
    <row r="22" spans="2:12" s="1" customFormat="1" ht="6.95" customHeight="1">
      <c r="B22" s="32"/>
      <c r="I22" s="102"/>
      <c r="L22" s="32"/>
    </row>
    <row r="23" spans="2:12" s="1" customFormat="1" ht="12" customHeight="1">
      <c r="B23" s="32"/>
      <c r="D23" s="26" t="s">
        <v>37</v>
      </c>
      <c r="I23" s="103" t="s">
        <v>25</v>
      </c>
      <c r="J23" s="14" t="s">
        <v>1</v>
      </c>
      <c r="L23" s="32"/>
    </row>
    <row r="24" spans="2:12" s="1" customFormat="1" ht="18" customHeight="1">
      <c r="B24" s="32"/>
      <c r="E24" s="14" t="s">
        <v>38</v>
      </c>
      <c r="I24" s="103" t="s">
        <v>28</v>
      </c>
      <c r="J24" s="14" t="s">
        <v>1</v>
      </c>
      <c r="L24" s="32"/>
    </row>
    <row r="25" spans="2:12" s="1" customFormat="1" ht="6.95" customHeight="1">
      <c r="B25" s="32"/>
      <c r="I25" s="102"/>
      <c r="L25" s="32"/>
    </row>
    <row r="26" spans="2:12" s="1" customFormat="1" ht="12" customHeight="1">
      <c r="B26" s="32"/>
      <c r="D26" s="26" t="s">
        <v>39</v>
      </c>
      <c r="I26" s="102"/>
      <c r="L26" s="32"/>
    </row>
    <row r="27" spans="2:12" s="6" customFormat="1" ht="16.5" customHeight="1">
      <c r="B27" s="104"/>
      <c r="E27" s="30" t="s">
        <v>1</v>
      </c>
      <c r="F27" s="30"/>
      <c r="G27" s="30"/>
      <c r="H27" s="30"/>
      <c r="I27" s="105"/>
      <c r="L27" s="104"/>
    </row>
    <row r="28" spans="2:12" s="1" customFormat="1" ht="6.95" customHeight="1">
      <c r="B28" s="32"/>
      <c r="I28" s="102"/>
      <c r="L28" s="32"/>
    </row>
    <row r="29" spans="2:12" s="1" customFormat="1" ht="6.95" customHeight="1">
      <c r="B29" s="32"/>
      <c r="D29" s="58"/>
      <c r="E29" s="58"/>
      <c r="F29" s="58"/>
      <c r="G29" s="58"/>
      <c r="H29" s="58"/>
      <c r="I29" s="106"/>
      <c r="J29" s="58"/>
      <c r="K29" s="58"/>
      <c r="L29" s="32"/>
    </row>
    <row r="30" spans="2:12" s="1" customFormat="1" ht="25.4" customHeight="1">
      <c r="B30" s="32"/>
      <c r="D30" s="107" t="s">
        <v>40</v>
      </c>
      <c r="I30" s="102"/>
      <c r="J30" s="79">
        <f>ROUND(J87,2)</f>
        <v>0</v>
      </c>
      <c r="L30" s="32"/>
    </row>
    <row r="31" spans="2:12" s="1" customFormat="1" ht="6.95" customHeight="1">
      <c r="B31" s="32"/>
      <c r="D31" s="58"/>
      <c r="E31" s="58"/>
      <c r="F31" s="58"/>
      <c r="G31" s="58"/>
      <c r="H31" s="58"/>
      <c r="I31" s="106"/>
      <c r="J31" s="58"/>
      <c r="K31" s="58"/>
      <c r="L31" s="32"/>
    </row>
    <row r="32" spans="2:12" s="1" customFormat="1" ht="14.4" customHeight="1">
      <c r="B32" s="32"/>
      <c r="F32" s="36" t="s">
        <v>42</v>
      </c>
      <c r="I32" s="108" t="s">
        <v>41</v>
      </c>
      <c r="J32" s="36" t="s">
        <v>43</v>
      </c>
      <c r="L32" s="32"/>
    </row>
    <row r="33" spans="2:12" s="1" customFormat="1" ht="14.4" customHeight="1">
      <c r="B33" s="32"/>
      <c r="D33" s="26" t="s">
        <v>44</v>
      </c>
      <c r="E33" s="26" t="s">
        <v>45</v>
      </c>
      <c r="F33" s="109">
        <f>ROUND((SUM(BE87:BE119)),2)</f>
        <v>0</v>
      </c>
      <c r="I33" s="110">
        <v>0.21</v>
      </c>
      <c r="J33" s="109">
        <f>ROUND(((SUM(BE87:BE119))*I33),2)</f>
        <v>0</v>
      </c>
      <c r="L33" s="32"/>
    </row>
    <row r="34" spans="2:12" s="1" customFormat="1" ht="14.4" customHeight="1">
      <c r="B34" s="32"/>
      <c r="E34" s="26" t="s">
        <v>46</v>
      </c>
      <c r="F34" s="109">
        <f>ROUND((SUM(BF87:BF119)),2)</f>
        <v>0</v>
      </c>
      <c r="I34" s="110">
        <v>0.15</v>
      </c>
      <c r="J34" s="109">
        <f>ROUND(((SUM(BF87:BF119))*I34),2)</f>
        <v>0</v>
      </c>
      <c r="L34" s="32"/>
    </row>
    <row r="35" spans="2:12" s="1" customFormat="1" ht="14.4" customHeight="1" hidden="1">
      <c r="B35" s="32"/>
      <c r="E35" s="26" t="s">
        <v>47</v>
      </c>
      <c r="F35" s="109">
        <f>ROUND((SUM(BG87:BG119)),2)</f>
        <v>0</v>
      </c>
      <c r="I35" s="110">
        <v>0.21</v>
      </c>
      <c r="J35" s="109">
        <f>0</f>
        <v>0</v>
      </c>
      <c r="L35" s="32"/>
    </row>
    <row r="36" spans="2:12" s="1" customFormat="1" ht="14.4" customHeight="1" hidden="1">
      <c r="B36" s="32"/>
      <c r="E36" s="26" t="s">
        <v>48</v>
      </c>
      <c r="F36" s="109">
        <f>ROUND((SUM(BH87:BH119)),2)</f>
        <v>0</v>
      </c>
      <c r="I36" s="110">
        <v>0.15</v>
      </c>
      <c r="J36" s="109">
        <f>0</f>
        <v>0</v>
      </c>
      <c r="L36" s="32"/>
    </row>
    <row r="37" spans="2:12" s="1" customFormat="1" ht="14.4" customHeight="1" hidden="1">
      <c r="B37" s="32"/>
      <c r="E37" s="26" t="s">
        <v>49</v>
      </c>
      <c r="F37" s="109">
        <f>ROUND((SUM(BI87:BI119)),2)</f>
        <v>0</v>
      </c>
      <c r="I37" s="110">
        <v>0</v>
      </c>
      <c r="J37" s="109">
        <f>0</f>
        <v>0</v>
      </c>
      <c r="L37" s="32"/>
    </row>
    <row r="38" spans="2:12" s="1" customFormat="1" ht="6.95" customHeight="1">
      <c r="B38" s="32"/>
      <c r="I38" s="102"/>
      <c r="L38" s="32"/>
    </row>
    <row r="39" spans="2:12" s="1" customFormat="1" ht="25.4" customHeight="1">
      <c r="B39" s="32"/>
      <c r="C39" s="111"/>
      <c r="D39" s="112" t="s">
        <v>50</v>
      </c>
      <c r="E39" s="66"/>
      <c r="F39" s="66"/>
      <c r="G39" s="113" t="s">
        <v>51</v>
      </c>
      <c r="H39" s="114" t="s">
        <v>52</v>
      </c>
      <c r="I39" s="115"/>
      <c r="J39" s="116">
        <f>SUM(J30:J37)</f>
        <v>0</v>
      </c>
      <c r="K39" s="117"/>
      <c r="L39" s="32"/>
    </row>
    <row r="40" spans="2:12" s="1" customFormat="1" ht="14.4" customHeight="1">
      <c r="B40" s="47"/>
      <c r="C40" s="48"/>
      <c r="D40" s="48"/>
      <c r="E40" s="48"/>
      <c r="F40" s="48"/>
      <c r="G40" s="48"/>
      <c r="H40" s="48"/>
      <c r="I40" s="118"/>
      <c r="J40" s="48"/>
      <c r="K40" s="48"/>
      <c r="L40" s="32"/>
    </row>
    <row r="44" spans="2:12" s="1" customFormat="1" ht="6.95" customHeight="1">
      <c r="B44" s="49"/>
      <c r="C44" s="50"/>
      <c r="D44" s="50"/>
      <c r="E44" s="50"/>
      <c r="F44" s="50"/>
      <c r="G44" s="50"/>
      <c r="H44" s="50"/>
      <c r="I44" s="119"/>
      <c r="J44" s="50"/>
      <c r="K44" s="50"/>
      <c r="L44" s="32"/>
    </row>
    <row r="45" spans="2:12" s="1" customFormat="1" ht="24.95" customHeight="1">
      <c r="B45" s="32"/>
      <c r="C45" s="18" t="s">
        <v>87</v>
      </c>
      <c r="I45" s="102"/>
      <c r="L45" s="32"/>
    </row>
    <row r="46" spans="2:12" s="1" customFormat="1" ht="6.95" customHeight="1">
      <c r="B46" s="32"/>
      <c r="I46" s="102"/>
      <c r="L46" s="32"/>
    </row>
    <row r="47" spans="2:12" s="1" customFormat="1" ht="12" customHeight="1">
      <c r="B47" s="32"/>
      <c r="C47" s="26" t="s">
        <v>16</v>
      </c>
      <c r="I47" s="102"/>
      <c r="L47" s="32"/>
    </row>
    <row r="48" spans="2:12" s="1" customFormat="1" ht="16.5" customHeight="1">
      <c r="B48" s="32"/>
      <c r="E48" s="101" t="str">
        <f>E7</f>
        <v>Vinylová podlaha chodeb - PAVILON 3</v>
      </c>
      <c r="F48" s="26"/>
      <c r="G48" s="26"/>
      <c r="H48" s="26"/>
      <c r="I48" s="102"/>
      <c r="L48" s="32"/>
    </row>
    <row r="49" spans="2:12" s="1" customFormat="1" ht="12" customHeight="1">
      <c r="B49" s="32"/>
      <c r="C49" s="26" t="s">
        <v>85</v>
      </c>
      <c r="I49" s="102"/>
      <c r="L49" s="32"/>
    </row>
    <row r="50" spans="2:12" s="1" customFormat="1" ht="16.5" customHeight="1">
      <c r="B50" s="32"/>
      <c r="E50" s="53" t="str">
        <f>E9</f>
        <v>01 - Chodba 3.NP - P3</v>
      </c>
      <c r="F50" s="1"/>
      <c r="G50" s="1"/>
      <c r="H50" s="1"/>
      <c r="I50" s="102"/>
      <c r="L50" s="32"/>
    </row>
    <row r="51" spans="2:12" s="1" customFormat="1" ht="6.95" customHeight="1">
      <c r="B51" s="32"/>
      <c r="I51" s="102"/>
      <c r="L51" s="32"/>
    </row>
    <row r="52" spans="2:12" s="1" customFormat="1" ht="12" customHeight="1">
      <c r="B52" s="32"/>
      <c r="C52" s="26" t="s">
        <v>20</v>
      </c>
      <c r="F52" s="14" t="str">
        <f>F12</f>
        <v>Sedlčany</v>
      </c>
      <c r="I52" s="103" t="s">
        <v>22</v>
      </c>
      <c r="J52" s="55" t="str">
        <f>IF(J12="","",J12)</f>
        <v>10. 10. 2019</v>
      </c>
      <c r="L52" s="32"/>
    </row>
    <row r="53" spans="2:12" s="1" customFormat="1" ht="6.95" customHeight="1">
      <c r="B53" s="32"/>
      <c r="I53" s="102"/>
      <c r="L53" s="32"/>
    </row>
    <row r="54" spans="2:12" s="1" customFormat="1" ht="13.65" customHeight="1">
      <c r="B54" s="32"/>
      <c r="C54" s="26" t="s">
        <v>24</v>
      </c>
      <c r="F54" s="14" t="str">
        <f>E15</f>
        <v>Domov Sedlčany - poskytovatel soc. služeb</v>
      </c>
      <c r="I54" s="103" t="s">
        <v>32</v>
      </c>
      <c r="J54" s="30" t="str">
        <f>E21</f>
        <v>JC Stavitelství s.r.o.</v>
      </c>
      <c r="L54" s="32"/>
    </row>
    <row r="55" spans="2:12" s="1" customFormat="1" ht="13.65" customHeight="1">
      <c r="B55" s="32"/>
      <c r="C55" s="26" t="s">
        <v>30</v>
      </c>
      <c r="F55" s="14" t="str">
        <f>IF(E18="","",E18)</f>
        <v>Vyplň údaj</v>
      </c>
      <c r="I55" s="103" t="s">
        <v>37</v>
      </c>
      <c r="J55" s="30" t="str">
        <f>E24</f>
        <v>Ing. Jan Čanda</v>
      </c>
      <c r="L55" s="32"/>
    </row>
    <row r="56" spans="2:12" s="1" customFormat="1" ht="10.3" customHeight="1">
      <c r="B56" s="32"/>
      <c r="I56" s="102"/>
      <c r="L56" s="32"/>
    </row>
    <row r="57" spans="2:12" s="1" customFormat="1" ht="29.25" customHeight="1">
      <c r="B57" s="32"/>
      <c r="C57" s="120" t="s">
        <v>88</v>
      </c>
      <c r="D57" s="111"/>
      <c r="E57" s="111"/>
      <c r="F57" s="111"/>
      <c r="G57" s="111"/>
      <c r="H57" s="111"/>
      <c r="I57" s="121"/>
      <c r="J57" s="122" t="s">
        <v>89</v>
      </c>
      <c r="K57" s="111"/>
      <c r="L57" s="32"/>
    </row>
    <row r="58" spans="2:12" s="1" customFormat="1" ht="10.3" customHeight="1">
      <c r="B58" s="32"/>
      <c r="I58" s="102"/>
      <c r="L58" s="32"/>
    </row>
    <row r="59" spans="2:47" s="1" customFormat="1" ht="22.8" customHeight="1">
      <c r="B59" s="32"/>
      <c r="C59" s="123" t="s">
        <v>90</v>
      </c>
      <c r="I59" s="102"/>
      <c r="J59" s="79">
        <f>J87</f>
        <v>0</v>
      </c>
      <c r="L59" s="32"/>
      <c r="AU59" s="14" t="s">
        <v>91</v>
      </c>
    </row>
    <row r="60" spans="2:12" s="7" customFormat="1" ht="24.95" customHeight="1">
      <c r="B60" s="124"/>
      <c r="D60" s="125" t="s">
        <v>92</v>
      </c>
      <c r="E60" s="126"/>
      <c r="F60" s="126"/>
      <c r="G60" s="126"/>
      <c r="H60" s="126"/>
      <c r="I60" s="127"/>
      <c r="J60" s="128">
        <f>J88</f>
        <v>0</v>
      </c>
      <c r="L60" s="124"/>
    </row>
    <row r="61" spans="2:12" s="8" customFormat="1" ht="19.9" customHeight="1">
      <c r="B61" s="129"/>
      <c r="D61" s="130" t="s">
        <v>93</v>
      </c>
      <c r="E61" s="131"/>
      <c r="F61" s="131"/>
      <c r="G61" s="131"/>
      <c r="H61" s="131"/>
      <c r="I61" s="132"/>
      <c r="J61" s="133">
        <f>J89</f>
        <v>0</v>
      </c>
      <c r="L61" s="129"/>
    </row>
    <row r="62" spans="2:12" s="8" customFormat="1" ht="19.9" customHeight="1">
      <c r="B62" s="129"/>
      <c r="D62" s="130" t="s">
        <v>94</v>
      </c>
      <c r="E62" s="131"/>
      <c r="F62" s="131"/>
      <c r="G62" s="131"/>
      <c r="H62" s="131"/>
      <c r="I62" s="132"/>
      <c r="J62" s="133">
        <f>J93</f>
        <v>0</v>
      </c>
      <c r="L62" s="129"/>
    </row>
    <row r="63" spans="2:12" s="8" customFormat="1" ht="19.9" customHeight="1">
      <c r="B63" s="129"/>
      <c r="D63" s="130" t="s">
        <v>95</v>
      </c>
      <c r="E63" s="131"/>
      <c r="F63" s="131"/>
      <c r="G63" s="131"/>
      <c r="H63" s="131"/>
      <c r="I63" s="132"/>
      <c r="J63" s="133">
        <f>J111</f>
        <v>0</v>
      </c>
      <c r="L63" s="129"/>
    </row>
    <row r="64" spans="2:12" s="7" customFormat="1" ht="24.95" customHeight="1">
      <c r="B64" s="124"/>
      <c r="D64" s="125" t="s">
        <v>96</v>
      </c>
      <c r="E64" s="126"/>
      <c r="F64" s="126"/>
      <c r="G64" s="126"/>
      <c r="H64" s="126"/>
      <c r="I64" s="127"/>
      <c r="J64" s="128">
        <f>J113</f>
        <v>0</v>
      </c>
      <c r="L64" s="124"/>
    </row>
    <row r="65" spans="2:12" s="8" customFormat="1" ht="19.9" customHeight="1">
      <c r="B65" s="129"/>
      <c r="D65" s="130" t="s">
        <v>97</v>
      </c>
      <c r="E65" s="131"/>
      <c r="F65" s="131"/>
      <c r="G65" s="131"/>
      <c r="H65" s="131"/>
      <c r="I65" s="132"/>
      <c r="J65" s="133">
        <f>J114</f>
        <v>0</v>
      </c>
      <c r="L65" s="129"/>
    </row>
    <row r="66" spans="2:12" s="8" customFormat="1" ht="19.9" customHeight="1">
      <c r="B66" s="129"/>
      <c r="D66" s="130" t="s">
        <v>98</v>
      </c>
      <c r="E66" s="131"/>
      <c r="F66" s="131"/>
      <c r="G66" s="131"/>
      <c r="H66" s="131"/>
      <c r="I66" s="132"/>
      <c r="J66" s="133">
        <f>J116</f>
        <v>0</v>
      </c>
      <c r="L66" s="129"/>
    </row>
    <row r="67" spans="2:12" s="8" customFormat="1" ht="19.9" customHeight="1">
      <c r="B67" s="129"/>
      <c r="D67" s="130" t="s">
        <v>99</v>
      </c>
      <c r="E67" s="131"/>
      <c r="F67" s="131"/>
      <c r="G67" s="131"/>
      <c r="H67" s="131"/>
      <c r="I67" s="132"/>
      <c r="J67" s="133">
        <f>J118</f>
        <v>0</v>
      </c>
      <c r="L67" s="129"/>
    </row>
    <row r="68" spans="2:12" s="1" customFormat="1" ht="21.8" customHeight="1">
      <c r="B68" s="32"/>
      <c r="I68" s="102"/>
      <c r="L68" s="32"/>
    </row>
    <row r="69" spans="2:12" s="1" customFormat="1" ht="6.95" customHeight="1">
      <c r="B69" s="47"/>
      <c r="C69" s="48"/>
      <c r="D69" s="48"/>
      <c r="E69" s="48"/>
      <c r="F69" s="48"/>
      <c r="G69" s="48"/>
      <c r="H69" s="48"/>
      <c r="I69" s="118"/>
      <c r="J69" s="48"/>
      <c r="K69" s="48"/>
      <c r="L69" s="32"/>
    </row>
    <row r="73" spans="2:12" s="1" customFormat="1" ht="6.95" customHeight="1">
      <c r="B73" s="49"/>
      <c r="C73" s="50"/>
      <c r="D73" s="50"/>
      <c r="E73" s="50"/>
      <c r="F73" s="50"/>
      <c r="G73" s="50"/>
      <c r="H73" s="50"/>
      <c r="I73" s="119"/>
      <c r="J73" s="50"/>
      <c r="K73" s="50"/>
      <c r="L73" s="32"/>
    </row>
    <row r="74" spans="2:12" s="1" customFormat="1" ht="24.95" customHeight="1">
      <c r="B74" s="32"/>
      <c r="C74" s="18" t="s">
        <v>100</v>
      </c>
      <c r="I74" s="102"/>
      <c r="L74" s="32"/>
    </row>
    <row r="75" spans="2:12" s="1" customFormat="1" ht="6.95" customHeight="1">
      <c r="B75" s="32"/>
      <c r="I75" s="102"/>
      <c r="L75" s="32"/>
    </row>
    <row r="76" spans="2:12" s="1" customFormat="1" ht="12" customHeight="1">
      <c r="B76" s="32"/>
      <c r="C76" s="26" t="s">
        <v>16</v>
      </c>
      <c r="I76" s="102"/>
      <c r="L76" s="32"/>
    </row>
    <row r="77" spans="2:12" s="1" customFormat="1" ht="16.5" customHeight="1">
      <c r="B77" s="32"/>
      <c r="E77" s="101" t="str">
        <f>E7</f>
        <v>Vinylová podlaha chodeb - PAVILON 3</v>
      </c>
      <c r="F77" s="26"/>
      <c r="G77" s="26"/>
      <c r="H77" s="26"/>
      <c r="I77" s="102"/>
      <c r="L77" s="32"/>
    </row>
    <row r="78" spans="2:12" s="1" customFormat="1" ht="12" customHeight="1">
      <c r="B78" s="32"/>
      <c r="C78" s="26" t="s">
        <v>85</v>
      </c>
      <c r="I78" s="102"/>
      <c r="L78" s="32"/>
    </row>
    <row r="79" spans="2:12" s="1" customFormat="1" ht="16.5" customHeight="1">
      <c r="B79" s="32"/>
      <c r="E79" s="53" t="str">
        <f>E9</f>
        <v>01 - Chodba 3.NP - P3</v>
      </c>
      <c r="F79" s="1"/>
      <c r="G79" s="1"/>
      <c r="H79" s="1"/>
      <c r="I79" s="102"/>
      <c r="L79" s="32"/>
    </row>
    <row r="80" spans="2:12" s="1" customFormat="1" ht="6.95" customHeight="1">
      <c r="B80" s="32"/>
      <c r="I80" s="102"/>
      <c r="L80" s="32"/>
    </row>
    <row r="81" spans="2:12" s="1" customFormat="1" ht="12" customHeight="1">
      <c r="B81" s="32"/>
      <c r="C81" s="26" t="s">
        <v>20</v>
      </c>
      <c r="F81" s="14" t="str">
        <f>F12</f>
        <v>Sedlčany</v>
      </c>
      <c r="I81" s="103" t="s">
        <v>22</v>
      </c>
      <c r="J81" s="55" t="str">
        <f>IF(J12="","",J12)</f>
        <v>10. 10. 2019</v>
      </c>
      <c r="L81" s="32"/>
    </row>
    <row r="82" spans="2:12" s="1" customFormat="1" ht="6.95" customHeight="1">
      <c r="B82" s="32"/>
      <c r="I82" s="102"/>
      <c r="L82" s="32"/>
    </row>
    <row r="83" spans="2:12" s="1" customFormat="1" ht="13.65" customHeight="1">
      <c r="B83" s="32"/>
      <c r="C83" s="26" t="s">
        <v>24</v>
      </c>
      <c r="F83" s="14" t="str">
        <f>E15</f>
        <v>Domov Sedlčany - poskytovatel soc. služeb</v>
      </c>
      <c r="I83" s="103" t="s">
        <v>32</v>
      </c>
      <c r="J83" s="30" t="str">
        <f>E21</f>
        <v>JC Stavitelství s.r.o.</v>
      </c>
      <c r="L83" s="32"/>
    </row>
    <row r="84" spans="2:12" s="1" customFormat="1" ht="13.65" customHeight="1">
      <c r="B84" s="32"/>
      <c r="C84" s="26" t="s">
        <v>30</v>
      </c>
      <c r="F84" s="14" t="str">
        <f>IF(E18="","",E18)</f>
        <v>Vyplň údaj</v>
      </c>
      <c r="I84" s="103" t="s">
        <v>37</v>
      </c>
      <c r="J84" s="30" t="str">
        <f>E24</f>
        <v>Ing. Jan Čanda</v>
      </c>
      <c r="L84" s="32"/>
    </row>
    <row r="85" spans="2:12" s="1" customFormat="1" ht="10.3" customHeight="1">
      <c r="B85" s="32"/>
      <c r="I85" s="102"/>
      <c r="L85" s="32"/>
    </row>
    <row r="86" spans="2:20" s="9" customFormat="1" ht="29.25" customHeight="1">
      <c r="B86" s="134"/>
      <c r="C86" s="135" t="s">
        <v>101</v>
      </c>
      <c r="D86" s="136" t="s">
        <v>59</v>
      </c>
      <c r="E86" s="136" t="s">
        <v>55</v>
      </c>
      <c r="F86" s="136" t="s">
        <v>56</v>
      </c>
      <c r="G86" s="136" t="s">
        <v>102</v>
      </c>
      <c r="H86" s="136" t="s">
        <v>103</v>
      </c>
      <c r="I86" s="137" t="s">
        <v>104</v>
      </c>
      <c r="J86" s="138" t="s">
        <v>89</v>
      </c>
      <c r="K86" s="139" t="s">
        <v>105</v>
      </c>
      <c r="L86" s="134"/>
      <c r="M86" s="71" t="s">
        <v>1</v>
      </c>
      <c r="N86" s="72" t="s">
        <v>44</v>
      </c>
      <c r="O86" s="72" t="s">
        <v>106</v>
      </c>
      <c r="P86" s="72" t="s">
        <v>107</v>
      </c>
      <c r="Q86" s="72" t="s">
        <v>108</v>
      </c>
      <c r="R86" s="72" t="s">
        <v>109</v>
      </c>
      <c r="S86" s="72" t="s">
        <v>110</v>
      </c>
      <c r="T86" s="73" t="s">
        <v>111</v>
      </c>
    </row>
    <row r="87" spans="2:63" s="1" customFormat="1" ht="22.8" customHeight="1">
      <c r="B87" s="32"/>
      <c r="C87" s="76" t="s">
        <v>112</v>
      </c>
      <c r="I87" s="102"/>
      <c r="J87" s="140">
        <f>BK87</f>
        <v>0</v>
      </c>
      <c r="L87" s="32"/>
      <c r="M87" s="74"/>
      <c r="N87" s="58"/>
      <c r="O87" s="58"/>
      <c r="P87" s="141">
        <f>P88+P113</f>
        <v>0</v>
      </c>
      <c r="Q87" s="58"/>
      <c r="R87" s="141">
        <f>R88+R113</f>
        <v>1.4849223200000001</v>
      </c>
      <c r="S87" s="58"/>
      <c r="T87" s="142">
        <f>T88+T113</f>
        <v>0.182</v>
      </c>
      <c r="AT87" s="14" t="s">
        <v>73</v>
      </c>
      <c r="AU87" s="14" t="s">
        <v>91</v>
      </c>
      <c r="BK87" s="143">
        <f>BK88+BK113</f>
        <v>0</v>
      </c>
    </row>
    <row r="88" spans="2:63" s="10" customFormat="1" ht="25.9" customHeight="1">
      <c r="B88" s="144"/>
      <c r="D88" s="145" t="s">
        <v>73</v>
      </c>
      <c r="E88" s="146" t="s">
        <v>113</v>
      </c>
      <c r="F88" s="146" t="s">
        <v>114</v>
      </c>
      <c r="I88" s="147"/>
      <c r="J88" s="148">
        <f>BK88</f>
        <v>0</v>
      </c>
      <c r="L88" s="144"/>
      <c r="M88" s="149"/>
      <c r="N88" s="150"/>
      <c r="O88" s="150"/>
      <c r="P88" s="151">
        <f>P89+P93+P111</f>
        <v>0</v>
      </c>
      <c r="Q88" s="150"/>
      <c r="R88" s="151">
        <f>R89+R93+R111</f>
        <v>1.4849223200000001</v>
      </c>
      <c r="S88" s="150"/>
      <c r="T88" s="152">
        <f>T89+T93+T111</f>
        <v>0.182</v>
      </c>
      <c r="AR88" s="145" t="s">
        <v>115</v>
      </c>
      <c r="AT88" s="153" t="s">
        <v>73</v>
      </c>
      <c r="AU88" s="153" t="s">
        <v>74</v>
      </c>
      <c r="AY88" s="145" t="s">
        <v>116</v>
      </c>
      <c r="BK88" s="154">
        <f>BK89+BK93+BK111</f>
        <v>0</v>
      </c>
    </row>
    <row r="89" spans="2:63" s="10" customFormat="1" ht="22.8" customHeight="1">
      <c r="B89" s="144"/>
      <c r="D89" s="145" t="s">
        <v>73</v>
      </c>
      <c r="E89" s="155" t="s">
        <v>117</v>
      </c>
      <c r="F89" s="155" t="s">
        <v>118</v>
      </c>
      <c r="I89" s="147"/>
      <c r="J89" s="156">
        <f>BK89</f>
        <v>0</v>
      </c>
      <c r="L89" s="144"/>
      <c r="M89" s="149"/>
      <c r="N89" s="150"/>
      <c r="O89" s="150"/>
      <c r="P89" s="151">
        <f>SUM(P90:P92)</f>
        <v>0</v>
      </c>
      <c r="Q89" s="150"/>
      <c r="R89" s="151">
        <f>SUM(R90:R92)</f>
        <v>0.084</v>
      </c>
      <c r="S89" s="150"/>
      <c r="T89" s="152">
        <f>SUM(T90:T92)</f>
        <v>0.182</v>
      </c>
      <c r="AR89" s="145" t="s">
        <v>115</v>
      </c>
      <c r="AT89" s="153" t="s">
        <v>73</v>
      </c>
      <c r="AU89" s="153" t="s">
        <v>82</v>
      </c>
      <c r="AY89" s="145" t="s">
        <v>116</v>
      </c>
      <c r="BK89" s="154">
        <f>SUM(BK90:BK92)</f>
        <v>0</v>
      </c>
    </row>
    <row r="90" spans="2:65" s="1" customFormat="1" ht="16.5" customHeight="1">
      <c r="B90" s="157"/>
      <c r="C90" s="158" t="s">
        <v>82</v>
      </c>
      <c r="D90" s="158" t="s">
        <v>119</v>
      </c>
      <c r="E90" s="159" t="s">
        <v>120</v>
      </c>
      <c r="F90" s="160" t="s">
        <v>121</v>
      </c>
      <c r="G90" s="161" t="s">
        <v>122</v>
      </c>
      <c r="H90" s="162">
        <v>56</v>
      </c>
      <c r="I90" s="163"/>
      <c r="J90" s="164">
        <f>ROUND(I90*H90,2)</f>
        <v>0</v>
      </c>
      <c r="K90" s="160" t="s">
        <v>123</v>
      </c>
      <c r="L90" s="32"/>
      <c r="M90" s="165" t="s">
        <v>1</v>
      </c>
      <c r="N90" s="166" t="s">
        <v>46</v>
      </c>
      <c r="O90" s="62"/>
      <c r="P90" s="167">
        <f>O90*H90</f>
        <v>0</v>
      </c>
      <c r="Q90" s="167">
        <v>0</v>
      </c>
      <c r="R90" s="167">
        <f>Q90*H90</f>
        <v>0</v>
      </c>
      <c r="S90" s="167">
        <v>0.00325</v>
      </c>
      <c r="T90" s="168">
        <f>S90*H90</f>
        <v>0.182</v>
      </c>
      <c r="AR90" s="14" t="s">
        <v>124</v>
      </c>
      <c r="AT90" s="14" t="s">
        <v>119</v>
      </c>
      <c r="AU90" s="14" t="s">
        <v>115</v>
      </c>
      <c r="AY90" s="14" t="s">
        <v>116</v>
      </c>
      <c r="BE90" s="169">
        <f>IF(N90="základní",J90,0)</f>
        <v>0</v>
      </c>
      <c r="BF90" s="169">
        <f>IF(N90="snížená",J90,0)</f>
        <v>0</v>
      </c>
      <c r="BG90" s="169">
        <f>IF(N90="zákl. přenesená",J90,0)</f>
        <v>0</v>
      </c>
      <c r="BH90" s="169">
        <f>IF(N90="sníž. přenesená",J90,0)</f>
        <v>0</v>
      </c>
      <c r="BI90" s="169">
        <f>IF(N90="nulová",J90,0)</f>
        <v>0</v>
      </c>
      <c r="BJ90" s="14" t="s">
        <v>115</v>
      </c>
      <c r="BK90" s="169">
        <f>ROUND(I90*H90,2)</f>
        <v>0</v>
      </c>
      <c r="BL90" s="14" t="s">
        <v>124</v>
      </c>
      <c r="BM90" s="14" t="s">
        <v>125</v>
      </c>
    </row>
    <row r="91" spans="2:65" s="1" customFormat="1" ht="16.5" customHeight="1">
      <c r="B91" s="157"/>
      <c r="C91" s="158" t="s">
        <v>115</v>
      </c>
      <c r="D91" s="158" t="s">
        <v>119</v>
      </c>
      <c r="E91" s="159" t="s">
        <v>126</v>
      </c>
      <c r="F91" s="160" t="s">
        <v>127</v>
      </c>
      <c r="G91" s="161" t="s">
        <v>122</v>
      </c>
      <c r="H91" s="162">
        <v>56</v>
      </c>
      <c r="I91" s="163"/>
      <c r="J91" s="164">
        <f>ROUND(I91*H91,2)</f>
        <v>0</v>
      </c>
      <c r="K91" s="160" t="s">
        <v>128</v>
      </c>
      <c r="L91" s="32"/>
      <c r="M91" s="165" t="s">
        <v>1</v>
      </c>
      <c r="N91" s="166" t="s">
        <v>46</v>
      </c>
      <c r="O91" s="62"/>
      <c r="P91" s="167">
        <f>O91*H91</f>
        <v>0</v>
      </c>
      <c r="Q91" s="167">
        <v>0.0015</v>
      </c>
      <c r="R91" s="167">
        <f>Q91*H91</f>
        <v>0.084</v>
      </c>
      <c r="S91" s="167">
        <v>0</v>
      </c>
      <c r="T91" s="168">
        <f>S91*H91</f>
        <v>0</v>
      </c>
      <c r="AR91" s="14" t="s">
        <v>124</v>
      </c>
      <c r="AT91" s="14" t="s">
        <v>119</v>
      </c>
      <c r="AU91" s="14" t="s">
        <v>115</v>
      </c>
      <c r="AY91" s="14" t="s">
        <v>116</v>
      </c>
      <c r="BE91" s="169">
        <f>IF(N91="základní",J91,0)</f>
        <v>0</v>
      </c>
      <c r="BF91" s="169">
        <f>IF(N91="snížená",J91,0)</f>
        <v>0</v>
      </c>
      <c r="BG91" s="169">
        <f>IF(N91="zákl. přenesená",J91,0)</f>
        <v>0</v>
      </c>
      <c r="BH91" s="169">
        <f>IF(N91="sníž. přenesená",J91,0)</f>
        <v>0</v>
      </c>
      <c r="BI91" s="169">
        <f>IF(N91="nulová",J91,0)</f>
        <v>0</v>
      </c>
      <c r="BJ91" s="14" t="s">
        <v>115</v>
      </c>
      <c r="BK91" s="169">
        <f>ROUND(I91*H91,2)</f>
        <v>0</v>
      </c>
      <c r="BL91" s="14" t="s">
        <v>124</v>
      </c>
      <c r="BM91" s="14" t="s">
        <v>129</v>
      </c>
    </row>
    <row r="92" spans="2:65" s="1" customFormat="1" ht="16.5" customHeight="1">
      <c r="B92" s="157"/>
      <c r="C92" s="158" t="s">
        <v>130</v>
      </c>
      <c r="D92" s="158" t="s">
        <v>119</v>
      </c>
      <c r="E92" s="159" t="s">
        <v>131</v>
      </c>
      <c r="F92" s="160" t="s">
        <v>132</v>
      </c>
      <c r="G92" s="161" t="s">
        <v>133</v>
      </c>
      <c r="H92" s="162">
        <v>1</v>
      </c>
      <c r="I92" s="163"/>
      <c r="J92" s="164">
        <f>ROUND(I92*H92,2)</f>
        <v>0</v>
      </c>
      <c r="K92" s="160" t="s">
        <v>1</v>
      </c>
      <c r="L92" s="32"/>
      <c r="M92" s="165" t="s">
        <v>1</v>
      </c>
      <c r="N92" s="166" t="s">
        <v>46</v>
      </c>
      <c r="O92" s="62"/>
      <c r="P92" s="167">
        <f>O92*H92</f>
        <v>0</v>
      </c>
      <c r="Q92" s="167">
        <v>0</v>
      </c>
      <c r="R92" s="167">
        <f>Q92*H92</f>
        <v>0</v>
      </c>
      <c r="S92" s="167">
        <v>0</v>
      </c>
      <c r="T92" s="168">
        <f>S92*H92</f>
        <v>0</v>
      </c>
      <c r="AR92" s="14" t="s">
        <v>124</v>
      </c>
      <c r="AT92" s="14" t="s">
        <v>119</v>
      </c>
      <c r="AU92" s="14" t="s">
        <v>115</v>
      </c>
      <c r="AY92" s="14" t="s">
        <v>116</v>
      </c>
      <c r="BE92" s="169">
        <f>IF(N92="základní",J92,0)</f>
        <v>0</v>
      </c>
      <c r="BF92" s="169">
        <f>IF(N92="snížená",J92,0)</f>
        <v>0</v>
      </c>
      <c r="BG92" s="169">
        <f>IF(N92="zákl. přenesená",J92,0)</f>
        <v>0</v>
      </c>
      <c r="BH92" s="169">
        <f>IF(N92="sníž. přenesená",J92,0)</f>
        <v>0</v>
      </c>
      <c r="BI92" s="169">
        <f>IF(N92="nulová",J92,0)</f>
        <v>0</v>
      </c>
      <c r="BJ92" s="14" t="s">
        <v>115</v>
      </c>
      <c r="BK92" s="169">
        <f>ROUND(I92*H92,2)</f>
        <v>0</v>
      </c>
      <c r="BL92" s="14" t="s">
        <v>124</v>
      </c>
      <c r="BM92" s="14" t="s">
        <v>134</v>
      </c>
    </row>
    <row r="93" spans="2:63" s="10" customFormat="1" ht="22.8" customHeight="1">
      <c r="B93" s="144"/>
      <c r="D93" s="145" t="s">
        <v>73</v>
      </c>
      <c r="E93" s="155" t="s">
        <v>135</v>
      </c>
      <c r="F93" s="155" t="s">
        <v>136</v>
      </c>
      <c r="I93" s="147"/>
      <c r="J93" s="156">
        <f>BK93</f>
        <v>0</v>
      </c>
      <c r="L93" s="144"/>
      <c r="M93" s="149"/>
      <c r="N93" s="150"/>
      <c r="O93" s="150"/>
      <c r="P93" s="151">
        <f>SUM(P94:P110)</f>
        <v>0</v>
      </c>
      <c r="Q93" s="150"/>
      <c r="R93" s="151">
        <f>SUM(R94:R110)</f>
        <v>1.39702232</v>
      </c>
      <c r="S93" s="150"/>
      <c r="T93" s="152">
        <f>SUM(T94:T110)</f>
        <v>0</v>
      </c>
      <c r="AR93" s="145" t="s">
        <v>115</v>
      </c>
      <c r="AT93" s="153" t="s">
        <v>73</v>
      </c>
      <c r="AU93" s="153" t="s">
        <v>82</v>
      </c>
      <c r="AY93" s="145" t="s">
        <v>116</v>
      </c>
      <c r="BK93" s="154">
        <f>SUM(BK94:BK110)</f>
        <v>0</v>
      </c>
    </row>
    <row r="94" spans="2:65" s="1" customFormat="1" ht="16.5" customHeight="1">
      <c r="B94" s="157"/>
      <c r="C94" s="158" t="s">
        <v>137</v>
      </c>
      <c r="D94" s="158" t="s">
        <v>119</v>
      </c>
      <c r="E94" s="159" t="s">
        <v>138</v>
      </c>
      <c r="F94" s="160" t="s">
        <v>139</v>
      </c>
      <c r="G94" s="161" t="s">
        <v>140</v>
      </c>
      <c r="H94" s="162">
        <v>70.39</v>
      </c>
      <c r="I94" s="163"/>
      <c r="J94" s="164">
        <f>ROUND(I94*H94,2)</f>
        <v>0</v>
      </c>
      <c r="K94" s="160" t="s">
        <v>128</v>
      </c>
      <c r="L94" s="32"/>
      <c r="M94" s="165" t="s">
        <v>1</v>
      </c>
      <c r="N94" s="166" t="s">
        <v>46</v>
      </c>
      <c r="O94" s="62"/>
      <c r="P94" s="167">
        <f>O94*H94</f>
        <v>0</v>
      </c>
      <c r="Q94" s="167">
        <v>0</v>
      </c>
      <c r="R94" s="167">
        <f>Q94*H94</f>
        <v>0</v>
      </c>
      <c r="S94" s="167">
        <v>0</v>
      </c>
      <c r="T94" s="168">
        <f>S94*H94</f>
        <v>0</v>
      </c>
      <c r="AR94" s="14" t="s">
        <v>124</v>
      </c>
      <c r="AT94" s="14" t="s">
        <v>119</v>
      </c>
      <c r="AU94" s="14" t="s">
        <v>115</v>
      </c>
      <c r="AY94" s="14" t="s">
        <v>116</v>
      </c>
      <c r="BE94" s="169">
        <f>IF(N94="základní",J94,0)</f>
        <v>0</v>
      </c>
      <c r="BF94" s="169">
        <f>IF(N94="snížená",J94,0)</f>
        <v>0</v>
      </c>
      <c r="BG94" s="169">
        <f>IF(N94="zákl. přenesená",J94,0)</f>
        <v>0</v>
      </c>
      <c r="BH94" s="169">
        <f>IF(N94="sníž. přenesená",J94,0)</f>
        <v>0</v>
      </c>
      <c r="BI94" s="169">
        <f>IF(N94="nulová",J94,0)</f>
        <v>0</v>
      </c>
      <c r="BJ94" s="14" t="s">
        <v>115</v>
      </c>
      <c r="BK94" s="169">
        <f>ROUND(I94*H94,2)</f>
        <v>0</v>
      </c>
      <c r="BL94" s="14" t="s">
        <v>124</v>
      </c>
      <c r="BM94" s="14" t="s">
        <v>141</v>
      </c>
    </row>
    <row r="95" spans="2:65" s="1" customFormat="1" ht="16.5" customHeight="1">
      <c r="B95" s="157"/>
      <c r="C95" s="158" t="s">
        <v>142</v>
      </c>
      <c r="D95" s="158" t="s">
        <v>119</v>
      </c>
      <c r="E95" s="159" t="s">
        <v>143</v>
      </c>
      <c r="F95" s="160" t="s">
        <v>144</v>
      </c>
      <c r="G95" s="161" t="s">
        <v>140</v>
      </c>
      <c r="H95" s="162">
        <v>70.39</v>
      </c>
      <c r="I95" s="163"/>
      <c r="J95" s="164">
        <f>ROUND(I95*H95,2)</f>
        <v>0</v>
      </c>
      <c r="K95" s="160" t="s">
        <v>123</v>
      </c>
      <c r="L95" s="32"/>
      <c r="M95" s="165" t="s">
        <v>1</v>
      </c>
      <c r="N95" s="166" t="s">
        <v>46</v>
      </c>
      <c r="O95" s="62"/>
      <c r="P95" s="167">
        <f>O95*H95</f>
        <v>0</v>
      </c>
      <c r="Q95" s="167">
        <v>0.0002</v>
      </c>
      <c r="R95" s="167">
        <f>Q95*H95</f>
        <v>0.014078</v>
      </c>
      <c r="S95" s="167">
        <v>0</v>
      </c>
      <c r="T95" s="168">
        <f>S95*H95</f>
        <v>0</v>
      </c>
      <c r="AR95" s="14" t="s">
        <v>124</v>
      </c>
      <c r="AT95" s="14" t="s">
        <v>119</v>
      </c>
      <c r="AU95" s="14" t="s">
        <v>115</v>
      </c>
      <c r="AY95" s="14" t="s">
        <v>116</v>
      </c>
      <c r="BE95" s="169">
        <f>IF(N95="základní",J95,0)</f>
        <v>0</v>
      </c>
      <c r="BF95" s="169">
        <f>IF(N95="snížená",J95,0)</f>
        <v>0</v>
      </c>
      <c r="BG95" s="169">
        <f>IF(N95="zákl. přenesená",J95,0)</f>
        <v>0</v>
      </c>
      <c r="BH95" s="169">
        <f>IF(N95="sníž. přenesená",J95,0)</f>
        <v>0</v>
      </c>
      <c r="BI95" s="169">
        <f>IF(N95="nulová",J95,0)</f>
        <v>0</v>
      </c>
      <c r="BJ95" s="14" t="s">
        <v>115</v>
      </c>
      <c r="BK95" s="169">
        <f>ROUND(I95*H95,2)</f>
        <v>0</v>
      </c>
      <c r="BL95" s="14" t="s">
        <v>124</v>
      </c>
      <c r="BM95" s="14" t="s">
        <v>145</v>
      </c>
    </row>
    <row r="96" spans="2:65" s="1" customFormat="1" ht="16.5" customHeight="1">
      <c r="B96" s="157"/>
      <c r="C96" s="158" t="s">
        <v>146</v>
      </c>
      <c r="D96" s="158" t="s">
        <v>119</v>
      </c>
      <c r="E96" s="159" t="s">
        <v>147</v>
      </c>
      <c r="F96" s="160" t="s">
        <v>148</v>
      </c>
      <c r="G96" s="161" t="s">
        <v>140</v>
      </c>
      <c r="H96" s="162">
        <v>70.39</v>
      </c>
      <c r="I96" s="163"/>
      <c r="J96" s="164">
        <f>ROUND(I96*H96,2)</f>
        <v>0</v>
      </c>
      <c r="K96" s="160" t="s">
        <v>123</v>
      </c>
      <c r="L96" s="32"/>
      <c r="M96" s="165" t="s">
        <v>1</v>
      </c>
      <c r="N96" s="166" t="s">
        <v>46</v>
      </c>
      <c r="O96" s="62"/>
      <c r="P96" s="167">
        <f>O96*H96</f>
        <v>0</v>
      </c>
      <c r="Q96" s="167">
        <v>0.015</v>
      </c>
      <c r="R96" s="167">
        <f>Q96*H96</f>
        <v>1.05585</v>
      </c>
      <c r="S96" s="167">
        <v>0</v>
      </c>
      <c r="T96" s="168">
        <f>S96*H96</f>
        <v>0</v>
      </c>
      <c r="AR96" s="14" t="s">
        <v>124</v>
      </c>
      <c r="AT96" s="14" t="s">
        <v>119</v>
      </c>
      <c r="AU96" s="14" t="s">
        <v>115</v>
      </c>
      <c r="AY96" s="14" t="s">
        <v>116</v>
      </c>
      <c r="BE96" s="169">
        <f>IF(N96="základní",J96,0)</f>
        <v>0</v>
      </c>
      <c r="BF96" s="169">
        <f>IF(N96="snížená",J96,0)</f>
        <v>0</v>
      </c>
      <c r="BG96" s="169">
        <f>IF(N96="zákl. přenesená",J96,0)</f>
        <v>0</v>
      </c>
      <c r="BH96" s="169">
        <f>IF(N96="sníž. přenesená",J96,0)</f>
        <v>0</v>
      </c>
      <c r="BI96" s="169">
        <f>IF(N96="nulová",J96,0)</f>
        <v>0</v>
      </c>
      <c r="BJ96" s="14" t="s">
        <v>115</v>
      </c>
      <c r="BK96" s="169">
        <f>ROUND(I96*H96,2)</f>
        <v>0</v>
      </c>
      <c r="BL96" s="14" t="s">
        <v>124</v>
      </c>
      <c r="BM96" s="14" t="s">
        <v>149</v>
      </c>
    </row>
    <row r="97" spans="2:65" s="1" customFormat="1" ht="16.5" customHeight="1">
      <c r="B97" s="157"/>
      <c r="C97" s="158" t="s">
        <v>150</v>
      </c>
      <c r="D97" s="158" t="s">
        <v>119</v>
      </c>
      <c r="E97" s="159" t="s">
        <v>151</v>
      </c>
      <c r="F97" s="160" t="s">
        <v>152</v>
      </c>
      <c r="G97" s="161" t="s">
        <v>140</v>
      </c>
      <c r="H97" s="162">
        <v>70.39</v>
      </c>
      <c r="I97" s="163"/>
      <c r="J97" s="164">
        <f>ROUND(I97*H97,2)</f>
        <v>0</v>
      </c>
      <c r="K97" s="160" t="s">
        <v>123</v>
      </c>
      <c r="L97" s="32"/>
      <c r="M97" s="165" t="s">
        <v>1</v>
      </c>
      <c r="N97" s="166" t="s">
        <v>46</v>
      </c>
      <c r="O97" s="62"/>
      <c r="P97" s="167">
        <f>O97*H97</f>
        <v>0</v>
      </c>
      <c r="Q97" s="167">
        <v>0.0003</v>
      </c>
      <c r="R97" s="167">
        <f>Q97*H97</f>
        <v>0.021116999999999997</v>
      </c>
      <c r="S97" s="167">
        <v>0</v>
      </c>
      <c r="T97" s="168">
        <f>S97*H97</f>
        <v>0</v>
      </c>
      <c r="AR97" s="14" t="s">
        <v>124</v>
      </c>
      <c r="AT97" s="14" t="s">
        <v>119</v>
      </c>
      <c r="AU97" s="14" t="s">
        <v>115</v>
      </c>
      <c r="AY97" s="14" t="s">
        <v>116</v>
      </c>
      <c r="BE97" s="169">
        <f>IF(N97="základní",J97,0)</f>
        <v>0</v>
      </c>
      <c r="BF97" s="169">
        <f>IF(N97="snížená",J97,0)</f>
        <v>0</v>
      </c>
      <c r="BG97" s="169">
        <f>IF(N97="zákl. přenesená",J97,0)</f>
        <v>0</v>
      </c>
      <c r="BH97" s="169">
        <f>IF(N97="sníž. přenesená",J97,0)</f>
        <v>0</v>
      </c>
      <c r="BI97" s="169">
        <f>IF(N97="nulová",J97,0)</f>
        <v>0</v>
      </c>
      <c r="BJ97" s="14" t="s">
        <v>115</v>
      </c>
      <c r="BK97" s="169">
        <f>ROUND(I97*H97,2)</f>
        <v>0</v>
      </c>
      <c r="BL97" s="14" t="s">
        <v>124</v>
      </c>
      <c r="BM97" s="14" t="s">
        <v>153</v>
      </c>
    </row>
    <row r="98" spans="2:65" s="1" customFormat="1" ht="16.5" customHeight="1">
      <c r="B98" s="157"/>
      <c r="C98" s="170" t="s">
        <v>154</v>
      </c>
      <c r="D98" s="170" t="s">
        <v>155</v>
      </c>
      <c r="E98" s="171" t="s">
        <v>156</v>
      </c>
      <c r="F98" s="172" t="s">
        <v>157</v>
      </c>
      <c r="G98" s="173" t="s">
        <v>140</v>
      </c>
      <c r="H98" s="174">
        <v>77.429</v>
      </c>
      <c r="I98" s="175"/>
      <c r="J98" s="176">
        <f>ROUND(I98*H98,2)</f>
        <v>0</v>
      </c>
      <c r="K98" s="172" t="s">
        <v>123</v>
      </c>
      <c r="L98" s="177"/>
      <c r="M98" s="178" t="s">
        <v>1</v>
      </c>
      <c r="N98" s="179" t="s">
        <v>46</v>
      </c>
      <c r="O98" s="62"/>
      <c r="P98" s="167">
        <f>O98*H98</f>
        <v>0</v>
      </c>
      <c r="Q98" s="167">
        <v>0.00368</v>
      </c>
      <c r="R98" s="167">
        <f>Q98*H98</f>
        <v>0.28493872000000003</v>
      </c>
      <c r="S98" s="167">
        <v>0</v>
      </c>
      <c r="T98" s="168">
        <f>S98*H98</f>
        <v>0</v>
      </c>
      <c r="AR98" s="14" t="s">
        <v>158</v>
      </c>
      <c r="AT98" s="14" t="s">
        <v>155</v>
      </c>
      <c r="AU98" s="14" t="s">
        <v>115</v>
      </c>
      <c r="AY98" s="14" t="s">
        <v>116</v>
      </c>
      <c r="BE98" s="169">
        <f>IF(N98="základní",J98,0)</f>
        <v>0</v>
      </c>
      <c r="BF98" s="169">
        <f>IF(N98="snížená",J98,0)</f>
        <v>0</v>
      </c>
      <c r="BG98" s="169">
        <f>IF(N98="zákl. přenesená",J98,0)</f>
        <v>0</v>
      </c>
      <c r="BH98" s="169">
        <f>IF(N98="sníž. přenesená",J98,0)</f>
        <v>0</v>
      </c>
      <c r="BI98" s="169">
        <f>IF(N98="nulová",J98,0)</f>
        <v>0</v>
      </c>
      <c r="BJ98" s="14" t="s">
        <v>115</v>
      </c>
      <c r="BK98" s="169">
        <f>ROUND(I98*H98,2)</f>
        <v>0</v>
      </c>
      <c r="BL98" s="14" t="s">
        <v>124</v>
      </c>
      <c r="BM98" s="14" t="s">
        <v>159</v>
      </c>
    </row>
    <row r="99" spans="2:51" s="11" customFormat="1" ht="12">
      <c r="B99" s="180"/>
      <c r="D99" s="181" t="s">
        <v>160</v>
      </c>
      <c r="F99" s="182" t="s">
        <v>161</v>
      </c>
      <c r="H99" s="183">
        <v>77.429</v>
      </c>
      <c r="I99" s="184"/>
      <c r="L99" s="180"/>
      <c r="M99" s="185"/>
      <c r="N99" s="186"/>
      <c r="O99" s="186"/>
      <c r="P99" s="186"/>
      <c r="Q99" s="186"/>
      <c r="R99" s="186"/>
      <c r="S99" s="186"/>
      <c r="T99" s="187"/>
      <c r="AT99" s="188" t="s">
        <v>160</v>
      </c>
      <c r="AU99" s="188" t="s">
        <v>115</v>
      </c>
      <c r="AV99" s="11" t="s">
        <v>115</v>
      </c>
      <c r="AW99" s="11" t="s">
        <v>3</v>
      </c>
      <c r="AX99" s="11" t="s">
        <v>82</v>
      </c>
      <c r="AY99" s="188" t="s">
        <v>116</v>
      </c>
    </row>
    <row r="100" spans="2:65" s="1" customFormat="1" ht="16.5" customHeight="1">
      <c r="B100" s="157"/>
      <c r="C100" s="158" t="s">
        <v>162</v>
      </c>
      <c r="D100" s="158" t="s">
        <v>119</v>
      </c>
      <c r="E100" s="159" t="s">
        <v>163</v>
      </c>
      <c r="F100" s="160" t="s">
        <v>164</v>
      </c>
      <c r="G100" s="161" t="s">
        <v>122</v>
      </c>
      <c r="H100" s="162">
        <v>56</v>
      </c>
      <c r="I100" s="163"/>
      <c r="J100" s="164">
        <f>ROUND(I100*H100,2)</f>
        <v>0</v>
      </c>
      <c r="K100" s="160" t="s">
        <v>123</v>
      </c>
      <c r="L100" s="32"/>
      <c r="M100" s="165" t="s">
        <v>1</v>
      </c>
      <c r="N100" s="166" t="s">
        <v>46</v>
      </c>
      <c r="O100" s="62"/>
      <c r="P100" s="167">
        <f>O100*H100</f>
        <v>0</v>
      </c>
      <c r="Q100" s="167">
        <v>1E-05</v>
      </c>
      <c r="R100" s="167">
        <f>Q100*H100</f>
        <v>0.0005600000000000001</v>
      </c>
      <c r="S100" s="167">
        <v>0</v>
      </c>
      <c r="T100" s="168">
        <f>S100*H100</f>
        <v>0</v>
      </c>
      <c r="AR100" s="14" t="s">
        <v>124</v>
      </c>
      <c r="AT100" s="14" t="s">
        <v>119</v>
      </c>
      <c r="AU100" s="14" t="s">
        <v>115</v>
      </c>
      <c r="AY100" s="14" t="s">
        <v>116</v>
      </c>
      <c r="BE100" s="169">
        <f>IF(N100="základní",J100,0)</f>
        <v>0</v>
      </c>
      <c r="BF100" s="169">
        <f>IF(N100="snížená",J100,0)</f>
        <v>0</v>
      </c>
      <c r="BG100" s="169">
        <f>IF(N100="zákl. přenesená",J100,0)</f>
        <v>0</v>
      </c>
      <c r="BH100" s="169">
        <f>IF(N100="sníž. přenesená",J100,0)</f>
        <v>0</v>
      </c>
      <c r="BI100" s="169">
        <f>IF(N100="nulová",J100,0)</f>
        <v>0</v>
      </c>
      <c r="BJ100" s="14" t="s">
        <v>115</v>
      </c>
      <c r="BK100" s="169">
        <f>ROUND(I100*H100,2)</f>
        <v>0</v>
      </c>
      <c r="BL100" s="14" t="s">
        <v>124</v>
      </c>
      <c r="BM100" s="14" t="s">
        <v>165</v>
      </c>
    </row>
    <row r="101" spans="2:65" s="1" customFormat="1" ht="16.5" customHeight="1">
      <c r="B101" s="157"/>
      <c r="C101" s="170" t="s">
        <v>166</v>
      </c>
      <c r="D101" s="170" t="s">
        <v>155</v>
      </c>
      <c r="E101" s="171" t="s">
        <v>167</v>
      </c>
      <c r="F101" s="172" t="s">
        <v>168</v>
      </c>
      <c r="G101" s="173" t="s">
        <v>122</v>
      </c>
      <c r="H101" s="174">
        <v>57.12</v>
      </c>
      <c r="I101" s="175"/>
      <c r="J101" s="176">
        <f>ROUND(I101*H101,2)</f>
        <v>0</v>
      </c>
      <c r="K101" s="172" t="s">
        <v>123</v>
      </c>
      <c r="L101" s="177"/>
      <c r="M101" s="178" t="s">
        <v>1</v>
      </c>
      <c r="N101" s="179" t="s">
        <v>46</v>
      </c>
      <c r="O101" s="62"/>
      <c r="P101" s="167">
        <f>O101*H101</f>
        <v>0</v>
      </c>
      <c r="Q101" s="167">
        <v>0.00028</v>
      </c>
      <c r="R101" s="167">
        <f>Q101*H101</f>
        <v>0.015993599999999997</v>
      </c>
      <c r="S101" s="167">
        <v>0</v>
      </c>
      <c r="T101" s="168">
        <f>S101*H101</f>
        <v>0</v>
      </c>
      <c r="AR101" s="14" t="s">
        <v>158</v>
      </c>
      <c r="AT101" s="14" t="s">
        <v>155</v>
      </c>
      <c r="AU101" s="14" t="s">
        <v>115</v>
      </c>
      <c r="AY101" s="14" t="s">
        <v>116</v>
      </c>
      <c r="BE101" s="169">
        <f>IF(N101="základní",J101,0)</f>
        <v>0</v>
      </c>
      <c r="BF101" s="169">
        <f>IF(N101="snížená",J101,0)</f>
        <v>0</v>
      </c>
      <c r="BG101" s="169">
        <f>IF(N101="zákl. přenesená",J101,0)</f>
        <v>0</v>
      </c>
      <c r="BH101" s="169">
        <f>IF(N101="sníž. přenesená",J101,0)</f>
        <v>0</v>
      </c>
      <c r="BI101" s="169">
        <f>IF(N101="nulová",J101,0)</f>
        <v>0</v>
      </c>
      <c r="BJ101" s="14" t="s">
        <v>115</v>
      </c>
      <c r="BK101" s="169">
        <f>ROUND(I101*H101,2)</f>
        <v>0</v>
      </c>
      <c r="BL101" s="14" t="s">
        <v>124</v>
      </c>
      <c r="BM101" s="14" t="s">
        <v>169</v>
      </c>
    </row>
    <row r="102" spans="2:51" s="11" customFormat="1" ht="12">
      <c r="B102" s="180"/>
      <c r="D102" s="181" t="s">
        <v>160</v>
      </c>
      <c r="F102" s="182" t="s">
        <v>170</v>
      </c>
      <c r="H102" s="183">
        <v>57.12</v>
      </c>
      <c r="I102" s="184"/>
      <c r="L102" s="180"/>
      <c r="M102" s="185"/>
      <c r="N102" s="186"/>
      <c r="O102" s="186"/>
      <c r="P102" s="186"/>
      <c r="Q102" s="186"/>
      <c r="R102" s="186"/>
      <c r="S102" s="186"/>
      <c r="T102" s="187"/>
      <c r="AT102" s="188" t="s">
        <v>160</v>
      </c>
      <c r="AU102" s="188" t="s">
        <v>115</v>
      </c>
      <c r="AV102" s="11" t="s">
        <v>115</v>
      </c>
      <c r="AW102" s="11" t="s">
        <v>3</v>
      </c>
      <c r="AX102" s="11" t="s">
        <v>82</v>
      </c>
      <c r="AY102" s="188" t="s">
        <v>116</v>
      </c>
    </row>
    <row r="103" spans="2:65" s="1" customFormat="1" ht="16.5" customHeight="1">
      <c r="B103" s="157"/>
      <c r="C103" s="158" t="s">
        <v>171</v>
      </c>
      <c r="D103" s="158" t="s">
        <v>119</v>
      </c>
      <c r="E103" s="159" t="s">
        <v>172</v>
      </c>
      <c r="F103" s="160" t="s">
        <v>173</v>
      </c>
      <c r="G103" s="161" t="s">
        <v>122</v>
      </c>
      <c r="H103" s="162">
        <v>2.5</v>
      </c>
      <c r="I103" s="163"/>
      <c r="J103" s="164">
        <f>ROUND(I103*H103,2)</f>
        <v>0</v>
      </c>
      <c r="K103" s="160" t="s">
        <v>123</v>
      </c>
      <c r="L103" s="32"/>
      <c r="M103" s="165" t="s">
        <v>1</v>
      </c>
      <c r="N103" s="166" t="s">
        <v>46</v>
      </c>
      <c r="O103" s="62"/>
      <c r="P103" s="167">
        <f>O103*H103</f>
        <v>0</v>
      </c>
      <c r="Q103" s="167">
        <v>0</v>
      </c>
      <c r="R103" s="167">
        <f>Q103*H103</f>
        <v>0</v>
      </c>
      <c r="S103" s="167">
        <v>0</v>
      </c>
      <c r="T103" s="168">
        <f>S103*H103</f>
        <v>0</v>
      </c>
      <c r="AR103" s="14" t="s">
        <v>124</v>
      </c>
      <c r="AT103" s="14" t="s">
        <v>119</v>
      </c>
      <c r="AU103" s="14" t="s">
        <v>115</v>
      </c>
      <c r="AY103" s="14" t="s">
        <v>116</v>
      </c>
      <c r="BE103" s="169">
        <f>IF(N103="základní",J103,0)</f>
        <v>0</v>
      </c>
      <c r="BF103" s="169">
        <f>IF(N103="snížená",J103,0)</f>
        <v>0</v>
      </c>
      <c r="BG103" s="169">
        <f>IF(N103="zákl. přenesená",J103,0)</f>
        <v>0</v>
      </c>
      <c r="BH103" s="169">
        <f>IF(N103="sníž. přenesená",J103,0)</f>
        <v>0</v>
      </c>
      <c r="BI103" s="169">
        <f>IF(N103="nulová",J103,0)</f>
        <v>0</v>
      </c>
      <c r="BJ103" s="14" t="s">
        <v>115</v>
      </c>
      <c r="BK103" s="169">
        <f>ROUND(I103*H103,2)</f>
        <v>0</v>
      </c>
      <c r="BL103" s="14" t="s">
        <v>124</v>
      </c>
      <c r="BM103" s="14" t="s">
        <v>174</v>
      </c>
    </row>
    <row r="104" spans="2:65" s="1" customFormat="1" ht="16.5" customHeight="1">
      <c r="B104" s="157"/>
      <c r="C104" s="170" t="s">
        <v>175</v>
      </c>
      <c r="D104" s="170" t="s">
        <v>155</v>
      </c>
      <c r="E104" s="171" t="s">
        <v>176</v>
      </c>
      <c r="F104" s="172" t="s">
        <v>177</v>
      </c>
      <c r="G104" s="173" t="s">
        <v>122</v>
      </c>
      <c r="H104" s="174">
        <v>2.55</v>
      </c>
      <c r="I104" s="175"/>
      <c r="J104" s="176">
        <f>ROUND(I104*H104,2)</f>
        <v>0</v>
      </c>
      <c r="K104" s="172" t="s">
        <v>123</v>
      </c>
      <c r="L104" s="177"/>
      <c r="M104" s="178" t="s">
        <v>1</v>
      </c>
      <c r="N104" s="179" t="s">
        <v>46</v>
      </c>
      <c r="O104" s="62"/>
      <c r="P104" s="167">
        <f>O104*H104</f>
        <v>0</v>
      </c>
      <c r="Q104" s="167">
        <v>0.00025</v>
      </c>
      <c r="R104" s="167">
        <f>Q104*H104</f>
        <v>0.0006374999999999999</v>
      </c>
      <c r="S104" s="167">
        <v>0</v>
      </c>
      <c r="T104" s="168">
        <f>S104*H104</f>
        <v>0</v>
      </c>
      <c r="AR104" s="14" t="s">
        <v>158</v>
      </c>
      <c r="AT104" s="14" t="s">
        <v>155</v>
      </c>
      <c r="AU104" s="14" t="s">
        <v>115</v>
      </c>
      <c r="AY104" s="14" t="s">
        <v>116</v>
      </c>
      <c r="BE104" s="169">
        <f>IF(N104="základní",J104,0)</f>
        <v>0</v>
      </c>
      <c r="BF104" s="169">
        <f>IF(N104="snížená",J104,0)</f>
        <v>0</v>
      </c>
      <c r="BG104" s="169">
        <f>IF(N104="zákl. přenesená",J104,0)</f>
        <v>0</v>
      </c>
      <c r="BH104" s="169">
        <f>IF(N104="sníž. přenesená",J104,0)</f>
        <v>0</v>
      </c>
      <c r="BI104" s="169">
        <f>IF(N104="nulová",J104,0)</f>
        <v>0</v>
      </c>
      <c r="BJ104" s="14" t="s">
        <v>115</v>
      </c>
      <c r="BK104" s="169">
        <f>ROUND(I104*H104,2)</f>
        <v>0</v>
      </c>
      <c r="BL104" s="14" t="s">
        <v>124</v>
      </c>
      <c r="BM104" s="14" t="s">
        <v>178</v>
      </c>
    </row>
    <row r="105" spans="2:51" s="11" customFormat="1" ht="12">
      <c r="B105" s="180"/>
      <c r="D105" s="181" t="s">
        <v>160</v>
      </c>
      <c r="F105" s="182" t="s">
        <v>179</v>
      </c>
      <c r="H105" s="183">
        <v>2.55</v>
      </c>
      <c r="I105" s="184"/>
      <c r="L105" s="180"/>
      <c r="M105" s="185"/>
      <c r="N105" s="186"/>
      <c r="O105" s="186"/>
      <c r="P105" s="186"/>
      <c r="Q105" s="186"/>
      <c r="R105" s="186"/>
      <c r="S105" s="186"/>
      <c r="T105" s="187"/>
      <c r="AT105" s="188" t="s">
        <v>160</v>
      </c>
      <c r="AU105" s="188" t="s">
        <v>115</v>
      </c>
      <c r="AV105" s="11" t="s">
        <v>115</v>
      </c>
      <c r="AW105" s="11" t="s">
        <v>3</v>
      </c>
      <c r="AX105" s="11" t="s">
        <v>82</v>
      </c>
      <c r="AY105" s="188" t="s">
        <v>116</v>
      </c>
    </row>
    <row r="106" spans="2:65" s="1" customFormat="1" ht="16.5" customHeight="1">
      <c r="B106" s="157"/>
      <c r="C106" s="158" t="s">
        <v>180</v>
      </c>
      <c r="D106" s="158" t="s">
        <v>119</v>
      </c>
      <c r="E106" s="159" t="s">
        <v>181</v>
      </c>
      <c r="F106" s="160" t="s">
        <v>182</v>
      </c>
      <c r="G106" s="161" t="s">
        <v>122</v>
      </c>
      <c r="H106" s="162">
        <v>12.5</v>
      </c>
      <c r="I106" s="163"/>
      <c r="J106" s="164">
        <f>ROUND(I106*H106,2)</f>
        <v>0</v>
      </c>
      <c r="K106" s="160" t="s">
        <v>128</v>
      </c>
      <c r="L106" s="32"/>
      <c r="M106" s="165" t="s">
        <v>1</v>
      </c>
      <c r="N106" s="166" t="s">
        <v>46</v>
      </c>
      <c r="O106" s="62"/>
      <c r="P106" s="167">
        <f>O106*H106</f>
        <v>0</v>
      </c>
      <c r="Q106" s="167">
        <v>0</v>
      </c>
      <c r="R106" s="167">
        <f>Q106*H106</f>
        <v>0</v>
      </c>
      <c r="S106" s="167">
        <v>0</v>
      </c>
      <c r="T106" s="168">
        <f>S106*H106</f>
        <v>0</v>
      </c>
      <c r="AR106" s="14" t="s">
        <v>124</v>
      </c>
      <c r="AT106" s="14" t="s">
        <v>119</v>
      </c>
      <c r="AU106" s="14" t="s">
        <v>115</v>
      </c>
      <c r="AY106" s="14" t="s">
        <v>116</v>
      </c>
      <c r="BE106" s="169">
        <f>IF(N106="základní",J106,0)</f>
        <v>0</v>
      </c>
      <c r="BF106" s="169">
        <f>IF(N106="snížená",J106,0)</f>
        <v>0</v>
      </c>
      <c r="BG106" s="169">
        <f>IF(N106="zákl. přenesená",J106,0)</f>
        <v>0</v>
      </c>
      <c r="BH106" s="169">
        <f>IF(N106="sníž. přenesená",J106,0)</f>
        <v>0</v>
      </c>
      <c r="BI106" s="169">
        <f>IF(N106="nulová",J106,0)</f>
        <v>0</v>
      </c>
      <c r="BJ106" s="14" t="s">
        <v>115</v>
      </c>
      <c r="BK106" s="169">
        <f>ROUND(I106*H106,2)</f>
        <v>0</v>
      </c>
      <c r="BL106" s="14" t="s">
        <v>124</v>
      </c>
      <c r="BM106" s="14" t="s">
        <v>183</v>
      </c>
    </row>
    <row r="107" spans="2:65" s="1" customFormat="1" ht="16.5" customHeight="1">
      <c r="B107" s="157"/>
      <c r="C107" s="170" t="s">
        <v>184</v>
      </c>
      <c r="D107" s="170" t="s">
        <v>155</v>
      </c>
      <c r="E107" s="171" t="s">
        <v>185</v>
      </c>
      <c r="F107" s="172" t="s">
        <v>186</v>
      </c>
      <c r="G107" s="173" t="s">
        <v>122</v>
      </c>
      <c r="H107" s="174">
        <v>12.75</v>
      </c>
      <c r="I107" s="175"/>
      <c r="J107" s="176">
        <f>ROUND(I107*H107,2)</f>
        <v>0</v>
      </c>
      <c r="K107" s="172" t="s">
        <v>123</v>
      </c>
      <c r="L107" s="177"/>
      <c r="M107" s="178" t="s">
        <v>1</v>
      </c>
      <c r="N107" s="179" t="s">
        <v>46</v>
      </c>
      <c r="O107" s="62"/>
      <c r="P107" s="167">
        <f>O107*H107</f>
        <v>0</v>
      </c>
      <c r="Q107" s="167">
        <v>0.00017</v>
      </c>
      <c r="R107" s="167">
        <f>Q107*H107</f>
        <v>0.0021675</v>
      </c>
      <c r="S107" s="167">
        <v>0</v>
      </c>
      <c r="T107" s="168">
        <f>S107*H107</f>
        <v>0</v>
      </c>
      <c r="AR107" s="14" t="s">
        <v>158</v>
      </c>
      <c r="AT107" s="14" t="s">
        <v>155</v>
      </c>
      <c r="AU107" s="14" t="s">
        <v>115</v>
      </c>
      <c r="AY107" s="14" t="s">
        <v>116</v>
      </c>
      <c r="BE107" s="169">
        <f>IF(N107="základní",J107,0)</f>
        <v>0</v>
      </c>
      <c r="BF107" s="169">
        <f>IF(N107="snížená",J107,0)</f>
        <v>0</v>
      </c>
      <c r="BG107" s="169">
        <f>IF(N107="zákl. přenesená",J107,0)</f>
        <v>0</v>
      </c>
      <c r="BH107" s="169">
        <f>IF(N107="sníž. přenesená",J107,0)</f>
        <v>0</v>
      </c>
      <c r="BI107" s="169">
        <f>IF(N107="nulová",J107,0)</f>
        <v>0</v>
      </c>
      <c r="BJ107" s="14" t="s">
        <v>115</v>
      </c>
      <c r="BK107" s="169">
        <f>ROUND(I107*H107,2)</f>
        <v>0</v>
      </c>
      <c r="BL107" s="14" t="s">
        <v>124</v>
      </c>
      <c r="BM107" s="14" t="s">
        <v>187</v>
      </c>
    </row>
    <row r="108" spans="2:51" s="11" customFormat="1" ht="12">
      <c r="B108" s="180"/>
      <c r="D108" s="181" t="s">
        <v>160</v>
      </c>
      <c r="F108" s="182" t="s">
        <v>188</v>
      </c>
      <c r="H108" s="183">
        <v>12.75</v>
      </c>
      <c r="I108" s="184"/>
      <c r="L108" s="180"/>
      <c r="M108" s="185"/>
      <c r="N108" s="186"/>
      <c r="O108" s="186"/>
      <c r="P108" s="186"/>
      <c r="Q108" s="186"/>
      <c r="R108" s="186"/>
      <c r="S108" s="186"/>
      <c r="T108" s="187"/>
      <c r="AT108" s="188" t="s">
        <v>160</v>
      </c>
      <c r="AU108" s="188" t="s">
        <v>115</v>
      </c>
      <c r="AV108" s="11" t="s">
        <v>115</v>
      </c>
      <c r="AW108" s="11" t="s">
        <v>3</v>
      </c>
      <c r="AX108" s="11" t="s">
        <v>82</v>
      </c>
      <c r="AY108" s="188" t="s">
        <v>116</v>
      </c>
    </row>
    <row r="109" spans="2:65" s="1" customFormat="1" ht="16.5" customHeight="1">
      <c r="B109" s="157"/>
      <c r="C109" s="158" t="s">
        <v>8</v>
      </c>
      <c r="D109" s="158" t="s">
        <v>119</v>
      </c>
      <c r="E109" s="159" t="s">
        <v>189</v>
      </c>
      <c r="F109" s="160" t="s">
        <v>190</v>
      </c>
      <c r="G109" s="161" t="s">
        <v>122</v>
      </c>
      <c r="H109" s="162">
        <v>56</v>
      </c>
      <c r="I109" s="163"/>
      <c r="J109" s="164">
        <f>ROUND(I109*H109,2)</f>
        <v>0</v>
      </c>
      <c r="K109" s="160" t="s">
        <v>123</v>
      </c>
      <c r="L109" s="32"/>
      <c r="M109" s="165" t="s">
        <v>1</v>
      </c>
      <c r="N109" s="166" t="s">
        <v>46</v>
      </c>
      <c r="O109" s="62"/>
      <c r="P109" s="167">
        <f>O109*H109</f>
        <v>0</v>
      </c>
      <c r="Q109" s="167">
        <v>3E-05</v>
      </c>
      <c r="R109" s="167">
        <f>Q109*H109</f>
        <v>0.00168</v>
      </c>
      <c r="S109" s="167">
        <v>0</v>
      </c>
      <c r="T109" s="168">
        <f>S109*H109</f>
        <v>0</v>
      </c>
      <c r="AR109" s="14" t="s">
        <v>124</v>
      </c>
      <c r="AT109" s="14" t="s">
        <v>119</v>
      </c>
      <c r="AU109" s="14" t="s">
        <v>115</v>
      </c>
      <c r="AY109" s="14" t="s">
        <v>116</v>
      </c>
      <c r="BE109" s="169">
        <f>IF(N109="základní",J109,0)</f>
        <v>0</v>
      </c>
      <c r="BF109" s="169">
        <f>IF(N109="snížená",J109,0)</f>
        <v>0</v>
      </c>
      <c r="BG109" s="169">
        <f>IF(N109="zákl. přenesená",J109,0)</f>
        <v>0</v>
      </c>
      <c r="BH109" s="169">
        <f>IF(N109="sníž. přenesená",J109,0)</f>
        <v>0</v>
      </c>
      <c r="BI109" s="169">
        <f>IF(N109="nulová",J109,0)</f>
        <v>0</v>
      </c>
      <c r="BJ109" s="14" t="s">
        <v>115</v>
      </c>
      <c r="BK109" s="169">
        <f>ROUND(I109*H109,2)</f>
        <v>0</v>
      </c>
      <c r="BL109" s="14" t="s">
        <v>124</v>
      </c>
      <c r="BM109" s="14" t="s">
        <v>191</v>
      </c>
    </row>
    <row r="110" spans="2:65" s="1" customFormat="1" ht="16.5" customHeight="1">
      <c r="B110" s="157"/>
      <c r="C110" s="158" t="s">
        <v>124</v>
      </c>
      <c r="D110" s="158" t="s">
        <v>119</v>
      </c>
      <c r="E110" s="159" t="s">
        <v>192</v>
      </c>
      <c r="F110" s="160" t="s">
        <v>193</v>
      </c>
      <c r="G110" s="161" t="s">
        <v>194</v>
      </c>
      <c r="H110" s="189"/>
      <c r="I110" s="163"/>
      <c r="J110" s="164">
        <f>ROUND(I110*H110,2)</f>
        <v>0</v>
      </c>
      <c r="K110" s="160" t="s">
        <v>128</v>
      </c>
      <c r="L110" s="32"/>
      <c r="M110" s="165" t="s">
        <v>1</v>
      </c>
      <c r="N110" s="166" t="s">
        <v>46</v>
      </c>
      <c r="O110" s="62"/>
      <c r="P110" s="167">
        <f>O110*H110</f>
        <v>0</v>
      </c>
      <c r="Q110" s="167">
        <v>0</v>
      </c>
      <c r="R110" s="167">
        <f>Q110*H110</f>
        <v>0</v>
      </c>
      <c r="S110" s="167">
        <v>0</v>
      </c>
      <c r="T110" s="168">
        <f>S110*H110</f>
        <v>0</v>
      </c>
      <c r="AR110" s="14" t="s">
        <v>124</v>
      </c>
      <c r="AT110" s="14" t="s">
        <v>119</v>
      </c>
      <c r="AU110" s="14" t="s">
        <v>115</v>
      </c>
      <c r="AY110" s="14" t="s">
        <v>116</v>
      </c>
      <c r="BE110" s="169">
        <f>IF(N110="základní",J110,0)</f>
        <v>0</v>
      </c>
      <c r="BF110" s="169">
        <f>IF(N110="snížená",J110,0)</f>
        <v>0</v>
      </c>
      <c r="BG110" s="169">
        <f>IF(N110="zákl. přenesená",J110,0)</f>
        <v>0</v>
      </c>
      <c r="BH110" s="169">
        <f>IF(N110="sníž. přenesená",J110,0)</f>
        <v>0</v>
      </c>
      <c r="BI110" s="169">
        <f>IF(N110="nulová",J110,0)</f>
        <v>0</v>
      </c>
      <c r="BJ110" s="14" t="s">
        <v>115</v>
      </c>
      <c r="BK110" s="169">
        <f>ROUND(I110*H110,2)</f>
        <v>0</v>
      </c>
      <c r="BL110" s="14" t="s">
        <v>124</v>
      </c>
      <c r="BM110" s="14" t="s">
        <v>195</v>
      </c>
    </row>
    <row r="111" spans="2:63" s="10" customFormat="1" ht="22.8" customHeight="1">
      <c r="B111" s="144"/>
      <c r="D111" s="145" t="s">
        <v>73</v>
      </c>
      <c r="E111" s="155" t="s">
        <v>196</v>
      </c>
      <c r="F111" s="155" t="s">
        <v>197</v>
      </c>
      <c r="I111" s="147"/>
      <c r="J111" s="156">
        <f>BK111</f>
        <v>0</v>
      </c>
      <c r="L111" s="144"/>
      <c r="M111" s="149"/>
      <c r="N111" s="150"/>
      <c r="O111" s="150"/>
      <c r="P111" s="151">
        <f>P112</f>
        <v>0</v>
      </c>
      <c r="Q111" s="150"/>
      <c r="R111" s="151">
        <f>R112</f>
        <v>0.0039</v>
      </c>
      <c r="S111" s="150"/>
      <c r="T111" s="152">
        <f>T112</f>
        <v>0</v>
      </c>
      <c r="AR111" s="145" t="s">
        <v>115</v>
      </c>
      <c r="AT111" s="153" t="s">
        <v>73</v>
      </c>
      <c r="AU111" s="153" t="s">
        <v>82</v>
      </c>
      <c r="AY111" s="145" t="s">
        <v>116</v>
      </c>
      <c r="BK111" s="154">
        <f>BK112</f>
        <v>0</v>
      </c>
    </row>
    <row r="112" spans="2:65" s="1" customFormat="1" ht="16.5" customHeight="1">
      <c r="B112" s="157"/>
      <c r="C112" s="158" t="s">
        <v>198</v>
      </c>
      <c r="D112" s="158" t="s">
        <v>119</v>
      </c>
      <c r="E112" s="159" t="s">
        <v>199</v>
      </c>
      <c r="F112" s="160" t="s">
        <v>200</v>
      </c>
      <c r="G112" s="161" t="s">
        <v>140</v>
      </c>
      <c r="H112" s="162">
        <v>15</v>
      </c>
      <c r="I112" s="163"/>
      <c r="J112" s="164">
        <f>ROUND(I112*H112,2)</f>
        <v>0</v>
      </c>
      <c r="K112" s="160" t="s">
        <v>128</v>
      </c>
      <c r="L112" s="32"/>
      <c r="M112" s="165" t="s">
        <v>1</v>
      </c>
      <c r="N112" s="166" t="s">
        <v>46</v>
      </c>
      <c r="O112" s="62"/>
      <c r="P112" s="167">
        <f>O112*H112</f>
        <v>0</v>
      </c>
      <c r="Q112" s="167">
        <v>0.00026</v>
      </c>
      <c r="R112" s="167">
        <f>Q112*H112</f>
        <v>0.0039</v>
      </c>
      <c r="S112" s="167">
        <v>0</v>
      </c>
      <c r="T112" s="168">
        <f>S112*H112</f>
        <v>0</v>
      </c>
      <c r="AR112" s="14" t="s">
        <v>124</v>
      </c>
      <c r="AT112" s="14" t="s">
        <v>119</v>
      </c>
      <c r="AU112" s="14" t="s">
        <v>115</v>
      </c>
      <c r="AY112" s="14" t="s">
        <v>116</v>
      </c>
      <c r="BE112" s="169">
        <f>IF(N112="základní",J112,0)</f>
        <v>0</v>
      </c>
      <c r="BF112" s="169">
        <f>IF(N112="snížená",J112,0)</f>
        <v>0</v>
      </c>
      <c r="BG112" s="169">
        <f>IF(N112="zákl. přenesená",J112,0)</f>
        <v>0</v>
      </c>
      <c r="BH112" s="169">
        <f>IF(N112="sníž. přenesená",J112,0)</f>
        <v>0</v>
      </c>
      <c r="BI112" s="169">
        <f>IF(N112="nulová",J112,0)</f>
        <v>0</v>
      </c>
      <c r="BJ112" s="14" t="s">
        <v>115</v>
      </c>
      <c r="BK112" s="169">
        <f>ROUND(I112*H112,2)</f>
        <v>0</v>
      </c>
      <c r="BL112" s="14" t="s">
        <v>124</v>
      </c>
      <c r="BM112" s="14" t="s">
        <v>201</v>
      </c>
    </row>
    <row r="113" spans="2:63" s="10" customFormat="1" ht="25.9" customHeight="1">
      <c r="B113" s="144"/>
      <c r="D113" s="145" t="s">
        <v>73</v>
      </c>
      <c r="E113" s="146" t="s">
        <v>202</v>
      </c>
      <c r="F113" s="146" t="s">
        <v>203</v>
      </c>
      <c r="I113" s="147"/>
      <c r="J113" s="148">
        <f>BK113</f>
        <v>0</v>
      </c>
      <c r="L113" s="144"/>
      <c r="M113" s="149"/>
      <c r="N113" s="150"/>
      <c r="O113" s="150"/>
      <c r="P113" s="151">
        <f>P114+P116+P118</f>
        <v>0</v>
      </c>
      <c r="Q113" s="150"/>
      <c r="R113" s="151">
        <f>R114+R116+R118</f>
        <v>0</v>
      </c>
      <c r="S113" s="150"/>
      <c r="T113" s="152">
        <f>T114+T116+T118</f>
        <v>0</v>
      </c>
      <c r="AR113" s="145" t="s">
        <v>142</v>
      </c>
      <c r="AT113" s="153" t="s">
        <v>73</v>
      </c>
      <c r="AU113" s="153" t="s">
        <v>74</v>
      </c>
      <c r="AY113" s="145" t="s">
        <v>116</v>
      </c>
      <c r="BK113" s="154">
        <f>BK114+BK116+BK118</f>
        <v>0</v>
      </c>
    </row>
    <row r="114" spans="2:63" s="10" customFormat="1" ht="22.8" customHeight="1">
      <c r="B114" s="144"/>
      <c r="D114" s="145" t="s">
        <v>73</v>
      </c>
      <c r="E114" s="155" t="s">
        <v>204</v>
      </c>
      <c r="F114" s="155" t="s">
        <v>205</v>
      </c>
      <c r="I114" s="147"/>
      <c r="J114" s="156">
        <f>BK114</f>
        <v>0</v>
      </c>
      <c r="L114" s="144"/>
      <c r="M114" s="149"/>
      <c r="N114" s="150"/>
      <c r="O114" s="150"/>
      <c r="P114" s="151">
        <f>P115</f>
        <v>0</v>
      </c>
      <c r="Q114" s="150"/>
      <c r="R114" s="151">
        <f>R115</f>
        <v>0</v>
      </c>
      <c r="S114" s="150"/>
      <c r="T114" s="152">
        <f>T115</f>
        <v>0</v>
      </c>
      <c r="AR114" s="145" t="s">
        <v>142</v>
      </c>
      <c r="AT114" s="153" t="s">
        <v>73</v>
      </c>
      <c r="AU114" s="153" t="s">
        <v>82</v>
      </c>
      <c r="AY114" s="145" t="s">
        <v>116</v>
      </c>
      <c r="BK114" s="154">
        <f>BK115</f>
        <v>0</v>
      </c>
    </row>
    <row r="115" spans="2:65" s="1" customFormat="1" ht="16.5" customHeight="1">
      <c r="B115" s="157"/>
      <c r="C115" s="158" t="s">
        <v>206</v>
      </c>
      <c r="D115" s="158" t="s">
        <v>119</v>
      </c>
      <c r="E115" s="159" t="s">
        <v>207</v>
      </c>
      <c r="F115" s="160" t="s">
        <v>205</v>
      </c>
      <c r="G115" s="161" t="s">
        <v>194</v>
      </c>
      <c r="H115" s="189"/>
      <c r="I115" s="163"/>
      <c r="J115" s="164">
        <f>ROUND(I115*H115,2)</f>
        <v>0</v>
      </c>
      <c r="K115" s="160" t="s">
        <v>128</v>
      </c>
      <c r="L115" s="32"/>
      <c r="M115" s="165" t="s">
        <v>1</v>
      </c>
      <c r="N115" s="166" t="s">
        <v>46</v>
      </c>
      <c r="O115" s="62"/>
      <c r="P115" s="167">
        <f>O115*H115</f>
        <v>0</v>
      </c>
      <c r="Q115" s="167">
        <v>0</v>
      </c>
      <c r="R115" s="167">
        <f>Q115*H115</f>
        <v>0</v>
      </c>
      <c r="S115" s="167">
        <v>0</v>
      </c>
      <c r="T115" s="168">
        <f>S115*H115</f>
        <v>0</v>
      </c>
      <c r="AR115" s="14" t="s">
        <v>208</v>
      </c>
      <c r="AT115" s="14" t="s">
        <v>119</v>
      </c>
      <c r="AU115" s="14" t="s">
        <v>115</v>
      </c>
      <c r="AY115" s="14" t="s">
        <v>116</v>
      </c>
      <c r="BE115" s="169">
        <f>IF(N115="základní",J115,0)</f>
        <v>0</v>
      </c>
      <c r="BF115" s="169">
        <f>IF(N115="snížená",J115,0)</f>
        <v>0</v>
      </c>
      <c r="BG115" s="169">
        <f>IF(N115="zákl. přenesená",J115,0)</f>
        <v>0</v>
      </c>
      <c r="BH115" s="169">
        <f>IF(N115="sníž. přenesená",J115,0)</f>
        <v>0</v>
      </c>
      <c r="BI115" s="169">
        <f>IF(N115="nulová",J115,0)</f>
        <v>0</v>
      </c>
      <c r="BJ115" s="14" t="s">
        <v>115</v>
      </c>
      <c r="BK115" s="169">
        <f>ROUND(I115*H115,2)</f>
        <v>0</v>
      </c>
      <c r="BL115" s="14" t="s">
        <v>208</v>
      </c>
      <c r="BM115" s="14" t="s">
        <v>209</v>
      </c>
    </row>
    <row r="116" spans="2:63" s="10" customFormat="1" ht="22.8" customHeight="1">
      <c r="B116" s="144"/>
      <c r="D116" s="145" t="s">
        <v>73</v>
      </c>
      <c r="E116" s="155" t="s">
        <v>210</v>
      </c>
      <c r="F116" s="155" t="s">
        <v>211</v>
      </c>
      <c r="I116" s="147"/>
      <c r="J116" s="156">
        <f>BK116</f>
        <v>0</v>
      </c>
      <c r="L116" s="144"/>
      <c r="M116" s="149"/>
      <c r="N116" s="150"/>
      <c r="O116" s="150"/>
      <c r="P116" s="151">
        <f>P117</f>
        <v>0</v>
      </c>
      <c r="Q116" s="150"/>
      <c r="R116" s="151">
        <f>R117</f>
        <v>0</v>
      </c>
      <c r="S116" s="150"/>
      <c r="T116" s="152">
        <f>T117</f>
        <v>0</v>
      </c>
      <c r="AR116" s="145" t="s">
        <v>142</v>
      </c>
      <c r="AT116" s="153" t="s">
        <v>73</v>
      </c>
      <c r="AU116" s="153" t="s">
        <v>82</v>
      </c>
      <c r="AY116" s="145" t="s">
        <v>116</v>
      </c>
      <c r="BK116" s="154">
        <f>BK117</f>
        <v>0</v>
      </c>
    </row>
    <row r="117" spans="2:65" s="1" customFormat="1" ht="16.5" customHeight="1">
      <c r="B117" s="157"/>
      <c r="C117" s="158" t="s">
        <v>212</v>
      </c>
      <c r="D117" s="158" t="s">
        <v>119</v>
      </c>
      <c r="E117" s="159" t="s">
        <v>213</v>
      </c>
      <c r="F117" s="160" t="s">
        <v>214</v>
      </c>
      <c r="G117" s="161" t="s">
        <v>194</v>
      </c>
      <c r="H117" s="189"/>
      <c r="I117" s="163"/>
      <c r="J117" s="164">
        <f>ROUND(I117*H117,2)</f>
        <v>0</v>
      </c>
      <c r="K117" s="160" t="s">
        <v>128</v>
      </c>
      <c r="L117" s="32"/>
      <c r="M117" s="165" t="s">
        <v>1</v>
      </c>
      <c r="N117" s="166" t="s">
        <v>46</v>
      </c>
      <c r="O117" s="62"/>
      <c r="P117" s="167">
        <f>O117*H117</f>
        <v>0</v>
      </c>
      <c r="Q117" s="167">
        <v>0</v>
      </c>
      <c r="R117" s="167">
        <f>Q117*H117</f>
        <v>0</v>
      </c>
      <c r="S117" s="167">
        <v>0</v>
      </c>
      <c r="T117" s="168">
        <f>S117*H117</f>
        <v>0</v>
      </c>
      <c r="AR117" s="14" t="s">
        <v>208</v>
      </c>
      <c r="AT117" s="14" t="s">
        <v>119</v>
      </c>
      <c r="AU117" s="14" t="s">
        <v>115</v>
      </c>
      <c r="AY117" s="14" t="s">
        <v>116</v>
      </c>
      <c r="BE117" s="169">
        <f>IF(N117="základní",J117,0)</f>
        <v>0</v>
      </c>
      <c r="BF117" s="169">
        <f>IF(N117="snížená",J117,0)</f>
        <v>0</v>
      </c>
      <c r="BG117" s="169">
        <f>IF(N117="zákl. přenesená",J117,0)</f>
        <v>0</v>
      </c>
      <c r="BH117" s="169">
        <f>IF(N117="sníž. přenesená",J117,0)</f>
        <v>0</v>
      </c>
      <c r="BI117" s="169">
        <f>IF(N117="nulová",J117,0)</f>
        <v>0</v>
      </c>
      <c r="BJ117" s="14" t="s">
        <v>115</v>
      </c>
      <c r="BK117" s="169">
        <f>ROUND(I117*H117,2)</f>
        <v>0</v>
      </c>
      <c r="BL117" s="14" t="s">
        <v>208</v>
      </c>
      <c r="BM117" s="14" t="s">
        <v>215</v>
      </c>
    </row>
    <row r="118" spans="2:63" s="10" customFormat="1" ht="22.8" customHeight="1">
      <c r="B118" s="144"/>
      <c r="D118" s="145" t="s">
        <v>73</v>
      </c>
      <c r="E118" s="155" t="s">
        <v>216</v>
      </c>
      <c r="F118" s="155" t="s">
        <v>217</v>
      </c>
      <c r="I118" s="147"/>
      <c r="J118" s="156">
        <f>BK118</f>
        <v>0</v>
      </c>
      <c r="L118" s="144"/>
      <c r="M118" s="149"/>
      <c r="N118" s="150"/>
      <c r="O118" s="150"/>
      <c r="P118" s="151">
        <f>P119</f>
        <v>0</v>
      </c>
      <c r="Q118" s="150"/>
      <c r="R118" s="151">
        <f>R119</f>
        <v>0</v>
      </c>
      <c r="S118" s="150"/>
      <c r="T118" s="152">
        <f>T119</f>
        <v>0</v>
      </c>
      <c r="AR118" s="145" t="s">
        <v>142</v>
      </c>
      <c r="AT118" s="153" t="s">
        <v>73</v>
      </c>
      <c r="AU118" s="153" t="s">
        <v>82</v>
      </c>
      <c r="AY118" s="145" t="s">
        <v>116</v>
      </c>
      <c r="BK118" s="154">
        <f>BK119</f>
        <v>0</v>
      </c>
    </row>
    <row r="119" spans="2:65" s="1" customFormat="1" ht="16.5" customHeight="1">
      <c r="B119" s="157"/>
      <c r="C119" s="158" t="s">
        <v>218</v>
      </c>
      <c r="D119" s="158" t="s">
        <v>119</v>
      </c>
      <c r="E119" s="159" t="s">
        <v>219</v>
      </c>
      <c r="F119" s="160" t="s">
        <v>220</v>
      </c>
      <c r="G119" s="161" t="s">
        <v>194</v>
      </c>
      <c r="H119" s="189"/>
      <c r="I119" s="163"/>
      <c r="J119" s="164">
        <f>ROUND(I119*H119,2)</f>
        <v>0</v>
      </c>
      <c r="K119" s="160" t="s">
        <v>128</v>
      </c>
      <c r="L119" s="32"/>
      <c r="M119" s="190" t="s">
        <v>1</v>
      </c>
      <c r="N119" s="191" t="s">
        <v>46</v>
      </c>
      <c r="O119" s="192"/>
      <c r="P119" s="193">
        <f>O119*H119</f>
        <v>0</v>
      </c>
      <c r="Q119" s="193">
        <v>0</v>
      </c>
      <c r="R119" s="193">
        <f>Q119*H119</f>
        <v>0</v>
      </c>
      <c r="S119" s="193">
        <v>0</v>
      </c>
      <c r="T119" s="194">
        <f>S119*H119</f>
        <v>0</v>
      </c>
      <c r="AR119" s="14" t="s">
        <v>208</v>
      </c>
      <c r="AT119" s="14" t="s">
        <v>119</v>
      </c>
      <c r="AU119" s="14" t="s">
        <v>115</v>
      </c>
      <c r="AY119" s="14" t="s">
        <v>116</v>
      </c>
      <c r="BE119" s="169">
        <f>IF(N119="základní",J119,0)</f>
        <v>0</v>
      </c>
      <c r="BF119" s="169">
        <f>IF(N119="snížená",J119,0)</f>
        <v>0</v>
      </c>
      <c r="BG119" s="169">
        <f>IF(N119="zákl. přenesená",J119,0)</f>
        <v>0</v>
      </c>
      <c r="BH119" s="169">
        <f>IF(N119="sníž. přenesená",J119,0)</f>
        <v>0</v>
      </c>
      <c r="BI119" s="169">
        <f>IF(N119="nulová",J119,0)</f>
        <v>0</v>
      </c>
      <c r="BJ119" s="14" t="s">
        <v>115</v>
      </c>
      <c r="BK119" s="169">
        <f>ROUND(I119*H119,2)</f>
        <v>0</v>
      </c>
      <c r="BL119" s="14" t="s">
        <v>208</v>
      </c>
      <c r="BM119" s="14" t="s">
        <v>221</v>
      </c>
    </row>
    <row r="120" spans="2:12" s="1" customFormat="1" ht="6.95" customHeight="1">
      <c r="B120" s="47"/>
      <c r="C120" s="48"/>
      <c r="D120" s="48"/>
      <c r="E120" s="48"/>
      <c r="F120" s="48"/>
      <c r="G120" s="48"/>
      <c r="H120" s="48"/>
      <c r="I120" s="118"/>
      <c r="J120" s="48"/>
      <c r="K120" s="48"/>
      <c r="L120" s="32"/>
    </row>
  </sheetData>
  <autoFilter ref="C86:K119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obecný profil</dc:creator>
  <cp:keywords/>
  <dc:description/>
  <cp:lastModifiedBy>obecný profil</cp:lastModifiedBy>
  <dcterms:created xsi:type="dcterms:W3CDTF">2019-10-14T15:21:44Z</dcterms:created>
  <dcterms:modified xsi:type="dcterms:W3CDTF">2019-10-14T15:21:45Z</dcterms:modified>
  <cp:category/>
  <cp:version/>
  <cp:contentType/>
  <cp:contentStatus/>
</cp:coreProperties>
</file>