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chnik\Desktop\Oprava skladovací rampy\"/>
    </mc:Choice>
  </mc:AlternateContent>
  <xr:revisionPtr revIDLastSave="0" documentId="13_ncr:1_{E00986A5-4176-4DF6-A1C9-DB4B6AF763B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Krycí list" sheetId="1" r:id="rId1"/>
    <sheet name="Rekapitulace" sheetId="2" r:id="rId2"/>
    <sheet name="Položky" sheetId="3" r:id="rId3"/>
  </sheets>
  <definedNames>
    <definedName name="cisloobjektu">'Krycí list'!$A$5</definedName>
    <definedName name="cislostavby">'Krycí list'!$A$7</definedName>
    <definedName name="Datum">'Krycí list'!$B$27</definedName>
    <definedName name="Dil">Rekapitulace!$A$6</definedName>
    <definedName name="Dodavka">Rekapitulace!$G$15</definedName>
    <definedName name="Dodavka0">Položky!#REF!</definedName>
    <definedName name="HSV">Rekapitulace!$E$15</definedName>
    <definedName name="HSV0">Položky!#REF!</definedName>
    <definedName name="HZS">Rekapitulace!$I$15</definedName>
    <definedName name="HZS0">Položky!#REF!</definedName>
    <definedName name="JKSO">'Krycí list'!$G$2</definedName>
    <definedName name="MJ">'Krycí list'!$G$5</definedName>
    <definedName name="Mont">Rekapitulace!$H$15</definedName>
    <definedName name="Montaz0">Položky!#REF!</definedName>
    <definedName name="NazevDilu">Rekapitulace!$B$6</definedName>
    <definedName name="nazevobjektu">'Krycí list'!$C$5</definedName>
    <definedName name="nazevstavby">'Krycí list'!$C$7</definedName>
    <definedName name="_xlnm.Print_Titles" localSheetId="2">Položky!$1:$6</definedName>
    <definedName name="_xlnm.Print_Titles" localSheetId="1">Rekapitulace!$1:$6</definedName>
    <definedName name="Objednatel">'Krycí list'!$C$10</definedName>
    <definedName name="_xlnm.Print_Area" localSheetId="0">'Krycí list'!$A$1:$G$45</definedName>
    <definedName name="_xlnm.Print_Area" localSheetId="2">Položky!$A$1:$G$52</definedName>
    <definedName name="_xlnm.Print_Area" localSheetId="1">Rekapitulace!$A$1:$I$29</definedName>
    <definedName name="PocetMJ">'Krycí list'!$G$6</definedName>
    <definedName name="Poznamka">'Krycí list'!$B$37</definedName>
    <definedName name="Projektant">'Krycí list'!$C$8</definedName>
    <definedName name="PSV">Rekapitulace!$F$15</definedName>
    <definedName name="PSV0">Položky!#REF!</definedName>
    <definedName name="SazbaDPH1">'Krycí list'!$C$30</definedName>
    <definedName name="SazbaDPH2">'Krycí list'!$C$32</definedName>
    <definedName name="SloupecCC">Položky!$G$6</definedName>
    <definedName name="SloupecCisloPol">Položky!$B$6</definedName>
    <definedName name="SloupecJC">Položky!$F$6</definedName>
    <definedName name="SloupecMJ">Položky!$D$6</definedName>
    <definedName name="SloupecMnozstvi">Položky!$E$6</definedName>
    <definedName name="SloupecNazPol">Položky!$C$6</definedName>
    <definedName name="SloupecPC">Položky!$A$6</definedName>
    <definedName name="solver_lin" localSheetId="2" hidden="1">0</definedName>
    <definedName name="solver_num" localSheetId="2" hidden="1">0</definedName>
    <definedName name="solver_opt" localSheetId="2" hidden="1">Položky!#REF!</definedName>
    <definedName name="solver_typ" localSheetId="2" hidden="1">1</definedName>
    <definedName name="solver_val" localSheetId="2" hidden="1">0</definedName>
    <definedName name="Typ">Položky!#REF!</definedName>
    <definedName name="VRN">Rekapitulace!$H$28</definedName>
    <definedName name="VRNKc">Rekapitulace!#REF!</definedName>
    <definedName name="VRNnazev">Rekapitulace!#REF!</definedName>
    <definedName name="VRNproc">Rekapitulace!#REF!</definedName>
    <definedName name="VRNzakl">Rekapitulace!#REF!</definedName>
    <definedName name="Zakazka">'Krycí list'!$G$11</definedName>
    <definedName name="Zaklad22">'Krycí list'!$F$32</definedName>
    <definedName name="Zaklad5">'Krycí list'!$F$30</definedName>
    <definedName name="Zhotovitel">'Krycí list'!$C$11:$E$11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3" i="3" l="1"/>
  <c r="C1" i="2"/>
  <c r="C4" i="3"/>
  <c r="C2" i="2"/>
  <c r="D2" i="1"/>
  <c r="D21" i="1"/>
  <c r="D20" i="1"/>
  <c r="D19" i="1"/>
  <c r="D18" i="1"/>
  <c r="D17" i="1"/>
  <c r="D16" i="1"/>
  <c r="D15" i="1"/>
  <c r="BE51" i="3"/>
  <c r="BE52" i="3" s="1"/>
  <c r="I14" i="2" s="1"/>
  <c r="BD51" i="3"/>
  <c r="BD52" i="3" s="1"/>
  <c r="H14" i="2" s="1"/>
  <c r="BC51" i="3"/>
  <c r="BC52" i="3" s="1"/>
  <c r="G14" i="2" s="1"/>
  <c r="BA51" i="3"/>
  <c r="BA52" i="3" s="1"/>
  <c r="E14" i="2" s="1"/>
  <c r="G51" i="3"/>
  <c r="BB51" i="3" s="1"/>
  <c r="BB52" i="3" s="1"/>
  <c r="F14" i="2" s="1"/>
  <c r="B14" i="2"/>
  <c r="A14" i="2"/>
  <c r="C52" i="3"/>
  <c r="BE48" i="3"/>
  <c r="BE49" i="3" s="1"/>
  <c r="I13" i="2" s="1"/>
  <c r="BD48" i="3"/>
  <c r="BD49" i="3" s="1"/>
  <c r="H13" i="2" s="1"/>
  <c r="BC48" i="3"/>
  <c r="BB48" i="3"/>
  <c r="BB49" i="3" s="1"/>
  <c r="F13" i="2" s="1"/>
  <c r="G48" i="3"/>
  <c r="G49" i="3" s="1"/>
  <c r="B13" i="2"/>
  <c r="A13" i="2"/>
  <c r="BC49" i="3"/>
  <c r="G13" i="2" s="1"/>
  <c r="C49" i="3"/>
  <c r="BD45" i="3"/>
  <c r="BC45" i="3"/>
  <c r="BB45" i="3"/>
  <c r="BA45" i="3"/>
  <c r="G45" i="3"/>
  <c r="BE45" i="3" s="1"/>
  <c r="BE44" i="3"/>
  <c r="BD44" i="3"/>
  <c r="BC44" i="3"/>
  <c r="BB44" i="3"/>
  <c r="G44" i="3"/>
  <c r="BA44" i="3" s="1"/>
  <c r="BE43" i="3"/>
  <c r="BD43" i="3"/>
  <c r="BC43" i="3"/>
  <c r="BB43" i="3"/>
  <c r="G43" i="3"/>
  <c r="BA43" i="3" s="1"/>
  <c r="BE42" i="3"/>
  <c r="BD42" i="3"/>
  <c r="BC42" i="3"/>
  <c r="BB42" i="3"/>
  <c r="G42" i="3"/>
  <c r="BA42" i="3" s="1"/>
  <c r="BE41" i="3"/>
  <c r="BD41" i="3"/>
  <c r="BC41" i="3"/>
  <c r="BB41" i="3"/>
  <c r="G41" i="3"/>
  <c r="BA41" i="3" s="1"/>
  <c r="BE40" i="3"/>
  <c r="BD40" i="3"/>
  <c r="BC40" i="3"/>
  <c r="BB40" i="3"/>
  <c r="G40" i="3"/>
  <c r="BA40" i="3" s="1"/>
  <c r="BE39" i="3"/>
  <c r="BD39" i="3"/>
  <c r="BC39" i="3"/>
  <c r="BB39" i="3"/>
  <c r="G39" i="3"/>
  <c r="BA39" i="3" s="1"/>
  <c r="BE38" i="3"/>
  <c r="BD38" i="3"/>
  <c r="BC38" i="3"/>
  <c r="BB38" i="3"/>
  <c r="G38" i="3"/>
  <c r="BA38" i="3" s="1"/>
  <c r="BE37" i="3"/>
  <c r="BD37" i="3"/>
  <c r="BC37" i="3"/>
  <c r="BC46" i="3" s="1"/>
  <c r="G12" i="2" s="1"/>
  <c r="BB37" i="3"/>
  <c r="G37" i="3"/>
  <c r="B12" i="2"/>
  <c r="A12" i="2"/>
  <c r="C46" i="3"/>
  <c r="BE34" i="3"/>
  <c r="BE35" i="3" s="1"/>
  <c r="I11" i="2" s="1"/>
  <c r="BD34" i="3"/>
  <c r="BD35" i="3" s="1"/>
  <c r="H11" i="2" s="1"/>
  <c r="BC34" i="3"/>
  <c r="BC35" i="3" s="1"/>
  <c r="G11" i="2" s="1"/>
  <c r="BB34" i="3"/>
  <c r="BB35" i="3" s="1"/>
  <c r="F11" i="2" s="1"/>
  <c r="G34" i="3"/>
  <c r="G35" i="3" s="1"/>
  <c r="B11" i="2"/>
  <c r="A11" i="2"/>
  <c r="C35" i="3"/>
  <c r="BE31" i="3"/>
  <c r="BD31" i="3"/>
  <c r="BC31" i="3"/>
  <c r="BB31" i="3"/>
  <c r="G31" i="3"/>
  <c r="BA31" i="3" s="1"/>
  <c r="BE30" i="3"/>
  <c r="BD30" i="3"/>
  <c r="BC30" i="3"/>
  <c r="BC32" i="3" s="1"/>
  <c r="G10" i="2" s="1"/>
  <c r="BB30" i="3"/>
  <c r="G30" i="3"/>
  <c r="BA30" i="3" s="1"/>
  <c r="BE29" i="3"/>
  <c r="BD29" i="3"/>
  <c r="BD32" i="3" s="1"/>
  <c r="H10" i="2" s="1"/>
  <c r="BC29" i="3"/>
  <c r="BB29" i="3"/>
  <c r="G29" i="3"/>
  <c r="B10" i="2"/>
  <c r="A10" i="2"/>
  <c r="C32" i="3"/>
  <c r="BE26" i="3"/>
  <c r="BD26" i="3"/>
  <c r="BC26" i="3"/>
  <c r="BB26" i="3"/>
  <c r="G26" i="3"/>
  <c r="BA26" i="3" s="1"/>
  <c r="BE25" i="3"/>
  <c r="BD25" i="3"/>
  <c r="BC25" i="3"/>
  <c r="BB25" i="3"/>
  <c r="G25" i="3"/>
  <c r="BA25" i="3" s="1"/>
  <c r="BE24" i="3"/>
  <c r="BD24" i="3"/>
  <c r="BC24" i="3"/>
  <c r="BB24" i="3"/>
  <c r="G24" i="3"/>
  <c r="BA24" i="3" s="1"/>
  <c r="BE23" i="3"/>
  <c r="BD23" i="3"/>
  <c r="BC23" i="3"/>
  <c r="BB23" i="3"/>
  <c r="G23" i="3"/>
  <c r="BA23" i="3" s="1"/>
  <c r="BE22" i="3"/>
  <c r="BD22" i="3"/>
  <c r="BC22" i="3"/>
  <c r="BB22" i="3"/>
  <c r="G22" i="3"/>
  <c r="BA22" i="3" s="1"/>
  <c r="BE21" i="3"/>
  <c r="BD21" i="3"/>
  <c r="BC21" i="3"/>
  <c r="BB21" i="3"/>
  <c r="G21" i="3"/>
  <c r="BA21" i="3" s="1"/>
  <c r="BE20" i="3"/>
  <c r="BD20" i="3"/>
  <c r="BC20" i="3"/>
  <c r="BB20" i="3"/>
  <c r="G20" i="3"/>
  <c r="BA20" i="3" s="1"/>
  <c r="BE19" i="3"/>
  <c r="BE27" i="3" s="1"/>
  <c r="I9" i="2" s="1"/>
  <c r="BD19" i="3"/>
  <c r="BC19" i="3"/>
  <c r="BC27" i="3" s="1"/>
  <c r="G9" i="2" s="1"/>
  <c r="BB19" i="3"/>
  <c r="G19" i="3"/>
  <c r="BA19" i="3" s="1"/>
  <c r="B9" i="2"/>
  <c r="A9" i="2"/>
  <c r="C27" i="3"/>
  <c r="BE16" i="3"/>
  <c r="BD16" i="3"/>
  <c r="BC16" i="3"/>
  <c r="BB16" i="3"/>
  <c r="G16" i="3"/>
  <c r="BA16" i="3" s="1"/>
  <c r="BE15" i="3"/>
  <c r="BD15" i="3"/>
  <c r="BC15" i="3"/>
  <c r="BB15" i="3"/>
  <c r="G15" i="3"/>
  <c r="BA15" i="3" s="1"/>
  <c r="BE14" i="3"/>
  <c r="BD14" i="3"/>
  <c r="BC14" i="3"/>
  <c r="BB14" i="3"/>
  <c r="G14" i="3"/>
  <c r="BA14" i="3" s="1"/>
  <c r="BE13" i="3"/>
  <c r="BD13" i="3"/>
  <c r="BC13" i="3"/>
  <c r="BB13" i="3"/>
  <c r="G13" i="3"/>
  <c r="BA13" i="3" s="1"/>
  <c r="BE12" i="3"/>
  <c r="BD12" i="3"/>
  <c r="BC12" i="3"/>
  <c r="BB12" i="3"/>
  <c r="G12" i="3"/>
  <c r="BA12" i="3" s="1"/>
  <c r="B8" i="2"/>
  <c r="A8" i="2"/>
  <c r="C17" i="3"/>
  <c r="BE9" i="3"/>
  <c r="BD9" i="3"/>
  <c r="BC9" i="3"/>
  <c r="BB9" i="3"/>
  <c r="G9" i="3"/>
  <c r="BA9" i="3" s="1"/>
  <c r="BE8" i="3"/>
  <c r="BE10" i="3" s="1"/>
  <c r="I7" i="2" s="1"/>
  <c r="BD8" i="3"/>
  <c r="BC8" i="3"/>
  <c r="BC10" i="3" s="1"/>
  <c r="G7" i="2" s="1"/>
  <c r="BB8" i="3"/>
  <c r="G8" i="3"/>
  <c r="B7" i="2"/>
  <c r="A7" i="2"/>
  <c r="C10" i="3"/>
  <c r="E4" i="3"/>
  <c r="F3" i="3"/>
  <c r="C33" i="1"/>
  <c r="F33" i="1" s="1"/>
  <c r="C31" i="1"/>
  <c r="C9" i="1"/>
  <c r="G7" i="1"/>
  <c r="BB10" i="3" l="1"/>
  <c r="F7" i="2" s="1"/>
  <c r="BC17" i="3"/>
  <c r="G8" i="2" s="1"/>
  <c r="BE17" i="3"/>
  <c r="I8" i="2" s="1"/>
  <c r="G32" i="3"/>
  <c r="BE32" i="3"/>
  <c r="I10" i="2" s="1"/>
  <c r="G15" i="2"/>
  <c r="C18" i="1" s="1"/>
  <c r="BD10" i="3"/>
  <c r="H7" i="2" s="1"/>
  <c r="BB32" i="3"/>
  <c r="F10" i="2" s="1"/>
  <c r="G46" i="3"/>
  <c r="BE46" i="3"/>
  <c r="I12" i="2" s="1"/>
  <c r="I15" i="2" s="1"/>
  <c r="C21" i="1" s="1"/>
  <c r="BD17" i="3"/>
  <c r="H8" i="2" s="1"/>
  <c r="BB27" i="3"/>
  <c r="F9" i="2" s="1"/>
  <c r="F15" i="2" s="1"/>
  <c r="C16" i="1" s="1"/>
  <c r="BD46" i="3"/>
  <c r="H12" i="2" s="1"/>
  <c r="G10" i="3"/>
  <c r="BB17" i="3"/>
  <c r="F8" i="2" s="1"/>
  <c r="BD27" i="3"/>
  <c r="H9" i="2" s="1"/>
  <c r="H15" i="2" s="1"/>
  <c r="C17" i="1" s="1"/>
  <c r="BB46" i="3"/>
  <c r="F12" i="2" s="1"/>
  <c r="BA17" i="3"/>
  <c r="E8" i="2" s="1"/>
  <c r="BA27" i="3"/>
  <c r="E9" i="2" s="1"/>
  <c r="BA8" i="3"/>
  <c r="BA10" i="3" s="1"/>
  <c r="E7" i="2" s="1"/>
  <c r="G17" i="3"/>
  <c r="G27" i="3"/>
  <c r="BA29" i="3"/>
  <c r="BA32" i="3" s="1"/>
  <c r="E10" i="2" s="1"/>
  <c r="BA34" i="3"/>
  <c r="BA35" i="3" s="1"/>
  <c r="E11" i="2" s="1"/>
  <c r="BA37" i="3"/>
  <c r="BA46" i="3" s="1"/>
  <c r="E12" i="2" s="1"/>
  <c r="BA48" i="3"/>
  <c r="BA49" i="3" s="1"/>
  <c r="E13" i="2" s="1"/>
  <c r="G52" i="3"/>
  <c r="E15" i="2" l="1"/>
  <c r="G25" i="2" s="1"/>
  <c r="I25" i="2" s="1"/>
  <c r="G20" i="1" s="1"/>
  <c r="C15" i="1"/>
  <c r="C19" i="1" s="1"/>
  <c r="C22" i="1" s="1"/>
  <c r="G23" i="2" l="1"/>
  <c r="I23" i="2" s="1"/>
  <c r="G18" i="1" s="1"/>
  <c r="G27" i="2"/>
  <c r="I27" i="2" s="1"/>
  <c r="G24" i="2"/>
  <c r="I24" i="2" s="1"/>
  <c r="G19" i="1" s="1"/>
  <c r="G26" i="2"/>
  <c r="I26" i="2" s="1"/>
  <c r="G21" i="1" s="1"/>
  <c r="G20" i="2"/>
  <c r="I20" i="2" s="1"/>
  <c r="G22" i="2"/>
  <c r="I22" i="2" s="1"/>
  <c r="G17" i="1" s="1"/>
  <c r="G21" i="2"/>
  <c r="I21" i="2" s="1"/>
  <c r="G16" i="1" s="1"/>
  <c r="G15" i="1"/>
  <c r="H28" i="2" l="1"/>
  <c r="G23" i="1" s="1"/>
  <c r="G22" i="1" s="1"/>
  <c r="C23" i="1" l="1"/>
  <c r="F30" i="1" s="1"/>
  <c r="F31" i="1" s="1"/>
  <c r="F34" i="1" s="1"/>
</calcChain>
</file>

<file path=xl/sharedStrings.xml><?xml version="1.0" encoding="utf-8"?>
<sst xmlns="http://schemas.openxmlformats.org/spreadsheetml/2006/main" count="230" uniqueCount="170">
  <si>
    <t>Rozpočet</t>
  </si>
  <si>
    <t xml:space="preserve">JKSO </t>
  </si>
  <si>
    <t>Objekt</t>
  </si>
  <si>
    <t>Název objektu</t>
  </si>
  <si>
    <t xml:space="preserve">SKP </t>
  </si>
  <si>
    <t xml:space="preserve"> </t>
  </si>
  <si>
    <t>Měrná jednotka</t>
  </si>
  <si>
    <t>Stavba</t>
  </si>
  <si>
    <t>Název stavby</t>
  </si>
  <si>
    <t>Počet jednotek</t>
  </si>
  <si>
    <t>Náklady na m.j.</t>
  </si>
  <si>
    <t>Projektant</t>
  </si>
  <si>
    <t>Typ rozpočtu</t>
  </si>
  <si>
    <t>Zpracovatel projektu</t>
  </si>
  <si>
    <t>Objednatel</t>
  </si>
  <si>
    <t>Dodavatel</t>
  </si>
  <si>
    <t xml:space="preserve">Zakázkové číslo </t>
  </si>
  <si>
    <t>Rozpočtoval</t>
  </si>
  <si>
    <t>Počet listů</t>
  </si>
  <si>
    <t>ROZPOČTOVÉ NÁKLADY</t>
  </si>
  <si>
    <t>Základní rozpočtové náklady</t>
  </si>
  <si>
    <t>Ostatní rozpočtové náklady</t>
  </si>
  <si>
    <t>HSV celkem</t>
  </si>
  <si>
    <t>Z</t>
  </si>
  <si>
    <t>PSV celkem</t>
  </si>
  <si>
    <t>R</t>
  </si>
  <si>
    <t>M práce celkem</t>
  </si>
  <si>
    <t>N</t>
  </si>
  <si>
    <t>M dodávky celkem</t>
  </si>
  <si>
    <t>ZRN celkem</t>
  </si>
  <si>
    <t>HZS</t>
  </si>
  <si>
    <t>ZRN+HZS</t>
  </si>
  <si>
    <t>Ostatní náklady neuvedené</t>
  </si>
  <si>
    <t>ZRN+ost.náklady+HZS</t>
  </si>
  <si>
    <t>Ostatní náklady celkem</t>
  </si>
  <si>
    <t>Vypracoval</t>
  </si>
  <si>
    <t>Za zhotovitele</t>
  </si>
  <si>
    <t>Za objednatele</t>
  </si>
  <si>
    <t>Jméno :</t>
  </si>
  <si>
    <t>Datum :</t>
  </si>
  <si>
    <t>Podpis :</t>
  </si>
  <si>
    <t>Podpis:</t>
  </si>
  <si>
    <t>Základ pro DPH</t>
  </si>
  <si>
    <t xml:space="preserve">%  </t>
  </si>
  <si>
    <t>DPH</t>
  </si>
  <si>
    <t xml:space="preserve">% </t>
  </si>
  <si>
    <t>CENA ZA OBJEKT CELKEM</t>
  </si>
  <si>
    <t>Poznámka :</t>
  </si>
  <si>
    <t>Stavba :</t>
  </si>
  <si>
    <t>Rozpočet :</t>
  </si>
  <si>
    <t>Objekt :</t>
  </si>
  <si>
    <t>REKAPITULACE  STAVEBNÍCH  DÍLŮ</t>
  </si>
  <si>
    <t>Stavební díl</t>
  </si>
  <si>
    <t>HSV</t>
  </si>
  <si>
    <t>PSV</t>
  </si>
  <si>
    <t>Dodávka</t>
  </si>
  <si>
    <t>Montáž</t>
  </si>
  <si>
    <t>CELKEM  OBJEKT</t>
  </si>
  <si>
    <t>VEDLEJŠÍ ROZPOČTOVÉ  NÁKLADY</t>
  </si>
  <si>
    <t>Název VRN</t>
  </si>
  <si>
    <t>Kč</t>
  </si>
  <si>
    <t>%</t>
  </si>
  <si>
    <t>Základna</t>
  </si>
  <si>
    <t>CELKEM VRN</t>
  </si>
  <si>
    <t>Rozpočet: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</si>
  <si>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</si>
  <si>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</si>
  <si>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</si>
  <si>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</si>
  <si>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</si>
  <si>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</si>
  <si>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</si>
  <si>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Díl:</t>
  </si>
  <si>
    <t>1</t>
  </si>
  <si>
    <t>Zemní práce</t>
  </si>
  <si>
    <t>ks</t>
  </si>
  <si>
    <t>Celkem za</t>
  </si>
  <si>
    <t>SLEPÝ ROZPOČET</t>
  </si>
  <si>
    <t>Slepý rozpočet</t>
  </si>
  <si>
    <t>132200010RAD</t>
  </si>
  <si>
    <t>Hloubení nezapaž. rýh šířky do 60 cm v hornině 1-4 odvoz do 15 km, uložení na skládku</t>
  </si>
  <si>
    <t>m3</t>
  </si>
  <si>
    <t>110000</t>
  </si>
  <si>
    <t xml:space="preserve">Vytyčení a zhotovení zjednodušené PD </t>
  </si>
  <si>
    <t>kpl</t>
  </si>
  <si>
    <t>27</t>
  </si>
  <si>
    <t>Základy</t>
  </si>
  <si>
    <t>212755114RX1</t>
  </si>
  <si>
    <t>Trativody z drenážních trubek DN 10 cm bez lože PVC</t>
  </si>
  <si>
    <t>m</t>
  </si>
  <si>
    <t>274311114R00</t>
  </si>
  <si>
    <t xml:space="preserve">Beton základ. pasů prostý z cem. portlad. B 12,5 </t>
  </si>
  <si>
    <t>274351215R00</t>
  </si>
  <si>
    <t xml:space="preserve">Bednění stěn základových pasů - zřízení </t>
  </si>
  <si>
    <t>m2</t>
  </si>
  <si>
    <t>274351216R00</t>
  </si>
  <si>
    <t xml:space="preserve">Bednění stěn základových pasů - odstranění </t>
  </si>
  <si>
    <t>564851111R00</t>
  </si>
  <si>
    <t xml:space="preserve">Podklad ze štěrkodrti po zhutnění tloušťky 15 cm </t>
  </si>
  <si>
    <t>3</t>
  </si>
  <si>
    <t>Svislé a kompletní konstrukce</t>
  </si>
  <si>
    <t>175101101RT8</t>
  </si>
  <si>
    <t>Obsyp opěrné zdi s dodáním kameniva</t>
  </si>
  <si>
    <t>274272140RT2</t>
  </si>
  <si>
    <t>Zdivo základové z bednicích tvárnic, tl. 20 cm výplň tvárnic betonem C 12/15</t>
  </si>
  <si>
    <t>338920012R00</t>
  </si>
  <si>
    <t xml:space="preserve">Osazení betonové palisády, š. do 11 cm, dl. 90 cm </t>
  </si>
  <si>
    <t>348922221R00</t>
  </si>
  <si>
    <t xml:space="preserve">Zdivo plotové tl.20cm z tvar.jednostr.štíp.přírod. </t>
  </si>
  <si>
    <t>348924231R00</t>
  </si>
  <si>
    <t xml:space="preserve">Stříška opěr.zídky pro zeď tl.20cm z tvar.hl.přír. </t>
  </si>
  <si>
    <t>413361821R00</t>
  </si>
  <si>
    <t xml:space="preserve">Výztuž z bet.oceli 10505 </t>
  </si>
  <si>
    <t>t</t>
  </si>
  <si>
    <t>417320020RAA</t>
  </si>
  <si>
    <t>Ztužující věnec ŽB beton C 12/15, 30 x 20 cm bednění, výztuž 90 kg/m3</t>
  </si>
  <si>
    <t>59228413</t>
  </si>
  <si>
    <t>Palisáda přírodní v. 80 cm</t>
  </si>
  <si>
    <t>kus</t>
  </si>
  <si>
    <t>5</t>
  </si>
  <si>
    <t>Komunikace</t>
  </si>
  <si>
    <t>564201111R00</t>
  </si>
  <si>
    <t xml:space="preserve">Podklad ze štěrkopísku po zhutnění tloušťky 4 cm </t>
  </si>
  <si>
    <t>596215021R00</t>
  </si>
  <si>
    <t xml:space="preserve">Kladení zámkové dlažby tl. 6 cm do drtě tl. 4 cm </t>
  </si>
  <si>
    <t>59245303</t>
  </si>
  <si>
    <t>Dlažba zámková  přírodní skladba 6cm</t>
  </si>
  <si>
    <t>90</t>
  </si>
  <si>
    <t>Opravy</t>
  </si>
  <si>
    <t>900100001RA0</t>
  </si>
  <si>
    <t>M+D zábradlí oc.rámového v.do 120cm,nátěr, a montáž schodiště</t>
  </si>
  <si>
    <t>96</t>
  </si>
  <si>
    <t>Bourání konstrukcí</t>
  </si>
  <si>
    <t>113106121R00</t>
  </si>
  <si>
    <t xml:space="preserve">Rozebrání dlažeb z betonových dlaždic na sucho </t>
  </si>
  <si>
    <t>767914830R00</t>
  </si>
  <si>
    <t xml:space="preserve">Demontáž  OK - zábradlí a schodiště </t>
  </si>
  <si>
    <t>962052211R00</t>
  </si>
  <si>
    <t xml:space="preserve">Bourání zdiva železobetonového nadzákladového </t>
  </si>
  <si>
    <t>979054951U00</t>
  </si>
  <si>
    <t xml:space="preserve">Očištění beton dlaždice tvar/zámek </t>
  </si>
  <si>
    <t>979087213R00</t>
  </si>
  <si>
    <t xml:space="preserve">Nakládání vybouraných hmot na dopravní prostředky </t>
  </si>
  <si>
    <t>979087312R00</t>
  </si>
  <si>
    <t xml:space="preserve">Vodorovné přemístění vyb. hmot nošením do 10 m </t>
  </si>
  <si>
    <t>979981100R00</t>
  </si>
  <si>
    <t xml:space="preserve">Kontejner, suť bez příměsí, odvoz 3 t </t>
  </si>
  <si>
    <t>979087212R</t>
  </si>
  <si>
    <t xml:space="preserve">Skládkovné </t>
  </si>
  <si>
    <t>900      RT2</t>
  </si>
  <si>
    <t>Hzs - nezmeřitelné práce   čl.17-1a Práce v tarifní třídě 5</t>
  </si>
  <si>
    <t>hod</t>
  </si>
  <si>
    <t>99</t>
  </si>
  <si>
    <t>Staveništní přesun hmot</t>
  </si>
  <si>
    <t>999281111R00</t>
  </si>
  <si>
    <t xml:space="preserve">Přesun hmot pro opravy a údržbu do výšky 25 m </t>
  </si>
  <si>
    <t>711</t>
  </si>
  <si>
    <t>Izolace proti vodě</t>
  </si>
  <si>
    <t>711161312U00</t>
  </si>
  <si>
    <t xml:space="preserve">Izolace stěn nopová folie </t>
  </si>
  <si>
    <t>Ztížené výrobní podmínky</t>
  </si>
  <si>
    <t>Oborová přirážka</t>
  </si>
  <si>
    <t>Přesun stavebních kapacit</t>
  </si>
  <si>
    <t>Mimostaveništní doprava</t>
  </si>
  <si>
    <t>Zařízení staveniště</t>
  </si>
  <si>
    <t>Provoz investora</t>
  </si>
  <si>
    <t>Kompletační činnost (IČD)</t>
  </si>
  <si>
    <t>Rezerva rozpočtu</t>
  </si>
  <si>
    <t>oprava skladovací rampy</t>
  </si>
  <si>
    <t>Domov seniorů Dobříš oprava sklad.rampy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</si>
</sst>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"/>
    <numFmt numFmtId="165" formatCode="0.0"/>
    <numFmt numFmtId="166" formatCode="#,##0\ &quot;Kč&quot;"/>
  </numFmts>
  <fonts count="22" x14ac:knownFonts="1">
    <font>
      <sz val="10"/>
      <name val="Arial CE"/>
      <charset val="238"/>
    </font>
    <font>
      <sz val="10"/>
      <name val="Arial CE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2"/>
      <name val="Arial"/>
      <family val="2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</font>
    <font>
      <b/>
      <sz val="10"/>
      <name val="Arial CE"/>
      <family val="2"/>
      <charset val="238"/>
    </font>
    <font>
      <sz val="9"/>
      <name val="Arial CE"/>
      <family val="2"/>
      <charset val="238"/>
    </font>
    <font>
      <b/>
      <u/>
      <sz val="12"/>
      <name val="Arial"/>
      <family val="2"/>
      <charset val="238"/>
    </font>
    <font>
      <b/>
      <u/>
      <sz val="10"/>
      <name val="Arial"/>
      <family val="2"/>
      <charset val="238"/>
    </font>
    <font>
      <u/>
      <sz val="10"/>
      <name val="Arial"/>
      <family val="2"/>
      <charset val="238"/>
    </font>
    <font>
      <sz val="10"/>
      <color indexed="9"/>
      <name val="Arial CE"/>
      <family val="2"/>
      <charset val="238"/>
    </font>
    <font>
      <sz val="8"/>
      <name val="Arial"/>
      <family val="2"/>
      <charset val="238"/>
    </font>
    <font>
      <sz val="10"/>
      <color indexed="9"/>
      <name val="Arial CE"/>
    </font>
    <font>
      <b/>
      <i/>
      <sz val="10"/>
      <name val="Arial"/>
      <family val="2"/>
      <charset val="238"/>
    </font>
    <font>
      <i/>
      <sz val="8"/>
      <name val="Arial CE"/>
      <family val="2"/>
      <charset val="238"/>
    </font>
    <font>
      <i/>
      <sz val="9"/>
      <name val="Arial CE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220">
    <xf numFmtId="0" fontId="0" fillId="0" borderId="0" xfId="0"/>
    <xf numFmtId="0" fontId="2" fillId="0" borderId="1" xfId="0" applyFont="1" applyBorder="1" applyAlignment="1">
      <alignment horizontal="centerContinuous" vertical="top"/>
    </xf>
    <xf numFmtId="0" fontId="3" fillId="0" borderId="1" xfId="0" applyFont="1" applyBorder="1" applyAlignment="1">
      <alignment horizontal="centerContinuous"/>
    </xf>
    <xf numFmtId="0" fontId="4" fillId="2" borderId="2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centerContinuous"/>
    </xf>
    <xf numFmtId="0" fontId="6" fillId="2" borderId="4" xfId="0" applyFont="1" applyFill="1" applyBorder="1" applyAlignment="1">
      <alignment horizontal="left"/>
    </xf>
    <xf numFmtId="0" fontId="5" fillId="0" borderId="5" xfId="0" applyFont="1" applyBorder="1"/>
    <xf numFmtId="49" fontId="5" fillId="0" borderId="6" xfId="0" applyNumberFormat="1" applyFont="1" applyBorder="1" applyAlignment="1">
      <alignment horizontal="left"/>
    </xf>
    <xf numFmtId="0" fontId="3" fillId="0" borderId="7" xfId="0" applyFont="1" applyBorder="1"/>
    <xf numFmtId="0" fontId="5" fillId="0" borderId="8" xfId="0" applyFont="1" applyBorder="1"/>
    <xf numFmtId="0" fontId="5" fillId="0" borderId="9" xfId="0" applyFont="1" applyBorder="1"/>
    <xf numFmtId="0" fontId="5" fillId="0" borderId="10" xfId="0" applyFont="1" applyBorder="1"/>
    <xf numFmtId="0" fontId="5" fillId="0" borderId="11" xfId="0" applyFont="1" applyBorder="1" applyAlignment="1">
      <alignment horizontal="left"/>
    </xf>
    <xf numFmtId="0" fontId="4" fillId="0" borderId="7" xfId="0" applyFont="1" applyBorder="1"/>
    <xf numFmtId="49" fontId="5" fillId="0" borderId="11" xfId="0" applyNumberFormat="1" applyFont="1" applyBorder="1" applyAlignment="1">
      <alignment horizontal="left"/>
    </xf>
    <xf numFmtId="49" fontId="4" fillId="2" borderId="7" xfId="0" applyNumberFormat="1" applyFont="1" applyFill="1" applyBorder="1"/>
    <xf numFmtId="49" fontId="3" fillId="2" borderId="8" xfId="0" applyNumberFormat="1" applyFont="1" applyFill="1" applyBorder="1"/>
    <xf numFmtId="0" fontId="4" fillId="2" borderId="9" xfId="0" applyFont="1" applyFill="1" applyBorder="1"/>
    <xf numFmtId="0" fontId="3" fillId="2" borderId="9" xfId="0" applyFont="1" applyFill="1" applyBorder="1"/>
    <xf numFmtId="0" fontId="3" fillId="2" borderId="8" xfId="0" applyFont="1" applyFill="1" applyBorder="1"/>
    <xf numFmtId="0" fontId="5" fillId="0" borderId="10" xfId="0" applyFont="1" applyFill="1" applyBorder="1"/>
    <xf numFmtId="3" fontId="5" fillId="0" borderId="11" xfId="0" applyNumberFormat="1" applyFont="1" applyBorder="1" applyAlignment="1">
      <alignment horizontal="left"/>
    </xf>
    <xf numFmtId="0" fontId="0" fillId="0" borderId="0" xfId="0" applyFill="1"/>
    <xf numFmtId="49" fontId="4" fillId="2" borderId="12" xfId="0" applyNumberFormat="1" applyFont="1" applyFill="1" applyBorder="1"/>
    <xf numFmtId="49" fontId="3" fillId="2" borderId="13" xfId="0" applyNumberFormat="1" applyFont="1" applyFill="1" applyBorder="1"/>
    <xf numFmtId="0" fontId="4" fillId="2" borderId="0" xfId="0" applyFont="1" applyFill="1" applyBorder="1"/>
    <xf numFmtId="0" fontId="3" fillId="2" borderId="0" xfId="0" applyFont="1" applyFill="1" applyBorder="1"/>
    <xf numFmtId="49" fontId="5" fillId="0" borderId="10" xfId="0" applyNumberFormat="1" applyFont="1" applyBorder="1" applyAlignment="1">
      <alignment horizontal="left"/>
    </xf>
    <xf numFmtId="0" fontId="5" fillId="0" borderId="14" xfId="0" applyFont="1" applyBorder="1"/>
    <xf numFmtId="0" fontId="5" fillId="0" borderId="10" xfId="0" applyNumberFormat="1" applyFont="1" applyBorder="1"/>
    <xf numFmtId="0" fontId="5" fillId="0" borderId="16" xfId="0" applyNumberFormat="1" applyFont="1" applyBorder="1" applyAlignment="1">
      <alignment horizontal="left"/>
    </xf>
    <xf numFmtId="0" fontId="0" fillId="0" borderId="0" xfId="0" applyNumberFormat="1" applyBorder="1"/>
    <xf numFmtId="0" fontId="0" fillId="0" borderId="0" xfId="0" applyNumberFormat="1"/>
    <xf numFmtId="0" fontId="5" fillId="0" borderId="16" xfId="0" applyFont="1" applyBorder="1" applyAlignment="1">
      <alignment horizontal="left"/>
    </xf>
    <xf numFmtId="0" fontId="0" fillId="0" borderId="0" xfId="0" applyBorder="1"/>
    <xf numFmtId="0" fontId="5" fillId="0" borderId="10" xfId="0" applyFont="1" applyFill="1" applyBorder="1" applyAlignment="1"/>
    <xf numFmtId="0" fontId="5" fillId="0" borderId="16" xfId="0" applyFont="1" applyFill="1" applyBorder="1" applyAlignment="1"/>
    <xf numFmtId="0" fontId="1" fillId="0" borderId="0" xfId="0" applyFont="1" applyFill="1" applyBorder="1" applyAlignment="1"/>
    <xf numFmtId="0" fontId="5" fillId="0" borderId="10" xfId="0" applyFont="1" applyBorder="1" applyAlignment="1"/>
    <xf numFmtId="0" fontId="5" fillId="0" borderId="16" xfId="0" applyFont="1" applyBorder="1" applyAlignment="1"/>
    <xf numFmtId="3" fontId="0" fillId="0" borderId="0" xfId="0" applyNumberFormat="1"/>
    <xf numFmtId="0" fontId="5" fillId="0" borderId="7" xfId="0" applyFont="1" applyBorder="1"/>
    <xf numFmtId="0" fontId="5" fillId="0" borderId="5" xfId="0" applyFont="1" applyBorder="1" applyAlignment="1">
      <alignment horizontal="left"/>
    </xf>
    <xf numFmtId="0" fontId="5" fillId="0" borderId="17" xfId="0" applyFont="1" applyBorder="1" applyAlignment="1">
      <alignment horizontal="left"/>
    </xf>
    <xf numFmtId="0" fontId="2" fillId="0" borderId="18" xfId="0" applyFont="1" applyBorder="1" applyAlignment="1">
      <alignment horizontal="centerContinuous" vertical="center"/>
    </xf>
    <xf numFmtId="0" fontId="7" fillId="0" borderId="19" xfId="0" applyFont="1" applyBorder="1" applyAlignment="1">
      <alignment horizontal="centerContinuous" vertical="center"/>
    </xf>
    <xf numFmtId="0" fontId="3" fillId="0" borderId="19" xfId="0" applyFont="1" applyBorder="1" applyAlignment="1">
      <alignment horizontal="centerContinuous" vertical="center"/>
    </xf>
    <xf numFmtId="0" fontId="3" fillId="0" borderId="20" xfId="0" applyFont="1" applyBorder="1" applyAlignment="1">
      <alignment horizontal="centerContinuous" vertical="center"/>
    </xf>
    <xf numFmtId="0" fontId="4" fillId="2" borderId="21" xfId="0" applyFont="1" applyFill="1" applyBorder="1" applyAlignment="1">
      <alignment horizontal="left"/>
    </xf>
    <xf numFmtId="0" fontId="3" fillId="2" borderId="22" xfId="0" applyFont="1" applyFill="1" applyBorder="1" applyAlignment="1">
      <alignment horizontal="left"/>
    </xf>
    <xf numFmtId="0" fontId="3" fillId="2" borderId="23" xfId="0" applyFont="1" applyFill="1" applyBorder="1" applyAlignment="1">
      <alignment horizontal="centerContinuous"/>
    </xf>
    <xf numFmtId="0" fontId="4" fillId="2" borderId="22" xfId="0" applyFont="1" applyFill="1" applyBorder="1" applyAlignment="1">
      <alignment horizontal="centerContinuous"/>
    </xf>
    <xf numFmtId="0" fontId="3" fillId="2" borderId="22" xfId="0" applyFont="1" applyFill="1" applyBorder="1" applyAlignment="1">
      <alignment horizontal="centerContinuous"/>
    </xf>
    <xf numFmtId="0" fontId="3" fillId="0" borderId="24" xfId="0" applyFont="1" applyBorder="1"/>
    <xf numFmtId="0" fontId="3" fillId="0" borderId="25" xfId="0" applyFont="1" applyBorder="1"/>
    <xf numFmtId="3" fontId="3" fillId="0" borderId="6" xfId="0" applyNumberFormat="1" applyFont="1" applyBorder="1"/>
    <xf numFmtId="0" fontId="3" fillId="0" borderId="2" xfId="0" applyFont="1" applyBorder="1"/>
    <xf numFmtId="3" fontId="3" fillId="0" borderId="4" xfId="0" applyNumberFormat="1" applyFont="1" applyBorder="1"/>
    <xf numFmtId="0" fontId="3" fillId="0" borderId="3" xfId="0" applyFont="1" applyBorder="1"/>
    <xf numFmtId="3" fontId="3" fillId="0" borderId="9" xfId="0" applyNumberFormat="1" applyFont="1" applyBorder="1"/>
    <xf numFmtId="0" fontId="3" fillId="0" borderId="8" xfId="0" applyFont="1" applyBorder="1"/>
    <xf numFmtId="0" fontId="3" fillId="0" borderId="26" xfId="0" applyFont="1" applyBorder="1"/>
    <xf numFmtId="0" fontId="3" fillId="0" borderId="25" xfId="0" applyFont="1" applyBorder="1" applyAlignment="1">
      <alignment shrinkToFit="1"/>
    </xf>
    <xf numFmtId="0" fontId="3" fillId="0" borderId="27" xfId="0" applyFont="1" applyBorder="1"/>
    <xf numFmtId="0" fontId="3" fillId="0" borderId="12" xfId="0" applyFont="1" applyBorder="1"/>
    <xf numFmtId="0" fontId="3" fillId="0" borderId="0" xfId="0" applyFont="1" applyBorder="1"/>
    <xf numFmtId="3" fontId="3" fillId="0" borderId="30" xfId="0" applyNumberFormat="1" applyFont="1" applyBorder="1"/>
    <xf numFmtId="0" fontId="3" fillId="0" borderId="28" xfId="0" applyFont="1" applyBorder="1"/>
    <xf numFmtId="3" fontId="3" fillId="0" borderId="31" xfId="0" applyNumberFormat="1" applyFont="1" applyBorder="1"/>
    <xf numFmtId="0" fontId="3" fillId="0" borderId="29" xfId="0" applyFont="1" applyBorder="1"/>
    <xf numFmtId="0" fontId="4" fillId="2" borderId="2" xfId="0" applyFont="1" applyFill="1" applyBorder="1"/>
    <xf numFmtId="0" fontId="4" fillId="2" borderId="4" xfId="0" applyFont="1" applyFill="1" applyBorder="1"/>
    <xf numFmtId="0" fontId="4" fillId="2" borderId="3" xfId="0" applyFont="1" applyFill="1" applyBorder="1"/>
    <xf numFmtId="0" fontId="4" fillId="2" borderId="32" xfId="0" applyFont="1" applyFill="1" applyBorder="1"/>
    <xf numFmtId="0" fontId="4" fillId="2" borderId="33" xfId="0" applyFont="1" applyFill="1" applyBorder="1"/>
    <xf numFmtId="0" fontId="3" fillId="0" borderId="13" xfId="0" applyFont="1" applyBorder="1"/>
    <xf numFmtId="0" fontId="3" fillId="0" borderId="0" xfId="0" applyFont="1"/>
    <xf numFmtId="0" fontId="3" fillId="0" borderId="34" xfId="0" applyFont="1" applyBorder="1"/>
    <xf numFmtId="0" fontId="3" fillId="0" borderId="35" xfId="0" applyFont="1" applyBorder="1"/>
    <xf numFmtId="0" fontId="3" fillId="0" borderId="0" xfId="0" applyFont="1" applyBorder="1" applyAlignment="1">
      <alignment horizontal="right"/>
    </xf>
    <xf numFmtId="164" fontId="3" fillId="0" borderId="0" xfId="0" applyNumberFormat="1" applyFont="1" applyBorder="1"/>
    <xf numFmtId="0" fontId="3" fillId="0" borderId="0" xfId="0" applyFont="1" applyFill="1" applyBorder="1"/>
    <xf numFmtId="0" fontId="3" fillId="0" borderId="36" xfId="0" applyFont="1" applyBorder="1"/>
    <xf numFmtId="0" fontId="3" fillId="0" borderId="37" xfId="0" applyFont="1" applyBorder="1"/>
    <xf numFmtId="0" fontId="3" fillId="0" borderId="38" xfId="0" applyFont="1" applyBorder="1"/>
    <xf numFmtId="0" fontId="3" fillId="0" borderId="39" xfId="0" applyFont="1" applyBorder="1"/>
    <xf numFmtId="165" fontId="3" fillId="0" borderId="40" xfId="0" applyNumberFormat="1" applyFont="1" applyBorder="1" applyAlignment="1">
      <alignment horizontal="right"/>
    </xf>
    <xf numFmtId="0" fontId="3" fillId="0" borderId="40" xfId="0" applyFont="1" applyBorder="1"/>
    <xf numFmtId="0" fontId="3" fillId="0" borderId="9" xfId="0" applyFont="1" applyBorder="1"/>
    <xf numFmtId="165" fontId="3" fillId="0" borderId="8" xfId="0" applyNumberFormat="1" applyFont="1" applyBorder="1" applyAlignment="1">
      <alignment horizontal="right"/>
    </xf>
    <xf numFmtId="0" fontId="7" fillId="2" borderId="28" xfId="0" applyFont="1" applyFill="1" applyBorder="1"/>
    <xf numFmtId="0" fontId="7" fillId="2" borderId="31" xfId="0" applyFont="1" applyFill="1" applyBorder="1"/>
    <xf numFmtId="0" fontId="7" fillId="2" borderId="29" xfId="0" applyFont="1" applyFill="1" applyBorder="1"/>
    <xf numFmtId="0" fontId="8" fillId="0" borderId="0" xfId="0" applyFont="1"/>
    <xf numFmtId="0" fontId="0" fillId="0" borderId="0" xfId="0" applyAlignment="1"/>
    <xf numFmtId="0" fontId="0" fillId="0" borderId="0" xfId="0" applyAlignment="1">
      <alignment vertical="justify"/>
    </xf>
    <xf numFmtId="0" fontId="4" fillId="0" borderId="45" xfId="1" applyFont="1" applyBorder="1"/>
    <xf numFmtId="0" fontId="3" fillId="0" borderId="45" xfId="1" applyFont="1" applyBorder="1"/>
    <xf numFmtId="0" fontId="3" fillId="0" borderId="45" xfId="1" applyFont="1" applyBorder="1" applyAlignment="1">
      <alignment horizontal="right"/>
    </xf>
    <xf numFmtId="0" fontId="3" fillId="0" borderId="46" xfId="1" applyFont="1" applyBorder="1"/>
    <xf numFmtId="0" fontId="3" fillId="0" borderId="45" xfId="0" applyNumberFormat="1" applyFont="1" applyBorder="1" applyAlignment="1">
      <alignment horizontal="left"/>
    </xf>
    <xf numFmtId="0" fontId="3" fillId="0" borderId="47" xfId="0" applyNumberFormat="1" applyFont="1" applyBorder="1"/>
    <xf numFmtId="0" fontId="4" fillId="0" borderId="50" xfId="1" applyFont="1" applyBorder="1"/>
    <xf numFmtId="0" fontId="3" fillId="0" borderId="50" xfId="1" applyFont="1" applyBorder="1"/>
    <xf numFmtId="0" fontId="3" fillId="0" borderId="50" xfId="1" applyFont="1" applyBorder="1" applyAlignment="1">
      <alignment horizontal="right"/>
    </xf>
    <xf numFmtId="49" fontId="2" fillId="0" borderId="0" xfId="0" applyNumberFormat="1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2" fillId="0" borderId="0" xfId="0" applyFont="1" applyBorder="1" applyAlignment="1">
      <alignment horizontal="centerContinuous"/>
    </xf>
    <xf numFmtId="49" fontId="4" fillId="2" borderId="21" xfId="0" applyNumberFormat="1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4" fillId="2" borderId="53" xfId="0" applyFont="1" applyFill="1" applyBorder="1" applyAlignment="1">
      <alignment horizontal="center"/>
    </xf>
    <xf numFmtId="0" fontId="4" fillId="2" borderId="54" xfId="0" applyFont="1" applyFill="1" applyBorder="1" applyAlignment="1">
      <alignment horizontal="center"/>
    </xf>
    <xf numFmtId="0" fontId="4" fillId="2" borderId="55" xfId="0" applyFont="1" applyFill="1" applyBorder="1" applyAlignment="1">
      <alignment horizontal="center"/>
    </xf>
    <xf numFmtId="0" fontId="5" fillId="0" borderId="0" xfId="0" applyFont="1" applyBorder="1"/>
    <xf numFmtId="3" fontId="3" fillId="0" borderId="35" xfId="0" applyNumberFormat="1" applyFont="1" applyBorder="1"/>
    <xf numFmtId="0" fontId="4" fillId="2" borderId="21" xfId="0" applyFont="1" applyFill="1" applyBorder="1"/>
    <xf numFmtId="0" fontId="4" fillId="2" borderId="22" xfId="0" applyFont="1" applyFill="1" applyBorder="1"/>
    <xf numFmtId="3" fontId="4" fillId="2" borderId="23" xfId="0" applyNumberFormat="1" applyFont="1" applyFill="1" applyBorder="1"/>
    <xf numFmtId="3" fontId="4" fillId="2" borderId="53" xfId="0" applyNumberFormat="1" applyFont="1" applyFill="1" applyBorder="1"/>
    <xf numFmtId="3" fontId="4" fillId="2" borderId="54" xfId="0" applyNumberFormat="1" applyFont="1" applyFill="1" applyBorder="1"/>
    <xf numFmtId="3" fontId="4" fillId="2" borderId="55" xfId="0" applyNumberFormat="1" applyFont="1" applyFill="1" applyBorder="1"/>
    <xf numFmtId="0" fontId="11" fillId="0" borderId="0" xfId="0" applyFont="1"/>
    <xf numFmtId="3" fontId="2" fillId="0" borderId="0" xfId="0" applyNumberFormat="1" applyFont="1" applyAlignment="1">
      <alignment horizontal="centerContinuous"/>
    </xf>
    <xf numFmtId="0" fontId="3" fillId="2" borderId="33" xfId="0" applyFont="1" applyFill="1" applyBorder="1"/>
    <xf numFmtId="0" fontId="4" fillId="2" borderId="58" xfId="0" applyFont="1" applyFill="1" applyBorder="1" applyAlignment="1">
      <alignment horizontal="right"/>
    </xf>
    <xf numFmtId="0" fontId="4" fillId="2" borderId="4" xfId="0" applyFont="1" applyFill="1" applyBorder="1" applyAlignment="1">
      <alignment horizontal="right"/>
    </xf>
    <xf numFmtId="0" fontId="4" fillId="2" borderId="3" xfId="0" applyFont="1" applyFill="1" applyBorder="1" applyAlignment="1">
      <alignment horizontal="center"/>
    </xf>
    <xf numFmtId="4" fontId="6" fillId="2" borderId="4" xfId="0" applyNumberFormat="1" applyFont="1" applyFill="1" applyBorder="1" applyAlignment="1">
      <alignment horizontal="right"/>
    </xf>
    <xf numFmtId="4" fontId="6" fillId="2" borderId="33" xfId="0" applyNumberFormat="1" applyFont="1" applyFill="1" applyBorder="1" applyAlignment="1">
      <alignment horizontal="right"/>
    </xf>
    <xf numFmtId="0" fontId="3" fillId="0" borderId="17" xfId="0" applyFont="1" applyBorder="1"/>
    <xf numFmtId="3" fontId="3" fillId="0" borderId="26" xfId="0" applyNumberFormat="1" applyFont="1" applyBorder="1" applyAlignment="1">
      <alignment horizontal="right"/>
    </xf>
    <xf numFmtId="165" fontId="3" fillId="0" borderId="10" xfId="0" applyNumberFormat="1" applyFont="1" applyBorder="1" applyAlignment="1">
      <alignment horizontal="right"/>
    </xf>
    <xf numFmtId="3" fontId="3" fillId="0" borderId="36" xfId="0" applyNumberFormat="1" applyFont="1" applyBorder="1" applyAlignment="1">
      <alignment horizontal="right"/>
    </xf>
    <xf numFmtId="4" fontId="3" fillId="0" borderId="25" xfId="0" applyNumberFormat="1" applyFont="1" applyBorder="1" applyAlignment="1">
      <alignment horizontal="right"/>
    </xf>
    <xf numFmtId="3" fontId="3" fillId="0" borderId="17" xfId="0" applyNumberFormat="1" applyFont="1" applyBorder="1" applyAlignment="1">
      <alignment horizontal="right"/>
    </xf>
    <xf numFmtId="0" fontId="3" fillId="2" borderId="28" xfId="0" applyFont="1" applyFill="1" applyBorder="1"/>
    <xf numFmtId="0" fontId="4" fillId="2" borderId="31" xfId="0" applyFont="1" applyFill="1" applyBorder="1"/>
    <xf numFmtId="0" fontId="3" fillId="2" borderId="31" xfId="0" applyFont="1" applyFill="1" applyBorder="1"/>
    <xf numFmtId="4" fontId="3" fillId="2" borderId="42" xfId="0" applyNumberFormat="1" applyFont="1" applyFill="1" applyBorder="1"/>
    <xf numFmtId="4" fontId="3" fillId="2" borderId="28" xfId="0" applyNumberFormat="1" applyFont="1" applyFill="1" applyBorder="1"/>
    <xf numFmtId="4" fontId="3" fillId="2" borderId="31" xfId="0" applyNumberFormat="1" applyFont="1" applyFill="1" applyBorder="1"/>
    <xf numFmtId="3" fontId="12" fillId="0" borderId="0" xfId="0" applyNumberFormat="1" applyFont="1"/>
    <xf numFmtId="4" fontId="12" fillId="0" borderId="0" xfId="0" applyNumberFormat="1" applyFont="1"/>
    <xf numFmtId="4" fontId="0" fillId="0" borderId="0" xfId="0" applyNumberFormat="1"/>
    <xf numFmtId="0" fontId="10" fillId="0" borderId="0" xfId="1"/>
    <xf numFmtId="0" fontId="3" fillId="0" borderId="0" xfId="1" applyFont="1"/>
    <xf numFmtId="0" fontId="14" fillId="0" borderId="0" xfId="1" applyFont="1" applyAlignment="1">
      <alignment horizontal="centerContinuous"/>
    </xf>
    <xf numFmtId="0" fontId="15" fillId="0" borderId="0" xfId="1" applyFont="1" applyAlignment="1">
      <alignment horizontal="centerContinuous"/>
    </xf>
    <xf numFmtId="0" fontId="15" fillId="0" borderId="0" xfId="1" applyFont="1" applyAlignment="1">
      <alignment horizontal="right"/>
    </xf>
    <xf numFmtId="0" fontId="5" fillId="0" borderId="46" xfId="1" applyFont="1" applyBorder="1" applyAlignment="1">
      <alignment horizontal="right"/>
    </xf>
    <xf numFmtId="0" fontId="3" fillId="0" borderId="45" xfId="1" applyFont="1" applyBorder="1" applyAlignment="1">
      <alignment horizontal="left"/>
    </xf>
    <xf numFmtId="0" fontId="3" fillId="0" borderId="47" xfId="1" applyFont="1" applyBorder="1"/>
    <xf numFmtId="0" fontId="5" fillId="0" borderId="0" xfId="1" applyFont="1"/>
    <xf numFmtId="0" fontId="3" fillId="0" borderId="0" xfId="1" applyFont="1" applyAlignment="1">
      <alignment horizontal="right"/>
    </xf>
    <xf numFmtId="0" fontId="3" fillId="0" borderId="0" xfId="1" applyFont="1" applyAlignment="1"/>
    <xf numFmtId="49" fontId="5" fillId="2" borderId="10" xfId="1" applyNumberFormat="1" applyFont="1" applyFill="1" applyBorder="1"/>
    <xf numFmtId="0" fontId="5" fillId="2" borderId="8" xfId="1" applyFont="1" applyFill="1" applyBorder="1" applyAlignment="1">
      <alignment horizontal="center"/>
    </xf>
    <xf numFmtId="0" fontId="5" fillId="2" borderId="8" xfId="1" applyNumberFormat="1" applyFont="1" applyFill="1" applyBorder="1" applyAlignment="1">
      <alignment horizontal="center"/>
    </xf>
    <xf numFmtId="0" fontId="5" fillId="2" borderId="10" xfId="1" applyFont="1" applyFill="1" applyBorder="1" applyAlignment="1">
      <alignment horizontal="center"/>
    </xf>
    <xf numFmtId="0" fontId="4" fillId="0" borderId="56" xfId="1" applyFont="1" applyBorder="1" applyAlignment="1">
      <alignment horizontal="center"/>
    </xf>
    <xf numFmtId="49" fontId="4" fillId="0" borderId="56" xfId="1" applyNumberFormat="1" applyFont="1" applyBorder="1" applyAlignment="1">
      <alignment horizontal="left"/>
    </xf>
    <xf numFmtId="0" fontId="4" fillId="0" borderId="15" xfId="1" applyFont="1" applyBorder="1"/>
    <xf numFmtId="0" fontId="3" fillId="0" borderId="9" xfId="1" applyFont="1" applyBorder="1" applyAlignment="1">
      <alignment horizontal="center"/>
    </xf>
    <xf numFmtId="0" fontId="3" fillId="0" borderId="9" xfId="1" applyNumberFormat="1" applyFont="1" applyBorder="1" applyAlignment="1">
      <alignment horizontal="right"/>
    </xf>
    <xf numFmtId="0" fontId="3" fillId="0" borderId="8" xfId="1" applyNumberFormat="1" applyFont="1" applyBorder="1"/>
    <xf numFmtId="0" fontId="10" fillId="0" borderId="0" xfId="1" applyNumberFormat="1"/>
    <xf numFmtId="0" fontId="16" fillId="0" borderId="0" xfId="1" applyFont="1"/>
    <xf numFmtId="0" fontId="17" fillId="0" borderId="59" xfId="1" applyFont="1" applyBorder="1" applyAlignment="1">
      <alignment horizontal="center" vertical="top"/>
    </xf>
    <xf numFmtId="49" fontId="17" fillId="0" borderId="59" xfId="1" applyNumberFormat="1" applyFont="1" applyBorder="1" applyAlignment="1">
      <alignment horizontal="left" vertical="top"/>
    </xf>
    <xf numFmtId="0" fontId="17" fillId="0" borderId="59" xfId="1" applyFont="1" applyBorder="1" applyAlignment="1">
      <alignment vertical="top" wrapText="1"/>
    </xf>
    <xf numFmtId="49" fontId="17" fillId="0" borderId="59" xfId="1" applyNumberFormat="1" applyFont="1" applyBorder="1" applyAlignment="1">
      <alignment horizontal="center" shrinkToFit="1"/>
    </xf>
    <xf numFmtId="4" fontId="17" fillId="0" borderId="59" xfId="1" applyNumberFormat="1" applyFont="1" applyBorder="1" applyAlignment="1">
      <alignment horizontal="right"/>
    </xf>
    <xf numFmtId="4" fontId="17" fillId="0" borderId="59" xfId="1" applyNumberFormat="1" applyFont="1" applyBorder="1"/>
    <xf numFmtId="0" fontId="18" fillId="0" borderId="0" xfId="1" applyFont="1"/>
    <xf numFmtId="0" fontId="3" fillId="2" borderId="10" xfId="1" applyFont="1" applyFill="1" applyBorder="1" applyAlignment="1">
      <alignment horizontal="center"/>
    </xf>
    <xf numFmtId="49" fontId="19" fillId="2" borderId="10" xfId="1" applyNumberFormat="1" applyFont="1" applyFill="1" applyBorder="1" applyAlignment="1">
      <alignment horizontal="left"/>
    </xf>
    <xf numFmtId="0" fontId="19" fillId="2" borderId="15" xfId="1" applyFont="1" applyFill="1" applyBorder="1"/>
    <xf numFmtId="0" fontId="3" fillId="2" borderId="9" xfId="1" applyFont="1" applyFill="1" applyBorder="1" applyAlignment="1">
      <alignment horizontal="center"/>
    </xf>
    <xf numFmtId="4" fontId="3" fillId="2" borderId="9" xfId="1" applyNumberFormat="1" applyFont="1" applyFill="1" applyBorder="1" applyAlignment="1">
      <alignment horizontal="right"/>
    </xf>
    <xf numFmtId="4" fontId="3" fillId="2" borderId="8" xfId="1" applyNumberFormat="1" applyFont="1" applyFill="1" applyBorder="1" applyAlignment="1">
      <alignment horizontal="right"/>
    </xf>
    <xf numFmtId="4" fontId="4" fillId="2" borderId="10" xfId="1" applyNumberFormat="1" applyFont="1" applyFill="1" applyBorder="1"/>
    <xf numFmtId="3" fontId="10" fillId="0" borderId="0" xfId="1" applyNumberFormat="1"/>
    <xf numFmtId="0" fontId="10" fillId="0" borderId="0" xfId="1" applyBorder="1"/>
    <xf numFmtId="0" fontId="20" fillId="0" borderId="0" xfId="1" applyFont="1" applyAlignment="1"/>
    <xf numFmtId="0" fontId="10" fillId="0" borderId="0" xfId="1" applyAlignment="1">
      <alignment horizontal="right"/>
    </xf>
    <xf numFmtId="0" fontId="21" fillId="0" borderId="0" xfId="1" applyFont="1" applyBorder="1"/>
    <xf numFmtId="3" fontId="21" fillId="0" borderId="0" xfId="1" applyNumberFormat="1" applyFont="1" applyBorder="1" applyAlignment="1">
      <alignment horizontal="right"/>
    </xf>
    <xf numFmtId="4" fontId="21" fillId="0" borderId="0" xfId="1" applyNumberFormat="1" applyFont="1" applyBorder="1"/>
    <xf numFmtId="0" fontId="20" fillId="0" borderId="0" xfId="1" applyFont="1" applyBorder="1" applyAlignment="1"/>
    <xf numFmtId="0" fontId="10" fillId="0" borderId="0" xfId="1" applyBorder="1" applyAlignment="1">
      <alignment horizontal="right"/>
    </xf>
    <xf numFmtId="49" fontId="5" fillId="0" borderId="12" xfId="0" applyNumberFormat="1" applyFont="1" applyBorder="1"/>
    <xf numFmtId="3" fontId="3" fillId="0" borderId="13" xfId="0" applyNumberFormat="1" applyFont="1" applyBorder="1"/>
    <xf numFmtId="3" fontId="3" fillId="0" borderId="56" xfId="0" applyNumberFormat="1" applyFont="1" applyBorder="1"/>
    <xf numFmtId="3" fontId="3" fillId="0" borderId="57" xfId="0" applyNumberFormat="1" applyFont="1" applyBorder="1"/>
    <xf numFmtId="0" fontId="9" fillId="0" borderId="0" xfId="0" applyFont="1" applyAlignment="1">
      <alignment horizontal="left" vertical="top" wrapText="1"/>
    </xf>
    <xf numFmtId="0" fontId="5" fillId="0" borderId="10" xfId="0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0" fontId="5" fillId="0" borderId="10" xfId="0" applyFont="1" applyBorder="1" applyAlignment="1">
      <alignment horizontal="center"/>
    </xf>
    <xf numFmtId="0" fontId="3" fillId="0" borderId="28" xfId="0" applyFont="1" applyBorder="1" applyAlignment="1">
      <alignment horizontal="center" shrinkToFit="1"/>
    </xf>
    <xf numFmtId="0" fontId="3" fillId="0" borderId="29" xfId="0" applyFont="1" applyBorder="1" applyAlignment="1">
      <alignment horizontal="center" shrinkToFit="1"/>
    </xf>
    <xf numFmtId="166" fontId="3" fillId="0" borderId="15" xfId="0" applyNumberFormat="1" applyFont="1" applyBorder="1" applyAlignment="1">
      <alignment horizontal="right" indent="2"/>
    </xf>
    <xf numFmtId="166" fontId="3" fillId="0" borderId="16" xfId="0" applyNumberFormat="1" applyFont="1" applyBorder="1" applyAlignment="1">
      <alignment horizontal="right" indent="2"/>
    </xf>
    <xf numFmtId="166" fontId="7" fillId="2" borderId="41" xfId="0" applyNumberFormat="1" applyFont="1" applyFill="1" applyBorder="1" applyAlignment="1">
      <alignment horizontal="right" indent="2"/>
    </xf>
    <xf numFmtId="166" fontId="7" fillId="2" borderId="42" xfId="0" applyNumberFormat="1" applyFont="1" applyFill="1" applyBorder="1" applyAlignment="1">
      <alignment horizontal="right" indent="2"/>
    </xf>
    <xf numFmtId="0" fontId="0" fillId="0" borderId="0" xfId="0" applyAlignment="1">
      <alignment horizontal="left" wrapText="1"/>
    </xf>
    <xf numFmtId="0" fontId="3" fillId="0" borderId="43" xfId="1" applyFont="1" applyBorder="1" applyAlignment="1">
      <alignment horizontal="center"/>
    </xf>
    <xf numFmtId="0" fontId="3" fillId="0" borderId="44" xfId="1" applyFont="1" applyBorder="1" applyAlignment="1">
      <alignment horizontal="center"/>
    </xf>
    <xf numFmtId="0" fontId="3" fillId="0" borderId="48" xfId="1" applyFont="1" applyBorder="1" applyAlignment="1">
      <alignment horizontal="center"/>
    </xf>
    <xf numFmtId="0" fontId="3" fillId="0" borderId="49" xfId="1" applyFont="1" applyBorder="1" applyAlignment="1">
      <alignment horizontal="center"/>
    </xf>
    <xf numFmtId="0" fontId="3" fillId="0" borderId="51" xfId="1" applyFont="1" applyBorder="1" applyAlignment="1">
      <alignment horizontal="left"/>
    </xf>
    <xf numFmtId="0" fontId="3" fillId="0" borderId="50" xfId="1" applyFont="1" applyBorder="1" applyAlignment="1">
      <alignment horizontal="left"/>
    </xf>
    <xf numFmtId="0" fontId="3" fillId="0" borderId="52" xfId="1" applyFont="1" applyBorder="1" applyAlignment="1">
      <alignment horizontal="left"/>
    </xf>
    <xf numFmtId="3" fontId="4" fillId="2" borderId="31" xfId="0" applyNumberFormat="1" applyFont="1" applyFill="1" applyBorder="1" applyAlignment="1">
      <alignment horizontal="right"/>
    </xf>
    <xf numFmtId="3" fontId="4" fillId="2" borderId="42" xfId="0" applyNumberFormat="1" applyFont="1" applyFill="1" applyBorder="1" applyAlignment="1">
      <alignment horizontal="right"/>
    </xf>
    <xf numFmtId="0" fontId="13" fillId="0" borderId="0" xfId="1" applyFont="1" applyAlignment="1">
      <alignment horizontal="center"/>
    </xf>
    <xf numFmtId="49" fontId="3" fillId="0" borderId="48" xfId="1" applyNumberFormat="1" applyFont="1" applyBorder="1" applyAlignment="1">
      <alignment horizontal="center"/>
    </xf>
    <xf numFmtId="0" fontId="3" fillId="0" borderId="51" xfId="1" applyFont="1" applyBorder="1" applyAlignment="1">
      <alignment horizontal="center" shrinkToFit="1"/>
    </xf>
    <xf numFmtId="0" fontId="3" fillId="0" borderId="50" xfId="1" applyFont="1" applyBorder="1" applyAlignment="1">
      <alignment horizontal="center" shrinkToFit="1"/>
    </xf>
    <xf numFmtId="0" fontId="3" fillId="0" borderId="52" xfId="1" applyFont="1" applyBorder="1" applyAlignment="1">
      <alignment horizontal="center" shrinkToFit="1"/>
    </xf>
  </cellXfs>
  <cellStyles count="2">
    <cellStyle name="Normální" xfId="0" builtinId="0"/>
    <cellStyle name="normální_POL.XLS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1"/>
  <dimension ref="A1:BE55"/>
  <sheetViews>
    <sheetView tabSelected="1" workbookViewId="0">
      <selection activeCell="C7" sqref="C7"/>
    </sheetView>
  </sheetViews>
  <sheetFormatPr defaultRowHeight="12.75" x14ac:dyDescent="0.2"/>
  <cols>
    <col min="1" max="1" width="2" customWidth="1"/>
    <col min="2" max="2" width="15" customWidth="1"/>
    <col min="3" max="3" width="15.85546875" customWidth="1"/>
    <col min="4" max="4" width="14.5703125" customWidth="1"/>
    <col min="5" max="5" width="13.5703125" customWidth="1"/>
    <col min="6" max="6" width="16.5703125" customWidth="1"/>
    <col min="7" max="7" width="15.28515625" customWidth="1"/>
  </cols>
  <sheetData>
    <row r="1" spans="1:57" ht="24.75" customHeight="1" thickBot="1" x14ac:dyDescent="0.25">
      <c r="A1" s="1" t="s">
        <v>77</v>
      </c>
      <c r="B1" s="2"/>
      <c r="C1" s="2"/>
      <c r="D1" s="2"/>
      <c r="E1" s="2"/>
      <c r="F1" s="2"/>
      <c r="G1" s="2"/>
    </row>
    <row r="2" spans="1:57" ht="12.75" customHeight="1" x14ac:dyDescent="0.2">
      <c r="A2" s="3" t="s">
        <v>0</v>
      </c>
      <c r="B2" s="4"/>
      <c r="C2" s="5"/>
      <c r="D2" s="5" t="str">
        <f>Rekapitulace!G2</f>
        <v>oprava skladovací rampy</v>
      </c>
      <c r="E2" s="4"/>
      <c r="F2" s="6" t="s">
        <v>1</v>
      </c>
      <c r="G2" s="7"/>
    </row>
    <row r="3" spans="1:57" ht="3" hidden="1" customHeight="1" x14ac:dyDescent="0.2">
      <c r="A3" s="8"/>
      <c r="B3" s="9"/>
      <c r="C3" s="10"/>
      <c r="D3" s="10"/>
      <c r="E3" s="9"/>
      <c r="F3" s="11"/>
      <c r="G3" s="12"/>
    </row>
    <row r="4" spans="1:57" ht="12" customHeight="1" x14ac:dyDescent="0.2">
      <c r="A4" s="13" t="s">
        <v>2</v>
      </c>
      <c r="B4" s="9"/>
      <c r="C4" s="10" t="s">
        <v>3</v>
      </c>
      <c r="D4" s="10"/>
      <c r="E4" s="9"/>
      <c r="F4" s="11" t="s">
        <v>4</v>
      </c>
      <c r="G4" s="14"/>
    </row>
    <row r="5" spans="1:57" ht="12.95" customHeight="1" x14ac:dyDescent="0.2">
      <c r="A5" s="15" t="s">
        <v>73</v>
      </c>
      <c r="B5" s="16"/>
      <c r="C5" s="17" t="s">
        <v>168</v>
      </c>
      <c r="D5" s="18"/>
      <c r="E5" s="19"/>
      <c r="F5" s="11" t="s">
        <v>6</v>
      </c>
      <c r="G5" s="12"/>
    </row>
    <row r="6" spans="1:57" ht="12.95" customHeight="1" x14ac:dyDescent="0.2">
      <c r="A6" s="13" t="s">
        <v>7</v>
      </c>
      <c r="B6" s="9"/>
      <c r="C6" s="10" t="s">
        <v>8</v>
      </c>
      <c r="D6" s="10"/>
      <c r="E6" s="9"/>
      <c r="F6" s="20" t="s">
        <v>9</v>
      </c>
      <c r="G6" s="21"/>
      <c r="O6" s="22"/>
    </row>
    <row r="7" spans="1:57" ht="12.95" customHeight="1" x14ac:dyDescent="0.2">
      <c r="A7" s="23"/>
      <c r="B7" s="24"/>
      <c r="C7" s="25" t="s">
        <v>169</v>
      </c>
      <c r="D7" s="26"/>
      <c r="E7" s="26"/>
      <c r="F7" s="27" t="s">
        <v>10</v>
      </c>
      <c r="G7" s="21">
        <f>IF(PocetMJ=0,,ROUND((F30+F32)/PocetMJ,1))</f>
        <v>0</v>
      </c>
    </row>
    <row r="8" spans="1:57" x14ac:dyDescent="0.2">
      <c r="A8" s="28" t="s">
        <v>11</v>
      </c>
      <c r="B8" s="11"/>
      <c r="C8" s="196"/>
      <c r="D8" s="196"/>
      <c r="E8" s="197"/>
      <c r="F8" s="29" t="s">
        <v>12</v>
      </c>
      <c r="G8" s="30"/>
      <c r="H8" s="31"/>
      <c r="I8" s="32"/>
    </row>
    <row r="9" spans="1:57" x14ac:dyDescent="0.2">
      <c r="A9" s="28" t="s">
        <v>13</v>
      </c>
      <c r="B9" s="11"/>
      <c r="C9" s="196">
        <f>Projektant</f>
        <v>0</v>
      </c>
      <c r="D9" s="196"/>
      <c r="E9" s="197"/>
      <c r="F9" s="11"/>
      <c r="G9" s="33"/>
      <c r="H9" s="34"/>
    </row>
    <row r="10" spans="1:57" x14ac:dyDescent="0.2">
      <c r="A10" s="28" t="s">
        <v>14</v>
      </c>
      <c r="B10" s="11"/>
      <c r="C10" s="196"/>
      <c r="D10" s="196"/>
      <c r="E10" s="196"/>
      <c r="F10" s="35"/>
      <c r="G10" s="36"/>
      <c r="H10" s="37"/>
    </row>
    <row r="11" spans="1:57" ht="13.5" customHeight="1" x14ac:dyDescent="0.2">
      <c r="A11" s="28" t="s">
        <v>15</v>
      </c>
      <c r="B11" s="11"/>
      <c r="C11" s="196"/>
      <c r="D11" s="196"/>
      <c r="E11" s="196"/>
      <c r="F11" s="38" t="s">
        <v>16</v>
      </c>
      <c r="G11" s="39"/>
      <c r="H11" s="34"/>
      <c r="BA11" s="40"/>
      <c r="BB11" s="40"/>
      <c r="BC11" s="40"/>
      <c r="BD11" s="40"/>
      <c r="BE11" s="40"/>
    </row>
    <row r="12" spans="1:57" ht="12.75" customHeight="1" x14ac:dyDescent="0.2">
      <c r="A12" s="41" t="s">
        <v>17</v>
      </c>
      <c r="B12" s="9"/>
      <c r="C12" s="198"/>
      <c r="D12" s="198"/>
      <c r="E12" s="198"/>
      <c r="F12" s="42" t="s">
        <v>18</v>
      </c>
      <c r="G12" s="43"/>
      <c r="H12" s="34"/>
    </row>
    <row r="13" spans="1:57" ht="28.5" customHeight="1" thickBot="1" x14ac:dyDescent="0.25">
      <c r="A13" s="44" t="s">
        <v>19</v>
      </c>
      <c r="B13" s="45"/>
      <c r="C13" s="45"/>
      <c r="D13" s="45"/>
      <c r="E13" s="46"/>
      <c r="F13" s="46"/>
      <c r="G13" s="47"/>
      <c r="H13" s="34"/>
    </row>
    <row r="14" spans="1:57" ht="17.25" customHeight="1" thickBot="1" x14ac:dyDescent="0.25">
      <c r="A14" s="48" t="s">
        <v>20</v>
      </c>
      <c r="B14" s="49"/>
      <c r="C14" s="50"/>
      <c r="D14" s="51" t="s">
        <v>21</v>
      </c>
      <c r="E14" s="52"/>
      <c r="F14" s="52"/>
      <c r="G14" s="50"/>
    </row>
    <row r="15" spans="1:57" ht="15.95" customHeight="1" x14ac:dyDescent="0.2">
      <c r="A15" s="53"/>
      <c r="B15" s="54" t="s">
        <v>22</v>
      </c>
      <c r="C15" s="55">
        <f>HSV</f>
        <v>0</v>
      </c>
      <c r="D15" s="56" t="str">
        <f>Rekapitulace!A20</f>
        <v>Ztížené výrobní podmínky</v>
      </c>
      <c r="E15" s="57"/>
      <c r="F15" s="58"/>
      <c r="G15" s="55">
        <f>Rekapitulace!I20</f>
        <v>0</v>
      </c>
    </row>
    <row r="16" spans="1:57" ht="15.95" customHeight="1" x14ac:dyDescent="0.2">
      <c r="A16" s="53" t="s">
        <v>23</v>
      </c>
      <c r="B16" s="54" t="s">
        <v>24</v>
      </c>
      <c r="C16" s="55">
        <f>PSV</f>
        <v>0</v>
      </c>
      <c r="D16" s="8" t="str">
        <f>Rekapitulace!A21</f>
        <v>Oborová přirážka</v>
      </c>
      <c r="E16" s="59"/>
      <c r="F16" s="60"/>
      <c r="G16" s="55">
        <f>Rekapitulace!I21</f>
        <v>0</v>
      </c>
    </row>
    <row r="17" spans="1:7" ht="15.95" customHeight="1" x14ac:dyDescent="0.2">
      <c r="A17" s="53" t="s">
        <v>25</v>
      </c>
      <c r="B17" s="54" t="s">
        <v>26</v>
      </c>
      <c r="C17" s="55">
        <f>Mont</f>
        <v>0</v>
      </c>
      <c r="D17" s="8" t="str">
        <f>Rekapitulace!A22</f>
        <v>Přesun stavebních kapacit</v>
      </c>
      <c r="E17" s="59"/>
      <c r="F17" s="60"/>
      <c r="G17" s="55">
        <f>Rekapitulace!I22</f>
        <v>0</v>
      </c>
    </row>
    <row r="18" spans="1:7" ht="15.95" customHeight="1" x14ac:dyDescent="0.2">
      <c r="A18" s="61" t="s">
        <v>27</v>
      </c>
      <c r="B18" s="62" t="s">
        <v>28</v>
      </c>
      <c r="C18" s="55">
        <f>Dodavka</f>
        <v>0</v>
      </c>
      <c r="D18" s="8" t="str">
        <f>Rekapitulace!A23</f>
        <v>Mimostaveništní doprava</v>
      </c>
      <c r="E18" s="59"/>
      <c r="F18" s="60"/>
      <c r="G18" s="55">
        <f>Rekapitulace!I23</f>
        <v>0</v>
      </c>
    </row>
    <row r="19" spans="1:7" ht="15.95" customHeight="1" x14ac:dyDescent="0.2">
      <c r="A19" s="63" t="s">
        <v>29</v>
      </c>
      <c r="B19" s="54"/>
      <c r="C19" s="55">
        <f>SUM(C15:C18)</f>
        <v>0</v>
      </c>
      <c r="D19" s="8" t="str">
        <f>Rekapitulace!A24</f>
        <v>Zařízení staveniště</v>
      </c>
      <c r="E19" s="59"/>
      <c r="F19" s="60"/>
      <c r="G19" s="55">
        <f>Rekapitulace!I24</f>
        <v>0</v>
      </c>
    </row>
    <row r="20" spans="1:7" ht="15.95" customHeight="1" x14ac:dyDescent="0.2">
      <c r="A20" s="63"/>
      <c r="B20" s="54"/>
      <c r="C20" s="55"/>
      <c r="D20" s="8" t="str">
        <f>Rekapitulace!A25</f>
        <v>Provoz investora</v>
      </c>
      <c r="E20" s="59"/>
      <c r="F20" s="60"/>
      <c r="G20" s="55">
        <f>Rekapitulace!I25</f>
        <v>0</v>
      </c>
    </row>
    <row r="21" spans="1:7" ht="15.95" customHeight="1" x14ac:dyDescent="0.2">
      <c r="A21" s="63" t="s">
        <v>30</v>
      </c>
      <c r="B21" s="54"/>
      <c r="C21" s="55">
        <f>HZS</f>
        <v>0</v>
      </c>
      <c r="D21" s="8" t="str">
        <f>Rekapitulace!A26</f>
        <v>Kompletační činnost (IČD)</v>
      </c>
      <c r="E21" s="59"/>
      <c r="F21" s="60"/>
      <c r="G21" s="55">
        <f>Rekapitulace!I26</f>
        <v>0</v>
      </c>
    </row>
    <row r="22" spans="1:7" ht="15.95" customHeight="1" x14ac:dyDescent="0.2">
      <c r="A22" s="64" t="s">
        <v>31</v>
      </c>
      <c r="B22" s="65"/>
      <c r="C22" s="55">
        <f>C19+C21</f>
        <v>0</v>
      </c>
      <c r="D22" s="8" t="s">
        <v>32</v>
      </c>
      <c r="E22" s="59"/>
      <c r="F22" s="60"/>
      <c r="G22" s="55">
        <f>G23-SUM(G15:G21)</f>
        <v>0</v>
      </c>
    </row>
    <row r="23" spans="1:7" ht="15.95" customHeight="1" thickBot="1" x14ac:dyDescent="0.25">
      <c r="A23" s="199" t="s">
        <v>33</v>
      </c>
      <c r="B23" s="200"/>
      <c r="C23" s="66">
        <f>C22+G23</f>
        <v>0</v>
      </c>
      <c r="D23" s="67" t="s">
        <v>34</v>
      </c>
      <c r="E23" s="68"/>
      <c r="F23" s="69"/>
      <c r="G23" s="55">
        <f>VRN</f>
        <v>0</v>
      </c>
    </row>
    <row r="24" spans="1:7" x14ac:dyDescent="0.2">
      <c r="A24" s="70" t="s">
        <v>35</v>
      </c>
      <c r="B24" s="71"/>
      <c r="C24" s="72"/>
      <c r="D24" s="71" t="s">
        <v>36</v>
      </c>
      <c r="E24" s="71"/>
      <c r="F24" s="73" t="s">
        <v>37</v>
      </c>
      <c r="G24" s="74"/>
    </row>
    <row r="25" spans="1:7" x14ac:dyDescent="0.2">
      <c r="A25" s="64" t="s">
        <v>38</v>
      </c>
      <c r="B25" s="65"/>
      <c r="C25" s="75"/>
      <c r="D25" s="65" t="s">
        <v>38</v>
      </c>
      <c r="E25" s="76"/>
      <c r="F25" s="77" t="s">
        <v>38</v>
      </c>
      <c r="G25" s="78"/>
    </row>
    <row r="26" spans="1:7" ht="37.5" customHeight="1" x14ac:dyDescent="0.2">
      <c r="A26" s="64" t="s">
        <v>39</v>
      </c>
      <c r="B26" s="79"/>
      <c r="C26" s="75"/>
      <c r="D26" s="65" t="s">
        <v>39</v>
      </c>
      <c r="E26" s="76"/>
      <c r="F26" s="77" t="s">
        <v>39</v>
      </c>
      <c r="G26" s="78"/>
    </row>
    <row r="27" spans="1:7" x14ac:dyDescent="0.2">
      <c r="A27" s="64"/>
      <c r="B27" s="80"/>
      <c r="C27" s="75"/>
      <c r="D27" s="65"/>
      <c r="E27" s="76"/>
      <c r="F27" s="77"/>
      <c r="G27" s="78"/>
    </row>
    <row r="28" spans="1:7" x14ac:dyDescent="0.2">
      <c r="A28" s="64" t="s">
        <v>40</v>
      </c>
      <c r="B28" s="65"/>
      <c r="C28" s="75"/>
      <c r="D28" s="77" t="s">
        <v>41</v>
      </c>
      <c r="E28" s="75"/>
      <c r="F28" s="81" t="s">
        <v>41</v>
      </c>
      <c r="G28" s="78"/>
    </row>
    <row r="29" spans="1:7" ht="69" customHeight="1" x14ac:dyDescent="0.2">
      <c r="A29" s="64"/>
      <c r="B29" s="65"/>
      <c r="C29" s="82"/>
      <c r="D29" s="83"/>
      <c r="E29" s="82"/>
      <c r="F29" s="65"/>
      <c r="G29" s="78"/>
    </row>
    <row r="30" spans="1:7" x14ac:dyDescent="0.2">
      <c r="A30" s="84" t="s">
        <v>42</v>
      </c>
      <c r="B30" s="85"/>
      <c r="C30" s="86">
        <v>21</v>
      </c>
      <c r="D30" s="85" t="s">
        <v>43</v>
      </c>
      <c r="E30" s="87"/>
      <c r="F30" s="201">
        <f>C23-F32</f>
        <v>0</v>
      </c>
      <c r="G30" s="202"/>
    </row>
    <row r="31" spans="1:7" x14ac:dyDescent="0.2">
      <c r="A31" s="84" t="s">
        <v>44</v>
      </c>
      <c r="B31" s="85"/>
      <c r="C31" s="86">
        <f>SazbaDPH1</f>
        <v>21</v>
      </c>
      <c r="D31" s="85" t="s">
        <v>45</v>
      </c>
      <c r="E31" s="87"/>
      <c r="F31" s="201">
        <f>ROUND(PRODUCT(F30,C31/100),0)</f>
        <v>0</v>
      </c>
      <c r="G31" s="202"/>
    </row>
    <row r="32" spans="1:7" x14ac:dyDescent="0.2">
      <c r="A32" s="84" t="s">
        <v>42</v>
      </c>
      <c r="B32" s="85"/>
      <c r="C32" s="86">
        <v>0</v>
      </c>
      <c r="D32" s="85" t="s">
        <v>45</v>
      </c>
      <c r="E32" s="87"/>
      <c r="F32" s="201">
        <v>0</v>
      </c>
      <c r="G32" s="202"/>
    </row>
    <row r="33" spans="1:8" x14ac:dyDescent="0.2">
      <c r="A33" s="84" t="s">
        <v>44</v>
      </c>
      <c r="B33" s="88"/>
      <c r="C33" s="89">
        <f>SazbaDPH2</f>
        <v>0</v>
      </c>
      <c r="D33" s="85" t="s">
        <v>45</v>
      </c>
      <c r="E33" s="60"/>
      <c r="F33" s="201">
        <f>ROUND(PRODUCT(F32,C33/100),0)</f>
        <v>0</v>
      </c>
      <c r="G33" s="202"/>
    </row>
    <row r="34" spans="1:8" s="93" customFormat="1" ht="19.5" customHeight="1" thickBot="1" x14ac:dyDescent="0.3">
      <c r="A34" s="90" t="s">
        <v>46</v>
      </c>
      <c r="B34" s="91"/>
      <c r="C34" s="91"/>
      <c r="D34" s="91"/>
      <c r="E34" s="92"/>
      <c r="F34" s="203">
        <f>ROUND(SUM(F30:F33),0)</f>
        <v>0</v>
      </c>
      <c r="G34" s="204"/>
    </row>
    <row r="36" spans="1:8" x14ac:dyDescent="0.2">
      <c r="A36" s="94" t="s">
        <v>47</v>
      </c>
      <c r="B36" s="94"/>
      <c r="C36" s="94"/>
      <c r="D36" s="94"/>
      <c r="E36" s="94"/>
      <c r="F36" s="94"/>
      <c r="G36" s="94"/>
      <c r="H36" t="s">
        <v>5</v>
      </c>
    </row>
    <row r="37" spans="1:8" ht="14.25" customHeight="1" x14ac:dyDescent="0.2">
      <c r="A37" s="94"/>
      <c r="B37" s="195"/>
      <c r="C37" s="195"/>
      <c r="D37" s="195"/>
      <c r="E37" s="195"/>
      <c r="F37" s="195"/>
      <c r="G37" s="195"/>
      <c r="H37" t="s">
        <v>5</v>
      </c>
    </row>
    <row r="38" spans="1:8" ht="12.75" customHeight="1" x14ac:dyDescent="0.2">
      <c r="A38" s="95"/>
      <c r="B38" s="195"/>
      <c r="C38" s="195"/>
      <c r="D38" s="195"/>
      <c r="E38" s="195"/>
      <c r="F38" s="195"/>
      <c r="G38" s="195"/>
      <c r="H38" t="s">
        <v>5</v>
      </c>
    </row>
    <row r="39" spans="1:8" x14ac:dyDescent="0.2">
      <c r="A39" s="95"/>
      <c r="B39" s="195"/>
      <c r="C39" s="195"/>
      <c r="D39" s="195"/>
      <c r="E39" s="195"/>
      <c r="F39" s="195"/>
      <c r="G39" s="195"/>
      <c r="H39" t="s">
        <v>5</v>
      </c>
    </row>
    <row r="40" spans="1:8" x14ac:dyDescent="0.2">
      <c r="A40" s="95"/>
      <c r="B40" s="195"/>
      <c r="C40" s="195"/>
      <c r="D40" s="195"/>
      <c r="E40" s="195"/>
      <c r="F40" s="195"/>
      <c r="G40" s="195"/>
      <c r="H40" t="s">
        <v>5</v>
      </c>
    </row>
    <row r="41" spans="1:8" x14ac:dyDescent="0.2">
      <c r="A41" s="95"/>
      <c r="B41" s="195"/>
      <c r="C41" s="195"/>
      <c r="D41" s="195"/>
      <c r="E41" s="195"/>
      <c r="F41" s="195"/>
      <c r="G41" s="195"/>
      <c r="H41" t="s">
        <v>5</v>
      </c>
    </row>
    <row r="42" spans="1:8" x14ac:dyDescent="0.2">
      <c r="A42" s="95"/>
      <c r="B42" s="195"/>
      <c r="C42" s="195"/>
      <c r="D42" s="195"/>
      <c r="E42" s="195"/>
      <c r="F42" s="195"/>
      <c r="G42" s="195"/>
      <c r="H42" t="s">
        <v>5</v>
      </c>
    </row>
    <row r="43" spans="1:8" x14ac:dyDescent="0.2">
      <c r="A43" s="95"/>
      <c r="B43" s="195"/>
      <c r="C43" s="195"/>
      <c r="D43" s="195"/>
      <c r="E43" s="195"/>
      <c r="F43" s="195"/>
      <c r="G43" s="195"/>
      <c r="H43" t="s">
        <v>5</v>
      </c>
    </row>
    <row r="44" spans="1:8" x14ac:dyDescent="0.2">
      <c r="A44" s="95"/>
      <c r="B44" s="195"/>
      <c r="C44" s="195"/>
      <c r="D44" s="195"/>
      <c r="E44" s="195"/>
      <c r="F44" s="195"/>
      <c r="G44" s="195"/>
      <c r="H44" t="s">
        <v>5</v>
      </c>
    </row>
    <row r="45" spans="1:8" ht="0.75" customHeight="1" x14ac:dyDescent="0.2">
      <c r="A45" s="95"/>
      <c r="B45" s="195"/>
      <c r="C45" s="195"/>
      <c r="D45" s="195"/>
      <c r="E45" s="195"/>
      <c r="F45" s="195"/>
      <c r="G45" s="195"/>
      <c r="H45" t="s">
        <v>5</v>
      </c>
    </row>
    <row r="46" spans="1:8" x14ac:dyDescent="0.2">
      <c r="B46" s="205"/>
      <c r="C46" s="205"/>
      <c r="D46" s="205"/>
      <c r="E46" s="205"/>
      <c r="F46" s="205"/>
      <c r="G46" s="205"/>
    </row>
    <row r="47" spans="1:8" x14ac:dyDescent="0.2">
      <c r="B47" s="205"/>
      <c r="C47" s="205"/>
      <c r="D47" s="205"/>
      <c r="E47" s="205"/>
      <c r="F47" s="205"/>
      <c r="G47" s="205"/>
    </row>
    <row r="48" spans="1:8" x14ac:dyDescent="0.2">
      <c r="B48" s="205"/>
      <c r="C48" s="205"/>
      <c r="D48" s="205"/>
      <c r="E48" s="205"/>
      <c r="F48" s="205"/>
      <c r="G48" s="205"/>
    </row>
    <row r="49" spans="2:7" x14ac:dyDescent="0.2">
      <c r="B49" s="205"/>
      <c r="C49" s="205"/>
      <c r="D49" s="205"/>
      <c r="E49" s="205"/>
      <c r="F49" s="205"/>
      <c r="G49" s="205"/>
    </row>
    <row r="50" spans="2:7" x14ac:dyDescent="0.2">
      <c r="B50" s="205"/>
      <c r="C50" s="205"/>
      <c r="D50" s="205"/>
      <c r="E50" s="205"/>
      <c r="F50" s="205"/>
      <c r="G50" s="205"/>
    </row>
    <row r="51" spans="2:7" x14ac:dyDescent="0.2">
      <c r="B51" s="205"/>
      <c r="C51" s="205"/>
      <c r="D51" s="205"/>
      <c r="E51" s="205"/>
      <c r="F51" s="205"/>
      <c r="G51" s="205"/>
    </row>
    <row r="52" spans="2:7" x14ac:dyDescent="0.2">
      <c r="B52" s="205"/>
      <c r="C52" s="205"/>
      <c r="D52" s="205"/>
      <c r="E52" s="205"/>
      <c r="F52" s="205"/>
      <c r="G52" s="205"/>
    </row>
    <row r="53" spans="2:7" x14ac:dyDescent="0.2">
      <c r="B53" s="205"/>
      <c r="C53" s="205"/>
      <c r="D53" s="205"/>
      <c r="E53" s="205"/>
      <c r="F53" s="205"/>
      <c r="G53" s="205"/>
    </row>
    <row r="54" spans="2:7" x14ac:dyDescent="0.2">
      <c r="B54" s="205"/>
      <c r="C54" s="205"/>
      <c r="D54" s="205"/>
      <c r="E54" s="205"/>
      <c r="F54" s="205"/>
      <c r="G54" s="205"/>
    </row>
    <row r="55" spans="2:7" x14ac:dyDescent="0.2">
      <c r="B55" s="205"/>
      <c r="C55" s="205"/>
      <c r="D55" s="205"/>
      <c r="E55" s="205"/>
      <c r="F55" s="205"/>
      <c r="G55" s="205"/>
    </row>
  </sheetData>
  <mergeCells count="22">
    <mergeCell ref="B52:G52"/>
    <mergeCell ref="B53:G53"/>
    <mergeCell ref="B54:G54"/>
    <mergeCell ref="B55:G55"/>
    <mergeCell ref="B46:G46"/>
    <mergeCell ref="B47:G47"/>
    <mergeCell ref="B48:G48"/>
    <mergeCell ref="B49:G49"/>
    <mergeCell ref="B50:G50"/>
    <mergeCell ref="B51:G51"/>
    <mergeCell ref="B37:G45"/>
    <mergeCell ref="C8:E8"/>
    <mergeCell ref="C9:E9"/>
    <mergeCell ref="C10:E10"/>
    <mergeCell ref="C11:E11"/>
    <mergeCell ref="C12:E12"/>
    <mergeCell ref="A23:B23"/>
    <mergeCell ref="F30:G30"/>
    <mergeCell ref="F31:G31"/>
    <mergeCell ref="F32:G32"/>
    <mergeCell ref="F33:G33"/>
    <mergeCell ref="F34:G34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31"/>
  <dimension ref="A1:BE79"/>
  <sheetViews>
    <sheetView workbookViewId="0">
      <selection activeCell="F2" sqref="F2"/>
    </sheetView>
  </sheetViews>
  <sheetFormatPr defaultRowHeight="12.75" x14ac:dyDescent="0.2"/>
  <cols>
    <col min="1" max="1" width="5.85546875" customWidth="1"/>
    <col min="2" max="2" width="6.140625" customWidth="1"/>
    <col min="3" max="3" width="11.42578125" customWidth="1"/>
    <col min="4" max="4" width="15.85546875" customWidth="1"/>
    <col min="5" max="5" width="11.28515625" customWidth="1"/>
    <col min="6" max="6" width="10.85546875" customWidth="1"/>
    <col min="7" max="7" width="11" customWidth="1"/>
    <col min="8" max="8" width="11.140625" customWidth="1"/>
    <col min="9" max="9" width="10.7109375" customWidth="1"/>
  </cols>
  <sheetData>
    <row r="1" spans="1:9" ht="13.5" thickTop="1" x14ac:dyDescent="0.2">
      <c r="A1" s="206" t="s">
        <v>48</v>
      </c>
      <c r="B1" s="207"/>
      <c r="C1" s="96" t="str">
        <f>CONCATENATE(cislostavby," ",nazevstavby)</f>
        <v xml:space="preserve"> Domov seniorů Dobříš oprava sklad.rampy</v>
      </c>
      <c r="D1" s="97"/>
      <c r="E1" s="98"/>
      <c r="F1" s="97"/>
      <c r="G1" s="99" t="s">
        <v>49</v>
      </c>
      <c r="H1" s="100"/>
      <c r="I1" s="101"/>
    </row>
    <row r="2" spans="1:9" ht="13.5" thickBot="1" x14ac:dyDescent="0.25">
      <c r="A2" s="208" t="s">
        <v>50</v>
      </c>
      <c r="B2" s="209"/>
      <c r="C2" s="102" t="str">
        <f>CONCATENATE(cisloobjektu," ",nazevobjektu)</f>
        <v>1 oprava skladovací rampy</v>
      </c>
      <c r="D2" s="103"/>
      <c r="E2" s="104"/>
      <c r="F2" s="103"/>
      <c r="G2" s="210" t="s">
        <v>168</v>
      </c>
      <c r="H2" s="211"/>
      <c r="I2" s="212"/>
    </row>
    <row r="3" spans="1:9" ht="13.5" thickTop="1" x14ac:dyDescent="0.2">
      <c r="A3" s="76"/>
      <c r="B3" s="76"/>
      <c r="C3" s="76"/>
      <c r="D3" s="76"/>
      <c r="E3" s="76"/>
      <c r="F3" s="65"/>
      <c r="G3" s="76"/>
      <c r="H3" s="76"/>
      <c r="I3" s="76"/>
    </row>
    <row r="4" spans="1:9" ht="19.5" customHeight="1" x14ac:dyDescent="0.25">
      <c r="A4" s="105" t="s">
        <v>51</v>
      </c>
      <c r="B4" s="106"/>
      <c r="C4" s="106"/>
      <c r="D4" s="106"/>
      <c r="E4" s="107"/>
      <c r="F4" s="106"/>
      <c r="G4" s="106"/>
      <c r="H4" s="106"/>
      <c r="I4" s="106"/>
    </row>
    <row r="5" spans="1:9" ht="13.5" thickBot="1" x14ac:dyDescent="0.25">
      <c r="A5" s="76"/>
      <c r="B5" s="76"/>
      <c r="C5" s="76"/>
      <c r="D5" s="76"/>
      <c r="E5" s="76"/>
      <c r="F5" s="76"/>
      <c r="G5" s="76"/>
      <c r="H5" s="76"/>
      <c r="I5" s="76"/>
    </row>
    <row r="6" spans="1:9" s="34" customFormat="1" ht="13.5" thickBot="1" x14ac:dyDescent="0.25">
      <c r="A6" s="108"/>
      <c r="B6" s="109" t="s">
        <v>52</v>
      </c>
      <c r="C6" s="109"/>
      <c r="D6" s="110"/>
      <c r="E6" s="111" t="s">
        <v>53</v>
      </c>
      <c r="F6" s="112" t="s">
        <v>54</v>
      </c>
      <c r="G6" s="112" t="s">
        <v>55</v>
      </c>
      <c r="H6" s="112" t="s">
        <v>56</v>
      </c>
      <c r="I6" s="113" t="s">
        <v>30</v>
      </c>
    </row>
    <row r="7" spans="1:9" s="34" customFormat="1" x14ac:dyDescent="0.2">
      <c r="A7" s="191" t="str">
        <f>Položky!B7</f>
        <v>1</v>
      </c>
      <c r="B7" s="114" t="str">
        <f>Položky!C7</f>
        <v>Zemní práce</v>
      </c>
      <c r="C7" s="65"/>
      <c r="D7" s="115"/>
      <c r="E7" s="192">
        <f>Položky!BA10</f>
        <v>0</v>
      </c>
      <c r="F7" s="193">
        <f>Položky!BB10</f>
        <v>0</v>
      </c>
      <c r="G7" s="193">
        <f>Položky!BC10</f>
        <v>0</v>
      </c>
      <c r="H7" s="193">
        <f>Položky!BD10</f>
        <v>0</v>
      </c>
      <c r="I7" s="194">
        <f>Položky!BE10</f>
        <v>0</v>
      </c>
    </row>
    <row r="8" spans="1:9" s="34" customFormat="1" x14ac:dyDescent="0.2">
      <c r="A8" s="191" t="str">
        <f>Položky!B11</f>
        <v>27</v>
      </c>
      <c r="B8" s="114" t="str">
        <f>Položky!C11</f>
        <v>Základy</v>
      </c>
      <c r="C8" s="65"/>
      <c r="D8" s="115"/>
      <c r="E8" s="192">
        <f>Položky!BA17</f>
        <v>0</v>
      </c>
      <c r="F8" s="193">
        <f>Položky!BB17</f>
        <v>0</v>
      </c>
      <c r="G8" s="193">
        <f>Položky!BC17</f>
        <v>0</v>
      </c>
      <c r="H8" s="193">
        <f>Položky!BD17</f>
        <v>0</v>
      </c>
      <c r="I8" s="194">
        <f>Položky!BE17</f>
        <v>0</v>
      </c>
    </row>
    <row r="9" spans="1:9" s="34" customFormat="1" x14ac:dyDescent="0.2">
      <c r="A9" s="191" t="str">
        <f>Položky!B18</f>
        <v>3</v>
      </c>
      <c r="B9" s="114" t="str">
        <f>Položky!C18</f>
        <v>Svislé a kompletní konstrukce</v>
      </c>
      <c r="C9" s="65"/>
      <c r="D9" s="115"/>
      <c r="E9" s="192">
        <f>Položky!BA27</f>
        <v>0</v>
      </c>
      <c r="F9" s="193">
        <f>Položky!BB27</f>
        <v>0</v>
      </c>
      <c r="G9" s="193">
        <f>Položky!BC27</f>
        <v>0</v>
      </c>
      <c r="H9" s="193">
        <f>Položky!BD27</f>
        <v>0</v>
      </c>
      <c r="I9" s="194">
        <f>Položky!BE27</f>
        <v>0</v>
      </c>
    </row>
    <row r="10" spans="1:9" s="34" customFormat="1" x14ac:dyDescent="0.2">
      <c r="A10" s="191" t="str">
        <f>Položky!B28</f>
        <v>5</v>
      </c>
      <c r="B10" s="114" t="str">
        <f>Položky!C28</f>
        <v>Komunikace</v>
      </c>
      <c r="C10" s="65"/>
      <c r="D10" s="115"/>
      <c r="E10" s="192">
        <f>Položky!BA32</f>
        <v>0</v>
      </c>
      <c r="F10" s="193">
        <f>Položky!BB32</f>
        <v>0</v>
      </c>
      <c r="G10" s="193">
        <f>Položky!BC32</f>
        <v>0</v>
      </c>
      <c r="H10" s="193">
        <f>Položky!BD32</f>
        <v>0</v>
      </c>
      <c r="I10" s="194">
        <f>Položky!BE32</f>
        <v>0</v>
      </c>
    </row>
    <row r="11" spans="1:9" s="34" customFormat="1" x14ac:dyDescent="0.2">
      <c r="A11" s="191" t="str">
        <f>Položky!B33</f>
        <v>90</v>
      </c>
      <c r="B11" s="114" t="str">
        <f>Položky!C33</f>
        <v>Opravy</v>
      </c>
      <c r="C11" s="65"/>
      <c r="D11" s="115"/>
      <c r="E11" s="192">
        <f>Položky!BA35</f>
        <v>0</v>
      </c>
      <c r="F11" s="193">
        <f>Položky!BB35</f>
        <v>0</v>
      </c>
      <c r="G11" s="193">
        <f>Položky!BC35</f>
        <v>0</v>
      </c>
      <c r="H11" s="193">
        <f>Položky!BD35</f>
        <v>0</v>
      </c>
      <c r="I11" s="194">
        <f>Položky!BE35</f>
        <v>0</v>
      </c>
    </row>
    <row r="12" spans="1:9" s="34" customFormat="1" x14ac:dyDescent="0.2">
      <c r="A12" s="191" t="str">
        <f>Položky!B36</f>
        <v>96</v>
      </c>
      <c r="B12" s="114" t="str">
        <f>Položky!C36</f>
        <v>Bourání konstrukcí</v>
      </c>
      <c r="C12" s="65"/>
      <c r="D12" s="115"/>
      <c r="E12" s="192">
        <f>Položky!BA46</f>
        <v>0</v>
      </c>
      <c r="F12" s="193">
        <f>Položky!BB46</f>
        <v>0</v>
      </c>
      <c r="G12" s="193">
        <f>Položky!BC46</f>
        <v>0</v>
      </c>
      <c r="H12" s="193">
        <f>Položky!BD46</f>
        <v>0</v>
      </c>
      <c r="I12" s="194">
        <f>Položky!BE46</f>
        <v>0</v>
      </c>
    </row>
    <row r="13" spans="1:9" s="34" customFormat="1" x14ac:dyDescent="0.2">
      <c r="A13" s="191" t="str">
        <f>Položky!B47</f>
        <v>99</v>
      </c>
      <c r="B13" s="114" t="str">
        <f>Položky!C47</f>
        <v>Staveništní přesun hmot</v>
      </c>
      <c r="C13" s="65"/>
      <c r="D13" s="115"/>
      <c r="E13" s="192">
        <f>Položky!BA49</f>
        <v>0</v>
      </c>
      <c r="F13" s="193">
        <f>Položky!BB49</f>
        <v>0</v>
      </c>
      <c r="G13" s="193">
        <f>Položky!BC49</f>
        <v>0</v>
      </c>
      <c r="H13" s="193">
        <f>Položky!BD49</f>
        <v>0</v>
      </c>
      <c r="I13" s="194">
        <f>Položky!BE49</f>
        <v>0</v>
      </c>
    </row>
    <row r="14" spans="1:9" s="34" customFormat="1" ht="13.5" thickBot="1" x14ac:dyDescent="0.25">
      <c r="A14" s="191" t="str">
        <f>Položky!B50</f>
        <v>711</v>
      </c>
      <c r="B14" s="114" t="str">
        <f>Položky!C50</f>
        <v>Izolace proti vodě</v>
      </c>
      <c r="C14" s="65"/>
      <c r="D14" s="115"/>
      <c r="E14" s="192">
        <f>Položky!BA52</f>
        <v>0</v>
      </c>
      <c r="F14" s="193">
        <f>Položky!BB52</f>
        <v>0</v>
      </c>
      <c r="G14" s="193">
        <f>Položky!BC52</f>
        <v>0</v>
      </c>
      <c r="H14" s="193">
        <f>Položky!BD52</f>
        <v>0</v>
      </c>
      <c r="I14" s="194">
        <f>Položky!BE52</f>
        <v>0</v>
      </c>
    </row>
    <row r="15" spans="1:9" s="122" customFormat="1" ht="13.5" thickBot="1" x14ac:dyDescent="0.25">
      <c r="A15" s="116"/>
      <c r="B15" s="117" t="s">
        <v>57</v>
      </c>
      <c r="C15" s="117"/>
      <c r="D15" s="118"/>
      <c r="E15" s="119">
        <f>SUM(E7:E14)</f>
        <v>0</v>
      </c>
      <c r="F15" s="120">
        <f>SUM(F7:F14)</f>
        <v>0</v>
      </c>
      <c r="G15" s="120">
        <f>SUM(G7:G14)</f>
        <v>0</v>
      </c>
      <c r="H15" s="120">
        <f>SUM(H7:H14)</f>
        <v>0</v>
      </c>
      <c r="I15" s="121">
        <f>SUM(I7:I14)</f>
        <v>0</v>
      </c>
    </row>
    <row r="16" spans="1:9" x14ac:dyDescent="0.2">
      <c r="A16" s="65"/>
      <c r="B16" s="65"/>
      <c r="C16" s="65"/>
      <c r="D16" s="65"/>
      <c r="E16" s="65"/>
      <c r="F16" s="65"/>
      <c r="G16" s="65"/>
      <c r="H16" s="65"/>
      <c r="I16" s="65"/>
    </row>
    <row r="17" spans="1:57" ht="19.5" customHeight="1" x14ac:dyDescent="0.25">
      <c r="A17" s="106" t="s">
        <v>58</v>
      </c>
      <c r="B17" s="106"/>
      <c r="C17" s="106"/>
      <c r="D17" s="106"/>
      <c r="E17" s="106"/>
      <c r="F17" s="106"/>
      <c r="G17" s="123"/>
      <c r="H17" s="106"/>
      <c r="I17" s="106"/>
      <c r="BA17" s="40"/>
      <c r="BB17" s="40"/>
      <c r="BC17" s="40"/>
      <c r="BD17" s="40"/>
      <c r="BE17" s="40"/>
    </row>
    <row r="18" spans="1:57" ht="13.5" thickBot="1" x14ac:dyDescent="0.25">
      <c r="A18" s="76"/>
      <c r="B18" s="76"/>
      <c r="C18" s="76"/>
      <c r="D18" s="76"/>
      <c r="E18" s="76"/>
      <c r="F18" s="76"/>
      <c r="G18" s="76"/>
      <c r="H18" s="76"/>
      <c r="I18" s="76"/>
    </row>
    <row r="19" spans="1:57" x14ac:dyDescent="0.2">
      <c r="A19" s="70" t="s">
        <v>59</v>
      </c>
      <c r="B19" s="71"/>
      <c r="C19" s="71"/>
      <c r="D19" s="124"/>
      <c r="E19" s="125" t="s">
        <v>60</v>
      </c>
      <c r="F19" s="126" t="s">
        <v>61</v>
      </c>
      <c r="G19" s="127" t="s">
        <v>62</v>
      </c>
      <c r="H19" s="128"/>
      <c r="I19" s="129" t="s">
        <v>60</v>
      </c>
    </row>
    <row r="20" spans="1:57" x14ac:dyDescent="0.2">
      <c r="A20" s="63" t="s">
        <v>160</v>
      </c>
      <c r="B20" s="54"/>
      <c r="C20" s="54"/>
      <c r="D20" s="130"/>
      <c r="E20" s="131"/>
      <c r="F20" s="132"/>
      <c r="G20" s="133">
        <f t="shared" ref="G20:G27" si="0">CHOOSE(BA20+1,HSV+PSV,HSV+PSV+Mont,HSV+PSV+Dodavka+Mont,HSV,PSV,Mont,Dodavka,Mont+Dodavka,0)</f>
        <v>0</v>
      </c>
      <c r="H20" s="134"/>
      <c r="I20" s="135">
        <f t="shared" ref="I20:I27" si="1">E20+F20*G20/100</f>
        <v>0</v>
      </c>
      <c r="BA20">
        <v>0</v>
      </c>
    </row>
    <row r="21" spans="1:57" x14ac:dyDescent="0.2">
      <c r="A21" s="63" t="s">
        <v>161</v>
      </c>
      <c r="B21" s="54"/>
      <c r="C21" s="54"/>
      <c r="D21" s="130"/>
      <c r="E21" s="131"/>
      <c r="F21" s="132"/>
      <c r="G21" s="133">
        <f t="shared" si="0"/>
        <v>0</v>
      </c>
      <c r="H21" s="134"/>
      <c r="I21" s="135">
        <f t="shared" si="1"/>
        <v>0</v>
      </c>
      <c r="BA21">
        <v>0</v>
      </c>
    </row>
    <row r="22" spans="1:57" x14ac:dyDescent="0.2">
      <c r="A22" s="63" t="s">
        <v>162</v>
      </c>
      <c r="B22" s="54"/>
      <c r="C22" s="54"/>
      <c r="D22" s="130"/>
      <c r="E22" s="131"/>
      <c r="F22" s="132"/>
      <c r="G22" s="133">
        <f t="shared" si="0"/>
        <v>0</v>
      </c>
      <c r="H22" s="134"/>
      <c r="I22" s="135">
        <f t="shared" si="1"/>
        <v>0</v>
      </c>
      <c r="BA22">
        <v>0</v>
      </c>
    </row>
    <row r="23" spans="1:57" x14ac:dyDescent="0.2">
      <c r="A23" s="63" t="s">
        <v>163</v>
      </c>
      <c r="B23" s="54"/>
      <c r="C23" s="54"/>
      <c r="D23" s="130"/>
      <c r="E23" s="131"/>
      <c r="F23" s="132"/>
      <c r="G23" s="133">
        <f t="shared" si="0"/>
        <v>0</v>
      </c>
      <c r="H23" s="134"/>
      <c r="I23" s="135">
        <f t="shared" si="1"/>
        <v>0</v>
      </c>
      <c r="BA23">
        <v>0</v>
      </c>
    </row>
    <row r="24" spans="1:57" x14ac:dyDescent="0.2">
      <c r="A24" s="63" t="s">
        <v>164</v>
      </c>
      <c r="B24" s="54"/>
      <c r="C24" s="54"/>
      <c r="D24" s="130"/>
      <c r="E24" s="131"/>
      <c r="F24" s="132"/>
      <c r="G24" s="133">
        <f t="shared" si="0"/>
        <v>0</v>
      </c>
      <c r="H24" s="134"/>
      <c r="I24" s="135">
        <f t="shared" si="1"/>
        <v>0</v>
      </c>
      <c r="BA24">
        <v>1</v>
      </c>
    </row>
    <row r="25" spans="1:57" x14ac:dyDescent="0.2">
      <c r="A25" s="63" t="s">
        <v>165</v>
      </c>
      <c r="B25" s="54"/>
      <c r="C25" s="54"/>
      <c r="D25" s="130"/>
      <c r="E25" s="131"/>
      <c r="F25" s="132"/>
      <c r="G25" s="133">
        <f t="shared" si="0"/>
        <v>0</v>
      </c>
      <c r="H25" s="134"/>
      <c r="I25" s="135">
        <f t="shared" si="1"/>
        <v>0</v>
      </c>
      <c r="BA25">
        <v>1</v>
      </c>
    </row>
    <row r="26" spans="1:57" x14ac:dyDescent="0.2">
      <c r="A26" s="63" t="s">
        <v>166</v>
      </c>
      <c r="B26" s="54"/>
      <c r="C26" s="54"/>
      <c r="D26" s="130"/>
      <c r="E26" s="131"/>
      <c r="F26" s="132"/>
      <c r="G26" s="133">
        <f t="shared" si="0"/>
        <v>0</v>
      </c>
      <c r="H26" s="134"/>
      <c r="I26" s="135">
        <f t="shared" si="1"/>
        <v>0</v>
      </c>
      <c r="BA26">
        <v>2</v>
      </c>
    </row>
    <row r="27" spans="1:57" x14ac:dyDescent="0.2">
      <c r="A27" s="63" t="s">
        <v>167</v>
      </c>
      <c r="B27" s="54"/>
      <c r="C27" s="54"/>
      <c r="D27" s="130"/>
      <c r="E27" s="131"/>
      <c r="F27" s="132"/>
      <c r="G27" s="133">
        <f t="shared" si="0"/>
        <v>0</v>
      </c>
      <c r="H27" s="134"/>
      <c r="I27" s="135">
        <f t="shared" si="1"/>
        <v>0</v>
      </c>
      <c r="BA27">
        <v>2</v>
      </c>
    </row>
    <row r="28" spans="1:57" ht="13.5" thickBot="1" x14ac:dyDescent="0.25">
      <c r="A28" s="136"/>
      <c r="B28" s="137" t="s">
        <v>63</v>
      </c>
      <c r="C28" s="138"/>
      <c r="D28" s="139"/>
      <c r="E28" s="140"/>
      <c r="F28" s="141"/>
      <c r="G28" s="141"/>
      <c r="H28" s="213">
        <f>SUM(I20:I27)</f>
        <v>0</v>
      </c>
      <c r="I28" s="214"/>
    </row>
    <row r="30" spans="1:57" x14ac:dyDescent="0.2">
      <c r="B30" s="122"/>
      <c r="F30" s="142"/>
      <c r="G30" s="143"/>
      <c r="H30" s="143"/>
      <c r="I30" s="144"/>
    </row>
    <row r="31" spans="1:57" x14ac:dyDescent="0.2">
      <c r="F31" s="142"/>
      <c r="G31" s="143"/>
      <c r="H31" s="143"/>
      <c r="I31" s="144"/>
    </row>
    <row r="32" spans="1:57" x14ac:dyDescent="0.2">
      <c r="F32" s="142"/>
      <c r="G32" s="143"/>
      <c r="H32" s="143"/>
      <c r="I32" s="144"/>
    </row>
    <row r="33" spans="6:9" x14ac:dyDescent="0.2">
      <c r="F33" s="142"/>
      <c r="G33" s="143"/>
      <c r="H33" s="143"/>
      <c r="I33" s="144"/>
    </row>
    <row r="34" spans="6:9" x14ac:dyDescent="0.2">
      <c r="F34" s="142"/>
      <c r="G34" s="143"/>
      <c r="H34" s="143"/>
      <c r="I34" s="144"/>
    </row>
    <row r="35" spans="6:9" x14ac:dyDescent="0.2">
      <c r="F35" s="142"/>
      <c r="G35" s="143"/>
      <c r="H35" s="143"/>
      <c r="I35" s="144"/>
    </row>
    <row r="36" spans="6:9" x14ac:dyDescent="0.2">
      <c r="F36" s="142"/>
      <c r="G36" s="143"/>
      <c r="H36" s="143"/>
      <c r="I36" s="144"/>
    </row>
    <row r="37" spans="6:9" x14ac:dyDescent="0.2">
      <c r="F37" s="142"/>
      <c r="G37" s="143"/>
      <c r="H37" s="143"/>
      <c r="I37" s="144"/>
    </row>
    <row r="38" spans="6:9" x14ac:dyDescent="0.2">
      <c r="F38" s="142"/>
      <c r="G38" s="143"/>
      <c r="H38" s="143"/>
      <c r="I38" s="144"/>
    </row>
    <row r="39" spans="6:9" x14ac:dyDescent="0.2">
      <c r="F39" s="142"/>
      <c r="G39" s="143"/>
      <c r="H39" s="143"/>
      <c r="I39" s="144"/>
    </row>
    <row r="40" spans="6:9" x14ac:dyDescent="0.2">
      <c r="F40" s="142"/>
      <c r="G40" s="143"/>
      <c r="H40" s="143"/>
      <c r="I40" s="144"/>
    </row>
    <row r="41" spans="6:9" x14ac:dyDescent="0.2">
      <c r="F41" s="142"/>
      <c r="G41" s="143"/>
      <c r="H41" s="143"/>
      <c r="I41" s="144"/>
    </row>
    <row r="42" spans="6:9" x14ac:dyDescent="0.2">
      <c r="F42" s="142"/>
      <c r="G42" s="143"/>
      <c r="H42" s="143"/>
      <c r="I42" s="144"/>
    </row>
    <row r="43" spans="6:9" x14ac:dyDescent="0.2">
      <c r="F43" s="142"/>
      <c r="G43" s="143"/>
      <c r="H43" s="143"/>
      <c r="I43" s="144"/>
    </row>
    <row r="44" spans="6:9" x14ac:dyDescent="0.2">
      <c r="F44" s="142"/>
      <c r="G44" s="143"/>
      <c r="H44" s="143"/>
      <c r="I44" s="144"/>
    </row>
    <row r="45" spans="6:9" x14ac:dyDescent="0.2">
      <c r="F45" s="142"/>
      <c r="G45" s="143"/>
      <c r="H45" s="143"/>
      <c r="I45" s="144"/>
    </row>
    <row r="46" spans="6:9" x14ac:dyDescent="0.2">
      <c r="F46" s="142"/>
      <c r="G46" s="143"/>
      <c r="H46" s="143"/>
      <c r="I46" s="144"/>
    </row>
    <row r="47" spans="6:9" x14ac:dyDescent="0.2">
      <c r="F47" s="142"/>
      <c r="G47" s="143"/>
      <c r="H47" s="143"/>
      <c r="I47" s="144"/>
    </row>
    <row r="48" spans="6:9" x14ac:dyDescent="0.2">
      <c r="F48" s="142"/>
      <c r="G48" s="143"/>
      <c r="H48" s="143"/>
      <c r="I48" s="144"/>
    </row>
    <row r="49" spans="6:9" x14ac:dyDescent="0.2">
      <c r="F49" s="142"/>
      <c r="G49" s="143"/>
      <c r="H49" s="143"/>
      <c r="I49" s="144"/>
    </row>
    <row r="50" spans="6:9" x14ac:dyDescent="0.2">
      <c r="F50" s="142"/>
      <c r="G50" s="143"/>
      <c r="H50" s="143"/>
      <c r="I50" s="144"/>
    </row>
    <row r="51" spans="6:9" x14ac:dyDescent="0.2">
      <c r="F51" s="142"/>
      <c r="G51" s="143"/>
      <c r="H51" s="143"/>
      <c r="I51" s="144"/>
    </row>
    <row r="52" spans="6:9" x14ac:dyDescent="0.2">
      <c r="F52" s="142"/>
      <c r="G52" s="143"/>
      <c r="H52" s="143"/>
      <c r="I52" s="144"/>
    </row>
    <row r="53" spans="6:9" x14ac:dyDescent="0.2">
      <c r="F53" s="142"/>
      <c r="G53" s="143"/>
      <c r="H53" s="143"/>
      <c r="I53" s="144"/>
    </row>
    <row r="54" spans="6:9" x14ac:dyDescent="0.2">
      <c r="F54" s="142"/>
      <c r="G54" s="143"/>
      <c r="H54" s="143"/>
      <c r="I54" s="144"/>
    </row>
    <row r="55" spans="6:9" x14ac:dyDescent="0.2">
      <c r="F55" s="142"/>
      <c r="G55" s="143"/>
      <c r="H55" s="143"/>
      <c r="I55" s="144"/>
    </row>
    <row r="56" spans="6:9" x14ac:dyDescent="0.2">
      <c r="F56" s="142"/>
      <c r="G56" s="143"/>
      <c r="H56" s="143"/>
      <c r="I56" s="144"/>
    </row>
    <row r="57" spans="6:9" x14ac:dyDescent="0.2">
      <c r="F57" s="142"/>
      <c r="G57" s="143"/>
      <c r="H57" s="143"/>
      <c r="I57" s="144"/>
    </row>
    <row r="58" spans="6:9" x14ac:dyDescent="0.2">
      <c r="F58" s="142"/>
      <c r="G58" s="143"/>
      <c r="H58" s="143"/>
      <c r="I58" s="144"/>
    </row>
    <row r="59" spans="6:9" x14ac:dyDescent="0.2">
      <c r="F59" s="142"/>
      <c r="G59" s="143"/>
      <c r="H59" s="143"/>
      <c r="I59" s="144"/>
    </row>
    <row r="60" spans="6:9" x14ac:dyDescent="0.2">
      <c r="F60" s="142"/>
      <c r="G60" s="143"/>
      <c r="H60" s="143"/>
      <c r="I60" s="144"/>
    </row>
    <row r="61" spans="6:9" x14ac:dyDescent="0.2">
      <c r="F61" s="142"/>
      <c r="G61" s="143"/>
      <c r="H61" s="143"/>
      <c r="I61" s="144"/>
    </row>
    <row r="62" spans="6:9" x14ac:dyDescent="0.2">
      <c r="F62" s="142"/>
      <c r="G62" s="143"/>
      <c r="H62" s="143"/>
      <c r="I62" s="144"/>
    </row>
    <row r="63" spans="6:9" x14ac:dyDescent="0.2">
      <c r="F63" s="142"/>
      <c r="G63" s="143"/>
      <c r="H63" s="143"/>
      <c r="I63" s="144"/>
    </row>
    <row r="64" spans="6:9" x14ac:dyDescent="0.2">
      <c r="F64" s="142"/>
      <c r="G64" s="143"/>
      <c r="H64" s="143"/>
      <c r="I64" s="144"/>
    </row>
    <row r="65" spans="6:9" x14ac:dyDescent="0.2">
      <c r="F65" s="142"/>
      <c r="G65" s="143"/>
      <c r="H65" s="143"/>
      <c r="I65" s="144"/>
    </row>
    <row r="66" spans="6:9" x14ac:dyDescent="0.2">
      <c r="F66" s="142"/>
      <c r="G66" s="143"/>
      <c r="H66" s="143"/>
      <c r="I66" s="144"/>
    </row>
    <row r="67" spans="6:9" x14ac:dyDescent="0.2">
      <c r="F67" s="142"/>
      <c r="G67" s="143"/>
      <c r="H67" s="143"/>
      <c r="I67" s="144"/>
    </row>
    <row r="68" spans="6:9" x14ac:dyDescent="0.2">
      <c r="F68" s="142"/>
      <c r="G68" s="143"/>
      <c r="H68" s="143"/>
      <c r="I68" s="144"/>
    </row>
    <row r="69" spans="6:9" x14ac:dyDescent="0.2">
      <c r="F69" s="142"/>
      <c r="G69" s="143"/>
      <c r="H69" s="143"/>
      <c r="I69" s="144"/>
    </row>
    <row r="70" spans="6:9" x14ac:dyDescent="0.2">
      <c r="F70" s="142"/>
      <c r="G70" s="143"/>
      <c r="H70" s="143"/>
      <c r="I70" s="144"/>
    </row>
    <row r="71" spans="6:9" x14ac:dyDescent="0.2">
      <c r="F71" s="142"/>
      <c r="G71" s="143"/>
      <c r="H71" s="143"/>
      <c r="I71" s="144"/>
    </row>
    <row r="72" spans="6:9" x14ac:dyDescent="0.2">
      <c r="F72" s="142"/>
      <c r="G72" s="143"/>
      <c r="H72" s="143"/>
      <c r="I72" s="144"/>
    </row>
    <row r="73" spans="6:9" x14ac:dyDescent="0.2">
      <c r="F73" s="142"/>
      <c r="G73" s="143"/>
      <c r="H73" s="143"/>
      <c r="I73" s="144"/>
    </row>
    <row r="74" spans="6:9" x14ac:dyDescent="0.2">
      <c r="F74" s="142"/>
      <c r="G74" s="143"/>
      <c r="H74" s="143"/>
      <c r="I74" s="144"/>
    </row>
    <row r="75" spans="6:9" x14ac:dyDescent="0.2">
      <c r="F75" s="142"/>
      <c r="G75" s="143"/>
      <c r="H75" s="143"/>
      <c r="I75" s="144"/>
    </row>
    <row r="76" spans="6:9" x14ac:dyDescent="0.2">
      <c r="F76" s="142"/>
      <c r="G76" s="143"/>
      <c r="H76" s="143"/>
      <c r="I76" s="144"/>
    </row>
    <row r="77" spans="6:9" x14ac:dyDescent="0.2">
      <c r="F77" s="142"/>
      <c r="G77" s="143"/>
      <c r="H77" s="143"/>
      <c r="I77" s="144"/>
    </row>
    <row r="78" spans="6:9" x14ac:dyDescent="0.2">
      <c r="F78" s="142"/>
      <c r="G78" s="143"/>
      <c r="H78" s="143"/>
      <c r="I78" s="144"/>
    </row>
    <row r="79" spans="6:9" x14ac:dyDescent="0.2">
      <c r="F79" s="142"/>
      <c r="G79" s="143"/>
      <c r="H79" s="143"/>
      <c r="I79" s="144"/>
    </row>
  </sheetData>
  <mergeCells count="4">
    <mergeCell ref="A1:B1"/>
    <mergeCell ref="A2:B2"/>
    <mergeCell ref="G2:I2"/>
    <mergeCell ref="H28:I28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2"/>
  <dimension ref="A1:CZ125"/>
  <sheetViews>
    <sheetView showGridLines="0" showZeros="0" zoomScaleNormal="100" workbookViewId="0">
      <selection activeCell="I10" sqref="I10"/>
    </sheetView>
  </sheetViews>
  <sheetFormatPr defaultRowHeight="12.75" x14ac:dyDescent="0.2"/>
  <cols>
    <col min="1" max="1" width="4.42578125" style="145" customWidth="1"/>
    <col min="2" max="2" width="11.5703125" style="145" customWidth="1"/>
    <col min="3" max="3" width="40.42578125" style="145" customWidth="1"/>
    <col min="4" max="4" width="5.5703125" style="145" customWidth="1"/>
    <col min="5" max="5" width="8.5703125" style="185" customWidth="1"/>
    <col min="6" max="6" width="9.85546875" style="145" customWidth="1"/>
    <col min="7" max="7" width="13.85546875" style="145" customWidth="1"/>
    <col min="8" max="11" width="9.140625" style="145"/>
    <col min="12" max="12" width="75.42578125" style="145" customWidth="1"/>
    <col min="13" max="13" width="45.28515625" style="145" customWidth="1"/>
    <col min="14" max="16384" width="9.140625" style="145"/>
  </cols>
  <sheetData>
    <row r="1" spans="1:104" ht="15.75" x14ac:dyDescent="0.25">
      <c r="A1" s="215" t="s">
        <v>78</v>
      </c>
      <c r="B1" s="215"/>
      <c r="C1" s="215"/>
      <c r="D1" s="215"/>
      <c r="E1" s="215"/>
      <c r="F1" s="215"/>
      <c r="G1" s="215"/>
    </row>
    <row r="2" spans="1:104" ht="14.25" customHeight="1" thickBot="1" x14ac:dyDescent="0.25">
      <c r="A2" s="146"/>
      <c r="B2" s="147"/>
      <c r="C2" s="148"/>
      <c r="D2" s="148"/>
      <c r="E2" s="149"/>
      <c r="F2" s="148"/>
      <c r="G2" s="148"/>
    </row>
    <row r="3" spans="1:104" ht="13.5" thickTop="1" x14ac:dyDescent="0.2">
      <c r="A3" s="206" t="s">
        <v>48</v>
      </c>
      <c r="B3" s="207"/>
      <c r="C3" s="96" t="str">
        <f>CONCATENATE(cislostavby," ",nazevstavby)</f>
        <v xml:space="preserve"> Domov seniorů Dobříš oprava sklad.rampy</v>
      </c>
      <c r="D3" s="97"/>
      <c r="E3" s="150" t="s">
        <v>64</v>
      </c>
      <c r="F3" s="151">
        <f>Rekapitulace!H1</f>
        <v>0</v>
      </c>
      <c r="G3" s="152"/>
    </row>
    <row r="4" spans="1:104" ht="13.5" thickBot="1" x14ac:dyDescent="0.25">
      <c r="A4" s="216" t="s">
        <v>50</v>
      </c>
      <c r="B4" s="209"/>
      <c r="C4" s="102" t="str">
        <f>CONCATENATE(cisloobjektu," ",nazevobjektu)</f>
        <v>1 oprava skladovací rampy</v>
      </c>
      <c r="D4" s="103"/>
      <c r="E4" s="217" t="str">
        <f>Rekapitulace!G2</f>
        <v>oprava skladovací rampy</v>
      </c>
      <c r="F4" s="218"/>
      <c r="G4" s="219"/>
    </row>
    <row r="5" spans="1:104" ht="13.5" thickTop="1" x14ac:dyDescent="0.2">
      <c r="A5" s="153"/>
      <c r="B5" s="146"/>
      <c r="C5" s="146"/>
      <c r="D5" s="146"/>
      <c r="E5" s="154"/>
      <c r="F5" s="146"/>
      <c r="G5" s="155"/>
    </row>
    <row r="6" spans="1:104" x14ac:dyDescent="0.2">
      <c r="A6" s="156" t="s">
        <v>65</v>
      </c>
      <c r="B6" s="157" t="s">
        <v>66</v>
      </c>
      <c r="C6" s="157" t="s">
        <v>67</v>
      </c>
      <c r="D6" s="157" t="s">
        <v>68</v>
      </c>
      <c r="E6" s="158" t="s">
        <v>69</v>
      </c>
      <c r="F6" s="157" t="s">
        <v>70</v>
      </c>
      <c r="G6" s="159" t="s">
        <v>71</v>
      </c>
    </row>
    <row r="7" spans="1:104" x14ac:dyDescent="0.2">
      <c r="A7" s="160" t="s">
        <v>72</v>
      </c>
      <c r="B7" s="161" t="s">
        <v>73</v>
      </c>
      <c r="C7" s="162" t="s">
        <v>74</v>
      </c>
      <c r="D7" s="163"/>
      <c r="E7" s="164"/>
      <c r="F7" s="164"/>
      <c r="G7" s="165"/>
      <c r="H7" s="166"/>
      <c r="I7" s="166"/>
      <c r="O7" s="167">
        <v>1</v>
      </c>
    </row>
    <row r="8" spans="1:104" ht="22.5" x14ac:dyDescent="0.2">
      <c r="A8" s="168">
        <v>1</v>
      </c>
      <c r="B8" s="169" t="s">
        <v>79</v>
      </c>
      <c r="C8" s="170" t="s">
        <v>80</v>
      </c>
      <c r="D8" s="171" t="s">
        <v>81</v>
      </c>
      <c r="E8" s="172">
        <v>3.0510000000000002</v>
      </c>
      <c r="F8" s="172">
        <v>0</v>
      </c>
      <c r="G8" s="173">
        <f>E8*F8</f>
        <v>0</v>
      </c>
      <c r="O8" s="167">
        <v>2</v>
      </c>
      <c r="AA8" s="145">
        <v>2</v>
      </c>
      <c r="AB8" s="145">
        <v>1</v>
      </c>
      <c r="AC8" s="145">
        <v>1</v>
      </c>
      <c r="AZ8" s="145">
        <v>1</v>
      </c>
      <c r="BA8" s="145">
        <f>IF(AZ8=1,G8,0)</f>
        <v>0</v>
      </c>
      <c r="BB8" s="145">
        <f>IF(AZ8=2,G8,0)</f>
        <v>0</v>
      </c>
      <c r="BC8" s="145">
        <f>IF(AZ8=3,G8,0)</f>
        <v>0</v>
      </c>
      <c r="BD8" s="145">
        <f>IF(AZ8=4,G8,0)</f>
        <v>0</v>
      </c>
      <c r="BE8" s="145">
        <f>IF(AZ8=5,G8,0)</f>
        <v>0</v>
      </c>
      <c r="CA8" s="174">
        <v>2</v>
      </c>
      <c r="CB8" s="174">
        <v>1</v>
      </c>
      <c r="CZ8" s="145">
        <v>0</v>
      </c>
    </row>
    <row r="9" spans="1:104" x14ac:dyDescent="0.2">
      <c r="A9" s="168">
        <v>2</v>
      </c>
      <c r="B9" s="169" t="s">
        <v>82</v>
      </c>
      <c r="C9" s="170" t="s">
        <v>83</v>
      </c>
      <c r="D9" s="171" t="s">
        <v>84</v>
      </c>
      <c r="E9" s="172">
        <v>1</v>
      </c>
      <c r="F9" s="172">
        <v>0</v>
      </c>
      <c r="G9" s="173">
        <f>E9*F9</f>
        <v>0</v>
      </c>
      <c r="O9" s="167">
        <v>2</v>
      </c>
      <c r="AA9" s="145">
        <v>12</v>
      </c>
      <c r="AB9" s="145">
        <v>0</v>
      </c>
      <c r="AC9" s="145">
        <v>1</v>
      </c>
      <c r="AZ9" s="145">
        <v>1</v>
      </c>
      <c r="BA9" s="145">
        <f>IF(AZ9=1,G9,0)</f>
        <v>0</v>
      </c>
      <c r="BB9" s="145">
        <f>IF(AZ9=2,G9,0)</f>
        <v>0</v>
      </c>
      <c r="BC9" s="145">
        <f>IF(AZ9=3,G9,0)</f>
        <v>0</v>
      </c>
      <c r="BD9" s="145">
        <f>IF(AZ9=4,G9,0)</f>
        <v>0</v>
      </c>
      <c r="BE9" s="145">
        <f>IF(AZ9=5,G9,0)</f>
        <v>0</v>
      </c>
      <c r="CA9" s="174">
        <v>12</v>
      </c>
      <c r="CB9" s="174">
        <v>0</v>
      </c>
      <c r="CZ9" s="145">
        <v>0</v>
      </c>
    </row>
    <row r="10" spans="1:104" x14ac:dyDescent="0.2">
      <c r="A10" s="175"/>
      <c r="B10" s="176" t="s">
        <v>76</v>
      </c>
      <c r="C10" s="177" t="str">
        <f>CONCATENATE(B7," ",C7)</f>
        <v>1 Zemní práce</v>
      </c>
      <c r="D10" s="178"/>
      <c r="E10" s="179"/>
      <c r="F10" s="180"/>
      <c r="G10" s="181">
        <f>SUM(G7:G9)</f>
        <v>0</v>
      </c>
      <c r="O10" s="167">
        <v>4</v>
      </c>
      <c r="BA10" s="182">
        <f>SUM(BA7:BA9)</f>
        <v>0</v>
      </c>
      <c r="BB10" s="182">
        <f>SUM(BB7:BB9)</f>
        <v>0</v>
      </c>
      <c r="BC10" s="182">
        <f>SUM(BC7:BC9)</f>
        <v>0</v>
      </c>
      <c r="BD10" s="182">
        <f>SUM(BD7:BD9)</f>
        <v>0</v>
      </c>
      <c r="BE10" s="182">
        <f>SUM(BE7:BE9)</f>
        <v>0</v>
      </c>
    </row>
    <row r="11" spans="1:104" x14ac:dyDescent="0.2">
      <c r="A11" s="160" t="s">
        <v>72</v>
      </c>
      <c r="B11" s="161" t="s">
        <v>85</v>
      </c>
      <c r="C11" s="162" t="s">
        <v>86</v>
      </c>
      <c r="D11" s="163"/>
      <c r="E11" s="164"/>
      <c r="F11" s="164"/>
      <c r="G11" s="165"/>
      <c r="H11" s="166"/>
      <c r="I11" s="166"/>
      <c r="O11" s="167">
        <v>1</v>
      </c>
    </row>
    <row r="12" spans="1:104" x14ac:dyDescent="0.2">
      <c r="A12" s="168">
        <v>3</v>
      </c>
      <c r="B12" s="169" t="s">
        <v>87</v>
      </c>
      <c r="C12" s="170" t="s">
        <v>88</v>
      </c>
      <c r="D12" s="171" t="s">
        <v>89</v>
      </c>
      <c r="E12" s="172">
        <v>16</v>
      </c>
      <c r="F12" s="172">
        <v>0</v>
      </c>
      <c r="G12" s="173">
        <f>E12*F12</f>
        <v>0</v>
      </c>
      <c r="O12" s="167">
        <v>2</v>
      </c>
      <c r="AA12" s="145">
        <v>1</v>
      </c>
      <c r="AB12" s="145">
        <v>1</v>
      </c>
      <c r="AC12" s="145">
        <v>1</v>
      </c>
      <c r="AZ12" s="145">
        <v>1</v>
      </c>
      <c r="BA12" s="145">
        <f>IF(AZ12=1,G12,0)</f>
        <v>0</v>
      </c>
      <c r="BB12" s="145">
        <f>IF(AZ12=2,G12,0)</f>
        <v>0</v>
      </c>
      <c r="BC12" s="145">
        <f>IF(AZ12=3,G12,0)</f>
        <v>0</v>
      </c>
      <c r="BD12" s="145">
        <f>IF(AZ12=4,G12,0)</f>
        <v>0</v>
      </c>
      <c r="BE12" s="145">
        <f>IF(AZ12=5,G12,0)</f>
        <v>0</v>
      </c>
      <c r="CA12" s="174">
        <v>1</v>
      </c>
      <c r="CB12" s="174">
        <v>1</v>
      </c>
      <c r="CZ12" s="145">
        <v>4.8999999999999998E-4</v>
      </c>
    </row>
    <row r="13" spans="1:104" x14ac:dyDescent="0.2">
      <c r="A13" s="168">
        <v>4</v>
      </c>
      <c r="B13" s="169" t="s">
        <v>90</v>
      </c>
      <c r="C13" s="170" t="s">
        <v>91</v>
      </c>
      <c r="D13" s="171" t="s">
        <v>81</v>
      </c>
      <c r="E13" s="172">
        <v>2.7458999999999998</v>
      </c>
      <c r="F13" s="172">
        <v>0</v>
      </c>
      <c r="G13" s="173">
        <f>E13*F13</f>
        <v>0</v>
      </c>
      <c r="O13" s="167">
        <v>2</v>
      </c>
      <c r="AA13" s="145">
        <v>1</v>
      </c>
      <c r="AB13" s="145">
        <v>1</v>
      </c>
      <c r="AC13" s="145">
        <v>1</v>
      </c>
      <c r="AZ13" s="145">
        <v>1</v>
      </c>
      <c r="BA13" s="145">
        <f>IF(AZ13=1,G13,0)</f>
        <v>0</v>
      </c>
      <c r="BB13" s="145">
        <f>IF(AZ13=2,G13,0)</f>
        <v>0</v>
      </c>
      <c r="BC13" s="145">
        <f>IF(AZ13=3,G13,0)</f>
        <v>0</v>
      </c>
      <c r="BD13" s="145">
        <f>IF(AZ13=4,G13,0)</f>
        <v>0</v>
      </c>
      <c r="BE13" s="145">
        <f>IF(AZ13=5,G13,0)</f>
        <v>0</v>
      </c>
      <c r="CA13" s="174">
        <v>1</v>
      </c>
      <c r="CB13" s="174">
        <v>1</v>
      </c>
      <c r="CZ13" s="145">
        <v>2.4356399999999998</v>
      </c>
    </row>
    <row r="14" spans="1:104" x14ac:dyDescent="0.2">
      <c r="A14" s="168">
        <v>5</v>
      </c>
      <c r="B14" s="169" t="s">
        <v>92</v>
      </c>
      <c r="C14" s="170" t="s">
        <v>93</v>
      </c>
      <c r="D14" s="171" t="s">
        <v>94</v>
      </c>
      <c r="E14" s="172">
        <v>10</v>
      </c>
      <c r="F14" s="172">
        <v>0</v>
      </c>
      <c r="G14" s="173">
        <f>E14*F14</f>
        <v>0</v>
      </c>
      <c r="O14" s="167">
        <v>2</v>
      </c>
      <c r="AA14" s="145">
        <v>1</v>
      </c>
      <c r="AB14" s="145">
        <v>1</v>
      </c>
      <c r="AC14" s="145">
        <v>1</v>
      </c>
      <c r="AZ14" s="145">
        <v>1</v>
      </c>
      <c r="BA14" s="145">
        <f>IF(AZ14=1,G14,0)</f>
        <v>0</v>
      </c>
      <c r="BB14" s="145">
        <f>IF(AZ14=2,G14,0)</f>
        <v>0</v>
      </c>
      <c r="BC14" s="145">
        <f>IF(AZ14=3,G14,0)</f>
        <v>0</v>
      </c>
      <c r="BD14" s="145">
        <f>IF(AZ14=4,G14,0)</f>
        <v>0</v>
      </c>
      <c r="BE14" s="145">
        <f>IF(AZ14=5,G14,0)</f>
        <v>0</v>
      </c>
      <c r="CA14" s="174">
        <v>1</v>
      </c>
      <c r="CB14" s="174">
        <v>1</v>
      </c>
      <c r="CZ14" s="145">
        <v>3.9210000000000002E-2</v>
      </c>
    </row>
    <row r="15" spans="1:104" x14ac:dyDescent="0.2">
      <c r="A15" s="168">
        <v>6</v>
      </c>
      <c r="B15" s="169" t="s">
        <v>95</v>
      </c>
      <c r="C15" s="170" t="s">
        <v>96</v>
      </c>
      <c r="D15" s="171" t="s">
        <v>94</v>
      </c>
      <c r="E15" s="172">
        <v>10</v>
      </c>
      <c r="F15" s="172">
        <v>0</v>
      </c>
      <c r="G15" s="173">
        <f>E15*F15</f>
        <v>0</v>
      </c>
      <c r="O15" s="167">
        <v>2</v>
      </c>
      <c r="AA15" s="145">
        <v>1</v>
      </c>
      <c r="AB15" s="145">
        <v>1</v>
      </c>
      <c r="AC15" s="145">
        <v>1</v>
      </c>
      <c r="AZ15" s="145">
        <v>1</v>
      </c>
      <c r="BA15" s="145">
        <f>IF(AZ15=1,G15,0)</f>
        <v>0</v>
      </c>
      <c r="BB15" s="145">
        <f>IF(AZ15=2,G15,0)</f>
        <v>0</v>
      </c>
      <c r="BC15" s="145">
        <f>IF(AZ15=3,G15,0)</f>
        <v>0</v>
      </c>
      <c r="BD15" s="145">
        <f>IF(AZ15=4,G15,0)</f>
        <v>0</v>
      </c>
      <c r="BE15" s="145">
        <f>IF(AZ15=5,G15,0)</f>
        <v>0</v>
      </c>
      <c r="CA15" s="174">
        <v>1</v>
      </c>
      <c r="CB15" s="174">
        <v>1</v>
      </c>
      <c r="CZ15" s="145">
        <v>0</v>
      </c>
    </row>
    <row r="16" spans="1:104" x14ac:dyDescent="0.2">
      <c r="A16" s="168">
        <v>7</v>
      </c>
      <c r="B16" s="169" t="s">
        <v>97</v>
      </c>
      <c r="C16" s="170" t="s">
        <v>98</v>
      </c>
      <c r="D16" s="171" t="s">
        <v>94</v>
      </c>
      <c r="E16" s="172">
        <v>3.06</v>
      </c>
      <c r="F16" s="172">
        <v>0</v>
      </c>
      <c r="G16" s="173">
        <f>E16*F16</f>
        <v>0</v>
      </c>
      <c r="O16" s="167">
        <v>2</v>
      </c>
      <c r="AA16" s="145">
        <v>1</v>
      </c>
      <c r="AB16" s="145">
        <v>1</v>
      </c>
      <c r="AC16" s="145">
        <v>1</v>
      </c>
      <c r="AZ16" s="145">
        <v>1</v>
      </c>
      <c r="BA16" s="145">
        <f>IF(AZ16=1,G16,0)</f>
        <v>0</v>
      </c>
      <c r="BB16" s="145">
        <f>IF(AZ16=2,G16,0)</f>
        <v>0</v>
      </c>
      <c r="BC16" s="145">
        <f>IF(AZ16=3,G16,0)</f>
        <v>0</v>
      </c>
      <c r="BD16" s="145">
        <f>IF(AZ16=4,G16,0)</f>
        <v>0</v>
      </c>
      <c r="BE16" s="145">
        <f>IF(AZ16=5,G16,0)</f>
        <v>0</v>
      </c>
      <c r="CA16" s="174">
        <v>1</v>
      </c>
      <c r="CB16" s="174">
        <v>1</v>
      </c>
      <c r="CZ16" s="145">
        <v>0.27994000000000002</v>
      </c>
    </row>
    <row r="17" spans="1:104" x14ac:dyDescent="0.2">
      <c r="A17" s="175"/>
      <c r="B17" s="176" t="s">
        <v>76</v>
      </c>
      <c r="C17" s="177" t="str">
        <f>CONCATENATE(B11," ",C11)</f>
        <v>27 Základy</v>
      </c>
      <c r="D17" s="178"/>
      <c r="E17" s="179"/>
      <c r="F17" s="180"/>
      <c r="G17" s="181">
        <f>SUM(G11:G16)</f>
        <v>0</v>
      </c>
      <c r="O17" s="167">
        <v>4</v>
      </c>
      <c r="BA17" s="182">
        <f>SUM(BA11:BA16)</f>
        <v>0</v>
      </c>
      <c r="BB17" s="182">
        <f>SUM(BB11:BB16)</f>
        <v>0</v>
      </c>
      <c r="BC17" s="182">
        <f>SUM(BC11:BC16)</f>
        <v>0</v>
      </c>
      <c r="BD17" s="182">
        <f>SUM(BD11:BD16)</f>
        <v>0</v>
      </c>
      <c r="BE17" s="182">
        <f>SUM(BE11:BE16)</f>
        <v>0</v>
      </c>
    </row>
    <row r="18" spans="1:104" x14ac:dyDescent="0.2">
      <c r="A18" s="160" t="s">
        <v>72</v>
      </c>
      <c r="B18" s="161" t="s">
        <v>99</v>
      </c>
      <c r="C18" s="162" t="s">
        <v>100</v>
      </c>
      <c r="D18" s="163"/>
      <c r="E18" s="164"/>
      <c r="F18" s="164"/>
      <c r="G18" s="165"/>
      <c r="H18" s="166"/>
      <c r="I18" s="166"/>
      <c r="O18" s="167">
        <v>1</v>
      </c>
    </row>
    <row r="19" spans="1:104" x14ac:dyDescent="0.2">
      <c r="A19" s="168">
        <v>8</v>
      </c>
      <c r="B19" s="169" t="s">
        <v>101</v>
      </c>
      <c r="C19" s="170" t="s">
        <v>102</v>
      </c>
      <c r="D19" s="171" t="s">
        <v>81</v>
      </c>
      <c r="E19" s="172">
        <v>26.5</v>
      </c>
      <c r="F19" s="172">
        <v>0</v>
      </c>
      <c r="G19" s="173">
        <f t="shared" ref="G19:G26" si="0">E19*F19</f>
        <v>0</v>
      </c>
      <c r="O19" s="167">
        <v>2</v>
      </c>
      <c r="AA19" s="145">
        <v>1</v>
      </c>
      <c r="AB19" s="145">
        <v>1</v>
      </c>
      <c r="AC19" s="145">
        <v>1</v>
      </c>
      <c r="AZ19" s="145">
        <v>1</v>
      </c>
      <c r="BA19" s="145">
        <f t="shared" ref="BA19:BA26" si="1">IF(AZ19=1,G19,0)</f>
        <v>0</v>
      </c>
      <c r="BB19" s="145">
        <f t="shared" ref="BB19:BB26" si="2">IF(AZ19=2,G19,0)</f>
        <v>0</v>
      </c>
      <c r="BC19" s="145">
        <f t="shared" ref="BC19:BC26" si="3">IF(AZ19=3,G19,0)</f>
        <v>0</v>
      </c>
      <c r="BD19" s="145">
        <f t="shared" ref="BD19:BD26" si="4">IF(AZ19=4,G19,0)</f>
        <v>0</v>
      </c>
      <c r="BE19" s="145">
        <f t="shared" ref="BE19:BE26" si="5">IF(AZ19=5,G19,0)</f>
        <v>0</v>
      </c>
      <c r="CA19" s="174">
        <v>1</v>
      </c>
      <c r="CB19" s="174">
        <v>1</v>
      </c>
      <c r="CZ19" s="145">
        <v>1.7</v>
      </c>
    </row>
    <row r="20" spans="1:104" ht="22.5" x14ac:dyDescent="0.2">
      <c r="A20" s="168">
        <v>9</v>
      </c>
      <c r="B20" s="169" t="s">
        <v>103</v>
      </c>
      <c r="C20" s="170" t="s">
        <v>104</v>
      </c>
      <c r="D20" s="171" t="s">
        <v>94</v>
      </c>
      <c r="E20" s="172">
        <v>5.085</v>
      </c>
      <c r="F20" s="172">
        <v>0</v>
      </c>
      <c r="G20" s="173">
        <f t="shared" si="0"/>
        <v>0</v>
      </c>
      <c r="O20" s="167">
        <v>2</v>
      </c>
      <c r="AA20" s="145">
        <v>1</v>
      </c>
      <c r="AB20" s="145">
        <v>1</v>
      </c>
      <c r="AC20" s="145">
        <v>1</v>
      </c>
      <c r="AZ20" s="145">
        <v>1</v>
      </c>
      <c r="BA20" s="145">
        <f t="shared" si="1"/>
        <v>0</v>
      </c>
      <c r="BB20" s="145">
        <f t="shared" si="2"/>
        <v>0</v>
      </c>
      <c r="BC20" s="145">
        <f t="shared" si="3"/>
        <v>0</v>
      </c>
      <c r="BD20" s="145">
        <f t="shared" si="4"/>
        <v>0</v>
      </c>
      <c r="BE20" s="145">
        <f t="shared" si="5"/>
        <v>0</v>
      </c>
      <c r="CA20" s="174">
        <v>1</v>
      </c>
      <c r="CB20" s="174">
        <v>1</v>
      </c>
      <c r="CZ20" s="145">
        <v>0.68700000000000006</v>
      </c>
    </row>
    <row r="21" spans="1:104" x14ac:dyDescent="0.2">
      <c r="A21" s="168">
        <v>10</v>
      </c>
      <c r="B21" s="169" t="s">
        <v>105</v>
      </c>
      <c r="C21" s="170" t="s">
        <v>106</v>
      </c>
      <c r="D21" s="171" t="s">
        <v>89</v>
      </c>
      <c r="E21" s="172">
        <v>5.4</v>
      </c>
      <c r="F21" s="172">
        <v>0</v>
      </c>
      <c r="G21" s="173">
        <f t="shared" si="0"/>
        <v>0</v>
      </c>
      <c r="O21" s="167">
        <v>2</v>
      </c>
      <c r="AA21" s="145">
        <v>1</v>
      </c>
      <c r="AB21" s="145">
        <v>1</v>
      </c>
      <c r="AC21" s="145">
        <v>1</v>
      </c>
      <c r="AZ21" s="145">
        <v>1</v>
      </c>
      <c r="BA21" s="145">
        <f t="shared" si="1"/>
        <v>0</v>
      </c>
      <c r="BB21" s="145">
        <f t="shared" si="2"/>
        <v>0</v>
      </c>
      <c r="BC21" s="145">
        <f t="shared" si="3"/>
        <v>0</v>
      </c>
      <c r="BD21" s="145">
        <f t="shared" si="4"/>
        <v>0</v>
      </c>
      <c r="BE21" s="145">
        <f t="shared" si="5"/>
        <v>0</v>
      </c>
      <c r="CA21" s="174">
        <v>1</v>
      </c>
      <c r="CB21" s="174">
        <v>1</v>
      </c>
      <c r="CZ21" s="145">
        <v>0.24354000000000001</v>
      </c>
    </row>
    <row r="22" spans="1:104" x14ac:dyDescent="0.2">
      <c r="A22" s="168">
        <v>11</v>
      </c>
      <c r="B22" s="169" t="s">
        <v>107</v>
      </c>
      <c r="C22" s="170" t="s">
        <v>108</v>
      </c>
      <c r="D22" s="171" t="s">
        <v>94</v>
      </c>
      <c r="E22" s="172">
        <v>6.1020000000000003</v>
      </c>
      <c r="F22" s="172">
        <v>0</v>
      </c>
      <c r="G22" s="173">
        <f t="shared" si="0"/>
        <v>0</v>
      </c>
      <c r="O22" s="167">
        <v>2</v>
      </c>
      <c r="AA22" s="145">
        <v>1</v>
      </c>
      <c r="AB22" s="145">
        <v>1</v>
      </c>
      <c r="AC22" s="145">
        <v>1</v>
      </c>
      <c r="AZ22" s="145">
        <v>1</v>
      </c>
      <c r="BA22" s="145">
        <f t="shared" si="1"/>
        <v>0</v>
      </c>
      <c r="BB22" s="145">
        <f t="shared" si="2"/>
        <v>0</v>
      </c>
      <c r="BC22" s="145">
        <f t="shared" si="3"/>
        <v>0</v>
      </c>
      <c r="BD22" s="145">
        <f t="shared" si="4"/>
        <v>0</v>
      </c>
      <c r="BE22" s="145">
        <f t="shared" si="5"/>
        <v>0</v>
      </c>
      <c r="CA22" s="174">
        <v>1</v>
      </c>
      <c r="CB22" s="174">
        <v>1</v>
      </c>
      <c r="CZ22" s="145">
        <v>0.28317999999999999</v>
      </c>
    </row>
    <row r="23" spans="1:104" x14ac:dyDescent="0.2">
      <c r="A23" s="168">
        <v>12</v>
      </c>
      <c r="B23" s="169" t="s">
        <v>109</v>
      </c>
      <c r="C23" s="170" t="s">
        <v>110</v>
      </c>
      <c r="D23" s="171" t="s">
        <v>89</v>
      </c>
      <c r="E23" s="172">
        <v>5.0999999999999996</v>
      </c>
      <c r="F23" s="172">
        <v>0</v>
      </c>
      <c r="G23" s="173">
        <f t="shared" si="0"/>
        <v>0</v>
      </c>
      <c r="O23" s="167">
        <v>2</v>
      </c>
      <c r="AA23" s="145">
        <v>1</v>
      </c>
      <c r="AB23" s="145">
        <v>0</v>
      </c>
      <c r="AC23" s="145">
        <v>0</v>
      </c>
      <c r="AZ23" s="145">
        <v>1</v>
      </c>
      <c r="BA23" s="145">
        <f t="shared" si="1"/>
        <v>0</v>
      </c>
      <c r="BB23" s="145">
        <f t="shared" si="2"/>
        <v>0</v>
      </c>
      <c r="BC23" s="145">
        <f t="shared" si="3"/>
        <v>0</v>
      </c>
      <c r="BD23" s="145">
        <f t="shared" si="4"/>
        <v>0</v>
      </c>
      <c r="BE23" s="145">
        <f t="shared" si="5"/>
        <v>0</v>
      </c>
      <c r="CA23" s="174">
        <v>1</v>
      </c>
      <c r="CB23" s="174">
        <v>0</v>
      </c>
      <c r="CZ23" s="145">
        <v>0</v>
      </c>
    </row>
    <row r="24" spans="1:104" x14ac:dyDescent="0.2">
      <c r="A24" s="168">
        <v>13</v>
      </c>
      <c r="B24" s="169" t="s">
        <v>111</v>
      </c>
      <c r="C24" s="170" t="s">
        <v>112</v>
      </c>
      <c r="D24" s="171" t="s">
        <v>113</v>
      </c>
      <c r="E24" s="172">
        <v>0.4</v>
      </c>
      <c r="F24" s="172">
        <v>0</v>
      </c>
      <c r="G24" s="173">
        <f t="shared" si="0"/>
        <v>0</v>
      </c>
      <c r="O24" s="167">
        <v>2</v>
      </c>
      <c r="AA24" s="145">
        <v>1</v>
      </c>
      <c r="AB24" s="145">
        <v>1</v>
      </c>
      <c r="AC24" s="145">
        <v>1</v>
      </c>
      <c r="AZ24" s="145">
        <v>1</v>
      </c>
      <c r="BA24" s="145">
        <f t="shared" si="1"/>
        <v>0</v>
      </c>
      <c r="BB24" s="145">
        <f t="shared" si="2"/>
        <v>0</v>
      </c>
      <c r="BC24" s="145">
        <f t="shared" si="3"/>
        <v>0</v>
      </c>
      <c r="BD24" s="145">
        <f t="shared" si="4"/>
        <v>0</v>
      </c>
      <c r="BE24" s="145">
        <f t="shared" si="5"/>
        <v>0</v>
      </c>
      <c r="CA24" s="174">
        <v>1</v>
      </c>
      <c r="CB24" s="174">
        <v>1</v>
      </c>
      <c r="CZ24" s="145">
        <v>0</v>
      </c>
    </row>
    <row r="25" spans="1:104" ht="22.5" x14ac:dyDescent="0.2">
      <c r="A25" s="168">
        <v>14</v>
      </c>
      <c r="B25" s="169" t="s">
        <v>114</v>
      </c>
      <c r="C25" s="170" t="s">
        <v>115</v>
      </c>
      <c r="D25" s="171" t="s">
        <v>89</v>
      </c>
      <c r="E25" s="172">
        <v>5.0999999999999996</v>
      </c>
      <c r="F25" s="172">
        <v>0</v>
      </c>
      <c r="G25" s="173">
        <f t="shared" si="0"/>
        <v>0</v>
      </c>
      <c r="O25" s="167">
        <v>2</v>
      </c>
      <c r="AA25" s="145">
        <v>2</v>
      </c>
      <c r="AB25" s="145">
        <v>1</v>
      </c>
      <c r="AC25" s="145">
        <v>1</v>
      </c>
      <c r="AZ25" s="145">
        <v>1</v>
      </c>
      <c r="BA25" s="145">
        <f t="shared" si="1"/>
        <v>0</v>
      </c>
      <c r="BB25" s="145">
        <f t="shared" si="2"/>
        <v>0</v>
      </c>
      <c r="BC25" s="145">
        <f t="shared" si="3"/>
        <v>0</v>
      </c>
      <c r="BD25" s="145">
        <f t="shared" si="4"/>
        <v>0</v>
      </c>
      <c r="BE25" s="145">
        <f t="shared" si="5"/>
        <v>0</v>
      </c>
      <c r="CA25" s="174">
        <v>2</v>
      </c>
      <c r="CB25" s="174">
        <v>1</v>
      </c>
      <c r="CZ25" s="145">
        <v>0.15026</v>
      </c>
    </row>
    <row r="26" spans="1:104" x14ac:dyDescent="0.2">
      <c r="A26" s="168">
        <v>15</v>
      </c>
      <c r="B26" s="169" t="s">
        <v>116</v>
      </c>
      <c r="C26" s="170" t="s">
        <v>117</v>
      </c>
      <c r="D26" s="171" t="s">
        <v>118</v>
      </c>
      <c r="E26" s="172">
        <v>60</v>
      </c>
      <c r="F26" s="172">
        <v>0</v>
      </c>
      <c r="G26" s="173">
        <f t="shared" si="0"/>
        <v>0</v>
      </c>
      <c r="O26" s="167">
        <v>2</v>
      </c>
      <c r="AA26" s="145">
        <v>3</v>
      </c>
      <c r="AB26" s="145">
        <v>1</v>
      </c>
      <c r="AC26" s="145">
        <v>59228413</v>
      </c>
      <c r="AZ26" s="145">
        <v>1</v>
      </c>
      <c r="BA26" s="145">
        <f t="shared" si="1"/>
        <v>0</v>
      </c>
      <c r="BB26" s="145">
        <f t="shared" si="2"/>
        <v>0</v>
      </c>
      <c r="BC26" s="145">
        <f t="shared" si="3"/>
        <v>0</v>
      </c>
      <c r="BD26" s="145">
        <f t="shared" si="4"/>
        <v>0</v>
      </c>
      <c r="BE26" s="145">
        <f t="shared" si="5"/>
        <v>0</v>
      </c>
      <c r="CA26" s="174">
        <v>3</v>
      </c>
      <c r="CB26" s="174">
        <v>1</v>
      </c>
      <c r="CZ26" s="145">
        <v>5.0500000000000003E-2</v>
      </c>
    </row>
    <row r="27" spans="1:104" x14ac:dyDescent="0.2">
      <c r="A27" s="175"/>
      <c r="B27" s="176" t="s">
        <v>76</v>
      </c>
      <c r="C27" s="177" t="str">
        <f>CONCATENATE(B18," ",C18)</f>
        <v>3 Svislé a kompletní konstrukce</v>
      </c>
      <c r="D27" s="178"/>
      <c r="E27" s="179"/>
      <c r="F27" s="180"/>
      <c r="G27" s="181">
        <f>SUM(G18:G26)</f>
        <v>0</v>
      </c>
      <c r="O27" s="167">
        <v>4</v>
      </c>
      <c r="BA27" s="182">
        <f>SUM(BA18:BA26)</f>
        <v>0</v>
      </c>
      <c r="BB27" s="182">
        <f>SUM(BB18:BB26)</f>
        <v>0</v>
      </c>
      <c r="BC27" s="182">
        <f>SUM(BC18:BC26)</f>
        <v>0</v>
      </c>
      <c r="BD27" s="182">
        <f>SUM(BD18:BD26)</f>
        <v>0</v>
      </c>
      <c r="BE27" s="182">
        <f>SUM(BE18:BE26)</f>
        <v>0</v>
      </c>
    </row>
    <row r="28" spans="1:104" x14ac:dyDescent="0.2">
      <c r="A28" s="160" t="s">
        <v>72</v>
      </c>
      <c r="B28" s="161" t="s">
        <v>119</v>
      </c>
      <c r="C28" s="162" t="s">
        <v>120</v>
      </c>
      <c r="D28" s="163"/>
      <c r="E28" s="164"/>
      <c r="F28" s="164"/>
      <c r="G28" s="165"/>
      <c r="H28" s="166"/>
      <c r="I28" s="166"/>
      <c r="O28" s="167">
        <v>1</v>
      </c>
    </row>
    <row r="29" spans="1:104" x14ac:dyDescent="0.2">
      <c r="A29" s="168">
        <v>16</v>
      </c>
      <c r="B29" s="169" t="s">
        <v>121</v>
      </c>
      <c r="C29" s="170" t="s">
        <v>122</v>
      </c>
      <c r="D29" s="171" t="s">
        <v>94</v>
      </c>
      <c r="E29" s="172">
        <v>25</v>
      </c>
      <c r="F29" s="172">
        <v>0</v>
      </c>
      <c r="G29" s="173">
        <f>E29*F29</f>
        <v>0</v>
      </c>
      <c r="O29" s="167">
        <v>2</v>
      </c>
      <c r="AA29" s="145">
        <v>1</v>
      </c>
      <c r="AB29" s="145">
        <v>1</v>
      </c>
      <c r="AC29" s="145">
        <v>1</v>
      </c>
      <c r="AZ29" s="145">
        <v>1</v>
      </c>
      <c r="BA29" s="145">
        <f>IF(AZ29=1,G29,0)</f>
        <v>0</v>
      </c>
      <c r="BB29" s="145">
        <f>IF(AZ29=2,G29,0)</f>
        <v>0</v>
      </c>
      <c r="BC29" s="145">
        <f>IF(AZ29=3,G29,0)</f>
        <v>0</v>
      </c>
      <c r="BD29" s="145">
        <f>IF(AZ29=4,G29,0)</f>
        <v>0</v>
      </c>
      <c r="BE29" s="145">
        <f>IF(AZ29=5,G29,0)</f>
        <v>0</v>
      </c>
      <c r="CA29" s="174">
        <v>1</v>
      </c>
      <c r="CB29" s="174">
        <v>1</v>
      </c>
      <c r="CZ29" s="145">
        <v>8.0960000000000004E-2</v>
      </c>
    </row>
    <row r="30" spans="1:104" x14ac:dyDescent="0.2">
      <c r="A30" s="168">
        <v>17</v>
      </c>
      <c r="B30" s="169" t="s">
        <v>123</v>
      </c>
      <c r="C30" s="170" t="s">
        <v>124</v>
      </c>
      <c r="D30" s="171" t="s">
        <v>94</v>
      </c>
      <c r="E30" s="172">
        <v>25</v>
      </c>
      <c r="F30" s="172">
        <v>0</v>
      </c>
      <c r="G30" s="173">
        <f>E30*F30</f>
        <v>0</v>
      </c>
      <c r="O30" s="167">
        <v>2</v>
      </c>
      <c r="AA30" s="145">
        <v>1</v>
      </c>
      <c r="AB30" s="145">
        <v>1</v>
      </c>
      <c r="AC30" s="145">
        <v>1</v>
      </c>
      <c r="AZ30" s="145">
        <v>1</v>
      </c>
      <c r="BA30" s="145">
        <f>IF(AZ30=1,G30,0)</f>
        <v>0</v>
      </c>
      <c r="BB30" s="145">
        <f>IF(AZ30=2,G30,0)</f>
        <v>0</v>
      </c>
      <c r="BC30" s="145">
        <f>IF(AZ30=3,G30,0)</f>
        <v>0</v>
      </c>
      <c r="BD30" s="145">
        <f>IF(AZ30=4,G30,0)</f>
        <v>0</v>
      </c>
      <c r="BE30" s="145">
        <f>IF(AZ30=5,G30,0)</f>
        <v>0</v>
      </c>
      <c r="CA30" s="174">
        <v>1</v>
      </c>
      <c r="CB30" s="174">
        <v>1</v>
      </c>
      <c r="CZ30" s="145">
        <v>7.3899999999999993E-2</v>
      </c>
    </row>
    <row r="31" spans="1:104" x14ac:dyDescent="0.2">
      <c r="A31" s="168">
        <v>18</v>
      </c>
      <c r="B31" s="169" t="s">
        <v>125</v>
      </c>
      <c r="C31" s="170" t="s">
        <v>126</v>
      </c>
      <c r="D31" s="171" t="s">
        <v>94</v>
      </c>
      <c r="E31" s="172">
        <v>25</v>
      </c>
      <c r="F31" s="172">
        <v>0</v>
      </c>
      <c r="G31" s="173">
        <f>E31*F31</f>
        <v>0</v>
      </c>
      <c r="O31" s="167">
        <v>2</v>
      </c>
      <c r="AA31" s="145">
        <v>3</v>
      </c>
      <c r="AB31" s="145">
        <v>1</v>
      </c>
      <c r="AC31" s="145">
        <v>59245303</v>
      </c>
      <c r="AZ31" s="145">
        <v>1</v>
      </c>
      <c r="BA31" s="145">
        <f>IF(AZ31=1,G31,0)</f>
        <v>0</v>
      </c>
      <c r="BB31" s="145">
        <f>IF(AZ31=2,G31,0)</f>
        <v>0</v>
      </c>
      <c r="BC31" s="145">
        <f>IF(AZ31=3,G31,0)</f>
        <v>0</v>
      </c>
      <c r="BD31" s="145">
        <f>IF(AZ31=4,G31,0)</f>
        <v>0</v>
      </c>
      <c r="BE31" s="145">
        <f>IF(AZ31=5,G31,0)</f>
        <v>0</v>
      </c>
      <c r="CA31" s="174">
        <v>3</v>
      </c>
      <c r="CB31" s="174">
        <v>1</v>
      </c>
      <c r="CZ31" s="145">
        <v>0.106</v>
      </c>
    </row>
    <row r="32" spans="1:104" x14ac:dyDescent="0.2">
      <c r="A32" s="175"/>
      <c r="B32" s="176" t="s">
        <v>76</v>
      </c>
      <c r="C32" s="177" t="str">
        <f>CONCATENATE(B28," ",C28)</f>
        <v>5 Komunikace</v>
      </c>
      <c r="D32" s="178"/>
      <c r="E32" s="179"/>
      <c r="F32" s="180"/>
      <c r="G32" s="181">
        <f>SUM(G28:G31)</f>
        <v>0</v>
      </c>
      <c r="O32" s="167">
        <v>4</v>
      </c>
      <c r="BA32" s="182">
        <f>SUM(BA28:BA31)</f>
        <v>0</v>
      </c>
      <c r="BB32" s="182">
        <f>SUM(BB28:BB31)</f>
        <v>0</v>
      </c>
      <c r="BC32" s="182">
        <f>SUM(BC28:BC31)</f>
        <v>0</v>
      </c>
      <c r="BD32" s="182">
        <f>SUM(BD28:BD31)</f>
        <v>0</v>
      </c>
      <c r="BE32" s="182">
        <f>SUM(BE28:BE31)</f>
        <v>0</v>
      </c>
    </row>
    <row r="33" spans="1:104" x14ac:dyDescent="0.2">
      <c r="A33" s="160" t="s">
        <v>72</v>
      </c>
      <c r="B33" s="161" t="s">
        <v>127</v>
      </c>
      <c r="C33" s="162" t="s">
        <v>128</v>
      </c>
      <c r="D33" s="163"/>
      <c r="E33" s="164"/>
      <c r="F33" s="164"/>
      <c r="G33" s="165"/>
      <c r="H33" s="166"/>
      <c r="I33" s="166"/>
      <c r="O33" s="167">
        <v>1</v>
      </c>
    </row>
    <row r="34" spans="1:104" ht="22.5" x14ac:dyDescent="0.2">
      <c r="A34" s="168">
        <v>19</v>
      </c>
      <c r="B34" s="169" t="s">
        <v>129</v>
      </c>
      <c r="C34" s="170" t="s">
        <v>130</v>
      </c>
      <c r="D34" s="171" t="s">
        <v>75</v>
      </c>
      <c r="E34" s="172">
        <v>1</v>
      </c>
      <c r="F34" s="172">
        <v>0</v>
      </c>
      <c r="G34" s="173">
        <f>E34*F34</f>
        <v>0</v>
      </c>
      <c r="O34" s="167">
        <v>2</v>
      </c>
      <c r="AA34" s="145">
        <v>2</v>
      </c>
      <c r="AB34" s="145">
        <v>1</v>
      </c>
      <c r="AC34" s="145">
        <v>1</v>
      </c>
      <c r="AZ34" s="145">
        <v>1</v>
      </c>
      <c r="BA34" s="145">
        <f>IF(AZ34=1,G34,0)</f>
        <v>0</v>
      </c>
      <c r="BB34" s="145">
        <f>IF(AZ34=2,G34,0)</f>
        <v>0</v>
      </c>
      <c r="BC34" s="145">
        <f>IF(AZ34=3,G34,0)</f>
        <v>0</v>
      </c>
      <c r="BD34" s="145">
        <f>IF(AZ34=4,G34,0)</f>
        <v>0</v>
      </c>
      <c r="BE34" s="145">
        <f>IF(AZ34=5,G34,0)</f>
        <v>0</v>
      </c>
      <c r="CA34" s="174">
        <v>2</v>
      </c>
      <c r="CB34" s="174">
        <v>1</v>
      </c>
      <c r="CZ34" s="145">
        <v>0</v>
      </c>
    </row>
    <row r="35" spans="1:104" x14ac:dyDescent="0.2">
      <c r="A35" s="175"/>
      <c r="B35" s="176" t="s">
        <v>76</v>
      </c>
      <c r="C35" s="177" t="str">
        <f>CONCATENATE(B33," ",C33)</f>
        <v>90 Opravy</v>
      </c>
      <c r="D35" s="178"/>
      <c r="E35" s="179"/>
      <c r="F35" s="180"/>
      <c r="G35" s="181">
        <f>SUM(G33:G34)</f>
        <v>0</v>
      </c>
      <c r="O35" s="167">
        <v>4</v>
      </c>
      <c r="BA35" s="182">
        <f>SUM(BA33:BA34)</f>
        <v>0</v>
      </c>
      <c r="BB35" s="182">
        <f>SUM(BB33:BB34)</f>
        <v>0</v>
      </c>
      <c r="BC35" s="182">
        <f>SUM(BC33:BC34)</f>
        <v>0</v>
      </c>
      <c r="BD35" s="182">
        <f>SUM(BD33:BD34)</f>
        <v>0</v>
      </c>
      <c r="BE35" s="182">
        <f>SUM(BE33:BE34)</f>
        <v>0</v>
      </c>
    </row>
    <row r="36" spans="1:104" x14ac:dyDescent="0.2">
      <c r="A36" s="160" t="s">
        <v>72</v>
      </c>
      <c r="B36" s="161" t="s">
        <v>131</v>
      </c>
      <c r="C36" s="162" t="s">
        <v>132</v>
      </c>
      <c r="D36" s="163"/>
      <c r="E36" s="164"/>
      <c r="F36" s="164"/>
      <c r="G36" s="165"/>
      <c r="H36" s="166"/>
      <c r="I36" s="166"/>
      <c r="O36" s="167">
        <v>1</v>
      </c>
    </row>
    <row r="37" spans="1:104" x14ac:dyDescent="0.2">
      <c r="A37" s="168">
        <v>20</v>
      </c>
      <c r="B37" s="169" t="s">
        <v>133</v>
      </c>
      <c r="C37" s="170" t="s">
        <v>134</v>
      </c>
      <c r="D37" s="171" t="s">
        <v>94</v>
      </c>
      <c r="E37" s="172">
        <v>25</v>
      </c>
      <c r="F37" s="172">
        <v>0</v>
      </c>
      <c r="G37" s="173">
        <f t="shared" ref="G37:G45" si="6">E37*F37</f>
        <v>0</v>
      </c>
      <c r="O37" s="167">
        <v>2</v>
      </c>
      <c r="AA37" s="145">
        <v>1</v>
      </c>
      <c r="AB37" s="145">
        <v>1</v>
      </c>
      <c r="AC37" s="145">
        <v>1</v>
      </c>
      <c r="AZ37" s="145">
        <v>1</v>
      </c>
      <c r="BA37" s="145">
        <f t="shared" ref="BA37:BA45" si="7">IF(AZ37=1,G37,0)</f>
        <v>0</v>
      </c>
      <c r="BB37" s="145">
        <f t="shared" ref="BB37:BB45" si="8">IF(AZ37=2,G37,0)</f>
        <v>0</v>
      </c>
      <c r="BC37" s="145">
        <f t="shared" ref="BC37:BC45" si="9">IF(AZ37=3,G37,0)</f>
        <v>0</v>
      </c>
      <c r="BD37" s="145">
        <f t="shared" ref="BD37:BD45" si="10">IF(AZ37=4,G37,0)</f>
        <v>0</v>
      </c>
      <c r="BE37" s="145">
        <f t="shared" ref="BE37:BE45" si="11">IF(AZ37=5,G37,0)</f>
        <v>0</v>
      </c>
      <c r="CA37" s="174">
        <v>1</v>
      </c>
      <c r="CB37" s="174">
        <v>1</v>
      </c>
      <c r="CZ37" s="145">
        <v>0</v>
      </c>
    </row>
    <row r="38" spans="1:104" x14ac:dyDescent="0.2">
      <c r="A38" s="168">
        <v>21</v>
      </c>
      <c r="B38" s="169" t="s">
        <v>135</v>
      </c>
      <c r="C38" s="170" t="s">
        <v>136</v>
      </c>
      <c r="D38" s="171" t="s">
        <v>75</v>
      </c>
      <c r="E38" s="172">
        <v>1</v>
      </c>
      <c r="F38" s="172">
        <v>0</v>
      </c>
      <c r="G38" s="173">
        <f t="shared" si="6"/>
        <v>0</v>
      </c>
      <c r="O38" s="167">
        <v>2</v>
      </c>
      <c r="AA38" s="145">
        <v>1</v>
      </c>
      <c r="AB38" s="145">
        <v>7</v>
      </c>
      <c r="AC38" s="145">
        <v>7</v>
      </c>
      <c r="AZ38" s="145">
        <v>1</v>
      </c>
      <c r="BA38" s="145">
        <f t="shared" si="7"/>
        <v>0</v>
      </c>
      <c r="BB38" s="145">
        <f t="shared" si="8"/>
        <v>0</v>
      </c>
      <c r="BC38" s="145">
        <f t="shared" si="9"/>
        <v>0</v>
      </c>
      <c r="BD38" s="145">
        <f t="shared" si="10"/>
        <v>0</v>
      </c>
      <c r="BE38" s="145">
        <f t="shared" si="11"/>
        <v>0</v>
      </c>
      <c r="CA38" s="174">
        <v>1</v>
      </c>
      <c r="CB38" s="174">
        <v>7</v>
      </c>
      <c r="CZ38" s="145">
        <v>0</v>
      </c>
    </row>
    <row r="39" spans="1:104" x14ac:dyDescent="0.2">
      <c r="A39" s="168">
        <v>22</v>
      </c>
      <c r="B39" s="169" t="s">
        <v>137</v>
      </c>
      <c r="C39" s="170" t="s">
        <v>138</v>
      </c>
      <c r="D39" s="171" t="s">
        <v>81</v>
      </c>
      <c r="E39" s="172">
        <v>0.624</v>
      </c>
      <c r="F39" s="172">
        <v>0</v>
      </c>
      <c r="G39" s="173">
        <f t="shared" si="6"/>
        <v>0</v>
      </c>
      <c r="O39" s="167">
        <v>2</v>
      </c>
      <c r="AA39" s="145">
        <v>1</v>
      </c>
      <c r="AB39" s="145">
        <v>1</v>
      </c>
      <c r="AC39" s="145">
        <v>1</v>
      </c>
      <c r="AZ39" s="145">
        <v>1</v>
      </c>
      <c r="BA39" s="145">
        <f t="shared" si="7"/>
        <v>0</v>
      </c>
      <c r="BB39" s="145">
        <f t="shared" si="8"/>
        <v>0</v>
      </c>
      <c r="BC39" s="145">
        <f t="shared" si="9"/>
        <v>0</v>
      </c>
      <c r="BD39" s="145">
        <f t="shared" si="10"/>
        <v>0</v>
      </c>
      <c r="BE39" s="145">
        <f t="shared" si="11"/>
        <v>0</v>
      </c>
      <c r="CA39" s="174">
        <v>1</v>
      </c>
      <c r="CB39" s="174">
        <v>1</v>
      </c>
      <c r="CZ39" s="145">
        <v>1.47E-3</v>
      </c>
    </row>
    <row r="40" spans="1:104" x14ac:dyDescent="0.2">
      <c r="A40" s="168">
        <v>23</v>
      </c>
      <c r="B40" s="169" t="s">
        <v>139</v>
      </c>
      <c r="C40" s="170" t="s">
        <v>140</v>
      </c>
      <c r="D40" s="171" t="s">
        <v>94</v>
      </c>
      <c r="E40" s="172">
        <v>25</v>
      </c>
      <c r="F40" s="172">
        <v>0</v>
      </c>
      <c r="G40" s="173">
        <f t="shared" si="6"/>
        <v>0</v>
      </c>
      <c r="O40" s="167">
        <v>2</v>
      </c>
      <c r="AA40" s="145">
        <v>1</v>
      </c>
      <c r="AB40" s="145">
        <v>1</v>
      </c>
      <c r="AC40" s="145">
        <v>1</v>
      </c>
      <c r="AZ40" s="145">
        <v>1</v>
      </c>
      <c r="BA40" s="145">
        <f t="shared" si="7"/>
        <v>0</v>
      </c>
      <c r="BB40" s="145">
        <f t="shared" si="8"/>
        <v>0</v>
      </c>
      <c r="BC40" s="145">
        <f t="shared" si="9"/>
        <v>0</v>
      </c>
      <c r="BD40" s="145">
        <f t="shared" si="10"/>
        <v>0</v>
      </c>
      <c r="BE40" s="145">
        <f t="shared" si="11"/>
        <v>0</v>
      </c>
      <c r="CA40" s="174">
        <v>1</v>
      </c>
      <c r="CB40" s="174">
        <v>1</v>
      </c>
      <c r="CZ40" s="145">
        <v>0</v>
      </c>
    </row>
    <row r="41" spans="1:104" x14ac:dyDescent="0.2">
      <c r="A41" s="168">
        <v>24</v>
      </c>
      <c r="B41" s="169" t="s">
        <v>141</v>
      </c>
      <c r="C41" s="170" t="s">
        <v>142</v>
      </c>
      <c r="D41" s="171" t="s">
        <v>113</v>
      </c>
      <c r="E41" s="172">
        <v>4.9400000000000004</v>
      </c>
      <c r="F41" s="172">
        <v>0</v>
      </c>
      <c r="G41" s="173">
        <f t="shared" si="6"/>
        <v>0</v>
      </c>
      <c r="O41" s="167">
        <v>2</v>
      </c>
      <c r="AA41" s="145">
        <v>1</v>
      </c>
      <c r="AB41" s="145">
        <v>3</v>
      </c>
      <c r="AC41" s="145">
        <v>3</v>
      </c>
      <c r="AZ41" s="145">
        <v>1</v>
      </c>
      <c r="BA41" s="145">
        <f t="shared" si="7"/>
        <v>0</v>
      </c>
      <c r="BB41" s="145">
        <f t="shared" si="8"/>
        <v>0</v>
      </c>
      <c r="BC41" s="145">
        <f t="shared" si="9"/>
        <v>0</v>
      </c>
      <c r="BD41" s="145">
        <f t="shared" si="10"/>
        <v>0</v>
      </c>
      <c r="BE41" s="145">
        <f t="shared" si="11"/>
        <v>0</v>
      </c>
      <c r="CA41" s="174">
        <v>1</v>
      </c>
      <c r="CB41" s="174">
        <v>3</v>
      </c>
      <c r="CZ41" s="145">
        <v>0</v>
      </c>
    </row>
    <row r="42" spans="1:104" x14ac:dyDescent="0.2">
      <c r="A42" s="168">
        <v>25</v>
      </c>
      <c r="B42" s="169" t="s">
        <v>143</v>
      </c>
      <c r="C42" s="170" t="s">
        <v>144</v>
      </c>
      <c r="D42" s="171" t="s">
        <v>113</v>
      </c>
      <c r="E42" s="172">
        <v>4.9400000000000004</v>
      </c>
      <c r="F42" s="172">
        <v>0</v>
      </c>
      <c r="G42" s="173">
        <f t="shared" si="6"/>
        <v>0</v>
      </c>
      <c r="O42" s="167">
        <v>2</v>
      </c>
      <c r="AA42" s="145">
        <v>1</v>
      </c>
      <c r="AB42" s="145">
        <v>3</v>
      </c>
      <c r="AC42" s="145">
        <v>3</v>
      </c>
      <c r="AZ42" s="145">
        <v>1</v>
      </c>
      <c r="BA42" s="145">
        <f t="shared" si="7"/>
        <v>0</v>
      </c>
      <c r="BB42" s="145">
        <f t="shared" si="8"/>
        <v>0</v>
      </c>
      <c r="BC42" s="145">
        <f t="shared" si="9"/>
        <v>0</v>
      </c>
      <c r="BD42" s="145">
        <f t="shared" si="10"/>
        <v>0</v>
      </c>
      <c r="BE42" s="145">
        <f t="shared" si="11"/>
        <v>0</v>
      </c>
      <c r="CA42" s="174">
        <v>1</v>
      </c>
      <c r="CB42" s="174">
        <v>3</v>
      </c>
      <c r="CZ42" s="145">
        <v>0</v>
      </c>
    </row>
    <row r="43" spans="1:104" x14ac:dyDescent="0.2">
      <c r="A43" s="168">
        <v>26</v>
      </c>
      <c r="B43" s="169" t="s">
        <v>145</v>
      </c>
      <c r="C43" s="170" t="s">
        <v>146</v>
      </c>
      <c r="D43" s="171" t="s">
        <v>75</v>
      </c>
      <c r="E43" s="172">
        <v>2</v>
      </c>
      <c r="F43" s="172">
        <v>0</v>
      </c>
      <c r="G43" s="173">
        <f t="shared" si="6"/>
        <v>0</v>
      </c>
      <c r="O43" s="167">
        <v>2</v>
      </c>
      <c r="AA43" s="145">
        <v>1</v>
      </c>
      <c r="AB43" s="145">
        <v>3</v>
      </c>
      <c r="AC43" s="145">
        <v>3</v>
      </c>
      <c r="AZ43" s="145">
        <v>1</v>
      </c>
      <c r="BA43" s="145">
        <f t="shared" si="7"/>
        <v>0</v>
      </c>
      <c r="BB43" s="145">
        <f t="shared" si="8"/>
        <v>0</v>
      </c>
      <c r="BC43" s="145">
        <f t="shared" si="9"/>
        <v>0</v>
      </c>
      <c r="BD43" s="145">
        <f t="shared" si="10"/>
        <v>0</v>
      </c>
      <c r="BE43" s="145">
        <f t="shared" si="11"/>
        <v>0</v>
      </c>
      <c r="CA43" s="174">
        <v>1</v>
      </c>
      <c r="CB43" s="174">
        <v>3</v>
      </c>
      <c r="CZ43" s="145">
        <v>0</v>
      </c>
    </row>
    <row r="44" spans="1:104" x14ac:dyDescent="0.2">
      <c r="A44" s="168">
        <v>27</v>
      </c>
      <c r="B44" s="169" t="s">
        <v>147</v>
      </c>
      <c r="C44" s="170" t="s">
        <v>148</v>
      </c>
      <c r="D44" s="171" t="s">
        <v>113</v>
      </c>
      <c r="E44" s="172">
        <v>4.9400000000000004</v>
      </c>
      <c r="F44" s="172">
        <v>0</v>
      </c>
      <c r="G44" s="173">
        <f t="shared" si="6"/>
        <v>0</v>
      </c>
      <c r="O44" s="167">
        <v>2</v>
      </c>
      <c r="AA44" s="145">
        <v>12</v>
      </c>
      <c r="AB44" s="145">
        <v>0</v>
      </c>
      <c r="AC44" s="145">
        <v>2</v>
      </c>
      <c r="AZ44" s="145">
        <v>1</v>
      </c>
      <c r="BA44" s="145">
        <f t="shared" si="7"/>
        <v>0</v>
      </c>
      <c r="BB44" s="145">
        <f t="shared" si="8"/>
        <v>0</v>
      </c>
      <c r="BC44" s="145">
        <f t="shared" si="9"/>
        <v>0</v>
      </c>
      <c r="BD44" s="145">
        <f t="shared" si="10"/>
        <v>0</v>
      </c>
      <c r="BE44" s="145">
        <f t="shared" si="11"/>
        <v>0</v>
      </c>
      <c r="CA44" s="174">
        <v>12</v>
      </c>
      <c r="CB44" s="174">
        <v>0</v>
      </c>
      <c r="CZ44" s="145">
        <v>0</v>
      </c>
    </row>
    <row r="45" spans="1:104" ht="22.5" x14ac:dyDescent="0.2">
      <c r="A45" s="168">
        <v>28</v>
      </c>
      <c r="B45" s="169" t="s">
        <v>149</v>
      </c>
      <c r="C45" s="170" t="s">
        <v>150</v>
      </c>
      <c r="D45" s="171" t="s">
        <v>151</v>
      </c>
      <c r="E45" s="172">
        <v>32</v>
      </c>
      <c r="F45" s="172">
        <v>0</v>
      </c>
      <c r="G45" s="173">
        <f t="shared" si="6"/>
        <v>0</v>
      </c>
      <c r="O45" s="167">
        <v>2</v>
      </c>
      <c r="AA45" s="145">
        <v>10</v>
      </c>
      <c r="AB45" s="145">
        <v>0</v>
      </c>
      <c r="AC45" s="145">
        <v>8</v>
      </c>
      <c r="AZ45" s="145">
        <v>5</v>
      </c>
      <c r="BA45" s="145">
        <f t="shared" si="7"/>
        <v>0</v>
      </c>
      <c r="BB45" s="145">
        <f t="shared" si="8"/>
        <v>0</v>
      </c>
      <c r="BC45" s="145">
        <f t="shared" si="9"/>
        <v>0</v>
      </c>
      <c r="BD45" s="145">
        <f t="shared" si="10"/>
        <v>0</v>
      </c>
      <c r="BE45" s="145">
        <f t="shared" si="11"/>
        <v>0</v>
      </c>
      <c r="CA45" s="174">
        <v>10</v>
      </c>
      <c r="CB45" s="174">
        <v>0</v>
      </c>
      <c r="CZ45" s="145">
        <v>0</v>
      </c>
    </row>
    <row r="46" spans="1:104" x14ac:dyDescent="0.2">
      <c r="A46" s="175"/>
      <c r="B46" s="176" t="s">
        <v>76</v>
      </c>
      <c r="C46" s="177" t="str">
        <f>CONCATENATE(B36," ",C36)</f>
        <v>96 Bourání konstrukcí</v>
      </c>
      <c r="D46" s="178"/>
      <c r="E46" s="179"/>
      <c r="F46" s="180"/>
      <c r="G46" s="181">
        <f>SUM(G36:G45)</f>
        <v>0</v>
      </c>
      <c r="O46" s="167">
        <v>4</v>
      </c>
      <c r="BA46" s="182">
        <f>SUM(BA36:BA45)</f>
        <v>0</v>
      </c>
      <c r="BB46" s="182">
        <f>SUM(BB36:BB45)</f>
        <v>0</v>
      </c>
      <c r="BC46" s="182">
        <f>SUM(BC36:BC45)</f>
        <v>0</v>
      </c>
      <c r="BD46" s="182">
        <f>SUM(BD36:BD45)</f>
        <v>0</v>
      </c>
      <c r="BE46" s="182">
        <f>SUM(BE36:BE45)</f>
        <v>0</v>
      </c>
    </row>
    <row r="47" spans="1:104" x14ac:dyDescent="0.2">
      <c r="A47" s="160" t="s">
        <v>72</v>
      </c>
      <c r="B47" s="161" t="s">
        <v>152</v>
      </c>
      <c r="C47" s="162" t="s">
        <v>153</v>
      </c>
      <c r="D47" s="163"/>
      <c r="E47" s="164"/>
      <c r="F47" s="164"/>
      <c r="G47" s="165"/>
      <c r="H47" s="166"/>
      <c r="I47" s="166"/>
      <c r="O47" s="167">
        <v>1</v>
      </c>
    </row>
    <row r="48" spans="1:104" x14ac:dyDescent="0.2">
      <c r="A48" s="168">
        <v>29</v>
      </c>
      <c r="B48" s="169" t="s">
        <v>154</v>
      </c>
      <c r="C48" s="170" t="s">
        <v>155</v>
      </c>
      <c r="D48" s="171" t="s">
        <v>113</v>
      </c>
      <c r="E48" s="172">
        <v>68.7</v>
      </c>
      <c r="F48" s="172">
        <v>0</v>
      </c>
      <c r="G48" s="173">
        <f>E48*F48</f>
        <v>0</v>
      </c>
      <c r="O48" s="167">
        <v>2</v>
      </c>
      <c r="AA48" s="145">
        <v>1</v>
      </c>
      <c r="AB48" s="145">
        <v>2</v>
      </c>
      <c r="AC48" s="145">
        <v>2</v>
      </c>
      <c r="AZ48" s="145">
        <v>1</v>
      </c>
      <c r="BA48" s="145">
        <f>IF(AZ48=1,G48,0)</f>
        <v>0</v>
      </c>
      <c r="BB48" s="145">
        <f>IF(AZ48=2,G48,0)</f>
        <v>0</v>
      </c>
      <c r="BC48" s="145">
        <f>IF(AZ48=3,G48,0)</f>
        <v>0</v>
      </c>
      <c r="BD48" s="145">
        <f>IF(AZ48=4,G48,0)</f>
        <v>0</v>
      </c>
      <c r="BE48" s="145">
        <f>IF(AZ48=5,G48,0)</f>
        <v>0</v>
      </c>
      <c r="CA48" s="174">
        <v>1</v>
      </c>
      <c r="CB48" s="174">
        <v>2</v>
      </c>
      <c r="CZ48" s="145">
        <v>0</v>
      </c>
    </row>
    <row r="49" spans="1:104" x14ac:dyDescent="0.2">
      <c r="A49" s="175"/>
      <c r="B49" s="176" t="s">
        <v>76</v>
      </c>
      <c r="C49" s="177" t="str">
        <f>CONCATENATE(B47," ",C47)</f>
        <v>99 Staveništní přesun hmot</v>
      </c>
      <c r="D49" s="178"/>
      <c r="E49" s="179"/>
      <c r="F49" s="180"/>
      <c r="G49" s="181">
        <f>SUM(G47:G48)</f>
        <v>0</v>
      </c>
      <c r="O49" s="167">
        <v>4</v>
      </c>
      <c r="BA49" s="182">
        <f>SUM(BA47:BA48)</f>
        <v>0</v>
      </c>
      <c r="BB49" s="182">
        <f>SUM(BB47:BB48)</f>
        <v>0</v>
      </c>
      <c r="BC49" s="182">
        <f>SUM(BC47:BC48)</f>
        <v>0</v>
      </c>
      <c r="BD49" s="182">
        <f>SUM(BD47:BD48)</f>
        <v>0</v>
      </c>
      <c r="BE49" s="182">
        <f>SUM(BE47:BE48)</f>
        <v>0</v>
      </c>
    </row>
    <row r="50" spans="1:104" x14ac:dyDescent="0.2">
      <c r="A50" s="160" t="s">
        <v>72</v>
      </c>
      <c r="B50" s="161" t="s">
        <v>156</v>
      </c>
      <c r="C50" s="162" t="s">
        <v>157</v>
      </c>
      <c r="D50" s="163"/>
      <c r="E50" s="164"/>
      <c r="F50" s="164"/>
      <c r="G50" s="165"/>
      <c r="H50" s="166"/>
      <c r="I50" s="166"/>
      <c r="O50" s="167">
        <v>1</v>
      </c>
    </row>
    <row r="51" spans="1:104" x14ac:dyDescent="0.2">
      <c r="A51" s="168">
        <v>30</v>
      </c>
      <c r="B51" s="169" t="s">
        <v>158</v>
      </c>
      <c r="C51" s="170" t="s">
        <v>159</v>
      </c>
      <c r="D51" s="171" t="s">
        <v>94</v>
      </c>
      <c r="E51" s="172">
        <v>5.5</v>
      </c>
      <c r="F51" s="172">
        <v>0</v>
      </c>
      <c r="G51" s="173">
        <f>E51*F51</f>
        <v>0</v>
      </c>
      <c r="O51" s="167">
        <v>2</v>
      </c>
      <c r="AA51" s="145">
        <v>1</v>
      </c>
      <c r="AB51" s="145">
        <v>7</v>
      </c>
      <c r="AC51" s="145">
        <v>7</v>
      </c>
      <c r="AZ51" s="145">
        <v>2</v>
      </c>
      <c r="BA51" s="145">
        <f>IF(AZ51=1,G51,0)</f>
        <v>0</v>
      </c>
      <c r="BB51" s="145">
        <f>IF(AZ51=2,G51,0)</f>
        <v>0</v>
      </c>
      <c r="BC51" s="145">
        <f>IF(AZ51=3,G51,0)</f>
        <v>0</v>
      </c>
      <c r="BD51" s="145">
        <f>IF(AZ51=4,G51,0)</f>
        <v>0</v>
      </c>
      <c r="BE51" s="145">
        <f>IF(AZ51=5,G51,0)</f>
        <v>0</v>
      </c>
      <c r="CA51" s="174">
        <v>1</v>
      </c>
      <c r="CB51" s="174">
        <v>7</v>
      </c>
      <c r="CZ51" s="145">
        <v>9.1E-4</v>
      </c>
    </row>
    <row r="52" spans="1:104" x14ac:dyDescent="0.2">
      <c r="A52" s="175"/>
      <c r="B52" s="176" t="s">
        <v>76</v>
      </c>
      <c r="C52" s="177" t="str">
        <f>CONCATENATE(B50," ",C50)</f>
        <v>711 Izolace proti vodě</v>
      </c>
      <c r="D52" s="178"/>
      <c r="E52" s="179"/>
      <c r="F52" s="180"/>
      <c r="G52" s="181">
        <f>SUM(G50:G51)</f>
        <v>0</v>
      </c>
      <c r="O52" s="167">
        <v>4</v>
      </c>
      <c r="BA52" s="182">
        <f>SUM(BA50:BA51)</f>
        <v>0</v>
      </c>
      <c r="BB52" s="182">
        <f>SUM(BB50:BB51)</f>
        <v>0</v>
      </c>
      <c r="BC52" s="182">
        <f>SUM(BC50:BC51)</f>
        <v>0</v>
      </c>
      <c r="BD52" s="182">
        <f>SUM(BD50:BD51)</f>
        <v>0</v>
      </c>
      <c r="BE52" s="182">
        <f>SUM(BE50:BE51)</f>
        <v>0</v>
      </c>
    </row>
    <row r="53" spans="1:104" x14ac:dyDescent="0.2">
      <c r="E53" s="145"/>
    </row>
    <row r="54" spans="1:104" x14ac:dyDescent="0.2">
      <c r="E54" s="145"/>
    </row>
    <row r="55" spans="1:104" x14ac:dyDescent="0.2">
      <c r="E55" s="145"/>
    </row>
    <row r="56" spans="1:104" x14ac:dyDescent="0.2">
      <c r="E56" s="145"/>
    </row>
    <row r="57" spans="1:104" x14ac:dyDescent="0.2">
      <c r="E57" s="145"/>
    </row>
    <row r="58" spans="1:104" x14ac:dyDescent="0.2">
      <c r="E58" s="145"/>
    </row>
    <row r="59" spans="1:104" x14ac:dyDescent="0.2">
      <c r="E59" s="145"/>
    </row>
    <row r="60" spans="1:104" x14ac:dyDescent="0.2">
      <c r="E60" s="145"/>
    </row>
    <row r="61" spans="1:104" x14ac:dyDescent="0.2">
      <c r="E61" s="145"/>
    </row>
    <row r="62" spans="1:104" x14ac:dyDescent="0.2">
      <c r="E62" s="145"/>
    </row>
    <row r="63" spans="1:104" x14ac:dyDescent="0.2">
      <c r="E63" s="145"/>
    </row>
    <row r="64" spans="1:104" x14ac:dyDescent="0.2">
      <c r="E64" s="145"/>
    </row>
    <row r="65" spans="1:7" x14ac:dyDescent="0.2">
      <c r="E65" s="145"/>
    </row>
    <row r="66" spans="1:7" x14ac:dyDescent="0.2">
      <c r="E66" s="145"/>
    </row>
    <row r="67" spans="1:7" x14ac:dyDescent="0.2">
      <c r="E67" s="145"/>
    </row>
    <row r="68" spans="1:7" x14ac:dyDescent="0.2">
      <c r="E68" s="145"/>
    </row>
    <row r="69" spans="1:7" x14ac:dyDescent="0.2">
      <c r="E69" s="145"/>
    </row>
    <row r="70" spans="1:7" x14ac:dyDescent="0.2">
      <c r="E70" s="145"/>
    </row>
    <row r="71" spans="1:7" x14ac:dyDescent="0.2">
      <c r="E71" s="145"/>
    </row>
    <row r="72" spans="1:7" x14ac:dyDescent="0.2">
      <c r="E72" s="145"/>
    </row>
    <row r="73" spans="1:7" x14ac:dyDescent="0.2">
      <c r="E73" s="145"/>
    </row>
    <row r="74" spans="1:7" x14ac:dyDescent="0.2">
      <c r="E74" s="145"/>
    </row>
    <row r="75" spans="1:7" x14ac:dyDescent="0.2">
      <c r="E75" s="145"/>
    </row>
    <row r="76" spans="1:7" x14ac:dyDescent="0.2">
      <c r="A76" s="183"/>
      <c r="B76" s="183"/>
      <c r="C76" s="183"/>
      <c r="D76" s="183"/>
      <c r="E76" s="183"/>
      <c r="F76" s="183"/>
      <c r="G76" s="183"/>
    </row>
    <row r="77" spans="1:7" x14ac:dyDescent="0.2">
      <c r="A77" s="183"/>
      <c r="B77" s="183"/>
      <c r="C77" s="183"/>
      <c r="D77" s="183"/>
      <c r="E77" s="183"/>
      <c r="F77" s="183"/>
      <c r="G77" s="183"/>
    </row>
    <row r="78" spans="1:7" x14ac:dyDescent="0.2">
      <c r="A78" s="183"/>
      <c r="B78" s="183"/>
      <c r="C78" s="183"/>
      <c r="D78" s="183"/>
      <c r="E78" s="183"/>
      <c r="F78" s="183"/>
      <c r="G78" s="183"/>
    </row>
    <row r="79" spans="1:7" x14ac:dyDescent="0.2">
      <c r="A79" s="183"/>
      <c r="B79" s="183"/>
      <c r="C79" s="183"/>
      <c r="D79" s="183"/>
      <c r="E79" s="183"/>
      <c r="F79" s="183"/>
      <c r="G79" s="183"/>
    </row>
    <row r="80" spans="1:7" x14ac:dyDescent="0.2">
      <c r="E80" s="145"/>
    </row>
    <row r="81" spans="5:5" x14ac:dyDescent="0.2">
      <c r="E81" s="145"/>
    </row>
    <row r="82" spans="5:5" x14ac:dyDescent="0.2">
      <c r="E82" s="145"/>
    </row>
    <row r="83" spans="5:5" x14ac:dyDescent="0.2">
      <c r="E83" s="145"/>
    </row>
    <row r="84" spans="5:5" x14ac:dyDescent="0.2">
      <c r="E84" s="145"/>
    </row>
    <row r="85" spans="5:5" x14ac:dyDescent="0.2">
      <c r="E85" s="145"/>
    </row>
    <row r="86" spans="5:5" x14ac:dyDescent="0.2">
      <c r="E86" s="145"/>
    </row>
    <row r="87" spans="5:5" x14ac:dyDescent="0.2">
      <c r="E87" s="145"/>
    </row>
    <row r="88" spans="5:5" x14ac:dyDescent="0.2">
      <c r="E88" s="145"/>
    </row>
    <row r="89" spans="5:5" x14ac:dyDescent="0.2">
      <c r="E89" s="145"/>
    </row>
    <row r="90" spans="5:5" x14ac:dyDescent="0.2">
      <c r="E90" s="145"/>
    </row>
    <row r="91" spans="5:5" x14ac:dyDescent="0.2">
      <c r="E91" s="145"/>
    </row>
    <row r="92" spans="5:5" x14ac:dyDescent="0.2">
      <c r="E92" s="145"/>
    </row>
    <row r="93" spans="5:5" x14ac:dyDescent="0.2">
      <c r="E93" s="145"/>
    </row>
    <row r="94" spans="5:5" x14ac:dyDescent="0.2">
      <c r="E94" s="145"/>
    </row>
    <row r="95" spans="5:5" x14ac:dyDescent="0.2">
      <c r="E95" s="145"/>
    </row>
    <row r="96" spans="5:5" x14ac:dyDescent="0.2">
      <c r="E96" s="145"/>
    </row>
    <row r="97" spans="1:7" x14ac:dyDescent="0.2">
      <c r="E97" s="145"/>
    </row>
    <row r="98" spans="1:7" x14ac:dyDescent="0.2">
      <c r="E98" s="145"/>
    </row>
    <row r="99" spans="1:7" x14ac:dyDescent="0.2">
      <c r="E99" s="145"/>
    </row>
    <row r="100" spans="1:7" x14ac:dyDescent="0.2">
      <c r="E100" s="145"/>
    </row>
    <row r="101" spans="1:7" x14ac:dyDescent="0.2">
      <c r="E101" s="145"/>
    </row>
    <row r="102" spans="1:7" x14ac:dyDescent="0.2">
      <c r="E102" s="145"/>
    </row>
    <row r="103" spans="1:7" x14ac:dyDescent="0.2">
      <c r="E103" s="145"/>
    </row>
    <row r="104" spans="1:7" x14ac:dyDescent="0.2">
      <c r="E104" s="145"/>
    </row>
    <row r="105" spans="1:7" x14ac:dyDescent="0.2">
      <c r="E105" s="145"/>
    </row>
    <row r="106" spans="1:7" x14ac:dyDescent="0.2">
      <c r="E106" s="145"/>
    </row>
    <row r="107" spans="1:7" x14ac:dyDescent="0.2">
      <c r="E107" s="145"/>
    </row>
    <row r="108" spans="1:7" x14ac:dyDescent="0.2">
      <c r="E108" s="145"/>
    </row>
    <row r="109" spans="1:7" x14ac:dyDescent="0.2">
      <c r="E109" s="145"/>
    </row>
    <row r="110" spans="1:7" x14ac:dyDescent="0.2">
      <c r="E110" s="145"/>
    </row>
    <row r="111" spans="1:7" x14ac:dyDescent="0.2">
      <c r="A111" s="184"/>
      <c r="B111" s="184"/>
    </row>
    <row r="112" spans="1:7" x14ac:dyDescent="0.2">
      <c r="A112" s="183"/>
      <c r="B112" s="183"/>
      <c r="C112" s="186"/>
      <c r="D112" s="186"/>
      <c r="E112" s="187"/>
      <c r="F112" s="186"/>
      <c r="G112" s="188"/>
    </row>
    <row r="113" spans="1:7" x14ac:dyDescent="0.2">
      <c r="A113" s="189"/>
      <c r="B113" s="189"/>
      <c r="C113" s="183"/>
      <c r="D113" s="183"/>
      <c r="E113" s="190"/>
      <c r="F113" s="183"/>
      <c r="G113" s="183"/>
    </row>
    <row r="114" spans="1:7" x14ac:dyDescent="0.2">
      <c r="A114" s="183"/>
      <c r="B114" s="183"/>
      <c r="C114" s="183"/>
      <c r="D114" s="183"/>
      <c r="E114" s="190"/>
      <c r="F114" s="183"/>
      <c r="G114" s="183"/>
    </row>
    <row r="115" spans="1:7" x14ac:dyDescent="0.2">
      <c r="A115" s="183"/>
      <c r="B115" s="183"/>
      <c r="C115" s="183"/>
      <c r="D115" s="183"/>
      <c r="E115" s="190"/>
      <c r="F115" s="183"/>
      <c r="G115" s="183"/>
    </row>
    <row r="116" spans="1:7" x14ac:dyDescent="0.2">
      <c r="A116" s="183"/>
      <c r="B116" s="183"/>
      <c r="C116" s="183"/>
      <c r="D116" s="183"/>
      <c r="E116" s="190"/>
      <c r="F116" s="183"/>
      <c r="G116" s="183"/>
    </row>
    <row r="117" spans="1:7" x14ac:dyDescent="0.2">
      <c r="A117" s="183"/>
      <c r="B117" s="183"/>
      <c r="C117" s="183"/>
      <c r="D117" s="183"/>
      <c r="E117" s="190"/>
      <c r="F117" s="183"/>
      <c r="G117" s="183"/>
    </row>
    <row r="118" spans="1:7" x14ac:dyDescent="0.2">
      <c r="A118" s="183"/>
      <c r="B118" s="183"/>
      <c r="C118" s="183"/>
      <c r="D118" s="183"/>
      <c r="E118" s="190"/>
      <c r="F118" s="183"/>
      <c r="G118" s="183"/>
    </row>
    <row r="119" spans="1:7" x14ac:dyDescent="0.2">
      <c r="A119" s="183"/>
      <c r="B119" s="183"/>
      <c r="C119" s="183"/>
      <c r="D119" s="183"/>
      <c r="E119" s="190"/>
      <c r="F119" s="183"/>
      <c r="G119" s="183"/>
    </row>
    <row r="120" spans="1:7" x14ac:dyDescent="0.2">
      <c r="A120" s="183"/>
      <c r="B120" s="183"/>
      <c r="C120" s="183"/>
      <c r="D120" s="183"/>
      <c r="E120" s="190"/>
      <c r="F120" s="183"/>
      <c r="G120" s="183"/>
    </row>
    <row r="121" spans="1:7" x14ac:dyDescent="0.2">
      <c r="A121" s="183"/>
      <c r="B121" s="183"/>
      <c r="C121" s="183"/>
      <c r="D121" s="183"/>
      <c r="E121" s="190"/>
      <c r="F121" s="183"/>
      <c r="G121" s="183"/>
    </row>
    <row r="122" spans="1:7" x14ac:dyDescent="0.2">
      <c r="A122" s="183"/>
      <c r="B122" s="183"/>
      <c r="C122" s="183"/>
      <c r="D122" s="183"/>
      <c r="E122" s="190"/>
      <c r="F122" s="183"/>
      <c r="G122" s="183"/>
    </row>
    <row r="123" spans="1:7" x14ac:dyDescent="0.2">
      <c r="A123" s="183"/>
      <c r="B123" s="183"/>
      <c r="C123" s="183"/>
      <c r="D123" s="183"/>
      <c r="E123" s="190"/>
      <c r="F123" s="183"/>
      <c r="G123" s="183"/>
    </row>
    <row r="124" spans="1:7" x14ac:dyDescent="0.2">
      <c r="A124" s="183"/>
      <c r="B124" s="183"/>
      <c r="C124" s="183"/>
      <c r="D124" s="183"/>
      <c r="E124" s="190"/>
      <c r="F124" s="183"/>
      <c r="G124" s="183"/>
    </row>
    <row r="125" spans="1:7" x14ac:dyDescent="0.2">
      <c r="A125" s="183"/>
      <c r="B125" s="183"/>
      <c r="C125" s="183"/>
      <c r="D125" s="183"/>
      <c r="E125" s="190"/>
      <c r="F125" s="183"/>
      <c r="G125" s="183"/>
    </row>
  </sheetData>
  <mergeCells count="4">
    <mergeCell ref="A1:G1"/>
    <mergeCell ref="A3:B3"/>
    <mergeCell ref="A4:B4"/>
    <mergeCell ref="E4:G4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37</vt:i4>
      </vt:variant>
    </vt:vector>
  </HeadingPairs>
  <TitlesOfParts>
    <vt:vector size="40" baseType="lpstr">
      <vt:lpstr>Krycí list</vt:lpstr>
      <vt:lpstr>Rekapitulace</vt:lpstr>
      <vt:lpstr>Položky</vt:lpstr>
      <vt:lpstr>cisloobjektu</vt:lpstr>
      <vt:lpstr>cislostavby</vt:lpstr>
      <vt:lpstr>Datum</vt:lpstr>
      <vt:lpstr>Dil</vt:lpstr>
      <vt:lpstr>Dodavka</vt:lpstr>
      <vt:lpstr>HSV</vt:lpstr>
      <vt:lpstr>HZS</vt:lpstr>
      <vt:lpstr>JKSO</vt:lpstr>
      <vt:lpstr>MJ</vt:lpstr>
      <vt:lpstr>Mont</vt:lpstr>
      <vt:lpstr>NazevDilu</vt:lpstr>
      <vt:lpstr>nazevobjektu</vt:lpstr>
      <vt:lpstr>nazevstavby</vt:lpstr>
      <vt:lpstr>Položky!Názvy_tisku</vt:lpstr>
      <vt:lpstr>Rekapitulace!Názvy_tisku</vt:lpstr>
      <vt:lpstr>Objednatel</vt:lpstr>
      <vt:lpstr>'Krycí list'!Oblast_tisku</vt:lpstr>
      <vt:lpstr>Položky!Oblast_tisku</vt:lpstr>
      <vt:lpstr>Rekapitulace!Oblast_tisku</vt:lpstr>
      <vt:lpstr>PocetMJ</vt:lpstr>
      <vt:lpstr>Poznamka</vt:lpstr>
      <vt:lpstr>Projektant</vt:lpstr>
      <vt:lpstr>PSV</vt:lpstr>
      <vt:lpstr>SazbaDPH1</vt:lpstr>
      <vt:lpstr>SazbaDPH2</vt:lpstr>
      <vt:lpstr>SloupecCC</vt:lpstr>
      <vt:lpstr>SloupecCisloPol</vt:lpstr>
      <vt:lpstr>SloupecJC</vt:lpstr>
      <vt:lpstr>SloupecMJ</vt:lpstr>
      <vt:lpstr>SloupecMnozstvi</vt:lpstr>
      <vt:lpstr>SloupecNazPol</vt:lpstr>
      <vt:lpstr>SloupecPC</vt:lpstr>
      <vt:lpstr>VRN</vt:lpstr>
      <vt:lpstr>Zakazka</vt:lpstr>
      <vt:lpstr>Zaklad22</vt:lpstr>
      <vt:lpstr>Zaklad5</vt:lpstr>
      <vt:lpstr>Zhotovitel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Technik</cp:lastModifiedBy>
  <dcterms:created xsi:type="dcterms:W3CDTF">2019-10-04T09:57:43Z</dcterms:created>
  <dcterms:modified xsi:type="dcterms:W3CDTF">2019-10-08T09:26:45Z</dcterms:modified>
</cp:coreProperties>
</file>