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5800" windowHeight="12330" activeTab="1"/>
  </bookViews>
  <sheets>
    <sheet name="Rekapitulace stavby" sheetId="1" r:id="rId1"/>
    <sheet name="080-19 - SPŠ Velíšská - v..." sheetId="2" r:id="rId2"/>
  </sheets>
  <definedNames>
    <definedName name="_xlnm._FilterDatabase" localSheetId="1" hidden="1">'080-19 - SPŠ Velíšská - v...'!$C$84:$K$193</definedName>
    <definedName name="_xlnm.Print_Area" localSheetId="1">'080-19 - SPŠ Velíšská - v...'!$C$4:$J$37,'080-19 - SPŠ Velíšská - v...'!$C$43:$J$68,'080-19 - SPŠ Velíšská - v...'!$C$74:$K$193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'080-19 - SPŠ Velíšská - v...'!$84:$84</definedName>
  </definedNames>
  <calcPr calcId="162913"/>
</workbook>
</file>

<file path=xl/sharedStrings.xml><?xml version="1.0" encoding="utf-8"?>
<sst xmlns="http://schemas.openxmlformats.org/spreadsheetml/2006/main" count="1411" uniqueCount="321">
  <si>
    <t>Export Komplet</t>
  </si>
  <si>
    <t/>
  </si>
  <si>
    <t>2.0</t>
  </si>
  <si>
    <t>False</t>
  </si>
  <si>
    <t>{5b035e9c-03e4-4bbd-8482-f983b4f83901}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</si>
  <si>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</si>
  <si>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</si>
  <si>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</si>
  <si>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</si>
  <si>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</si>
  <si>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</si>
  <si>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</si>
  <si>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</si>
  <si>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080/19</t>
  </si>
  <si>
    <t>Stavba:</t>
  </si>
  <si>
    <t>SPŠ Velíšská - výměna oken a dveří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</si>
  <si>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</si>
  <si>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</si>
  <si>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</si>
  <si>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</si>
  <si>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</si>
  <si>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</si>
  <si>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</si>
  <si>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</si>
  <si>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</si>
  <si>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</si>
  <si>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</si>
  <si>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</si>
  <si>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</si>
  <si>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</si>
  <si>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</si>
  <si>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</si>
  <si>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</si>
  <si>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</si>
  <si>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</si>
  <si>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</si>
  <si>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</si>
  <si>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</si>
  <si>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</si>
  <si>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</si>
  <si>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</si>
  <si>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</si>
  <si>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</si>
  <si>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</si>
  <si>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</si>
  <si>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</si>
  <si>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</si>
  <si>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</si>
  <si>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</si>
  <si>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</si>
  <si>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</si>
  <si>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</si>
  <si>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</si>
  <si>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</si>
  <si>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</si>
  <si>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</si>
  <si>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</si>
  <si>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</si>
  <si>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</si>
  <si>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</si>
  <si>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</si>
  <si>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</si>
  <si>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</si>
  <si>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</si>
  <si>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</si>
  <si>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</si>
  <si>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</si>
  <si>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</si>
  <si>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</si>
  <si>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</si>
  <si>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</si>
  <si>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</si>
  <si>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</si>
  <si>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</si>
  <si>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</si>
  <si>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</si>
  <si>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</si>
  <si>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</si>
  <si>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</si>
  <si>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</si>
  <si>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</si>
  <si>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</si>
  <si>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</si>
  <si>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</si>
  <si>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</si>
  <si>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</si>
  <si>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</si>
  <si>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</si>
  <si>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</si>
  <si>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</si>
  <si>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</si>
  <si>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</si>
  <si>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</si>
  <si>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</si>
  <si>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</si>
  <si>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</si>
  <si>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</si>
  <si>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</si>
  <si>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</si>
  <si>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</si>
  <si>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</si>
  <si>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</si>
  <si>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</si>
  <si>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</si>
  <si>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</si>
  <si>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</si>
  <si>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</si>
  <si>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</si>
  <si>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</si>
  <si>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</si>
  <si>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</si>
  <si>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CS ÚRS 2019 01</t>
  </si>
  <si>
    <t>4</t>
  </si>
  <si>
    <t>1436568035</t>
  </si>
  <si>
    <t>VV</t>
  </si>
  <si>
    <t>(2*1,658+2,2)*39</t>
  </si>
  <si>
    <t>(2*1,658+1,25)*4</t>
  </si>
  <si>
    <t>(1,178*2+1,2)*21</t>
  </si>
  <si>
    <t>(3,128*2+1,6)*2</t>
  </si>
  <si>
    <t>(0,578*2+1,2)*10</t>
  </si>
  <si>
    <t>(0,928*2+3,1)*1</t>
  </si>
  <si>
    <t>(2,66*2+1,05)*1</t>
  </si>
  <si>
    <t>(1,93*2+1,05)*1</t>
  </si>
  <si>
    <t>(2,59*2+1,62)*1</t>
  </si>
  <si>
    <t>(3,47*2+2,002)*1</t>
  </si>
  <si>
    <t>(3,47*2+1,075)*1</t>
  </si>
  <si>
    <t>Součet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</si>
  <si>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</si>
  <si>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</si>
  <si>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</si>
  <si>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</si>
  <si>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m2</t>
  </si>
  <si>
    <t>1042622747</t>
  </si>
  <si>
    <t>3</t>
  </si>
  <si>
    <t>952901111</t>
  </si>
  <si>
    <t>Vyčištění budov bytové a občanské výstavby při výšce podlaží do 4 m</t>
  </si>
  <si>
    <t>-68034023</t>
  </si>
  <si>
    <t>968082015</t>
  </si>
  <si>
    <t>Vybourání plastových rámů oken včetně křídel plochy do 1 m2</t>
  </si>
  <si>
    <t>1704347365</t>
  </si>
  <si>
    <t>1,2*0,578*10</t>
  </si>
  <si>
    <t>5</t>
  </si>
  <si>
    <t>968082016</t>
  </si>
  <si>
    <t>Vybourání plastových rámů oken včetně křídel plochy přes 1 do 2 m2</t>
  </si>
  <si>
    <t>1884392603</t>
  </si>
  <si>
    <t>1,2*1,178*21</t>
  </si>
  <si>
    <t>968082017</t>
  </si>
  <si>
    <t>Vybourání plastových rámů oken včetně křídel plochy přes 2 do 4 m2</t>
  </si>
  <si>
    <t>1014485620</t>
  </si>
  <si>
    <t>3,1*0,928*1</t>
  </si>
  <si>
    <t>2,25*1,658*39</t>
  </si>
  <si>
    <t>1,25*1,658*4</t>
  </si>
  <si>
    <t>997</t>
  </si>
  <si>
    <t>Přesun sutě</t>
  </si>
  <si>
    <t>7</t>
  </si>
  <si>
    <t>997013213</t>
  </si>
  <si>
    <t>Vnitrostaveništní doprava suti a vybouraných hmot pro budovy v do 12 m ručně</t>
  </si>
  <si>
    <t>t</t>
  </si>
  <si>
    <t>-1238698387</t>
  </si>
  <si>
    <t>8</t>
  </si>
  <si>
    <t>997013219</t>
  </si>
  <si>
    <t>Příplatek k vnitrostaveništní dopravě suti a vybouraných hmot za zvětšenou dopravu suti ZKD 10 m</t>
  </si>
  <si>
    <t>766650915</t>
  </si>
  <si>
    <t>997013501</t>
  </si>
  <si>
    <t>Odvoz suti a vybouraných hmot na skládku nebo meziskládku do 1 km se složením</t>
  </si>
  <si>
    <t>-431261819</t>
  </si>
  <si>
    <t>10</t>
  </si>
  <si>
    <t>997013509</t>
  </si>
  <si>
    <t>Příplatek k odvozu suti a vybouraných hmot na skládku ZKD 1 km přes 1 km</t>
  </si>
  <si>
    <t>1995372832</t>
  </si>
  <si>
    <t>11</t>
  </si>
  <si>
    <t>997000000</t>
  </si>
  <si>
    <t>Likvidace vybouraných oken a dveří</t>
  </si>
  <si>
    <t>-1220953635</t>
  </si>
  <si>
    <t>PSV</t>
  </si>
  <si>
    <t>Práce a dodávky PSV</t>
  </si>
  <si>
    <t>766</t>
  </si>
  <si>
    <t>Konstrukce truhlářské</t>
  </si>
  <si>
    <t>12</t>
  </si>
  <si>
    <t>76606400R</t>
  </si>
  <si>
    <t>Parotěsná folie interiérová pro utěsnění spáry rám okna/zdivo oken a dveří, šířka 70 mm, D+M</t>
  </si>
  <si>
    <t>16</t>
  </si>
  <si>
    <t>1556510985</t>
  </si>
  <si>
    <t>387,329</t>
  </si>
  <si>
    <t>13</t>
  </si>
  <si>
    <t>766622117</t>
  </si>
  <si>
    <t>Montáž plastových oken plochy přes 1 m2 pevných výšky přes 2,5 m s rámem do zdiva</t>
  </si>
  <si>
    <t>-1795934800</t>
  </si>
  <si>
    <t>1,075*3,47</t>
  </si>
  <si>
    <t>14</t>
  </si>
  <si>
    <t>M</t>
  </si>
  <si>
    <t>61140048R</t>
  </si>
  <si>
    <t>okno plastové s fixním zasklením trojsklo přes plochu 1m2 přes v2,5m  1,075 x 3,47  - dle pozice 3</t>
  </si>
  <si>
    <t>32</t>
  </si>
  <si>
    <t>-1598396042</t>
  </si>
  <si>
    <t>1,075*3,47*2</t>
  </si>
  <si>
    <t>766622131</t>
  </si>
  <si>
    <t>Montáž plastových oken plochy přes 1 m2 otevíravých výšky do 1,5 m s rámem do zdiva - dle pozice 3,5,6</t>
  </si>
  <si>
    <t>1251534549</t>
  </si>
  <si>
    <t>61140052R</t>
  </si>
  <si>
    <t>okno plastové otevíravé/sklopné trojsklo přes plochu 1m2 do v1,5m</t>
  </si>
  <si>
    <t>1530817350</t>
  </si>
  <si>
    <t>17</t>
  </si>
  <si>
    <t>766622132</t>
  </si>
  <si>
    <t>Montáž plastových oken plochy přes 1 m2 otevíravých výšky do 2,5 m s rámem do zdiva - dle pozice 1,2</t>
  </si>
  <si>
    <t>464916153</t>
  </si>
  <si>
    <t>18</t>
  </si>
  <si>
    <t>61140054R</t>
  </si>
  <si>
    <t>okno plastové otevíravé/sklopné trojsklo přes plochu 1m2 v1,5-2,5m</t>
  </si>
  <si>
    <t>-131610797</t>
  </si>
  <si>
    <t>19</t>
  </si>
  <si>
    <t>766641131</t>
  </si>
  <si>
    <t>Montáž balkónových dveří  jednokřídlových bez nadsvětlíku včetně rámu do zdiva - dle pozice 8</t>
  </si>
  <si>
    <t>kus</t>
  </si>
  <si>
    <t>1349590911</t>
  </si>
  <si>
    <t>20</t>
  </si>
  <si>
    <t>61140157R</t>
  </si>
  <si>
    <t xml:space="preserve">dveře plastové balkonové jednokřídlové výplň </t>
  </si>
  <si>
    <t>-994471852</t>
  </si>
  <si>
    <t>1,05*1,93</t>
  </si>
  <si>
    <t>766641132</t>
  </si>
  <si>
    <t>Montáž balkónových dveří zdvojených jednokřídlových s nadsvětlíkem včetně rámu do zdiva - dle pozice 7</t>
  </si>
  <si>
    <t>-1511801336</t>
  </si>
  <si>
    <t>22</t>
  </si>
  <si>
    <t>61110019R</t>
  </si>
  <si>
    <t>dveře dřevěné balkonové jednokřídlové s nadsvětlíkem trojsklo</t>
  </si>
  <si>
    <t>-224821732</t>
  </si>
  <si>
    <t>1,05*2,66</t>
  </si>
  <si>
    <t>23</t>
  </si>
  <si>
    <t>766641163</t>
  </si>
  <si>
    <t>Montáž balkónových dveří zdvojených dvoukřídlových s nadsvětlíkem včetně rámu do zdiva  - dle pozice 4</t>
  </si>
  <si>
    <t>-31284384</t>
  </si>
  <si>
    <t>24</t>
  </si>
  <si>
    <t>61140068R</t>
  </si>
  <si>
    <t>dveře plastové balkonové dvoukřídlové s nadsvětlíkem trojsklo</t>
  </si>
  <si>
    <t>1451265054</t>
  </si>
  <si>
    <t>1,6*3,128</t>
  </si>
  <si>
    <t>25</t>
  </si>
  <si>
    <t>766660461</t>
  </si>
  <si>
    <t>Montáž vchodových dveří dvoukřídlových s nadsvětlíkem do zdiva</t>
  </si>
  <si>
    <t>-1119502374</t>
  </si>
  <si>
    <t>26</t>
  </si>
  <si>
    <t>61144000</t>
  </si>
  <si>
    <t>dveře plastové vchodové dvoukřídlé otvíravé s nadsvětlíkem  1620 x  2590   - dle pozice 1</t>
  </si>
  <si>
    <t>-923139653</t>
  </si>
  <si>
    <t>27</t>
  </si>
  <si>
    <t>61144100</t>
  </si>
  <si>
    <t>dveře plastové vchodové dvoukřídlé otvíravé s nadsvětlíkem 2002 x 3470  - dle pozice 2</t>
  </si>
  <si>
    <t>859557648</t>
  </si>
  <si>
    <t>28</t>
  </si>
  <si>
    <t>766694112</t>
  </si>
  <si>
    <t>Montáž parapetních desek dřevěných nebo plastových šířky do 30 cm délky do 1,6 m</t>
  </si>
  <si>
    <t>555810693</t>
  </si>
  <si>
    <t>4+21+10</t>
  </si>
  <si>
    <t>29</t>
  </si>
  <si>
    <t>766694113</t>
  </si>
  <si>
    <t>Montáž parapetních desek dřevěných nebo plastových šířky do 30 cm délky do 2,6 m</t>
  </si>
  <si>
    <t>-1869111855</t>
  </si>
  <si>
    <t>30</t>
  </si>
  <si>
    <t>766694114</t>
  </si>
  <si>
    <t>Montáž parapetních desek dřevěných nebo plastových šířky do 30 cm délky přes 2,6 m</t>
  </si>
  <si>
    <t>1132424907</t>
  </si>
  <si>
    <t>31</t>
  </si>
  <si>
    <t>61144402</t>
  </si>
  <si>
    <t>parapet plastový vnitřní komůrkový 305x20x1000mm</t>
  </si>
  <si>
    <t>-2021100800</t>
  </si>
  <si>
    <t>1*3,1</t>
  </si>
  <si>
    <t>21*1,2</t>
  </si>
  <si>
    <t>10*1,2</t>
  </si>
  <si>
    <t>4*1,25</t>
  </si>
  <si>
    <t>39*2,25</t>
  </si>
  <si>
    <t>766661000R</t>
  </si>
  <si>
    <t>Oprava ostatních stávajících dveří  (repase) - odhad rozsahu</t>
  </si>
  <si>
    <t>soubor</t>
  </si>
  <si>
    <t>1761694474</t>
  </si>
  <si>
    <t>33</t>
  </si>
  <si>
    <t>998766202</t>
  </si>
  <si>
    <t>Přesun hmot procentní pro konstrukce truhlářské v objektech v do 12 m</t>
  </si>
  <si>
    <t>%</t>
  </si>
  <si>
    <t>-1086866732</t>
  </si>
  <si>
    <t>783</t>
  </si>
  <si>
    <t>Dokončovací práce - nátěry</t>
  </si>
  <si>
    <t>34</t>
  </si>
  <si>
    <t>783000121</t>
  </si>
  <si>
    <t>Ochrana konstrukcí nebo prvků při provádění dočištění ostění</t>
  </si>
  <si>
    <t>351158828</t>
  </si>
  <si>
    <t>784</t>
  </si>
  <si>
    <t>Dokončovací práce - malby a tapety</t>
  </si>
  <si>
    <t>35</t>
  </si>
  <si>
    <t>784211101</t>
  </si>
  <si>
    <t>Dvojnásobné bílé malby ze směsí za mokra výborně otěruvzdorných v místnostech výšky do 3,80 m</t>
  </si>
  <si>
    <t>494835054</t>
  </si>
  <si>
    <t>387,329*0,25</t>
  </si>
  <si>
    <t>786</t>
  </si>
  <si>
    <t>Dokončovací práce - čalounické úpravy</t>
  </si>
  <si>
    <t>36</t>
  </si>
  <si>
    <t>786624000</t>
  </si>
  <si>
    <t>Montáž lamelové žaluzie do oken  otevíravých, sklápěcích a vyklápěcích</t>
  </si>
  <si>
    <t>1237842947</t>
  </si>
  <si>
    <t>39,499+153,78+5,005</t>
  </si>
  <si>
    <t>37</t>
  </si>
  <si>
    <t>611243464</t>
  </si>
  <si>
    <t xml:space="preserve">žaluzie interiérová </t>
  </si>
  <si>
    <t>-980188670</t>
  </si>
  <si>
    <t>38</t>
  </si>
  <si>
    <t>998786202</t>
  </si>
  <si>
    <t>Přesun hmot procentní pro čalounické úpravy v objektech v do 12 m</t>
  </si>
  <si>
    <t>-1082824760</t>
  </si>
  <si>
    <t>VRN</t>
  </si>
  <si>
    <t>Vedlejší rozpočtové náklady</t>
  </si>
  <si>
    <t>VRN3</t>
  </si>
  <si>
    <t>Zařízení staveniště</t>
  </si>
  <si>
    <t>39</t>
  </si>
  <si>
    <t>030001000</t>
  </si>
  <si>
    <t>1024</t>
  </si>
  <si>
    <t>-436964936</t>
  </si>
  <si>
    <t>VRN7</t>
  </si>
  <si>
    <t>Provozní vlivy</t>
  </si>
  <si>
    <t>40</t>
  </si>
  <si>
    <t>070001000</t>
  </si>
  <si>
    <t>1086812735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</si>
</sst>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2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/>
    </xf>
    <xf numFmtId="0" fontId="0" fillId="0" borderId="3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6" fillId="0" borderId="10" xfId="0" applyNumberFormat="1" applyFont="1" applyBorder="1" applyAlignment="1">
      <alignment/>
    </xf>
    <xf numFmtId="166" fontId="26" fillId="0" borderId="11" xfId="0" applyNumberFormat="1" applyFont="1" applyBorder="1" applyAlignment="1">
      <alignment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8" fillId="0" borderId="3" xfId="0" applyFont="1" applyBorder="1" applyAlignment="1">
      <alignment vertical="center"/>
    </xf>
    <xf numFmtId="0" fontId="28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2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43">
      <selection activeCell="AM47" sqref="AM47:AN4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168" t="s">
        <v>5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ht="12" customHeight="1">
      <c r="B5" s="17"/>
      <c r="D5" s="20" t="s">
        <v>12</v>
      </c>
      <c r="K5" s="165" t="s">
        <v>13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R5" s="17"/>
      <c r="BS5" s="14" t="s">
        <v>6</v>
      </c>
    </row>
    <row r="6" spans="2:71" ht="36.95" customHeight="1">
      <c r="B6" s="17"/>
      <c r="D6" s="21" t="s">
        <v>14</v>
      </c>
      <c r="K6" s="167" t="s">
        <v>15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R6" s="17"/>
      <c r="BS6" s="14" t="s">
        <v>6</v>
      </c>
    </row>
    <row r="7" spans="2:71" ht="12" customHeight="1">
      <c r="B7" s="17"/>
      <c r="D7" s="22" t="s">
        <v>16</v>
      </c>
      <c r="K7" s="14" t="s">
        <v>1</v>
      </c>
      <c r="AK7" s="22" t="s">
        <v>17</v>
      </c>
      <c r="AN7" s="14" t="s">
        <v>1</v>
      </c>
      <c r="AR7" s="17"/>
      <c r="BS7" s="14" t="s">
        <v>6</v>
      </c>
    </row>
    <row r="8" spans="2:71" ht="12" customHeight="1">
      <c r="B8" s="17"/>
      <c r="D8" s="22" t="s">
        <v>18</v>
      </c>
      <c r="K8" s="14" t="s">
        <v>19</v>
      </c>
      <c r="AK8" s="22" t="s">
        <v>20</v>
      </c>
      <c r="AN8" s="156" t="s">
        <v>19</v>
      </c>
      <c r="AR8" s="17"/>
      <c r="BS8" s="14" t="s">
        <v>6</v>
      </c>
    </row>
    <row r="9" spans="2:71" ht="14.45" customHeight="1">
      <c r="B9" s="17"/>
      <c r="AR9" s="17"/>
      <c r="BS9" s="14" t="s">
        <v>6</v>
      </c>
    </row>
    <row r="10" spans="2:71" ht="12" customHeight="1">
      <c r="B10" s="17"/>
      <c r="D10" s="22" t="s">
        <v>21</v>
      </c>
      <c r="AK10" s="22" t="s">
        <v>22</v>
      </c>
      <c r="AN10" s="14" t="s">
        <v>1</v>
      </c>
      <c r="AR10" s="17"/>
      <c r="BS10" s="14" t="s">
        <v>6</v>
      </c>
    </row>
    <row r="11" spans="2:71" ht="18.6" customHeight="1">
      <c r="B11" s="17"/>
      <c r="E11" s="14" t="s">
        <v>19</v>
      </c>
      <c r="AK11" s="22" t="s">
        <v>23</v>
      </c>
      <c r="AN11" s="14" t="s">
        <v>1</v>
      </c>
      <c r="AR11" s="17"/>
      <c r="BS11" s="14" t="s">
        <v>6</v>
      </c>
    </row>
    <row r="12" spans="2:71" ht="6.95" customHeight="1">
      <c r="B12" s="17"/>
      <c r="AR12" s="17"/>
      <c r="BS12" s="14" t="s">
        <v>6</v>
      </c>
    </row>
    <row r="13" spans="2:71" ht="12" customHeight="1">
      <c r="B13" s="17"/>
      <c r="D13" s="22" t="s">
        <v>24</v>
      </c>
      <c r="AK13" s="22" t="s">
        <v>22</v>
      </c>
      <c r="AN13" s="14" t="s">
        <v>1</v>
      </c>
      <c r="AR13" s="17"/>
      <c r="BS13" s="14" t="s">
        <v>6</v>
      </c>
    </row>
    <row r="14" spans="2:71" ht="12">
      <c r="B14" s="17"/>
      <c r="E14" s="14" t="s">
        <v>19</v>
      </c>
      <c r="AK14" s="22" t="s">
        <v>23</v>
      </c>
      <c r="AN14" s="14" t="s">
        <v>1</v>
      </c>
      <c r="AR14" s="17"/>
      <c r="BS14" s="14" t="s">
        <v>6</v>
      </c>
    </row>
    <row r="15" spans="2:71" ht="6.95" customHeight="1">
      <c r="B15" s="17"/>
      <c r="AR15" s="17"/>
      <c r="BS15" s="14" t="s">
        <v>3</v>
      </c>
    </row>
    <row r="16" spans="2:71" ht="12" customHeight="1">
      <c r="B16" s="17"/>
      <c r="D16" s="22" t="s">
        <v>25</v>
      </c>
      <c r="AK16" s="22" t="s">
        <v>22</v>
      </c>
      <c r="AN16" s="14" t="s">
        <v>1</v>
      </c>
      <c r="AR16" s="17"/>
      <c r="BS16" s="14" t="s">
        <v>3</v>
      </c>
    </row>
    <row r="17" spans="2:71" ht="18.6" customHeight="1">
      <c r="B17" s="17"/>
      <c r="E17" s="14" t="s">
        <v>19</v>
      </c>
      <c r="AK17" s="22" t="s">
        <v>23</v>
      </c>
      <c r="AN17" s="14" t="s">
        <v>1</v>
      </c>
      <c r="AR17" s="17"/>
      <c r="BS17" s="14" t="s">
        <v>26</v>
      </c>
    </row>
    <row r="18" spans="2:71" ht="6.95" customHeight="1">
      <c r="B18" s="17"/>
      <c r="AR18" s="17"/>
      <c r="BS18" s="14" t="s">
        <v>6</v>
      </c>
    </row>
    <row r="19" spans="2:71" ht="12" customHeight="1">
      <c r="B19" s="17"/>
      <c r="D19" s="22" t="s">
        <v>27</v>
      </c>
      <c r="AK19" s="22" t="s">
        <v>22</v>
      </c>
      <c r="AN19" s="14" t="s">
        <v>1</v>
      </c>
      <c r="AR19" s="17"/>
      <c r="BS19" s="14" t="s">
        <v>6</v>
      </c>
    </row>
    <row r="20" spans="2:71" ht="18.6" customHeight="1">
      <c r="B20" s="17"/>
      <c r="E20" s="14" t="s">
        <v>19</v>
      </c>
      <c r="AK20" s="22" t="s">
        <v>23</v>
      </c>
      <c r="AN20" s="14" t="s">
        <v>1</v>
      </c>
      <c r="AR20" s="17"/>
      <c r="BS20" s="14" t="s">
        <v>26</v>
      </c>
    </row>
    <row r="21" spans="2:44" ht="6.95" customHeight="1">
      <c r="B21" s="17"/>
      <c r="AR21" s="17"/>
    </row>
    <row r="22" spans="2:44" ht="12" customHeight="1">
      <c r="B22" s="17"/>
      <c r="D22" s="22" t="s">
        <v>28</v>
      </c>
      <c r="AR22" s="17"/>
    </row>
    <row r="23" spans="2:44" ht="16.5" customHeight="1">
      <c r="B23" s="17"/>
      <c r="E23" s="169" t="s">
        <v>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R23" s="17"/>
    </row>
    <row r="24" spans="2:44" ht="6.95" customHeight="1">
      <c r="B24" s="17"/>
      <c r="AR24" s="17"/>
    </row>
    <row r="25" spans="2:44" ht="6.95" customHeight="1">
      <c r="B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7"/>
    </row>
    <row r="26" spans="2:44" s="1" customFormat="1" ht="25.9" customHeight="1">
      <c r="B26" s="25"/>
      <c r="D26" s="26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0">
        <f>ROUND(AG54,2)</f>
        <v>0</v>
      </c>
      <c r="AL26" s="171"/>
      <c r="AM26" s="171"/>
      <c r="AN26" s="171"/>
      <c r="AO26" s="171"/>
      <c r="AR26" s="25"/>
    </row>
    <row r="27" spans="2:44" s="1" customFormat="1" ht="6.95" customHeight="1">
      <c r="B27" s="25"/>
      <c r="AR27" s="25"/>
    </row>
    <row r="28" spans="2:44" s="1" customFormat="1" ht="12">
      <c r="B28" s="25"/>
      <c r="L28" s="164" t="s">
        <v>30</v>
      </c>
      <c r="M28" s="164"/>
      <c r="N28" s="164"/>
      <c r="O28" s="164"/>
      <c r="P28" s="164"/>
      <c r="W28" s="164" t="s">
        <v>31</v>
      </c>
      <c r="X28" s="164"/>
      <c r="Y28" s="164"/>
      <c r="Z28" s="164"/>
      <c r="AA28" s="164"/>
      <c r="AB28" s="164"/>
      <c r="AC28" s="164"/>
      <c r="AD28" s="164"/>
      <c r="AE28" s="164"/>
      <c r="AK28" s="164" t="s">
        <v>32</v>
      </c>
      <c r="AL28" s="164"/>
      <c r="AM28" s="164"/>
      <c r="AN28" s="164"/>
      <c r="AO28" s="164"/>
      <c r="AR28" s="25"/>
    </row>
    <row r="29" spans="2:44" s="2" customFormat="1" ht="14.45" customHeight="1">
      <c r="B29" s="29"/>
      <c r="D29" s="22" t="s">
        <v>33</v>
      </c>
      <c r="F29" s="22" t="s">
        <v>34</v>
      </c>
      <c r="L29" s="163">
        <v>0.21</v>
      </c>
      <c r="M29" s="162"/>
      <c r="N29" s="162"/>
      <c r="O29" s="162"/>
      <c r="P29" s="162"/>
      <c r="W29" s="161">
        <f>ROUND(AZ54,2)</f>
        <v>0</v>
      </c>
      <c r="X29" s="162"/>
      <c r="Y29" s="162"/>
      <c r="Z29" s="162"/>
      <c r="AA29" s="162"/>
      <c r="AB29" s="162"/>
      <c r="AC29" s="162"/>
      <c r="AD29" s="162"/>
      <c r="AE29" s="162"/>
      <c r="AK29" s="161">
        <f>ROUND(AV54,2)</f>
        <v>0</v>
      </c>
      <c r="AL29" s="162"/>
      <c r="AM29" s="162"/>
      <c r="AN29" s="162"/>
      <c r="AO29" s="162"/>
      <c r="AR29" s="29"/>
    </row>
    <row r="30" spans="2:44" s="2" customFormat="1" ht="14.45" customHeight="1">
      <c r="B30" s="29"/>
      <c r="F30" s="22" t="s">
        <v>35</v>
      </c>
      <c r="L30" s="163">
        <v>0.15</v>
      </c>
      <c r="M30" s="162"/>
      <c r="N30" s="162"/>
      <c r="O30" s="162"/>
      <c r="P30" s="162"/>
      <c r="W30" s="161">
        <f>ROUND(BA54,2)</f>
        <v>0</v>
      </c>
      <c r="X30" s="162"/>
      <c r="Y30" s="162"/>
      <c r="Z30" s="162"/>
      <c r="AA30" s="162"/>
      <c r="AB30" s="162"/>
      <c r="AC30" s="162"/>
      <c r="AD30" s="162"/>
      <c r="AE30" s="162"/>
      <c r="AK30" s="161">
        <f>ROUND(AW54,2)</f>
        <v>0</v>
      </c>
      <c r="AL30" s="162"/>
      <c r="AM30" s="162"/>
      <c r="AN30" s="162"/>
      <c r="AO30" s="162"/>
      <c r="AR30" s="29"/>
    </row>
    <row r="31" spans="2:44" s="2" customFormat="1" ht="14.45" customHeight="1" hidden="1">
      <c r="B31" s="29"/>
      <c r="F31" s="22" t="s">
        <v>36</v>
      </c>
      <c r="L31" s="163">
        <v>0.21</v>
      </c>
      <c r="M31" s="162"/>
      <c r="N31" s="162"/>
      <c r="O31" s="162"/>
      <c r="P31" s="162"/>
      <c r="W31" s="161">
        <f>ROUND(BB54,2)</f>
        <v>0</v>
      </c>
      <c r="X31" s="162"/>
      <c r="Y31" s="162"/>
      <c r="Z31" s="162"/>
      <c r="AA31" s="162"/>
      <c r="AB31" s="162"/>
      <c r="AC31" s="162"/>
      <c r="AD31" s="162"/>
      <c r="AE31" s="162"/>
      <c r="AK31" s="161">
        <v>0</v>
      </c>
      <c r="AL31" s="162"/>
      <c r="AM31" s="162"/>
      <c r="AN31" s="162"/>
      <c r="AO31" s="162"/>
      <c r="AR31" s="29"/>
    </row>
    <row r="32" spans="2:44" s="2" customFormat="1" ht="14.45" customHeight="1" hidden="1">
      <c r="B32" s="29"/>
      <c r="F32" s="22" t="s">
        <v>37</v>
      </c>
      <c r="L32" s="163">
        <v>0.15</v>
      </c>
      <c r="M32" s="162"/>
      <c r="N32" s="162"/>
      <c r="O32" s="162"/>
      <c r="P32" s="162"/>
      <c r="W32" s="161">
        <f>ROUND(BC54,2)</f>
        <v>0</v>
      </c>
      <c r="X32" s="162"/>
      <c r="Y32" s="162"/>
      <c r="Z32" s="162"/>
      <c r="AA32" s="162"/>
      <c r="AB32" s="162"/>
      <c r="AC32" s="162"/>
      <c r="AD32" s="162"/>
      <c r="AE32" s="162"/>
      <c r="AK32" s="161">
        <v>0</v>
      </c>
      <c r="AL32" s="162"/>
      <c r="AM32" s="162"/>
      <c r="AN32" s="162"/>
      <c r="AO32" s="162"/>
      <c r="AR32" s="29"/>
    </row>
    <row r="33" spans="2:44" s="2" customFormat="1" ht="14.45" customHeight="1" hidden="1">
      <c r="B33" s="29"/>
      <c r="F33" s="22" t="s">
        <v>38</v>
      </c>
      <c r="L33" s="163">
        <v>0</v>
      </c>
      <c r="M33" s="162"/>
      <c r="N33" s="162"/>
      <c r="O33" s="162"/>
      <c r="P33" s="162"/>
      <c r="W33" s="161">
        <f>ROUND(BD54,2)</f>
        <v>0</v>
      </c>
      <c r="X33" s="162"/>
      <c r="Y33" s="162"/>
      <c r="Z33" s="162"/>
      <c r="AA33" s="162"/>
      <c r="AB33" s="162"/>
      <c r="AC33" s="162"/>
      <c r="AD33" s="162"/>
      <c r="AE33" s="162"/>
      <c r="AK33" s="161">
        <v>0</v>
      </c>
      <c r="AL33" s="162"/>
      <c r="AM33" s="162"/>
      <c r="AN33" s="162"/>
      <c r="AO33" s="162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1"/>
      <c r="D35" s="32" t="s">
        <v>39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40</v>
      </c>
      <c r="U35" s="33"/>
      <c r="V35" s="33"/>
      <c r="W35" s="33"/>
      <c r="X35" s="157" t="s">
        <v>41</v>
      </c>
      <c r="Y35" s="158"/>
      <c r="Z35" s="158"/>
      <c r="AA35" s="158"/>
      <c r="AB35" s="158"/>
      <c r="AC35" s="33"/>
      <c r="AD35" s="33"/>
      <c r="AE35" s="33"/>
      <c r="AF35" s="33"/>
      <c r="AG35" s="33"/>
      <c r="AH35" s="33"/>
      <c r="AI35" s="33"/>
      <c r="AJ35" s="33"/>
      <c r="AK35" s="159">
        <f>SUM(AK26:AK33)</f>
        <v>0</v>
      </c>
      <c r="AL35" s="158"/>
      <c r="AM35" s="158"/>
      <c r="AN35" s="158"/>
      <c r="AO35" s="160"/>
      <c r="AP35" s="31"/>
      <c r="AQ35" s="31"/>
      <c r="AR35" s="25"/>
    </row>
    <row r="36" spans="2:44" s="1" customFormat="1" ht="6.95" customHeight="1">
      <c r="B36" s="25"/>
      <c r="AR36" s="25"/>
    </row>
    <row r="37" spans="2:44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25"/>
    </row>
    <row r="41" spans="2:44" s="1" customFormat="1" ht="6.9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25"/>
    </row>
    <row r="42" spans="2:44" s="1" customFormat="1" ht="24.95" customHeight="1">
      <c r="B42" s="25"/>
      <c r="C42" s="18" t="s">
        <v>42</v>
      </c>
      <c r="AR42" s="25"/>
    </row>
    <row r="43" spans="2:44" s="1" customFormat="1" ht="6.95" customHeight="1">
      <c r="B43" s="25"/>
      <c r="AR43" s="25"/>
    </row>
    <row r="44" spans="2:44" s="1" customFormat="1" ht="12" customHeight="1">
      <c r="B44" s="25"/>
      <c r="C44" s="22" t="s">
        <v>12</v>
      </c>
      <c r="L44" s="1" t="str">
        <f>K5</f>
        <v>080/19</v>
      </c>
      <c r="AR44" s="25"/>
    </row>
    <row r="45" spans="2:44" s="3" customFormat="1" ht="36.95" customHeight="1">
      <c r="B45" s="39"/>
      <c r="C45" s="40" t="s">
        <v>14</v>
      </c>
      <c r="L45" s="182" t="str">
        <f>K6</f>
        <v>SPŠ Velíšská - výměna oken a dveří</v>
      </c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R45" s="39"/>
    </row>
    <row r="46" spans="2:44" s="1" customFormat="1" ht="6.95" customHeight="1">
      <c r="B46" s="25"/>
      <c r="AR46" s="25"/>
    </row>
    <row r="47" spans="2:44" s="1" customFormat="1" ht="12" customHeight="1">
      <c r="B47" s="25"/>
      <c r="C47" s="22" t="s">
        <v>18</v>
      </c>
      <c r="L47" s="41" t="str">
        <f>IF(K8="","",K8)</f>
        <v xml:space="preserve"> </v>
      </c>
      <c r="AI47" s="22" t="s">
        <v>20</v>
      </c>
      <c r="AM47" s="184" t="s">
        <v>19</v>
      </c>
      <c r="AN47" s="185"/>
      <c r="AR47" s="25"/>
    </row>
    <row r="48" spans="2:44" s="1" customFormat="1" ht="6.95" customHeight="1">
      <c r="B48" s="25"/>
      <c r="AR48" s="25"/>
    </row>
    <row r="49" spans="2:56" s="1" customFormat="1" ht="13.7" customHeight="1">
      <c r="B49" s="25"/>
      <c r="C49" s="22" t="s">
        <v>21</v>
      </c>
      <c r="L49" s="1" t="str">
        <f>IF(E11="","",E11)</f>
        <v xml:space="preserve"> </v>
      </c>
      <c r="AI49" s="22" t="s">
        <v>25</v>
      </c>
      <c r="AM49" s="186" t="str">
        <f>IF(E17="","",E17)</f>
        <v xml:space="preserve"> </v>
      </c>
      <c r="AN49" s="187"/>
      <c r="AO49" s="187"/>
      <c r="AP49" s="187"/>
      <c r="AR49" s="25"/>
      <c r="AS49" s="188" t="s">
        <v>43</v>
      </c>
      <c r="AT49" s="189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2:56" s="1" customFormat="1" ht="13.7" customHeight="1">
      <c r="B50" s="25"/>
      <c r="C50" s="22" t="s">
        <v>24</v>
      </c>
      <c r="L50" s="1" t="str">
        <f>IF(E14="","",E14)</f>
        <v xml:space="preserve"> </v>
      </c>
      <c r="AI50" s="22" t="s">
        <v>27</v>
      </c>
      <c r="AM50" s="186" t="str">
        <f>IF(E20="","",E20)</f>
        <v xml:space="preserve"> </v>
      </c>
      <c r="AN50" s="187"/>
      <c r="AO50" s="187"/>
      <c r="AP50" s="187"/>
      <c r="AR50" s="25"/>
      <c r="AS50" s="190"/>
      <c r="AT50" s="191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56" s="1" customFormat="1" ht="10.7" customHeight="1">
      <c r="B51" s="25"/>
      <c r="AR51" s="25"/>
      <c r="AS51" s="190"/>
      <c r="AT51" s="191"/>
      <c r="AU51" s="46"/>
      <c r="AV51" s="46"/>
      <c r="AW51" s="46"/>
      <c r="AX51" s="46"/>
      <c r="AY51" s="46"/>
      <c r="AZ51" s="46"/>
      <c r="BA51" s="46"/>
      <c r="BB51" s="46"/>
      <c r="BC51" s="46"/>
      <c r="BD51" s="47"/>
    </row>
    <row r="52" spans="2:56" s="1" customFormat="1" ht="29.25" customHeight="1">
      <c r="B52" s="25"/>
      <c r="C52" s="172" t="s">
        <v>44</v>
      </c>
      <c r="D52" s="173"/>
      <c r="E52" s="173"/>
      <c r="F52" s="173"/>
      <c r="G52" s="173"/>
      <c r="H52" s="48"/>
      <c r="I52" s="174" t="s">
        <v>45</v>
      </c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5" t="s">
        <v>46</v>
      </c>
      <c r="AH52" s="173"/>
      <c r="AI52" s="173"/>
      <c r="AJ52" s="173"/>
      <c r="AK52" s="173"/>
      <c r="AL52" s="173"/>
      <c r="AM52" s="173"/>
      <c r="AN52" s="174" t="s">
        <v>47</v>
      </c>
      <c r="AO52" s="173"/>
      <c r="AP52" s="176"/>
      <c r="AQ52" s="49" t="s">
        <v>48</v>
      </c>
      <c r="AR52" s="25"/>
      <c r="AS52" s="50" t="s">
        <v>49</v>
      </c>
      <c r="AT52" s="51" t="s">
        <v>50</v>
      </c>
      <c r="AU52" s="51" t="s">
        <v>51</v>
      </c>
      <c r="AV52" s="51" t="s">
        <v>52</v>
      </c>
      <c r="AW52" s="51" t="s">
        <v>53</v>
      </c>
      <c r="AX52" s="51" t="s">
        <v>54</v>
      </c>
      <c r="AY52" s="51" t="s">
        <v>55</v>
      </c>
      <c r="AZ52" s="51" t="s">
        <v>56</v>
      </c>
      <c r="BA52" s="51" t="s">
        <v>57</v>
      </c>
      <c r="BB52" s="51" t="s">
        <v>58</v>
      </c>
      <c r="BC52" s="51" t="s">
        <v>59</v>
      </c>
      <c r="BD52" s="52" t="s">
        <v>60</v>
      </c>
    </row>
    <row r="53" spans="2:56" s="1" customFormat="1" ht="10.7" customHeight="1">
      <c r="B53" s="25"/>
      <c r="AR53" s="25"/>
      <c r="AS53" s="5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4"/>
    </row>
    <row r="54" spans="2:90" s="4" customFormat="1" ht="32.45" customHeight="1">
      <c r="B54" s="54"/>
      <c r="C54" s="55" t="s">
        <v>61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180">
        <f>ROUND(AG55,2)</f>
        <v>0</v>
      </c>
      <c r="AH54" s="180"/>
      <c r="AI54" s="180"/>
      <c r="AJ54" s="180"/>
      <c r="AK54" s="180"/>
      <c r="AL54" s="180"/>
      <c r="AM54" s="180"/>
      <c r="AN54" s="181">
        <f>SUM(AG54,AT54)</f>
        <v>0</v>
      </c>
      <c r="AO54" s="181"/>
      <c r="AP54" s="181"/>
      <c r="AQ54" s="58" t="s">
        <v>1</v>
      </c>
      <c r="AR54" s="54"/>
      <c r="AS54" s="59">
        <f>ROUND(AS55,2)</f>
        <v>0</v>
      </c>
      <c r="AT54" s="60">
        <f>ROUND(SUM(AV54:AW54),2)</f>
        <v>0</v>
      </c>
      <c r="AU54" s="61">
        <f>ROUND(AU55,5)</f>
        <v>1005.91065</v>
      </c>
      <c r="AV54" s="60">
        <f>ROUND(AZ54*L29,2)</f>
        <v>0</v>
      </c>
      <c r="AW54" s="60">
        <f>ROUND(BA54*L30,2)</f>
        <v>0</v>
      </c>
      <c r="AX54" s="60">
        <f>ROUND(BB54*L29,2)</f>
        <v>0</v>
      </c>
      <c r="AY54" s="60">
        <f>ROUND(BC54*L30,2)</f>
        <v>0</v>
      </c>
      <c r="AZ54" s="60">
        <f>ROUND(AZ55,2)</f>
        <v>0</v>
      </c>
      <c r="BA54" s="60">
        <f>ROUND(BA55,2)</f>
        <v>0</v>
      </c>
      <c r="BB54" s="60">
        <f>ROUND(BB55,2)</f>
        <v>0</v>
      </c>
      <c r="BC54" s="60">
        <f>ROUND(BC55,2)</f>
        <v>0</v>
      </c>
      <c r="BD54" s="62">
        <f>ROUND(BD55,2)</f>
        <v>0</v>
      </c>
      <c r="BS54" s="63" t="s">
        <v>62</v>
      </c>
      <c r="BT54" s="63" t="s">
        <v>63</v>
      </c>
      <c r="BV54" s="63" t="s">
        <v>64</v>
      </c>
      <c r="BW54" s="63" t="s">
        <v>4</v>
      </c>
      <c r="BX54" s="63" t="s">
        <v>65</v>
      </c>
      <c r="CL54" s="63" t="s">
        <v>1</v>
      </c>
    </row>
    <row r="55" spans="1:90" s="5" customFormat="1" ht="16.5" customHeight="1">
      <c r="A55" s="64" t="s">
        <v>66</v>
      </c>
      <c r="B55" s="65"/>
      <c r="C55" s="66"/>
      <c r="D55" s="179" t="s">
        <v>13</v>
      </c>
      <c r="E55" s="179"/>
      <c r="F55" s="179"/>
      <c r="G55" s="179"/>
      <c r="H55" s="179"/>
      <c r="I55" s="67"/>
      <c r="J55" s="179" t="s">
        <v>15</v>
      </c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7">
        <f>'080-19 - SPŠ Velíšská - v...'!J28</f>
        <v>0</v>
      </c>
      <c r="AH55" s="178"/>
      <c r="AI55" s="178"/>
      <c r="AJ55" s="178"/>
      <c r="AK55" s="178"/>
      <c r="AL55" s="178"/>
      <c r="AM55" s="178"/>
      <c r="AN55" s="177">
        <f>SUM(AG55,AT55)</f>
        <v>0</v>
      </c>
      <c r="AO55" s="178"/>
      <c r="AP55" s="178"/>
      <c r="AQ55" s="68" t="s">
        <v>67</v>
      </c>
      <c r="AR55" s="65"/>
      <c r="AS55" s="69">
        <v>0</v>
      </c>
      <c r="AT55" s="70">
        <f>ROUND(SUM(AV55:AW55),2)</f>
        <v>0</v>
      </c>
      <c r="AU55" s="71">
        <f>'080-19 - SPŠ Velíšská - v...'!P85</f>
        <v>1005.91065</v>
      </c>
      <c r="AV55" s="70">
        <f>'080-19 - SPŠ Velíšská - v...'!J31</f>
        <v>0</v>
      </c>
      <c r="AW55" s="70">
        <f>'080-19 - SPŠ Velíšská - v...'!J32</f>
        <v>0</v>
      </c>
      <c r="AX55" s="70">
        <f>'080-19 - SPŠ Velíšská - v...'!J33</f>
        <v>0</v>
      </c>
      <c r="AY55" s="70">
        <f>'080-19 - SPŠ Velíšská - v...'!J34</f>
        <v>0</v>
      </c>
      <c r="AZ55" s="70">
        <f>'080-19 - SPŠ Velíšská - v...'!F31</f>
        <v>0</v>
      </c>
      <c r="BA55" s="70">
        <f>'080-19 - SPŠ Velíšská - v...'!F32</f>
        <v>0</v>
      </c>
      <c r="BB55" s="70">
        <f>'080-19 - SPŠ Velíšská - v...'!F33</f>
        <v>0</v>
      </c>
      <c r="BC55" s="70">
        <f>'080-19 - SPŠ Velíšská - v...'!F34</f>
        <v>0</v>
      </c>
      <c r="BD55" s="72">
        <f>'080-19 - SPŠ Velíšská - v...'!F35</f>
        <v>0</v>
      </c>
      <c r="BT55" s="73" t="s">
        <v>68</v>
      </c>
      <c r="BU55" s="73" t="s">
        <v>69</v>
      </c>
      <c r="BV55" s="73" t="s">
        <v>64</v>
      </c>
      <c r="BW55" s="73" t="s">
        <v>4</v>
      </c>
      <c r="BX55" s="73" t="s">
        <v>65</v>
      </c>
      <c r="CL55" s="73" t="s">
        <v>1</v>
      </c>
    </row>
    <row r="56" spans="2:44" s="1" customFormat="1" ht="30" customHeight="1">
      <c r="B56" s="25"/>
      <c r="AR56" s="25"/>
    </row>
    <row r="57" spans="2:44" s="1" customFormat="1" ht="6.95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25"/>
    </row>
  </sheetData>
  <mergeCells count="40"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55" location="'080-19 - SPŠ Velíšská - 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4"/>
  <sheetViews>
    <sheetView showGridLines="0" tabSelected="1" workbookViewId="0" topLeftCell="A204">
      <selection activeCell="I86" sqref="I8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4"/>
    </row>
    <row r="2" spans="12:46" ht="36.95" customHeight="1">
      <c r="L2" s="168" t="s">
        <v>5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14" t="s">
        <v>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2:46" ht="24.95" customHeight="1">
      <c r="B4" s="17"/>
      <c r="D4" s="18" t="s">
        <v>71</v>
      </c>
      <c r="L4" s="17"/>
      <c r="M4" s="19" t="s">
        <v>10</v>
      </c>
      <c r="AT4" s="14" t="s">
        <v>3</v>
      </c>
    </row>
    <row r="5" spans="2:12" ht="6.95" customHeight="1">
      <c r="B5" s="17"/>
      <c r="L5" s="17"/>
    </row>
    <row r="6" spans="2:12" s="1" customFormat="1" ht="12" customHeight="1">
      <c r="B6" s="25"/>
      <c r="D6" s="22" t="s">
        <v>14</v>
      </c>
      <c r="L6" s="25"/>
    </row>
    <row r="7" spans="2:12" s="1" customFormat="1" ht="36.95" customHeight="1">
      <c r="B7" s="25"/>
      <c r="E7" s="182" t="s">
        <v>15</v>
      </c>
      <c r="F7" s="187"/>
      <c r="G7" s="187"/>
      <c r="H7" s="187"/>
      <c r="L7" s="25"/>
    </row>
    <row r="8" spans="2:12" s="1" customFormat="1" ht="12">
      <c r="B8" s="25"/>
      <c r="L8" s="25"/>
    </row>
    <row r="9" spans="2:12" s="1" customFormat="1" ht="12" customHeight="1">
      <c r="B9" s="25"/>
      <c r="D9" s="22" t="s">
        <v>16</v>
      </c>
      <c r="F9" s="14" t="s">
        <v>1</v>
      </c>
      <c r="I9" s="22" t="s">
        <v>17</v>
      </c>
      <c r="J9" s="14" t="s">
        <v>1</v>
      </c>
      <c r="L9" s="25"/>
    </row>
    <row r="10" spans="2:12" s="1" customFormat="1" ht="12" customHeight="1">
      <c r="B10" s="25"/>
      <c r="D10" s="22" t="s">
        <v>18</v>
      </c>
      <c r="F10" s="14" t="s">
        <v>19</v>
      </c>
      <c r="I10" s="22" t="s">
        <v>20</v>
      </c>
      <c r="J10" s="155" t="s">
        <v>19</v>
      </c>
      <c r="L10" s="25"/>
    </row>
    <row r="11" spans="2:12" s="1" customFormat="1" ht="10.7" customHeight="1">
      <c r="B11" s="25"/>
      <c r="L11" s="25"/>
    </row>
    <row r="12" spans="2:12" s="1" customFormat="1" ht="12" customHeight="1">
      <c r="B12" s="25"/>
      <c r="D12" s="22" t="s">
        <v>21</v>
      </c>
      <c r="I12" s="22" t="s">
        <v>22</v>
      </c>
      <c r="J12" s="14" t="str">
        <f>IF('Rekapitulace stavby'!AN10="","",'Rekapitulace stavby'!AN10)</f>
        <v/>
      </c>
      <c r="L12" s="25"/>
    </row>
    <row r="13" spans="2:12" s="1" customFormat="1" ht="18" customHeight="1">
      <c r="B13" s="25"/>
      <c r="E13" s="14" t="str">
        <f>IF('Rekapitulace stavby'!E11="","",'Rekapitulace stavby'!E11)</f>
        <v xml:space="preserve"> </v>
      </c>
      <c r="I13" s="22" t="s">
        <v>23</v>
      </c>
      <c r="J13" s="14" t="str">
        <f>IF('Rekapitulace stavby'!AN11="","",'Rekapitulace stavby'!AN11)</f>
        <v/>
      </c>
      <c r="L13" s="25"/>
    </row>
    <row r="14" spans="2:12" s="1" customFormat="1" ht="6.95" customHeight="1">
      <c r="B14" s="25"/>
      <c r="L14" s="25"/>
    </row>
    <row r="15" spans="2:12" s="1" customFormat="1" ht="12" customHeight="1">
      <c r="B15" s="25"/>
      <c r="D15" s="22" t="s">
        <v>24</v>
      </c>
      <c r="I15" s="22" t="s">
        <v>22</v>
      </c>
      <c r="J15" s="14" t="str">
        <f>'Rekapitulace stavby'!AN13</f>
        <v/>
      </c>
      <c r="L15" s="25"/>
    </row>
    <row r="16" spans="2:12" s="1" customFormat="1" ht="18" customHeight="1">
      <c r="B16" s="25"/>
      <c r="E16" s="165" t="str">
        <f>'Rekapitulace stavby'!E14</f>
        <v xml:space="preserve"> </v>
      </c>
      <c r="F16" s="165"/>
      <c r="G16" s="165"/>
      <c r="H16" s="165"/>
      <c r="I16" s="22" t="s">
        <v>23</v>
      </c>
      <c r="J16" s="14" t="str">
        <f>'Rekapitulace stavby'!AN14</f>
        <v/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2" t="s">
        <v>25</v>
      </c>
      <c r="I18" s="22" t="s">
        <v>22</v>
      </c>
      <c r="J18" s="14" t="str">
        <f>IF('Rekapitulace stavby'!AN16="","",'Rekapitulace stavby'!AN16)</f>
        <v/>
      </c>
      <c r="L18" s="25"/>
    </row>
    <row r="19" spans="2:12" s="1" customFormat="1" ht="18" customHeight="1">
      <c r="B19" s="25"/>
      <c r="E19" s="14" t="str">
        <f>IF('Rekapitulace stavby'!E17="","",'Rekapitulace stavby'!E17)</f>
        <v xml:space="preserve"> </v>
      </c>
      <c r="I19" s="22" t="s">
        <v>23</v>
      </c>
      <c r="J19" s="14" t="str">
        <f>IF('Rekapitulace stavby'!AN17="","",'Rekapitulace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27</v>
      </c>
      <c r="I21" s="22" t="s">
        <v>22</v>
      </c>
      <c r="J21" s="14" t="str">
        <f>IF('Rekapitulace stavby'!AN19="","",'Rekapitulace stavby'!AN19)</f>
        <v/>
      </c>
      <c r="L21" s="25"/>
    </row>
    <row r="22" spans="2:12" s="1" customFormat="1" ht="18" customHeight="1">
      <c r="B22" s="25"/>
      <c r="E22" s="14" t="str">
        <f>IF('Rekapitulace stavby'!E20="","",'Rekapitulace stavby'!E20)</f>
        <v xml:space="preserve"> </v>
      </c>
      <c r="I22" s="22" t="s">
        <v>23</v>
      </c>
      <c r="J22" s="14" t="str">
        <f>IF('Rekapitulace stavby'!AN20="","",'Rekapitulace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28</v>
      </c>
      <c r="L24" s="25"/>
    </row>
    <row r="25" spans="2:12" s="6" customFormat="1" ht="16.5" customHeight="1">
      <c r="B25" s="75"/>
      <c r="E25" s="169" t="s">
        <v>1</v>
      </c>
      <c r="F25" s="169"/>
      <c r="G25" s="169"/>
      <c r="H25" s="169"/>
      <c r="L25" s="75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3"/>
      <c r="E27" s="43"/>
      <c r="F27" s="43"/>
      <c r="G27" s="43"/>
      <c r="H27" s="43"/>
      <c r="I27" s="43"/>
      <c r="J27" s="43"/>
      <c r="K27" s="43"/>
      <c r="L27" s="25"/>
    </row>
    <row r="28" spans="2:12" s="1" customFormat="1" ht="25.35" customHeight="1">
      <c r="B28" s="25"/>
      <c r="D28" s="76" t="s">
        <v>29</v>
      </c>
      <c r="J28" s="57">
        <f>ROUND(J85,2)</f>
        <v>0</v>
      </c>
      <c r="L28" s="25"/>
    </row>
    <row r="29" spans="2:12" s="1" customFormat="1" ht="6.95" customHeight="1">
      <c r="B29" s="25"/>
      <c r="D29" s="43"/>
      <c r="E29" s="43"/>
      <c r="F29" s="43"/>
      <c r="G29" s="43"/>
      <c r="H29" s="43"/>
      <c r="I29" s="43"/>
      <c r="J29" s="43"/>
      <c r="K29" s="43"/>
      <c r="L29" s="25"/>
    </row>
    <row r="30" spans="2:12" s="1" customFormat="1" ht="14.45" customHeight="1">
      <c r="B30" s="25"/>
      <c r="F30" s="28" t="s">
        <v>31</v>
      </c>
      <c r="I30" s="28" t="s">
        <v>30</v>
      </c>
      <c r="J30" s="28" t="s">
        <v>32</v>
      </c>
      <c r="L30" s="25"/>
    </row>
    <row r="31" spans="2:12" s="1" customFormat="1" ht="14.45" customHeight="1">
      <c r="B31" s="25"/>
      <c r="D31" s="22" t="s">
        <v>33</v>
      </c>
      <c r="E31" s="22" t="s">
        <v>34</v>
      </c>
      <c r="F31" s="77">
        <f>ROUND((SUM(BE85:BE193)),2)</f>
        <v>0</v>
      </c>
      <c r="I31" s="30">
        <v>0.21</v>
      </c>
      <c r="J31" s="77">
        <f>ROUND(((SUM(BE85:BE193))*I31),2)</f>
        <v>0</v>
      </c>
      <c r="L31" s="25"/>
    </row>
    <row r="32" spans="2:12" s="1" customFormat="1" ht="14.45" customHeight="1">
      <c r="B32" s="25"/>
      <c r="E32" s="22" t="s">
        <v>35</v>
      </c>
      <c r="F32" s="77">
        <f>ROUND((SUM(BF85:BF193)),2)</f>
        <v>0</v>
      </c>
      <c r="I32" s="30">
        <v>0.15</v>
      </c>
      <c r="J32" s="77">
        <f>ROUND(((SUM(BF85:BF193))*I32),2)</f>
        <v>0</v>
      </c>
      <c r="L32" s="25"/>
    </row>
    <row r="33" spans="2:12" s="1" customFormat="1" ht="14.45" customHeight="1" hidden="1">
      <c r="B33" s="25"/>
      <c r="E33" s="22" t="s">
        <v>36</v>
      </c>
      <c r="F33" s="77">
        <f>ROUND((SUM(BG85:BG193)),2)</f>
        <v>0</v>
      </c>
      <c r="I33" s="30">
        <v>0.21</v>
      </c>
      <c r="J33" s="77">
        <f>0</f>
        <v>0</v>
      </c>
      <c r="L33" s="25"/>
    </row>
    <row r="34" spans="2:12" s="1" customFormat="1" ht="14.45" customHeight="1" hidden="1">
      <c r="B34" s="25"/>
      <c r="E34" s="22" t="s">
        <v>37</v>
      </c>
      <c r="F34" s="77">
        <f>ROUND((SUM(BH85:BH193)),2)</f>
        <v>0</v>
      </c>
      <c r="I34" s="30">
        <v>0.15</v>
      </c>
      <c r="J34" s="77">
        <f>0</f>
        <v>0</v>
      </c>
      <c r="L34" s="25"/>
    </row>
    <row r="35" spans="2:12" s="1" customFormat="1" ht="14.45" customHeight="1" hidden="1">
      <c r="B35" s="25"/>
      <c r="E35" s="22" t="s">
        <v>38</v>
      </c>
      <c r="F35" s="77">
        <f>ROUND((SUM(BI85:BI193)),2)</f>
        <v>0</v>
      </c>
      <c r="I35" s="30">
        <v>0</v>
      </c>
      <c r="J35" s="77">
        <f>0</f>
        <v>0</v>
      </c>
      <c r="L35" s="25"/>
    </row>
    <row r="36" spans="2:12" s="1" customFormat="1" ht="6.95" customHeight="1">
      <c r="B36" s="25"/>
      <c r="L36" s="25"/>
    </row>
    <row r="37" spans="2:12" s="1" customFormat="1" ht="25.35" customHeight="1">
      <c r="B37" s="25"/>
      <c r="C37" s="78"/>
      <c r="D37" s="79" t="s">
        <v>39</v>
      </c>
      <c r="E37" s="48"/>
      <c r="F37" s="48"/>
      <c r="G37" s="80" t="s">
        <v>40</v>
      </c>
      <c r="H37" s="81" t="s">
        <v>41</v>
      </c>
      <c r="I37" s="48"/>
      <c r="J37" s="82">
        <f>SUM(J28:J35)</f>
        <v>0</v>
      </c>
      <c r="K37" s="83"/>
      <c r="L37" s="25"/>
    </row>
    <row r="38" spans="2:12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25"/>
    </row>
    <row r="42" spans="2:12" s="1" customFormat="1" ht="6.9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5"/>
    </row>
    <row r="43" spans="2:12" s="1" customFormat="1" ht="24.95" customHeight="1">
      <c r="B43" s="25"/>
      <c r="C43" s="18" t="s">
        <v>72</v>
      </c>
      <c r="L43" s="25"/>
    </row>
    <row r="44" spans="2:12" s="1" customFormat="1" ht="6.95" customHeight="1">
      <c r="B44" s="25"/>
      <c r="L44" s="25"/>
    </row>
    <row r="45" spans="2:12" s="1" customFormat="1" ht="12" customHeight="1">
      <c r="B45" s="25"/>
      <c r="C45" s="22" t="s">
        <v>14</v>
      </c>
      <c r="L45" s="25"/>
    </row>
    <row r="46" spans="2:12" s="1" customFormat="1" ht="16.5" customHeight="1">
      <c r="B46" s="25"/>
      <c r="E46" s="182" t="str">
        <f>E7</f>
        <v>SPŠ Velíšská - výměna oken a dveří</v>
      </c>
      <c r="F46" s="187"/>
      <c r="G46" s="187"/>
      <c r="H46" s="187"/>
      <c r="L46" s="25"/>
    </row>
    <row r="47" spans="2:12" s="1" customFormat="1" ht="6.95" customHeight="1">
      <c r="B47" s="25"/>
      <c r="L47" s="25"/>
    </row>
    <row r="48" spans="2:12" s="1" customFormat="1" ht="12" customHeight="1">
      <c r="B48" s="25"/>
      <c r="C48" s="22" t="s">
        <v>18</v>
      </c>
      <c r="F48" s="14" t="str">
        <f>F10</f>
        <v xml:space="preserve"> </v>
      </c>
      <c r="I48" s="22" t="s">
        <v>20</v>
      </c>
      <c r="J48" s="42" t="str">
        <f>IF(J10="","",J10)</f>
        <v xml:space="preserve"> </v>
      </c>
      <c r="L48" s="25"/>
    </row>
    <row r="49" spans="2:12" s="1" customFormat="1" ht="6.95" customHeight="1">
      <c r="B49" s="25"/>
      <c r="L49" s="25"/>
    </row>
    <row r="50" spans="2:12" s="1" customFormat="1" ht="13.7" customHeight="1">
      <c r="B50" s="25"/>
      <c r="C50" s="22" t="s">
        <v>21</v>
      </c>
      <c r="F50" s="14" t="str">
        <f>E13</f>
        <v xml:space="preserve"> </v>
      </c>
      <c r="I50" s="22" t="s">
        <v>25</v>
      </c>
      <c r="J50" s="23" t="str">
        <f>E19</f>
        <v xml:space="preserve"> </v>
      </c>
      <c r="L50" s="25"/>
    </row>
    <row r="51" spans="2:12" s="1" customFormat="1" ht="13.7" customHeight="1">
      <c r="B51" s="25"/>
      <c r="C51" s="22" t="s">
        <v>24</v>
      </c>
      <c r="F51" s="14" t="str">
        <f>IF(E16="","",E16)</f>
        <v xml:space="preserve"> </v>
      </c>
      <c r="I51" s="22" t="s">
        <v>27</v>
      </c>
      <c r="J51" s="23" t="str">
        <f>E22</f>
        <v xml:space="preserve"> </v>
      </c>
      <c r="L51" s="25"/>
    </row>
    <row r="52" spans="2:12" s="1" customFormat="1" ht="10.35" customHeight="1">
      <c r="B52" s="25"/>
      <c r="L52" s="25"/>
    </row>
    <row r="53" spans="2:12" s="1" customFormat="1" ht="29.25" customHeight="1">
      <c r="B53" s="25"/>
      <c r="C53" s="84" t="s">
        <v>73</v>
      </c>
      <c r="D53" s="78"/>
      <c r="E53" s="78"/>
      <c r="F53" s="78"/>
      <c r="G53" s="78"/>
      <c r="H53" s="78"/>
      <c r="I53" s="78"/>
      <c r="J53" s="85" t="s">
        <v>74</v>
      </c>
      <c r="K53" s="78"/>
      <c r="L53" s="25"/>
    </row>
    <row r="54" spans="2:12" s="1" customFormat="1" ht="10.35" customHeight="1">
      <c r="B54" s="25"/>
      <c r="L54" s="25"/>
    </row>
    <row r="55" spans="2:47" s="1" customFormat="1" ht="22.7" customHeight="1">
      <c r="B55" s="25"/>
      <c r="C55" s="86" t="s">
        <v>75</v>
      </c>
      <c r="J55" s="57">
        <f>J85</f>
        <v>0</v>
      </c>
      <c r="L55" s="25"/>
      <c r="AU55" s="14" t="s">
        <v>76</v>
      </c>
    </row>
    <row r="56" spans="2:12" s="7" customFormat="1" ht="24.95" customHeight="1">
      <c r="B56" s="87"/>
      <c r="D56" s="88" t="s">
        <v>77</v>
      </c>
      <c r="E56" s="89"/>
      <c r="F56" s="89"/>
      <c r="G56" s="89"/>
      <c r="H56" s="89"/>
      <c r="I56" s="89"/>
      <c r="J56" s="90">
        <f>J86</f>
        <v>0</v>
      </c>
      <c r="L56" s="87"/>
    </row>
    <row r="57" spans="2:12" s="8" customFormat="1" ht="19.9" customHeight="1">
      <c r="B57" s="91"/>
      <c r="D57" s="92" t="s">
        <v>78</v>
      </c>
      <c r="E57" s="93"/>
      <c r="F57" s="93"/>
      <c r="G57" s="93"/>
      <c r="H57" s="93"/>
      <c r="I57" s="93"/>
      <c r="J57" s="94">
        <f>J87</f>
        <v>0</v>
      </c>
      <c r="L57" s="91"/>
    </row>
    <row r="58" spans="2:12" s="8" customFormat="1" ht="19.9" customHeight="1">
      <c r="B58" s="91"/>
      <c r="D58" s="92" t="s">
        <v>79</v>
      </c>
      <c r="E58" s="93"/>
      <c r="F58" s="93"/>
      <c r="G58" s="93"/>
      <c r="H58" s="93"/>
      <c r="I58" s="93"/>
      <c r="J58" s="94">
        <f>J101</f>
        <v>0</v>
      </c>
      <c r="L58" s="91"/>
    </row>
    <row r="59" spans="2:12" s="8" customFormat="1" ht="19.9" customHeight="1">
      <c r="B59" s="91"/>
      <c r="D59" s="92" t="s">
        <v>80</v>
      </c>
      <c r="E59" s="93"/>
      <c r="F59" s="93"/>
      <c r="G59" s="93"/>
      <c r="H59" s="93"/>
      <c r="I59" s="93"/>
      <c r="J59" s="94">
        <f>J113</f>
        <v>0</v>
      </c>
      <c r="L59" s="91"/>
    </row>
    <row r="60" spans="2:12" s="7" customFormat="1" ht="24.95" customHeight="1">
      <c r="B60" s="87"/>
      <c r="D60" s="88" t="s">
        <v>81</v>
      </c>
      <c r="E60" s="89"/>
      <c r="F60" s="89"/>
      <c r="G60" s="89"/>
      <c r="H60" s="89"/>
      <c r="I60" s="89"/>
      <c r="J60" s="90">
        <f>J119</f>
        <v>0</v>
      </c>
      <c r="L60" s="87"/>
    </row>
    <row r="61" spans="2:12" s="8" customFormat="1" ht="19.9" customHeight="1">
      <c r="B61" s="91"/>
      <c r="D61" s="92" t="s">
        <v>82</v>
      </c>
      <c r="E61" s="93"/>
      <c r="F61" s="93"/>
      <c r="G61" s="93"/>
      <c r="H61" s="93"/>
      <c r="I61" s="93"/>
      <c r="J61" s="94">
        <f>J120</f>
        <v>0</v>
      </c>
      <c r="L61" s="91"/>
    </row>
    <row r="62" spans="2:12" s="8" customFormat="1" ht="19.9" customHeight="1">
      <c r="B62" s="91"/>
      <c r="D62" s="92" t="s">
        <v>83</v>
      </c>
      <c r="E62" s="93"/>
      <c r="F62" s="93"/>
      <c r="G62" s="93"/>
      <c r="H62" s="93"/>
      <c r="I62" s="93"/>
      <c r="J62" s="94">
        <f>J176</f>
        <v>0</v>
      </c>
      <c r="L62" s="91"/>
    </row>
    <row r="63" spans="2:12" s="8" customFormat="1" ht="19.9" customHeight="1">
      <c r="B63" s="91"/>
      <c r="D63" s="92" t="s">
        <v>84</v>
      </c>
      <c r="E63" s="93"/>
      <c r="F63" s="93"/>
      <c r="G63" s="93"/>
      <c r="H63" s="93"/>
      <c r="I63" s="93"/>
      <c r="J63" s="94">
        <f>J179</f>
        <v>0</v>
      </c>
      <c r="L63" s="91"/>
    </row>
    <row r="64" spans="2:12" s="8" customFormat="1" ht="19.9" customHeight="1">
      <c r="B64" s="91"/>
      <c r="D64" s="92" t="s">
        <v>85</v>
      </c>
      <c r="E64" s="93"/>
      <c r="F64" s="93"/>
      <c r="G64" s="93"/>
      <c r="H64" s="93"/>
      <c r="I64" s="93"/>
      <c r="J64" s="94">
        <f>J183</f>
        <v>0</v>
      </c>
      <c r="L64" s="91"/>
    </row>
    <row r="65" spans="2:12" s="7" customFormat="1" ht="24.95" customHeight="1">
      <c r="B65" s="87"/>
      <c r="D65" s="88" t="s">
        <v>86</v>
      </c>
      <c r="E65" s="89"/>
      <c r="F65" s="89"/>
      <c r="G65" s="89"/>
      <c r="H65" s="89"/>
      <c r="I65" s="89"/>
      <c r="J65" s="90">
        <f>J189</f>
        <v>0</v>
      </c>
      <c r="L65" s="87"/>
    </row>
    <row r="66" spans="2:12" s="8" customFormat="1" ht="19.9" customHeight="1">
      <c r="B66" s="91"/>
      <c r="D66" s="92" t="s">
        <v>87</v>
      </c>
      <c r="E66" s="93"/>
      <c r="F66" s="93"/>
      <c r="G66" s="93"/>
      <c r="H66" s="93"/>
      <c r="I66" s="93"/>
      <c r="J66" s="94">
        <f>J190</f>
        <v>0</v>
      </c>
      <c r="L66" s="91"/>
    </row>
    <row r="67" spans="2:12" s="8" customFormat="1" ht="19.9" customHeight="1">
      <c r="B67" s="91"/>
      <c r="D67" s="92" t="s">
        <v>88</v>
      </c>
      <c r="E67" s="93"/>
      <c r="F67" s="93"/>
      <c r="G67" s="93"/>
      <c r="H67" s="93"/>
      <c r="I67" s="93"/>
      <c r="J67" s="94">
        <f>J192</f>
        <v>0</v>
      </c>
      <c r="L67" s="91"/>
    </row>
    <row r="68" spans="2:12" s="1" customFormat="1" ht="21.75" customHeight="1">
      <c r="B68" s="25"/>
      <c r="L68" s="25"/>
    </row>
    <row r="69" spans="2:12" s="1" customFormat="1" ht="6.95" customHeight="1"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25"/>
    </row>
    <row r="73" spans="2:12" s="1" customFormat="1" ht="6.95" customHeight="1"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25"/>
    </row>
    <row r="74" spans="2:12" s="1" customFormat="1" ht="24.95" customHeight="1">
      <c r="B74" s="25"/>
      <c r="C74" s="18" t="s">
        <v>89</v>
      </c>
      <c r="L74" s="25"/>
    </row>
    <row r="75" spans="2:12" s="1" customFormat="1" ht="6.95" customHeight="1">
      <c r="B75" s="25"/>
      <c r="L75" s="25"/>
    </row>
    <row r="76" spans="2:12" s="1" customFormat="1" ht="12" customHeight="1">
      <c r="B76" s="25"/>
      <c r="C76" s="22" t="s">
        <v>14</v>
      </c>
      <c r="L76" s="25"/>
    </row>
    <row r="77" spans="2:12" s="1" customFormat="1" ht="16.5" customHeight="1">
      <c r="B77" s="25"/>
      <c r="E77" s="182" t="str">
        <f>E7</f>
        <v>SPŠ Velíšská - výměna oken a dveří</v>
      </c>
      <c r="F77" s="187"/>
      <c r="G77" s="187"/>
      <c r="H77" s="187"/>
      <c r="L77" s="25"/>
    </row>
    <row r="78" spans="2:12" s="1" customFormat="1" ht="6.95" customHeight="1">
      <c r="B78" s="25"/>
      <c r="L78" s="25"/>
    </row>
    <row r="79" spans="2:12" s="1" customFormat="1" ht="12" customHeight="1">
      <c r="B79" s="25"/>
      <c r="C79" s="22" t="s">
        <v>18</v>
      </c>
      <c r="F79" s="14" t="str">
        <f>F10</f>
        <v xml:space="preserve"> </v>
      </c>
      <c r="I79" s="22" t="s">
        <v>20</v>
      </c>
      <c r="J79" s="42" t="str">
        <f>IF(J10="","",J10)</f>
        <v xml:space="preserve"> </v>
      </c>
      <c r="L79" s="25"/>
    </row>
    <row r="80" spans="2:12" s="1" customFormat="1" ht="6.95" customHeight="1">
      <c r="B80" s="25"/>
      <c r="L80" s="25"/>
    </row>
    <row r="81" spans="2:12" s="1" customFormat="1" ht="13.7" customHeight="1">
      <c r="B81" s="25"/>
      <c r="C81" s="22" t="s">
        <v>21</v>
      </c>
      <c r="F81" s="14" t="str">
        <f>E13</f>
        <v xml:space="preserve"> </v>
      </c>
      <c r="I81" s="22" t="s">
        <v>25</v>
      </c>
      <c r="J81" s="23" t="str">
        <f>E19</f>
        <v xml:space="preserve"> </v>
      </c>
      <c r="L81" s="25"/>
    </row>
    <row r="82" spans="2:12" s="1" customFormat="1" ht="13.7" customHeight="1">
      <c r="B82" s="25"/>
      <c r="C82" s="22" t="s">
        <v>24</v>
      </c>
      <c r="F82" s="14" t="str">
        <f>IF(E16="","",E16)</f>
        <v xml:space="preserve"> </v>
      </c>
      <c r="I82" s="22" t="s">
        <v>27</v>
      </c>
      <c r="J82" s="23" t="str">
        <f>E22</f>
        <v xml:space="preserve"> </v>
      </c>
      <c r="L82" s="25"/>
    </row>
    <row r="83" spans="2:12" s="1" customFormat="1" ht="10.35" customHeight="1">
      <c r="B83" s="25"/>
      <c r="L83" s="25"/>
    </row>
    <row r="84" spans="2:20" s="9" customFormat="1" ht="29.25" customHeight="1">
      <c r="B84" s="95"/>
      <c r="C84" s="96" t="s">
        <v>90</v>
      </c>
      <c r="D84" s="97" t="s">
        <v>48</v>
      </c>
      <c r="E84" s="97" t="s">
        <v>44</v>
      </c>
      <c r="F84" s="97" t="s">
        <v>45</v>
      </c>
      <c r="G84" s="97" t="s">
        <v>91</v>
      </c>
      <c r="H84" s="97" t="s">
        <v>92</v>
      </c>
      <c r="I84" s="97" t="s">
        <v>93</v>
      </c>
      <c r="J84" s="98" t="s">
        <v>74</v>
      </c>
      <c r="K84" s="99" t="s">
        <v>94</v>
      </c>
      <c r="L84" s="95"/>
      <c r="M84" s="50" t="s">
        <v>1</v>
      </c>
      <c r="N84" s="51" t="s">
        <v>33</v>
      </c>
      <c r="O84" s="51" t="s">
        <v>95</v>
      </c>
      <c r="P84" s="51" t="s">
        <v>96</v>
      </c>
      <c r="Q84" s="51" t="s">
        <v>97</v>
      </c>
      <c r="R84" s="51" t="s">
        <v>98</v>
      </c>
      <c r="S84" s="51" t="s">
        <v>99</v>
      </c>
      <c r="T84" s="52" t="s">
        <v>100</v>
      </c>
    </row>
    <row r="85" spans="2:63" s="1" customFormat="1" ht="22.7" customHeight="1">
      <c r="B85" s="25"/>
      <c r="C85" s="55" t="s">
        <v>101</v>
      </c>
      <c r="J85" s="100">
        <f>BK85</f>
        <v>0</v>
      </c>
      <c r="L85" s="25"/>
      <c r="M85" s="53"/>
      <c r="N85" s="43"/>
      <c r="O85" s="43"/>
      <c r="P85" s="101">
        <f>P86+P119+P189</f>
        <v>1005.91065</v>
      </c>
      <c r="Q85" s="43"/>
      <c r="R85" s="101">
        <f>R86+R119+R189</f>
        <v>8.963030909999999</v>
      </c>
      <c r="S85" s="43"/>
      <c r="T85" s="102">
        <f>T86+T119+T189</f>
        <v>10.247309</v>
      </c>
      <c r="AT85" s="14" t="s">
        <v>62</v>
      </c>
      <c r="AU85" s="14" t="s">
        <v>76</v>
      </c>
      <c r="BK85" s="103">
        <f>BK86+BK119+BK189</f>
        <v>0</v>
      </c>
    </row>
    <row r="86" spans="2:63" s="10" customFormat="1" ht="25.9" customHeight="1">
      <c r="B86" s="104"/>
      <c r="D86" s="105" t="s">
        <v>62</v>
      </c>
      <c r="E86" s="106" t="s">
        <v>102</v>
      </c>
      <c r="F86" s="106" t="s">
        <v>103</v>
      </c>
      <c r="J86" s="107">
        <f>BK86</f>
        <v>0</v>
      </c>
      <c r="L86" s="104"/>
      <c r="M86" s="108"/>
      <c r="N86" s="109"/>
      <c r="O86" s="109"/>
      <c r="P86" s="110">
        <f>P87+P101+P113</f>
        <v>493.309569</v>
      </c>
      <c r="Q86" s="109"/>
      <c r="R86" s="110">
        <f>R87+R101+R113</f>
        <v>0.6354866600000001</v>
      </c>
      <c r="S86" s="109"/>
      <c r="T86" s="111">
        <f>T87+T101+T113</f>
        <v>10.247309</v>
      </c>
      <c r="AR86" s="105" t="s">
        <v>68</v>
      </c>
      <c r="AT86" s="112" t="s">
        <v>62</v>
      </c>
      <c r="AU86" s="112" t="s">
        <v>63</v>
      </c>
      <c r="AY86" s="105" t="s">
        <v>104</v>
      </c>
      <c r="BK86" s="113">
        <f>BK87+BK101+BK113</f>
        <v>0</v>
      </c>
    </row>
    <row r="87" spans="2:63" s="10" customFormat="1" ht="22.7" customHeight="1">
      <c r="B87" s="104"/>
      <c r="D87" s="105" t="s">
        <v>62</v>
      </c>
      <c r="E87" s="114" t="s">
        <v>105</v>
      </c>
      <c r="F87" s="114" t="s">
        <v>106</v>
      </c>
      <c r="J87" s="115">
        <f>BK87</f>
        <v>0</v>
      </c>
      <c r="L87" s="104"/>
      <c r="M87" s="108"/>
      <c r="N87" s="109"/>
      <c r="O87" s="109"/>
      <c r="P87" s="110">
        <f>SUM(P88:P100)</f>
        <v>143.31173</v>
      </c>
      <c r="Q87" s="109"/>
      <c r="R87" s="110">
        <f>SUM(R88:R100)</f>
        <v>0.5809935</v>
      </c>
      <c r="S87" s="109"/>
      <c r="T87" s="111">
        <f>SUM(T88:T100)</f>
        <v>0</v>
      </c>
      <c r="AR87" s="105" t="s">
        <v>68</v>
      </c>
      <c r="AT87" s="112" t="s">
        <v>62</v>
      </c>
      <c r="AU87" s="112" t="s">
        <v>68</v>
      </c>
      <c r="AY87" s="105" t="s">
        <v>104</v>
      </c>
      <c r="BK87" s="113">
        <f>SUM(BK88:BK100)</f>
        <v>0</v>
      </c>
    </row>
    <row r="88" spans="2:65" s="1" customFormat="1" ht="16.5" customHeight="1">
      <c r="B88" s="116"/>
      <c r="C88" s="117" t="s">
        <v>68</v>
      </c>
      <c r="D88" s="117" t="s">
        <v>107</v>
      </c>
      <c r="E88" s="118" t="s">
        <v>108</v>
      </c>
      <c r="F88" s="119" t="s">
        <v>109</v>
      </c>
      <c r="G88" s="120" t="s">
        <v>110</v>
      </c>
      <c r="H88" s="121">
        <v>387.329</v>
      </c>
      <c r="I88" s="122"/>
      <c r="J88" s="122"/>
      <c r="K88" s="119" t="s">
        <v>111</v>
      </c>
      <c r="L88" s="25"/>
      <c r="M88" s="45" t="s">
        <v>1</v>
      </c>
      <c r="N88" s="123" t="s">
        <v>34</v>
      </c>
      <c r="O88" s="124">
        <v>0.37</v>
      </c>
      <c r="P88" s="124">
        <f>O88*H88</f>
        <v>143.31173</v>
      </c>
      <c r="Q88" s="124">
        <v>0.0015</v>
      </c>
      <c r="R88" s="124">
        <f>Q88*H88</f>
        <v>0.5809935</v>
      </c>
      <c r="S88" s="124">
        <v>0</v>
      </c>
      <c r="T88" s="125">
        <f>S88*H88</f>
        <v>0</v>
      </c>
      <c r="AR88" s="14" t="s">
        <v>112</v>
      </c>
      <c r="AT88" s="14" t="s">
        <v>107</v>
      </c>
      <c r="AU88" s="14" t="s">
        <v>70</v>
      </c>
      <c r="AY88" s="14" t="s">
        <v>104</v>
      </c>
      <c r="BE88" s="126">
        <f>IF(N88="základní",J88,0)</f>
        <v>0</v>
      </c>
      <c r="BF88" s="126">
        <f>IF(N88="snížená",J88,0)</f>
        <v>0</v>
      </c>
      <c r="BG88" s="126">
        <f>IF(N88="zákl. přenesená",J88,0)</f>
        <v>0</v>
      </c>
      <c r="BH88" s="126">
        <f>IF(N88="sníž. přenesená",J88,0)</f>
        <v>0</v>
      </c>
      <c r="BI88" s="126">
        <f>IF(N88="nulová",J88,0)</f>
        <v>0</v>
      </c>
      <c r="BJ88" s="14" t="s">
        <v>68</v>
      </c>
      <c r="BK88" s="126">
        <f>ROUND(I88*H88,2)</f>
        <v>0</v>
      </c>
      <c r="BL88" s="14" t="s">
        <v>112</v>
      </c>
      <c r="BM88" s="14" t="s">
        <v>113</v>
      </c>
    </row>
    <row r="89" spans="2:51" s="11" customFormat="1" ht="12">
      <c r="B89" s="127"/>
      <c r="D89" s="128" t="s">
        <v>114</v>
      </c>
      <c r="E89" s="129" t="s">
        <v>1</v>
      </c>
      <c r="F89" s="130" t="s">
        <v>115</v>
      </c>
      <c r="H89" s="131">
        <v>215.124</v>
      </c>
      <c r="L89" s="127"/>
      <c r="M89" s="132"/>
      <c r="N89" s="133"/>
      <c r="O89" s="133"/>
      <c r="P89" s="133"/>
      <c r="Q89" s="133"/>
      <c r="R89" s="133"/>
      <c r="S89" s="133"/>
      <c r="T89" s="134"/>
      <c r="AT89" s="129" t="s">
        <v>114</v>
      </c>
      <c r="AU89" s="129" t="s">
        <v>70</v>
      </c>
      <c r="AV89" s="11" t="s">
        <v>70</v>
      </c>
      <c r="AW89" s="11" t="s">
        <v>26</v>
      </c>
      <c r="AX89" s="11" t="s">
        <v>63</v>
      </c>
      <c r="AY89" s="129" t="s">
        <v>104</v>
      </c>
    </row>
    <row r="90" spans="2:51" s="11" customFormat="1" ht="12">
      <c r="B90" s="127"/>
      <c r="D90" s="128" t="s">
        <v>114</v>
      </c>
      <c r="E90" s="129" t="s">
        <v>1</v>
      </c>
      <c r="F90" s="130" t="s">
        <v>116</v>
      </c>
      <c r="H90" s="131">
        <v>18.264</v>
      </c>
      <c r="L90" s="127"/>
      <c r="M90" s="132"/>
      <c r="N90" s="133"/>
      <c r="O90" s="133"/>
      <c r="P90" s="133"/>
      <c r="Q90" s="133"/>
      <c r="R90" s="133"/>
      <c r="S90" s="133"/>
      <c r="T90" s="134"/>
      <c r="AT90" s="129" t="s">
        <v>114</v>
      </c>
      <c r="AU90" s="129" t="s">
        <v>70</v>
      </c>
      <c r="AV90" s="11" t="s">
        <v>70</v>
      </c>
      <c r="AW90" s="11" t="s">
        <v>26</v>
      </c>
      <c r="AX90" s="11" t="s">
        <v>63</v>
      </c>
      <c r="AY90" s="129" t="s">
        <v>104</v>
      </c>
    </row>
    <row r="91" spans="2:51" s="11" customFormat="1" ht="12">
      <c r="B91" s="127"/>
      <c r="D91" s="128" t="s">
        <v>114</v>
      </c>
      <c r="E91" s="129" t="s">
        <v>1</v>
      </c>
      <c r="F91" s="130" t="s">
        <v>117</v>
      </c>
      <c r="H91" s="131">
        <v>74.676</v>
      </c>
      <c r="L91" s="127"/>
      <c r="M91" s="132"/>
      <c r="N91" s="133"/>
      <c r="O91" s="133"/>
      <c r="P91" s="133"/>
      <c r="Q91" s="133"/>
      <c r="R91" s="133"/>
      <c r="S91" s="133"/>
      <c r="T91" s="134"/>
      <c r="AT91" s="129" t="s">
        <v>114</v>
      </c>
      <c r="AU91" s="129" t="s">
        <v>70</v>
      </c>
      <c r="AV91" s="11" t="s">
        <v>70</v>
      </c>
      <c r="AW91" s="11" t="s">
        <v>26</v>
      </c>
      <c r="AX91" s="11" t="s">
        <v>63</v>
      </c>
      <c r="AY91" s="129" t="s">
        <v>104</v>
      </c>
    </row>
    <row r="92" spans="2:51" s="11" customFormat="1" ht="12">
      <c r="B92" s="127"/>
      <c r="D92" s="128" t="s">
        <v>114</v>
      </c>
      <c r="E92" s="129" t="s">
        <v>1</v>
      </c>
      <c r="F92" s="130" t="s">
        <v>118</v>
      </c>
      <c r="H92" s="131">
        <v>15.712</v>
      </c>
      <c r="L92" s="127"/>
      <c r="M92" s="132"/>
      <c r="N92" s="133"/>
      <c r="O92" s="133"/>
      <c r="P92" s="133"/>
      <c r="Q92" s="133"/>
      <c r="R92" s="133"/>
      <c r="S92" s="133"/>
      <c r="T92" s="134"/>
      <c r="AT92" s="129" t="s">
        <v>114</v>
      </c>
      <c r="AU92" s="129" t="s">
        <v>70</v>
      </c>
      <c r="AV92" s="11" t="s">
        <v>70</v>
      </c>
      <c r="AW92" s="11" t="s">
        <v>26</v>
      </c>
      <c r="AX92" s="11" t="s">
        <v>63</v>
      </c>
      <c r="AY92" s="129" t="s">
        <v>104</v>
      </c>
    </row>
    <row r="93" spans="2:51" s="11" customFormat="1" ht="12">
      <c r="B93" s="127"/>
      <c r="D93" s="128" t="s">
        <v>114</v>
      </c>
      <c r="E93" s="129" t="s">
        <v>1</v>
      </c>
      <c r="F93" s="130" t="s">
        <v>119</v>
      </c>
      <c r="H93" s="131">
        <v>23.56</v>
      </c>
      <c r="L93" s="127"/>
      <c r="M93" s="132"/>
      <c r="N93" s="133"/>
      <c r="O93" s="133"/>
      <c r="P93" s="133"/>
      <c r="Q93" s="133"/>
      <c r="R93" s="133"/>
      <c r="S93" s="133"/>
      <c r="T93" s="134"/>
      <c r="AT93" s="129" t="s">
        <v>114</v>
      </c>
      <c r="AU93" s="129" t="s">
        <v>70</v>
      </c>
      <c r="AV93" s="11" t="s">
        <v>70</v>
      </c>
      <c r="AW93" s="11" t="s">
        <v>26</v>
      </c>
      <c r="AX93" s="11" t="s">
        <v>63</v>
      </c>
      <c r="AY93" s="129" t="s">
        <v>104</v>
      </c>
    </row>
    <row r="94" spans="2:51" s="11" customFormat="1" ht="12">
      <c r="B94" s="127"/>
      <c r="D94" s="128" t="s">
        <v>114</v>
      </c>
      <c r="E94" s="129" t="s">
        <v>1</v>
      </c>
      <c r="F94" s="130" t="s">
        <v>120</v>
      </c>
      <c r="H94" s="131">
        <v>4.956</v>
      </c>
      <c r="L94" s="127"/>
      <c r="M94" s="132"/>
      <c r="N94" s="133"/>
      <c r="O94" s="133"/>
      <c r="P94" s="133"/>
      <c r="Q94" s="133"/>
      <c r="R94" s="133"/>
      <c r="S94" s="133"/>
      <c r="T94" s="134"/>
      <c r="AT94" s="129" t="s">
        <v>114</v>
      </c>
      <c r="AU94" s="129" t="s">
        <v>70</v>
      </c>
      <c r="AV94" s="11" t="s">
        <v>70</v>
      </c>
      <c r="AW94" s="11" t="s">
        <v>26</v>
      </c>
      <c r="AX94" s="11" t="s">
        <v>63</v>
      </c>
      <c r="AY94" s="129" t="s">
        <v>104</v>
      </c>
    </row>
    <row r="95" spans="2:51" s="11" customFormat="1" ht="12">
      <c r="B95" s="127"/>
      <c r="D95" s="128" t="s">
        <v>114</v>
      </c>
      <c r="E95" s="129" t="s">
        <v>1</v>
      </c>
      <c r="F95" s="130" t="s">
        <v>121</v>
      </c>
      <c r="H95" s="131">
        <v>6.37</v>
      </c>
      <c r="L95" s="127"/>
      <c r="M95" s="132"/>
      <c r="N95" s="133"/>
      <c r="O95" s="133"/>
      <c r="P95" s="133"/>
      <c r="Q95" s="133"/>
      <c r="R95" s="133"/>
      <c r="S95" s="133"/>
      <c r="T95" s="134"/>
      <c r="AT95" s="129" t="s">
        <v>114</v>
      </c>
      <c r="AU95" s="129" t="s">
        <v>70</v>
      </c>
      <c r="AV95" s="11" t="s">
        <v>70</v>
      </c>
      <c r="AW95" s="11" t="s">
        <v>26</v>
      </c>
      <c r="AX95" s="11" t="s">
        <v>63</v>
      </c>
      <c r="AY95" s="129" t="s">
        <v>104</v>
      </c>
    </row>
    <row r="96" spans="2:51" s="11" customFormat="1" ht="12">
      <c r="B96" s="127"/>
      <c r="D96" s="128" t="s">
        <v>114</v>
      </c>
      <c r="E96" s="129" t="s">
        <v>1</v>
      </c>
      <c r="F96" s="130" t="s">
        <v>122</v>
      </c>
      <c r="H96" s="131">
        <v>4.91</v>
      </c>
      <c r="L96" s="127"/>
      <c r="M96" s="132"/>
      <c r="N96" s="133"/>
      <c r="O96" s="133"/>
      <c r="P96" s="133"/>
      <c r="Q96" s="133"/>
      <c r="R96" s="133"/>
      <c r="S96" s="133"/>
      <c r="T96" s="134"/>
      <c r="AT96" s="129" t="s">
        <v>114</v>
      </c>
      <c r="AU96" s="129" t="s">
        <v>70</v>
      </c>
      <c r="AV96" s="11" t="s">
        <v>70</v>
      </c>
      <c r="AW96" s="11" t="s">
        <v>26</v>
      </c>
      <c r="AX96" s="11" t="s">
        <v>63</v>
      </c>
      <c r="AY96" s="129" t="s">
        <v>104</v>
      </c>
    </row>
    <row r="97" spans="2:51" s="11" customFormat="1" ht="12">
      <c r="B97" s="127"/>
      <c r="D97" s="128" t="s">
        <v>114</v>
      </c>
      <c r="E97" s="129" t="s">
        <v>1</v>
      </c>
      <c r="F97" s="130" t="s">
        <v>123</v>
      </c>
      <c r="H97" s="131">
        <v>6.8</v>
      </c>
      <c r="L97" s="127"/>
      <c r="M97" s="132"/>
      <c r="N97" s="133"/>
      <c r="O97" s="133"/>
      <c r="P97" s="133"/>
      <c r="Q97" s="133"/>
      <c r="R97" s="133"/>
      <c r="S97" s="133"/>
      <c r="T97" s="134"/>
      <c r="AT97" s="129" t="s">
        <v>114</v>
      </c>
      <c r="AU97" s="129" t="s">
        <v>70</v>
      </c>
      <c r="AV97" s="11" t="s">
        <v>70</v>
      </c>
      <c r="AW97" s="11" t="s">
        <v>26</v>
      </c>
      <c r="AX97" s="11" t="s">
        <v>63</v>
      </c>
      <c r="AY97" s="129" t="s">
        <v>104</v>
      </c>
    </row>
    <row r="98" spans="2:51" s="11" customFormat="1" ht="12">
      <c r="B98" s="127"/>
      <c r="D98" s="128" t="s">
        <v>114</v>
      </c>
      <c r="E98" s="129" t="s">
        <v>1</v>
      </c>
      <c r="F98" s="130" t="s">
        <v>124</v>
      </c>
      <c r="H98" s="131">
        <v>8.942</v>
      </c>
      <c r="L98" s="127"/>
      <c r="M98" s="132"/>
      <c r="N98" s="133"/>
      <c r="O98" s="133"/>
      <c r="P98" s="133"/>
      <c r="Q98" s="133"/>
      <c r="R98" s="133"/>
      <c r="S98" s="133"/>
      <c r="T98" s="134"/>
      <c r="AT98" s="129" t="s">
        <v>114</v>
      </c>
      <c r="AU98" s="129" t="s">
        <v>70</v>
      </c>
      <c r="AV98" s="11" t="s">
        <v>70</v>
      </c>
      <c r="AW98" s="11" t="s">
        <v>26</v>
      </c>
      <c r="AX98" s="11" t="s">
        <v>63</v>
      </c>
      <c r="AY98" s="129" t="s">
        <v>104</v>
      </c>
    </row>
    <row r="99" spans="2:51" s="11" customFormat="1" ht="12">
      <c r="B99" s="127"/>
      <c r="D99" s="128" t="s">
        <v>114</v>
      </c>
      <c r="E99" s="129" t="s">
        <v>1</v>
      </c>
      <c r="F99" s="130" t="s">
        <v>125</v>
      </c>
      <c r="H99" s="131">
        <v>8.015</v>
      </c>
      <c r="L99" s="127"/>
      <c r="M99" s="132"/>
      <c r="N99" s="133"/>
      <c r="O99" s="133"/>
      <c r="P99" s="133"/>
      <c r="Q99" s="133"/>
      <c r="R99" s="133"/>
      <c r="S99" s="133"/>
      <c r="T99" s="134"/>
      <c r="AT99" s="129" t="s">
        <v>114</v>
      </c>
      <c r="AU99" s="129" t="s">
        <v>70</v>
      </c>
      <c r="AV99" s="11" t="s">
        <v>70</v>
      </c>
      <c r="AW99" s="11" t="s">
        <v>26</v>
      </c>
      <c r="AX99" s="11" t="s">
        <v>63</v>
      </c>
      <c r="AY99" s="129" t="s">
        <v>104</v>
      </c>
    </row>
    <row r="100" spans="2:51" s="12" customFormat="1" ht="12">
      <c r="B100" s="135"/>
      <c r="D100" s="128" t="s">
        <v>114</v>
      </c>
      <c r="E100" s="136" t="s">
        <v>1</v>
      </c>
      <c r="F100" s="137" t="s">
        <v>126</v>
      </c>
      <c r="H100" s="138">
        <v>387.329</v>
      </c>
      <c r="L100" s="135"/>
      <c r="M100" s="139"/>
      <c r="N100" s="140"/>
      <c r="O100" s="140"/>
      <c r="P100" s="140"/>
      <c r="Q100" s="140"/>
      <c r="R100" s="140"/>
      <c r="S100" s="140"/>
      <c r="T100" s="141"/>
      <c r="AT100" s="136" t="s">
        <v>114</v>
      </c>
      <c r="AU100" s="136" t="s">
        <v>70</v>
      </c>
      <c r="AV100" s="12" t="s">
        <v>112</v>
      </c>
      <c r="AW100" s="12" t="s">
        <v>26</v>
      </c>
      <c r="AX100" s="12" t="s">
        <v>68</v>
      </c>
      <c r="AY100" s="136" t="s">
        <v>104</v>
      </c>
    </row>
    <row r="101" spans="2:63" s="10" customFormat="1" ht="22.7" customHeight="1">
      <c r="B101" s="104"/>
      <c r="D101" s="105" t="s">
        <v>62</v>
      </c>
      <c r="E101" s="114" t="s">
        <v>127</v>
      </c>
      <c r="F101" s="114" t="s">
        <v>128</v>
      </c>
      <c r="J101" s="115"/>
      <c r="L101" s="104"/>
      <c r="M101" s="108"/>
      <c r="N101" s="109"/>
      <c r="O101" s="109"/>
      <c r="P101" s="110">
        <f>SUM(P102:P112)</f>
        <v>290.042642</v>
      </c>
      <c r="Q101" s="109"/>
      <c r="R101" s="110">
        <f>SUM(R102:R112)</f>
        <v>0.05449316</v>
      </c>
      <c r="S101" s="109"/>
      <c r="T101" s="111">
        <f>SUM(T102:T112)</f>
        <v>10.247309</v>
      </c>
      <c r="AR101" s="105" t="s">
        <v>68</v>
      </c>
      <c r="AT101" s="112" t="s">
        <v>62</v>
      </c>
      <c r="AU101" s="112" t="s">
        <v>68</v>
      </c>
      <c r="AY101" s="105" t="s">
        <v>104</v>
      </c>
      <c r="BK101" s="113">
        <f>SUM(BK102:BK112)</f>
        <v>0</v>
      </c>
    </row>
    <row r="102" spans="2:65" s="1" customFormat="1" ht="16.5" customHeight="1">
      <c r="B102" s="116"/>
      <c r="C102" s="117" t="s">
        <v>70</v>
      </c>
      <c r="D102" s="117" t="s">
        <v>107</v>
      </c>
      <c r="E102" s="118" t="s">
        <v>129</v>
      </c>
      <c r="F102" s="119" t="s">
        <v>130</v>
      </c>
      <c r="G102" s="120" t="s">
        <v>131</v>
      </c>
      <c r="H102" s="121">
        <v>300</v>
      </c>
      <c r="I102" s="122"/>
      <c r="J102" s="122"/>
      <c r="K102" s="119" t="s">
        <v>111</v>
      </c>
      <c r="L102" s="25"/>
      <c r="M102" s="45" t="s">
        <v>1</v>
      </c>
      <c r="N102" s="123" t="s">
        <v>34</v>
      </c>
      <c r="O102" s="124">
        <v>0.105</v>
      </c>
      <c r="P102" s="124">
        <f>O102*H102</f>
        <v>31.5</v>
      </c>
      <c r="Q102" s="124">
        <v>0.00013</v>
      </c>
      <c r="R102" s="124">
        <f>Q102*H102</f>
        <v>0.039</v>
      </c>
      <c r="S102" s="124">
        <v>0</v>
      </c>
      <c r="T102" s="125">
        <f>S102*H102</f>
        <v>0</v>
      </c>
      <c r="AR102" s="14" t="s">
        <v>112</v>
      </c>
      <c r="AT102" s="14" t="s">
        <v>107</v>
      </c>
      <c r="AU102" s="14" t="s">
        <v>70</v>
      </c>
      <c r="AY102" s="14" t="s">
        <v>104</v>
      </c>
      <c r="BE102" s="126">
        <f>IF(N102="základní",J102,0)</f>
        <v>0</v>
      </c>
      <c r="BF102" s="126">
        <f>IF(N102="snížená",J102,0)</f>
        <v>0</v>
      </c>
      <c r="BG102" s="126">
        <f>IF(N102="zákl. přenesená",J102,0)</f>
        <v>0</v>
      </c>
      <c r="BH102" s="126">
        <f>IF(N102="sníž. přenesená",J102,0)</f>
        <v>0</v>
      </c>
      <c r="BI102" s="126">
        <f>IF(N102="nulová",J102,0)</f>
        <v>0</v>
      </c>
      <c r="BJ102" s="14" t="s">
        <v>68</v>
      </c>
      <c r="BK102" s="126">
        <f>ROUND(I102*H102,2)</f>
        <v>0</v>
      </c>
      <c r="BL102" s="14" t="s">
        <v>112</v>
      </c>
      <c r="BM102" s="14" t="s">
        <v>132</v>
      </c>
    </row>
    <row r="103" spans="2:65" s="1" customFormat="1" ht="16.5" customHeight="1">
      <c r="B103" s="116"/>
      <c r="C103" s="117" t="s">
        <v>133</v>
      </c>
      <c r="D103" s="117" t="s">
        <v>107</v>
      </c>
      <c r="E103" s="118" t="s">
        <v>134</v>
      </c>
      <c r="F103" s="119" t="s">
        <v>135</v>
      </c>
      <c r="G103" s="120" t="s">
        <v>131</v>
      </c>
      <c r="H103" s="121">
        <v>387.329</v>
      </c>
      <c r="I103" s="122"/>
      <c r="J103" s="122"/>
      <c r="K103" s="119" t="s">
        <v>111</v>
      </c>
      <c r="L103" s="25"/>
      <c r="M103" s="45" t="s">
        <v>1</v>
      </c>
      <c r="N103" s="123" t="s">
        <v>34</v>
      </c>
      <c r="O103" s="124">
        <v>0.308</v>
      </c>
      <c r="P103" s="124">
        <f>O103*H103</f>
        <v>119.297332</v>
      </c>
      <c r="Q103" s="124">
        <v>4E-05</v>
      </c>
      <c r="R103" s="124">
        <f>Q103*H103</f>
        <v>0.015493160000000002</v>
      </c>
      <c r="S103" s="124">
        <v>0</v>
      </c>
      <c r="T103" s="125">
        <f>S103*H103</f>
        <v>0</v>
      </c>
      <c r="AR103" s="14" t="s">
        <v>112</v>
      </c>
      <c r="AT103" s="14" t="s">
        <v>107</v>
      </c>
      <c r="AU103" s="14" t="s">
        <v>70</v>
      </c>
      <c r="AY103" s="14" t="s">
        <v>104</v>
      </c>
      <c r="BE103" s="126">
        <f>IF(N103="základní",J103,0)</f>
        <v>0</v>
      </c>
      <c r="BF103" s="126">
        <f>IF(N103="snížená",J103,0)</f>
        <v>0</v>
      </c>
      <c r="BG103" s="126">
        <f>IF(N103="zákl. přenesená",J103,0)</f>
        <v>0</v>
      </c>
      <c r="BH103" s="126">
        <f>IF(N103="sníž. přenesená",J103,0)</f>
        <v>0</v>
      </c>
      <c r="BI103" s="126">
        <f>IF(N103="nulová",J103,0)</f>
        <v>0</v>
      </c>
      <c r="BJ103" s="14" t="s">
        <v>68</v>
      </c>
      <c r="BK103" s="126">
        <f>ROUND(I103*H103,2)</f>
        <v>0</v>
      </c>
      <c r="BL103" s="14" t="s">
        <v>112</v>
      </c>
      <c r="BM103" s="14" t="s">
        <v>136</v>
      </c>
    </row>
    <row r="104" spans="2:65" s="1" customFormat="1" ht="16.5" customHeight="1">
      <c r="B104" s="116"/>
      <c r="C104" s="117" t="s">
        <v>112</v>
      </c>
      <c r="D104" s="117" t="s">
        <v>107</v>
      </c>
      <c r="E104" s="118" t="s">
        <v>137</v>
      </c>
      <c r="F104" s="119" t="s">
        <v>138</v>
      </c>
      <c r="G104" s="120" t="s">
        <v>131</v>
      </c>
      <c r="H104" s="121">
        <v>6.936</v>
      </c>
      <c r="I104" s="122"/>
      <c r="J104" s="122"/>
      <c r="K104" s="119" t="s">
        <v>111</v>
      </c>
      <c r="L104" s="25"/>
      <c r="M104" s="45" t="s">
        <v>1</v>
      </c>
      <c r="N104" s="123" t="s">
        <v>34</v>
      </c>
      <c r="O104" s="124">
        <v>1.5</v>
      </c>
      <c r="P104" s="124">
        <f>O104*H104</f>
        <v>10.404</v>
      </c>
      <c r="Q104" s="124">
        <v>0</v>
      </c>
      <c r="R104" s="124">
        <f>Q104*H104</f>
        <v>0</v>
      </c>
      <c r="S104" s="124">
        <v>0.073</v>
      </c>
      <c r="T104" s="125">
        <f>S104*H104</f>
        <v>0.506328</v>
      </c>
      <c r="AR104" s="14" t="s">
        <v>112</v>
      </c>
      <c r="AT104" s="14" t="s">
        <v>107</v>
      </c>
      <c r="AU104" s="14" t="s">
        <v>70</v>
      </c>
      <c r="AY104" s="14" t="s">
        <v>104</v>
      </c>
      <c r="BE104" s="126">
        <f>IF(N104="základní",J104,0)</f>
        <v>0</v>
      </c>
      <c r="BF104" s="126">
        <f>IF(N104="snížená",J104,0)</f>
        <v>0</v>
      </c>
      <c r="BG104" s="126">
        <f>IF(N104="zákl. přenesená",J104,0)</f>
        <v>0</v>
      </c>
      <c r="BH104" s="126">
        <f>IF(N104="sníž. přenesená",J104,0)</f>
        <v>0</v>
      </c>
      <c r="BI104" s="126">
        <f>IF(N104="nulová",J104,0)</f>
        <v>0</v>
      </c>
      <c r="BJ104" s="14" t="s">
        <v>68</v>
      </c>
      <c r="BK104" s="126">
        <f>ROUND(I104*H104,2)</f>
        <v>0</v>
      </c>
      <c r="BL104" s="14" t="s">
        <v>112</v>
      </c>
      <c r="BM104" s="14" t="s">
        <v>139</v>
      </c>
    </row>
    <row r="105" spans="2:51" s="11" customFormat="1" ht="12">
      <c r="B105" s="127"/>
      <c r="D105" s="128" t="s">
        <v>114</v>
      </c>
      <c r="E105" s="129" t="s">
        <v>1</v>
      </c>
      <c r="F105" s="130" t="s">
        <v>140</v>
      </c>
      <c r="H105" s="131">
        <v>6.936</v>
      </c>
      <c r="L105" s="127"/>
      <c r="M105" s="132"/>
      <c r="N105" s="133"/>
      <c r="O105" s="133"/>
      <c r="P105" s="133"/>
      <c r="Q105" s="133"/>
      <c r="R105" s="133"/>
      <c r="S105" s="133"/>
      <c r="T105" s="134"/>
      <c r="AT105" s="129" t="s">
        <v>114</v>
      </c>
      <c r="AU105" s="129" t="s">
        <v>70</v>
      </c>
      <c r="AV105" s="11" t="s">
        <v>70</v>
      </c>
      <c r="AW105" s="11" t="s">
        <v>26</v>
      </c>
      <c r="AX105" s="11" t="s">
        <v>68</v>
      </c>
      <c r="AY105" s="129" t="s">
        <v>104</v>
      </c>
    </row>
    <row r="106" spans="2:65" s="1" customFormat="1" ht="16.5" customHeight="1">
      <c r="B106" s="116"/>
      <c r="C106" s="117" t="s">
        <v>141</v>
      </c>
      <c r="D106" s="117" t="s">
        <v>107</v>
      </c>
      <c r="E106" s="118" t="s">
        <v>142</v>
      </c>
      <c r="F106" s="119" t="s">
        <v>143</v>
      </c>
      <c r="G106" s="120" t="s">
        <v>131</v>
      </c>
      <c r="H106" s="121">
        <v>29.686</v>
      </c>
      <c r="I106" s="122"/>
      <c r="J106" s="122"/>
      <c r="K106" s="119" t="s">
        <v>111</v>
      </c>
      <c r="L106" s="25"/>
      <c r="M106" s="45" t="s">
        <v>1</v>
      </c>
      <c r="N106" s="123" t="s">
        <v>34</v>
      </c>
      <c r="O106" s="124">
        <v>0.91</v>
      </c>
      <c r="P106" s="124">
        <f>O106*H106</f>
        <v>27.01426</v>
      </c>
      <c r="Q106" s="124">
        <v>0</v>
      </c>
      <c r="R106" s="124">
        <f>Q106*H106</f>
        <v>0</v>
      </c>
      <c r="S106" s="124">
        <v>0.059</v>
      </c>
      <c r="T106" s="125">
        <f>S106*H106</f>
        <v>1.751474</v>
      </c>
      <c r="AR106" s="14" t="s">
        <v>112</v>
      </c>
      <c r="AT106" s="14" t="s">
        <v>107</v>
      </c>
      <c r="AU106" s="14" t="s">
        <v>70</v>
      </c>
      <c r="AY106" s="14" t="s">
        <v>104</v>
      </c>
      <c r="BE106" s="126">
        <f>IF(N106="základní",J106,0)</f>
        <v>0</v>
      </c>
      <c r="BF106" s="126">
        <f>IF(N106="snížená",J106,0)</f>
        <v>0</v>
      </c>
      <c r="BG106" s="126">
        <f>IF(N106="zákl. přenesená",J106,0)</f>
        <v>0</v>
      </c>
      <c r="BH106" s="126">
        <f>IF(N106="sníž. přenesená",J106,0)</f>
        <v>0</v>
      </c>
      <c r="BI106" s="126">
        <f>IF(N106="nulová",J106,0)</f>
        <v>0</v>
      </c>
      <c r="BJ106" s="14" t="s">
        <v>68</v>
      </c>
      <c r="BK106" s="126">
        <f>ROUND(I106*H106,2)</f>
        <v>0</v>
      </c>
      <c r="BL106" s="14" t="s">
        <v>112</v>
      </c>
      <c r="BM106" s="14" t="s">
        <v>144</v>
      </c>
    </row>
    <row r="107" spans="2:51" s="11" customFormat="1" ht="12">
      <c r="B107" s="127"/>
      <c r="D107" s="128" t="s">
        <v>114</v>
      </c>
      <c r="E107" s="129" t="s">
        <v>1</v>
      </c>
      <c r="F107" s="130" t="s">
        <v>145</v>
      </c>
      <c r="H107" s="131">
        <v>29.686</v>
      </c>
      <c r="L107" s="127"/>
      <c r="M107" s="132"/>
      <c r="N107" s="133"/>
      <c r="O107" s="133"/>
      <c r="P107" s="133"/>
      <c r="Q107" s="133"/>
      <c r="R107" s="133"/>
      <c r="S107" s="133"/>
      <c r="T107" s="134"/>
      <c r="AT107" s="129" t="s">
        <v>114</v>
      </c>
      <c r="AU107" s="129" t="s">
        <v>70</v>
      </c>
      <c r="AV107" s="11" t="s">
        <v>70</v>
      </c>
      <c r="AW107" s="11" t="s">
        <v>26</v>
      </c>
      <c r="AX107" s="11" t="s">
        <v>68</v>
      </c>
      <c r="AY107" s="129" t="s">
        <v>104</v>
      </c>
    </row>
    <row r="108" spans="2:65" s="1" customFormat="1" ht="16.5" customHeight="1">
      <c r="B108" s="116"/>
      <c r="C108" s="117" t="s">
        <v>105</v>
      </c>
      <c r="D108" s="117" t="s">
        <v>107</v>
      </c>
      <c r="E108" s="118" t="s">
        <v>146</v>
      </c>
      <c r="F108" s="119" t="s">
        <v>147</v>
      </c>
      <c r="G108" s="120" t="s">
        <v>131</v>
      </c>
      <c r="H108" s="121">
        <v>156.657</v>
      </c>
      <c r="I108" s="122"/>
      <c r="J108" s="122"/>
      <c r="K108" s="119" t="s">
        <v>111</v>
      </c>
      <c r="L108" s="25"/>
      <c r="M108" s="45" t="s">
        <v>1</v>
      </c>
      <c r="N108" s="123" t="s">
        <v>34</v>
      </c>
      <c r="O108" s="124">
        <v>0.65</v>
      </c>
      <c r="P108" s="124">
        <f>O108*H108</f>
        <v>101.82705000000001</v>
      </c>
      <c r="Q108" s="124">
        <v>0</v>
      </c>
      <c r="R108" s="124">
        <f>Q108*H108</f>
        <v>0</v>
      </c>
      <c r="S108" s="124">
        <v>0.051</v>
      </c>
      <c r="T108" s="125">
        <f>S108*H108</f>
        <v>7.989507</v>
      </c>
      <c r="AR108" s="14" t="s">
        <v>112</v>
      </c>
      <c r="AT108" s="14" t="s">
        <v>107</v>
      </c>
      <c r="AU108" s="14" t="s">
        <v>70</v>
      </c>
      <c r="AY108" s="14" t="s">
        <v>104</v>
      </c>
      <c r="BE108" s="126">
        <f>IF(N108="základní",J108,0)</f>
        <v>0</v>
      </c>
      <c r="BF108" s="126">
        <f>IF(N108="snížená",J108,0)</f>
        <v>0</v>
      </c>
      <c r="BG108" s="126">
        <f>IF(N108="zákl. přenesená",J108,0)</f>
        <v>0</v>
      </c>
      <c r="BH108" s="126">
        <f>IF(N108="sníž. přenesená",J108,0)</f>
        <v>0</v>
      </c>
      <c r="BI108" s="126">
        <f>IF(N108="nulová",J108,0)</f>
        <v>0</v>
      </c>
      <c r="BJ108" s="14" t="s">
        <v>68</v>
      </c>
      <c r="BK108" s="126">
        <f>ROUND(I108*H108,2)</f>
        <v>0</v>
      </c>
      <c r="BL108" s="14" t="s">
        <v>112</v>
      </c>
      <c r="BM108" s="14" t="s">
        <v>148</v>
      </c>
    </row>
    <row r="109" spans="2:51" s="11" customFormat="1" ht="12">
      <c r="B109" s="127"/>
      <c r="D109" s="128" t="s">
        <v>114</v>
      </c>
      <c r="E109" s="129" t="s">
        <v>1</v>
      </c>
      <c r="F109" s="130" t="s">
        <v>149</v>
      </c>
      <c r="H109" s="131">
        <v>2.877</v>
      </c>
      <c r="L109" s="127"/>
      <c r="M109" s="132"/>
      <c r="N109" s="133"/>
      <c r="O109" s="133"/>
      <c r="P109" s="133"/>
      <c r="Q109" s="133"/>
      <c r="R109" s="133"/>
      <c r="S109" s="133"/>
      <c r="T109" s="134"/>
      <c r="AT109" s="129" t="s">
        <v>114</v>
      </c>
      <c r="AU109" s="129" t="s">
        <v>70</v>
      </c>
      <c r="AV109" s="11" t="s">
        <v>70</v>
      </c>
      <c r="AW109" s="11" t="s">
        <v>26</v>
      </c>
      <c r="AX109" s="11" t="s">
        <v>63</v>
      </c>
      <c r="AY109" s="129" t="s">
        <v>104</v>
      </c>
    </row>
    <row r="110" spans="2:51" s="11" customFormat="1" ht="12">
      <c r="B110" s="127"/>
      <c r="D110" s="128" t="s">
        <v>114</v>
      </c>
      <c r="E110" s="129" t="s">
        <v>1</v>
      </c>
      <c r="F110" s="130" t="s">
        <v>150</v>
      </c>
      <c r="H110" s="131">
        <v>145.49</v>
      </c>
      <c r="L110" s="127"/>
      <c r="M110" s="132"/>
      <c r="N110" s="133"/>
      <c r="O110" s="133"/>
      <c r="P110" s="133"/>
      <c r="Q110" s="133"/>
      <c r="R110" s="133"/>
      <c r="S110" s="133"/>
      <c r="T110" s="134"/>
      <c r="AT110" s="129" t="s">
        <v>114</v>
      </c>
      <c r="AU110" s="129" t="s">
        <v>70</v>
      </c>
      <c r="AV110" s="11" t="s">
        <v>70</v>
      </c>
      <c r="AW110" s="11" t="s">
        <v>26</v>
      </c>
      <c r="AX110" s="11" t="s">
        <v>63</v>
      </c>
      <c r="AY110" s="129" t="s">
        <v>104</v>
      </c>
    </row>
    <row r="111" spans="2:51" s="11" customFormat="1" ht="12">
      <c r="B111" s="127"/>
      <c r="D111" s="128" t="s">
        <v>114</v>
      </c>
      <c r="E111" s="129" t="s">
        <v>1</v>
      </c>
      <c r="F111" s="130" t="s">
        <v>151</v>
      </c>
      <c r="H111" s="131">
        <v>8.29</v>
      </c>
      <c r="L111" s="127"/>
      <c r="M111" s="132"/>
      <c r="N111" s="133"/>
      <c r="O111" s="133"/>
      <c r="P111" s="133"/>
      <c r="Q111" s="133"/>
      <c r="R111" s="133"/>
      <c r="S111" s="133"/>
      <c r="T111" s="134"/>
      <c r="AT111" s="129" t="s">
        <v>114</v>
      </c>
      <c r="AU111" s="129" t="s">
        <v>70</v>
      </c>
      <c r="AV111" s="11" t="s">
        <v>70</v>
      </c>
      <c r="AW111" s="11" t="s">
        <v>26</v>
      </c>
      <c r="AX111" s="11" t="s">
        <v>63</v>
      </c>
      <c r="AY111" s="129" t="s">
        <v>104</v>
      </c>
    </row>
    <row r="112" spans="2:51" s="12" customFormat="1" ht="12">
      <c r="B112" s="135"/>
      <c r="D112" s="128" t="s">
        <v>114</v>
      </c>
      <c r="E112" s="136" t="s">
        <v>1</v>
      </c>
      <c r="F112" s="137" t="s">
        <v>126</v>
      </c>
      <c r="H112" s="138">
        <v>156.657</v>
      </c>
      <c r="L112" s="135"/>
      <c r="M112" s="139"/>
      <c r="N112" s="140"/>
      <c r="O112" s="140"/>
      <c r="P112" s="140"/>
      <c r="Q112" s="140"/>
      <c r="R112" s="140"/>
      <c r="S112" s="140"/>
      <c r="T112" s="141"/>
      <c r="AT112" s="136" t="s">
        <v>114</v>
      </c>
      <c r="AU112" s="136" t="s">
        <v>70</v>
      </c>
      <c r="AV112" s="12" t="s">
        <v>112</v>
      </c>
      <c r="AW112" s="12" t="s">
        <v>26</v>
      </c>
      <c r="AX112" s="12" t="s">
        <v>68</v>
      </c>
      <c r="AY112" s="136" t="s">
        <v>104</v>
      </c>
    </row>
    <row r="113" spans="2:63" s="10" customFormat="1" ht="22.7" customHeight="1">
      <c r="B113" s="104"/>
      <c r="D113" s="105" t="s">
        <v>62</v>
      </c>
      <c r="E113" s="114" t="s">
        <v>152</v>
      </c>
      <c r="F113" s="114" t="s">
        <v>153</v>
      </c>
      <c r="J113" s="115"/>
      <c r="L113" s="104"/>
      <c r="M113" s="108"/>
      <c r="N113" s="109"/>
      <c r="O113" s="109"/>
      <c r="P113" s="110">
        <f>SUM(P114:P118)</f>
        <v>59.955197</v>
      </c>
      <c r="Q113" s="109"/>
      <c r="R113" s="110">
        <f>SUM(R114:R118)</f>
        <v>0</v>
      </c>
      <c r="S113" s="109"/>
      <c r="T113" s="111">
        <f>SUM(T114:T118)</f>
        <v>0</v>
      </c>
      <c r="AR113" s="105" t="s">
        <v>68</v>
      </c>
      <c r="AT113" s="112" t="s">
        <v>62</v>
      </c>
      <c r="AU113" s="112" t="s">
        <v>68</v>
      </c>
      <c r="AY113" s="105" t="s">
        <v>104</v>
      </c>
      <c r="BK113" s="113">
        <f>SUM(BK114:BK118)</f>
        <v>0</v>
      </c>
    </row>
    <row r="114" spans="2:65" s="1" customFormat="1" ht="16.5" customHeight="1">
      <c r="B114" s="116"/>
      <c r="C114" s="117" t="s">
        <v>154</v>
      </c>
      <c r="D114" s="117" t="s">
        <v>107</v>
      </c>
      <c r="E114" s="118" t="s">
        <v>155</v>
      </c>
      <c r="F114" s="119" t="s">
        <v>156</v>
      </c>
      <c r="G114" s="120" t="s">
        <v>157</v>
      </c>
      <c r="H114" s="121">
        <v>10.247</v>
      </c>
      <c r="I114" s="122"/>
      <c r="J114" s="122"/>
      <c r="K114" s="119" t="s">
        <v>111</v>
      </c>
      <c r="L114" s="25"/>
      <c r="M114" s="45" t="s">
        <v>1</v>
      </c>
      <c r="N114" s="123" t="s">
        <v>34</v>
      </c>
      <c r="O114" s="124">
        <v>5.46</v>
      </c>
      <c r="P114" s="124">
        <f>O114*H114</f>
        <v>55.94862</v>
      </c>
      <c r="Q114" s="124">
        <v>0</v>
      </c>
      <c r="R114" s="124">
        <f>Q114*H114</f>
        <v>0</v>
      </c>
      <c r="S114" s="124">
        <v>0</v>
      </c>
      <c r="T114" s="125">
        <f>S114*H114</f>
        <v>0</v>
      </c>
      <c r="AR114" s="14" t="s">
        <v>112</v>
      </c>
      <c r="AT114" s="14" t="s">
        <v>107</v>
      </c>
      <c r="AU114" s="14" t="s">
        <v>70</v>
      </c>
      <c r="AY114" s="14" t="s">
        <v>104</v>
      </c>
      <c r="BE114" s="126">
        <f>IF(N114="základní",J114,0)</f>
        <v>0</v>
      </c>
      <c r="BF114" s="126">
        <f>IF(N114="snížená",J114,0)</f>
        <v>0</v>
      </c>
      <c r="BG114" s="126">
        <f>IF(N114="zákl. přenesená",J114,0)</f>
        <v>0</v>
      </c>
      <c r="BH114" s="126">
        <f>IF(N114="sníž. přenesená",J114,0)</f>
        <v>0</v>
      </c>
      <c r="BI114" s="126">
        <f>IF(N114="nulová",J114,0)</f>
        <v>0</v>
      </c>
      <c r="BJ114" s="14" t="s">
        <v>68</v>
      </c>
      <c r="BK114" s="126">
        <f>ROUND(I114*H114,2)</f>
        <v>0</v>
      </c>
      <c r="BL114" s="14" t="s">
        <v>112</v>
      </c>
      <c r="BM114" s="14" t="s">
        <v>158</v>
      </c>
    </row>
    <row r="115" spans="2:65" s="1" customFormat="1" ht="16.5" customHeight="1">
      <c r="B115" s="116"/>
      <c r="C115" s="117" t="s">
        <v>159</v>
      </c>
      <c r="D115" s="117" t="s">
        <v>107</v>
      </c>
      <c r="E115" s="118" t="s">
        <v>160</v>
      </c>
      <c r="F115" s="119" t="s">
        <v>161</v>
      </c>
      <c r="G115" s="120" t="s">
        <v>157</v>
      </c>
      <c r="H115" s="121">
        <v>10.247</v>
      </c>
      <c r="I115" s="122"/>
      <c r="J115" s="122"/>
      <c r="K115" s="119" t="s">
        <v>111</v>
      </c>
      <c r="L115" s="25"/>
      <c r="M115" s="45" t="s">
        <v>1</v>
      </c>
      <c r="N115" s="123" t="s">
        <v>34</v>
      </c>
      <c r="O115" s="124">
        <v>0.26</v>
      </c>
      <c r="P115" s="124">
        <f>O115*H115</f>
        <v>2.6642200000000003</v>
      </c>
      <c r="Q115" s="124">
        <v>0</v>
      </c>
      <c r="R115" s="124">
        <f>Q115*H115</f>
        <v>0</v>
      </c>
      <c r="S115" s="124">
        <v>0</v>
      </c>
      <c r="T115" s="125">
        <f>S115*H115</f>
        <v>0</v>
      </c>
      <c r="AR115" s="14" t="s">
        <v>112</v>
      </c>
      <c r="AT115" s="14" t="s">
        <v>107</v>
      </c>
      <c r="AU115" s="14" t="s">
        <v>70</v>
      </c>
      <c r="AY115" s="14" t="s">
        <v>104</v>
      </c>
      <c r="BE115" s="126">
        <f>IF(N115="základní",J115,0)</f>
        <v>0</v>
      </c>
      <c r="BF115" s="126">
        <f>IF(N115="snížená",J115,0)</f>
        <v>0</v>
      </c>
      <c r="BG115" s="126">
        <f>IF(N115="zákl. přenesená",J115,0)</f>
        <v>0</v>
      </c>
      <c r="BH115" s="126">
        <f>IF(N115="sníž. přenesená",J115,0)</f>
        <v>0</v>
      </c>
      <c r="BI115" s="126">
        <f>IF(N115="nulová",J115,0)</f>
        <v>0</v>
      </c>
      <c r="BJ115" s="14" t="s">
        <v>68</v>
      </c>
      <c r="BK115" s="126">
        <f>ROUND(I115*H115,2)</f>
        <v>0</v>
      </c>
      <c r="BL115" s="14" t="s">
        <v>112</v>
      </c>
      <c r="BM115" s="14" t="s">
        <v>162</v>
      </c>
    </row>
    <row r="116" spans="2:65" s="1" customFormat="1" ht="16.5" customHeight="1">
      <c r="B116" s="116"/>
      <c r="C116" s="117" t="s">
        <v>127</v>
      </c>
      <c r="D116" s="117" t="s">
        <v>107</v>
      </c>
      <c r="E116" s="118" t="s">
        <v>163</v>
      </c>
      <c r="F116" s="119" t="s">
        <v>164</v>
      </c>
      <c r="G116" s="120" t="s">
        <v>157</v>
      </c>
      <c r="H116" s="121">
        <v>10.247</v>
      </c>
      <c r="I116" s="122"/>
      <c r="J116" s="122"/>
      <c r="K116" s="119" t="s">
        <v>111</v>
      </c>
      <c r="L116" s="25"/>
      <c r="M116" s="45" t="s">
        <v>1</v>
      </c>
      <c r="N116" s="123" t="s">
        <v>34</v>
      </c>
      <c r="O116" s="124">
        <v>0.125</v>
      </c>
      <c r="P116" s="124">
        <f>O116*H116</f>
        <v>1.280875</v>
      </c>
      <c r="Q116" s="124">
        <v>0</v>
      </c>
      <c r="R116" s="124">
        <f>Q116*H116</f>
        <v>0</v>
      </c>
      <c r="S116" s="124">
        <v>0</v>
      </c>
      <c r="T116" s="125">
        <f>S116*H116</f>
        <v>0</v>
      </c>
      <c r="AR116" s="14" t="s">
        <v>112</v>
      </c>
      <c r="AT116" s="14" t="s">
        <v>107</v>
      </c>
      <c r="AU116" s="14" t="s">
        <v>70</v>
      </c>
      <c r="AY116" s="14" t="s">
        <v>104</v>
      </c>
      <c r="BE116" s="126">
        <f>IF(N116="základní",J116,0)</f>
        <v>0</v>
      </c>
      <c r="BF116" s="126">
        <f>IF(N116="snížená",J116,0)</f>
        <v>0</v>
      </c>
      <c r="BG116" s="126">
        <f>IF(N116="zákl. přenesená",J116,0)</f>
        <v>0</v>
      </c>
      <c r="BH116" s="126">
        <f>IF(N116="sníž. přenesená",J116,0)</f>
        <v>0</v>
      </c>
      <c r="BI116" s="126">
        <f>IF(N116="nulová",J116,0)</f>
        <v>0</v>
      </c>
      <c r="BJ116" s="14" t="s">
        <v>68</v>
      </c>
      <c r="BK116" s="126">
        <f>ROUND(I116*H116,2)</f>
        <v>0</v>
      </c>
      <c r="BL116" s="14" t="s">
        <v>112</v>
      </c>
      <c r="BM116" s="14" t="s">
        <v>165</v>
      </c>
    </row>
    <row r="117" spans="2:65" s="1" customFormat="1" ht="16.5" customHeight="1">
      <c r="B117" s="116"/>
      <c r="C117" s="117" t="s">
        <v>166</v>
      </c>
      <c r="D117" s="117" t="s">
        <v>107</v>
      </c>
      <c r="E117" s="118" t="s">
        <v>167</v>
      </c>
      <c r="F117" s="119" t="s">
        <v>168</v>
      </c>
      <c r="G117" s="120" t="s">
        <v>157</v>
      </c>
      <c r="H117" s="121">
        <v>10.247</v>
      </c>
      <c r="I117" s="122"/>
      <c r="J117" s="122"/>
      <c r="K117" s="119" t="s">
        <v>111</v>
      </c>
      <c r="L117" s="25"/>
      <c r="M117" s="45" t="s">
        <v>1</v>
      </c>
      <c r="N117" s="123" t="s">
        <v>34</v>
      </c>
      <c r="O117" s="124">
        <v>0.006</v>
      </c>
      <c r="P117" s="124">
        <f>O117*H117</f>
        <v>0.061482</v>
      </c>
      <c r="Q117" s="124">
        <v>0</v>
      </c>
      <c r="R117" s="124">
        <f>Q117*H117</f>
        <v>0</v>
      </c>
      <c r="S117" s="124">
        <v>0</v>
      </c>
      <c r="T117" s="125">
        <f>S117*H117</f>
        <v>0</v>
      </c>
      <c r="AR117" s="14" t="s">
        <v>112</v>
      </c>
      <c r="AT117" s="14" t="s">
        <v>107</v>
      </c>
      <c r="AU117" s="14" t="s">
        <v>70</v>
      </c>
      <c r="AY117" s="14" t="s">
        <v>104</v>
      </c>
      <c r="BE117" s="126">
        <f>IF(N117="základní",J117,0)</f>
        <v>0</v>
      </c>
      <c r="BF117" s="126">
        <f>IF(N117="snížená",J117,0)</f>
        <v>0</v>
      </c>
      <c r="BG117" s="126">
        <f>IF(N117="zákl. přenesená",J117,0)</f>
        <v>0</v>
      </c>
      <c r="BH117" s="126">
        <f>IF(N117="sníž. přenesená",J117,0)</f>
        <v>0</v>
      </c>
      <c r="BI117" s="126">
        <f>IF(N117="nulová",J117,0)</f>
        <v>0</v>
      </c>
      <c r="BJ117" s="14" t="s">
        <v>68</v>
      </c>
      <c r="BK117" s="126">
        <f>ROUND(I117*H117,2)</f>
        <v>0</v>
      </c>
      <c r="BL117" s="14" t="s">
        <v>112</v>
      </c>
      <c r="BM117" s="14" t="s">
        <v>169</v>
      </c>
    </row>
    <row r="118" spans="2:65" s="1" customFormat="1" ht="16.5" customHeight="1">
      <c r="B118" s="116"/>
      <c r="C118" s="117" t="s">
        <v>170</v>
      </c>
      <c r="D118" s="117" t="s">
        <v>107</v>
      </c>
      <c r="E118" s="118" t="s">
        <v>171</v>
      </c>
      <c r="F118" s="119" t="s">
        <v>172</v>
      </c>
      <c r="G118" s="120" t="s">
        <v>157</v>
      </c>
      <c r="H118" s="121">
        <v>10.247</v>
      </c>
      <c r="I118" s="122"/>
      <c r="J118" s="122"/>
      <c r="K118" s="119" t="s">
        <v>1</v>
      </c>
      <c r="L118" s="25"/>
      <c r="M118" s="45" t="s">
        <v>1</v>
      </c>
      <c r="N118" s="123" t="s">
        <v>34</v>
      </c>
      <c r="O118" s="124">
        <v>0</v>
      </c>
      <c r="P118" s="124">
        <f>O118*H118</f>
        <v>0</v>
      </c>
      <c r="Q118" s="124">
        <v>0</v>
      </c>
      <c r="R118" s="124">
        <f>Q118*H118</f>
        <v>0</v>
      </c>
      <c r="S118" s="124">
        <v>0</v>
      </c>
      <c r="T118" s="125">
        <f>S118*H118</f>
        <v>0</v>
      </c>
      <c r="AR118" s="14" t="s">
        <v>112</v>
      </c>
      <c r="AT118" s="14" t="s">
        <v>107</v>
      </c>
      <c r="AU118" s="14" t="s">
        <v>70</v>
      </c>
      <c r="AY118" s="14" t="s">
        <v>104</v>
      </c>
      <c r="BE118" s="126">
        <f>IF(N118="základní",J118,0)</f>
        <v>0</v>
      </c>
      <c r="BF118" s="126">
        <f>IF(N118="snížená",J118,0)</f>
        <v>0</v>
      </c>
      <c r="BG118" s="126">
        <f>IF(N118="zákl. přenesená",J118,0)</f>
        <v>0</v>
      </c>
      <c r="BH118" s="126">
        <f>IF(N118="sníž. přenesená",J118,0)</f>
        <v>0</v>
      </c>
      <c r="BI118" s="126">
        <f>IF(N118="nulová",J118,0)</f>
        <v>0</v>
      </c>
      <c r="BJ118" s="14" t="s">
        <v>68</v>
      </c>
      <c r="BK118" s="126">
        <f>ROUND(I118*H118,2)</f>
        <v>0</v>
      </c>
      <c r="BL118" s="14" t="s">
        <v>112</v>
      </c>
      <c r="BM118" s="14" t="s">
        <v>173</v>
      </c>
    </row>
    <row r="119" spans="2:63" s="10" customFormat="1" ht="25.9" customHeight="1">
      <c r="B119" s="104"/>
      <c r="D119" s="105" t="s">
        <v>62</v>
      </c>
      <c r="E119" s="106" t="s">
        <v>174</v>
      </c>
      <c r="F119" s="106" t="s">
        <v>175</v>
      </c>
      <c r="J119" s="107"/>
      <c r="L119" s="104"/>
      <c r="M119" s="108"/>
      <c r="N119" s="109"/>
      <c r="O119" s="109"/>
      <c r="P119" s="110">
        <f>P120+P176+P179+P183</f>
        <v>512.601081</v>
      </c>
      <c r="Q119" s="109"/>
      <c r="R119" s="110">
        <f>R120+R176+R179+R183</f>
        <v>8.327544249999999</v>
      </c>
      <c r="S119" s="109"/>
      <c r="T119" s="111">
        <f>T120+T176+T179+T183</f>
        <v>0</v>
      </c>
      <c r="AR119" s="105" t="s">
        <v>70</v>
      </c>
      <c r="AT119" s="112" t="s">
        <v>62</v>
      </c>
      <c r="AU119" s="112" t="s">
        <v>63</v>
      </c>
      <c r="AY119" s="105" t="s">
        <v>104</v>
      </c>
      <c r="BK119" s="113">
        <f>BK120+BK176+BK179+BK183</f>
        <v>0</v>
      </c>
    </row>
    <row r="120" spans="2:63" s="10" customFormat="1" ht="22.7" customHeight="1">
      <c r="B120" s="104"/>
      <c r="D120" s="105" t="s">
        <v>62</v>
      </c>
      <c r="E120" s="114" t="s">
        <v>176</v>
      </c>
      <c r="F120" s="114" t="s">
        <v>177</v>
      </c>
      <c r="J120" s="115"/>
      <c r="L120" s="104"/>
      <c r="M120" s="108"/>
      <c r="N120" s="109"/>
      <c r="O120" s="109"/>
      <c r="P120" s="110">
        <f>SUM(P121:P175)</f>
        <v>385.22531100000003</v>
      </c>
      <c r="Q120" s="109"/>
      <c r="R120" s="110">
        <f>SUM(R121:R175)</f>
        <v>8.25088793</v>
      </c>
      <c r="S120" s="109"/>
      <c r="T120" s="111">
        <f>SUM(T121:T175)</f>
        <v>0</v>
      </c>
      <c r="AR120" s="105" t="s">
        <v>70</v>
      </c>
      <c r="AT120" s="112" t="s">
        <v>62</v>
      </c>
      <c r="AU120" s="112" t="s">
        <v>68</v>
      </c>
      <c r="AY120" s="105" t="s">
        <v>104</v>
      </c>
      <c r="BK120" s="113">
        <f>SUM(BK121:BK175)</f>
        <v>0</v>
      </c>
    </row>
    <row r="121" spans="2:65" s="1" customFormat="1" ht="16.5" customHeight="1">
      <c r="B121" s="116"/>
      <c r="C121" s="117" t="s">
        <v>178</v>
      </c>
      <c r="D121" s="117" t="s">
        <v>107</v>
      </c>
      <c r="E121" s="118" t="s">
        <v>179</v>
      </c>
      <c r="F121" s="119" t="s">
        <v>180</v>
      </c>
      <c r="G121" s="120" t="s">
        <v>110</v>
      </c>
      <c r="H121" s="121">
        <v>387.329</v>
      </c>
      <c r="I121" s="122"/>
      <c r="J121" s="122"/>
      <c r="K121" s="119" t="s">
        <v>1</v>
      </c>
      <c r="L121" s="25"/>
      <c r="M121" s="45" t="s">
        <v>1</v>
      </c>
      <c r="N121" s="123" t="s">
        <v>34</v>
      </c>
      <c r="O121" s="124">
        <v>0</v>
      </c>
      <c r="P121" s="124">
        <f>O121*H121</f>
        <v>0</v>
      </c>
      <c r="Q121" s="124">
        <v>0.0005</v>
      </c>
      <c r="R121" s="124">
        <f>Q121*H121</f>
        <v>0.19366450000000002</v>
      </c>
      <c r="S121" s="124">
        <v>0</v>
      </c>
      <c r="T121" s="125">
        <f>S121*H121</f>
        <v>0</v>
      </c>
      <c r="AR121" s="14" t="s">
        <v>181</v>
      </c>
      <c r="AT121" s="14" t="s">
        <v>107</v>
      </c>
      <c r="AU121" s="14" t="s">
        <v>70</v>
      </c>
      <c r="AY121" s="14" t="s">
        <v>104</v>
      </c>
      <c r="BE121" s="126">
        <f>IF(N121="základní",J121,0)</f>
        <v>0</v>
      </c>
      <c r="BF121" s="126">
        <f>IF(N121="snížená",J121,0)</f>
        <v>0</v>
      </c>
      <c r="BG121" s="126">
        <f>IF(N121="zákl. přenesená",J121,0)</f>
        <v>0</v>
      </c>
      <c r="BH121" s="126">
        <f>IF(N121="sníž. přenesená",J121,0)</f>
        <v>0</v>
      </c>
      <c r="BI121" s="126">
        <f>IF(N121="nulová",J121,0)</f>
        <v>0</v>
      </c>
      <c r="BJ121" s="14" t="s">
        <v>68</v>
      </c>
      <c r="BK121" s="126">
        <f>ROUND(I121*H121,2)</f>
        <v>0</v>
      </c>
      <c r="BL121" s="14" t="s">
        <v>181</v>
      </c>
      <c r="BM121" s="14" t="s">
        <v>182</v>
      </c>
    </row>
    <row r="122" spans="2:51" s="11" customFormat="1" ht="12">
      <c r="B122" s="127"/>
      <c r="D122" s="128" t="s">
        <v>114</v>
      </c>
      <c r="E122" s="129" t="s">
        <v>1</v>
      </c>
      <c r="F122" s="130" t="s">
        <v>183</v>
      </c>
      <c r="H122" s="131">
        <v>387.329</v>
      </c>
      <c r="L122" s="127"/>
      <c r="M122" s="132"/>
      <c r="N122" s="133"/>
      <c r="O122" s="133"/>
      <c r="P122" s="133"/>
      <c r="Q122" s="133"/>
      <c r="R122" s="133"/>
      <c r="S122" s="133"/>
      <c r="T122" s="134"/>
      <c r="AT122" s="129" t="s">
        <v>114</v>
      </c>
      <c r="AU122" s="129" t="s">
        <v>70</v>
      </c>
      <c r="AV122" s="11" t="s">
        <v>70</v>
      </c>
      <c r="AW122" s="11" t="s">
        <v>26</v>
      </c>
      <c r="AX122" s="11" t="s">
        <v>63</v>
      </c>
      <c r="AY122" s="129" t="s">
        <v>104</v>
      </c>
    </row>
    <row r="123" spans="2:51" s="12" customFormat="1" ht="12">
      <c r="B123" s="135"/>
      <c r="D123" s="128" t="s">
        <v>114</v>
      </c>
      <c r="E123" s="136" t="s">
        <v>1</v>
      </c>
      <c r="F123" s="137" t="s">
        <v>126</v>
      </c>
      <c r="H123" s="138">
        <v>387.329</v>
      </c>
      <c r="L123" s="135"/>
      <c r="M123" s="139"/>
      <c r="N123" s="140"/>
      <c r="O123" s="140"/>
      <c r="P123" s="140"/>
      <c r="Q123" s="140"/>
      <c r="R123" s="140"/>
      <c r="S123" s="140"/>
      <c r="T123" s="141"/>
      <c r="AT123" s="136" t="s">
        <v>114</v>
      </c>
      <c r="AU123" s="136" t="s">
        <v>70</v>
      </c>
      <c r="AV123" s="12" t="s">
        <v>112</v>
      </c>
      <c r="AW123" s="12" t="s">
        <v>26</v>
      </c>
      <c r="AX123" s="12" t="s">
        <v>68</v>
      </c>
      <c r="AY123" s="136" t="s">
        <v>104</v>
      </c>
    </row>
    <row r="124" spans="2:65" s="1" customFormat="1" ht="16.5" customHeight="1">
      <c r="B124" s="116"/>
      <c r="C124" s="117" t="s">
        <v>184</v>
      </c>
      <c r="D124" s="117" t="s">
        <v>107</v>
      </c>
      <c r="E124" s="118" t="s">
        <v>185</v>
      </c>
      <c r="F124" s="119" t="s">
        <v>186</v>
      </c>
      <c r="G124" s="120" t="s">
        <v>131</v>
      </c>
      <c r="H124" s="121">
        <v>3.73</v>
      </c>
      <c r="I124" s="122"/>
      <c r="J124" s="122"/>
      <c r="K124" s="119" t="s">
        <v>111</v>
      </c>
      <c r="L124" s="25"/>
      <c r="M124" s="45" t="s">
        <v>1</v>
      </c>
      <c r="N124" s="123" t="s">
        <v>34</v>
      </c>
      <c r="O124" s="124">
        <v>1.359</v>
      </c>
      <c r="P124" s="124">
        <f>O124*H124</f>
        <v>5.06907</v>
      </c>
      <c r="Q124" s="124">
        <v>0.00027</v>
      </c>
      <c r="R124" s="124">
        <f>Q124*H124</f>
        <v>0.0010071</v>
      </c>
      <c r="S124" s="124">
        <v>0</v>
      </c>
      <c r="T124" s="125">
        <f>S124*H124</f>
        <v>0</v>
      </c>
      <c r="AR124" s="14" t="s">
        <v>181</v>
      </c>
      <c r="AT124" s="14" t="s">
        <v>107</v>
      </c>
      <c r="AU124" s="14" t="s">
        <v>70</v>
      </c>
      <c r="AY124" s="14" t="s">
        <v>104</v>
      </c>
      <c r="BE124" s="126">
        <f>IF(N124="základní",J124,0)</f>
        <v>0</v>
      </c>
      <c r="BF124" s="126">
        <f>IF(N124="snížená",J124,0)</f>
        <v>0</v>
      </c>
      <c r="BG124" s="126">
        <f>IF(N124="zákl. přenesená",J124,0)</f>
        <v>0</v>
      </c>
      <c r="BH124" s="126">
        <f>IF(N124="sníž. přenesená",J124,0)</f>
        <v>0</v>
      </c>
      <c r="BI124" s="126">
        <f>IF(N124="nulová",J124,0)</f>
        <v>0</v>
      </c>
      <c r="BJ124" s="14" t="s">
        <v>68</v>
      </c>
      <c r="BK124" s="126">
        <f>ROUND(I124*H124,2)</f>
        <v>0</v>
      </c>
      <c r="BL124" s="14" t="s">
        <v>181</v>
      </c>
      <c r="BM124" s="14" t="s">
        <v>187</v>
      </c>
    </row>
    <row r="125" spans="2:51" s="11" customFormat="1" ht="12">
      <c r="B125" s="127"/>
      <c r="D125" s="128" t="s">
        <v>114</v>
      </c>
      <c r="E125" s="129" t="s">
        <v>1</v>
      </c>
      <c r="F125" s="130" t="s">
        <v>188</v>
      </c>
      <c r="H125" s="131">
        <v>3.73</v>
      </c>
      <c r="L125" s="127"/>
      <c r="M125" s="132"/>
      <c r="N125" s="133"/>
      <c r="O125" s="133"/>
      <c r="P125" s="133"/>
      <c r="Q125" s="133"/>
      <c r="R125" s="133"/>
      <c r="S125" s="133"/>
      <c r="T125" s="134"/>
      <c r="AT125" s="129" t="s">
        <v>114</v>
      </c>
      <c r="AU125" s="129" t="s">
        <v>70</v>
      </c>
      <c r="AV125" s="11" t="s">
        <v>70</v>
      </c>
      <c r="AW125" s="11" t="s">
        <v>26</v>
      </c>
      <c r="AX125" s="11" t="s">
        <v>63</v>
      </c>
      <c r="AY125" s="129" t="s">
        <v>104</v>
      </c>
    </row>
    <row r="126" spans="2:51" s="12" customFormat="1" ht="12">
      <c r="B126" s="135"/>
      <c r="D126" s="128" t="s">
        <v>114</v>
      </c>
      <c r="E126" s="136" t="s">
        <v>1</v>
      </c>
      <c r="F126" s="137" t="s">
        <v>126</v>
      </c>
      <c r="H126" s="138">
        <v>3.73</v>
      </c>
      <c r="L126" s="135"/>
      <c r="M126" s="139"/>
      <c r="N126" s="140"/>
      <c r="O126" s="140"/>
      <c r="P126" s="140"/>
      <c r="Q126" s="140"/>
      <c r="R126" s="140"/>
      <c r="S126" s="140"/>
      <c r="T126" s="141"/>
      <c r="AT126" s="136" t="s">
        <v>114</v>
      </c>
      <c r="AU126" s="136" t="s">
        <v>70</v>
      </c>
      <c r="AV126" s="12" t="s">
        <v>112</v>
      </c>
      <c r="AW126" s="12" t="s">
        <v>26</v>
      </c>
      <c r="AX126" s="12" t="s">
        <v>68</v>
      </c>
      <c r="AY126" s="136" t="s">
        <v>104</v>
      </c>
    </row>
    <row r="127" spans="2:65" s="1" customFormat="1" ht="16.5" customHeight="1">
      <c r="B127" s="116"/>
      <c r="C127" s="142" t="s">
        <v>189</v>
      </c>
      <c r="D127" s="142" t="s">
        <v>190</v>
      </c>
      <c r="E127" s="143" t="s">
        <v>191</v>
      </c>
      <c r="F127" s="144" t="s">
        <v>192</v>
      </c>
      <c r="G127" s="145" t="s">
        <v>131</v>
      </c>
      <c r="H127" s="146">
        <v>7.461</v>
      </c>
      <c r="I127" s="147"/>
      <c r="J127" s="147"/>
      <c r="K127" s="144" t="s">
        <v>1</v>
      </c>
      <c r="L127" s="148"/>
      <c r="M127" s="149" t="s">
        <v>1</v>
      </c>
      <c r="N127" s="150" t="s">
        <v>34</v>
      </c>
      <c r="O127" s="124">
        <v>0</v>
      </c>
      <c r="P127" s="124">
        <f>O127*H127</f>
        <v>0</v>
      </c>
      <c r="Q127" s="124">
        <v>0.03395</v>
      </c>
      <c r="R127" s="124">
        <f>Q127*H127</f>
        <v>0.25330095</v>
      </c>
      <c r="S127" s="124">
        <v>0</v>
      </c>
      <c r="T127" s="125">
        <f>S127*H127</f>
        <v>0</v>
      </c>
      <c r="AR127" s="14" t="s">
        <v>193</v>
      </c>
      <c r="AT127" s="14" t="s">
        <v>190</v>
      </c>
      <c r="AU127" s="14" t="s">
        <v>70</v>
      </c>
      <c r="AY127" s="14" t="s">
        <v>104</v>
      </c>
      <c r="BE127" s="126">
        <f>IF(N127="základní",J127,0)</f>
        <v>0</v>
      </c>
      <c r="BF127" s="126">
        <f>IF(N127="snížená",J127,0)</f>
        <v>0</v>
      </c>
      <c r="BG127" s="126">
        <f>IF(N127="zákl. přenesená",J127,0)</f>
        <v>0</v>
      </c>
      <c r="BH127" s="126">
        <f>IF(N127="sníž. přenesená",J127,0)</f>
        <v>0</v>
      </c>
      <c r="BI127" s="126">
        <f>IF(N127="nulová",J127,0)</f>
        <v>0</v>
      </c>
      <c r="BJ127" s="14" t="s">
        <v>68</v>
      </c>
      <c r="BK127" s="126">
        <f>ROUND(I127*H127,2)</f>
        <v>0</v>
      </c>
      <c r="BL127" s="14" t="s">
        <v>181</v>
      </c>
      <c r="BM127" s="14" t="s">
        <v>194</v>
      </c>
    </row>
    <row r="128" spans="2:51" s="11" customFormat="1" ht="12">
      <c r="B128" s="127"/>
      <c r="D128" s="128" t="s">
        <v>114</v>
      </c>
      <c r="E128" s="129" t="s">
        <v>1</v>
      </c>
      <c r="F128" s="130" t="s">
        <v>195</v>
      </c>
      <c r="H128" s="131">
        <v>7.461</v>
      </c>
      <c r="L128" s="127"/>
      <c r="M128" s="132"/>
      <c r="N128" s="133"/>
      <c r="O128" s="133"/>
      <c r="P128" s="133"/>
      <c r="Q128" s="133"/>
      <c r="R128" s="133"/>
      <c r="S128" s="133"/>
      <c r="T128" s="134"/>
      <c r="AT128" s="129" t="s">
        <v>114</v>
      </c>
      <c r="AU128" s="129" t="s">
        <v>70</v>
      </c>
      <c r="AV128" s="11" t="s">
        <v>70</v>
      </c>
      <c r="AW128" s="11" t="s">
        <v>26</v>
      </c>
      <c r="AX128" s="11" t="s">
        <v>63</v>
      </c>
      <c r="AY128" s="129" t="s">
        <v>104</v>
      </c>
    </row>
    <row r="129" spans="2:51" s="12" customFormat="1" ht="12">
      <c r="B129" s="135"/>
      <c r="D129" s="128" t="s">
        <v>114</v>
      </c>
      <c r="E129" s="136" t="s">
        <v>1</v>
      </c>
      <c r="F129" s="137" t="s">
        <v>126</v>
      </c>
      <c r="H129" s="138">
        <v>7.461</v>
      </c>
      <c r="L129" s="135"/>
      <c r="M129" s="139"/>
      <c r="N129" s="140"/>
      <c r="O129" s="140"/>
      <c r="P129" s="140"/>
      <c r="Q129" s="140"/>
      <c r="R129" s="140"/>
      <c r="S129" s="140"/>
      <c r="T129" s="141"/>
      <c r="AT129" s="136" t="s">
        <v>114</v>
      </c>
      <c r="AU129" s="136" t="s">
        <v>70</v>
      </c>
      <c r="AV129" s="12" t="s">
        <v>112</v>
      </c>
      <c r="AW129" s="12" t="s">
        <v>26</v>
      </c>
      <c r="AX129" s="12" t="s">
        <v>68</v>
      </c>
      <c r="AY129" s="136" t="s">
        <v>104</v>
      </c>
    </row>
    <row r="130" spans="2:65" s="1" customFormat="1" ht="16.5" customHeight="1">
      <c r="B130" s="116"/>
      <c r="C130" s="117" t="s">
        <v>8</v>
      </c>
      <c r="D130" s="117" t="s">
        <v>107</v>
      </c>
      <c r="E130" s="118" t="s">
        <v>196</v>
      </c>
      <c r="F130" s="119" t="s">
        <v>197</v>
      </c>
      <c r="G130" s="120" t="s">
        <v>131</v>
      </c>
      <c r="H130" s="121">
        <v>39.499</v>
      </c>
      <c r="I130" s="122"/>
      <c r="J130" s="122"/>
      <c r="K130" s="119" t="s">
        <v>111</v>
      </c>
      <c r="L130" s="25"/>
      <c r="M130" s="45" t="s">
        <v>1</v>
      </c>
      <c r="N130" s="123" t="s">
        <v>34</v>
      </c>
      <c r="O130" s="124">
        <v>1.559</v>
      </c>
      <c r="P130" s="124">
        <f>O130*H130</f>
        <v>61.578941</v>
      </c>
      <c r="Q130" s="124">
        <v>0.00027</v>
      </c>
      <c r="R130" s="124">
        <f>Q130*H130</f>
        <v>0.01066473</v>
      </c>
      <c r="S130" s="124">
        <v>0</v>
      </c>
      <c r="T130" s="125">
        <f>S130*H130</f>
        <v>0</v>
      </c>
      <c r="AR130" s="14" t="s">
        <v>181</v>
      </c>
      <c r="AT130" s="14" t="s">
        <v>107</v>
      </c>
      <c r="AU130" s="14" t="s">
        <v>70</v>
      </c>
      <c r="AY130" s="14" t="s">
        <v>104</v>
      </c>
      <c r="BE130" s="126">
        <f>IF(N130="základní",J130,0)</f>
        <v>0</v>
      </c>
      <c r="BF130" s="126">
        <f>IF(N130="snížená",J130,0)</f>
        <v>0</v>
      </c>
      <c r="BG130" s="126">
        <f>IF(N130="zákl. přenesená",J130,0)</f>
        <v>0</v>
      </c>
      <c r="BH130" s="126">
        <f>IF(N130="sníž. přenesená",J130,0)</f>
        <v>0</v>
      </c>
      <c r="BI130" s="126">
        <f>IF(N130="nulová",J130,0)</f>
        <v>0</v>
      </c>
      <c r="BJ130" s="14" t="s">
        <v>68</v>
      </c>
      <c r="BK130" s="126">
        <f>ROUND(I130*H130,2)</f>
        <v>0</v>
      </c>
      <c r="BL130" s="14" t="s">
        <v>181</v>
      </c>
      <c r="BM130" s="14" t="s">
        <v>198</v>
      </c>
    </row>
    <row r="131" spans="2:51" s="11" customFormat="1" ht="12">
      <c r="B131" s="127"/>
      <c r="D131" s="128" t="s">
        <v>114</v>
      </c>
      <c r="E131" s="129" t="s">
        <v>1</v>
      </c>
      <c r="F131" s="130" t="s">
        <v>145</v>
      </c>
      <c r="H131" s="131">
        <v>29.686</v>
      </c>
      <c r="L131" s="127"/>
      <c r="M131" s="132"/>
      <c r="N131" s="133"/>
      <c r="O131" s="133"/>
      <c r="P131" s="133"/>
      <c r="Q131" s="133"/>
      <c r="R131" s="133"/>
      <c r="S131" s="133"/>
      <c r="T131" s="134"/>
      <c r="AT131" s="129" t="s">
        <v>114</v>
      </c>
      <c r="AU131" s="129" t="s">
        <v>70</v>
      </c>
      <c r="AV131" s="11" t="s">
        <v>70</v>
      </c>
      <c r="AW131" s="11" t="s">
        <v>26</v>
      </c>
      <c r="AX131" s="11" t="s">
        <v>63</v>
      </c>
      <c r="AY131" s="129" t="s">
        <v>104</v>
      </c>
    </row>
    <row r="132" spans="2:51" s="11" customFormat="1" ht="12">
      <c r="B132" s="127"/>
      <c r="D132" s="128" t="s">
        <v>114</v>
      </c>
      <c r="E132" s="129" t="s">
        <v>1</v>
      </c>
      <c r="F132" s="130" t="s">
        <v>140</v>
      </c>
      <c r="H132" s="131">
        <v>6.936</v>
      </c>
      <c r="L132" s="127"/>
      <c r="M132" s="132"/>
      <c r="N132" s="133"/>
      <c r="O132" s="133"/>
      <c r="P132" s="133"/>
      <c r="Q132" s="133"/>
      <c r="R132" s="133"/>
      <c r="S132" s="133"/>
      <c r="T132" s="134"/>
      <c r="AT132" s="129" t="s">
        <v>114</v>
      </c>
      <c r="AU132" s="129" t="s">
        <v>70</v>
      </c>
      <c r="AV132" s="11" t="s">
        <v>70</v>
      </c>
      <c r="AW132" s="11" t="s">
        <v>26</v>
      </c>
      <c r="AX132" s="11" t="s">
        <v>63</v>
      </c>
      <c r="AY132" s="129" t="s">
        <v>104</v>
      </c>
    </row>
    <row r="133" spans="2:51" s="11" customFormat="1" ht="12">
      <c r="B133" s="127"/>
      <c r="D133" s="128" t="s">
        <v>114</v>
      </c>
      <c r="E133" s="129" t="s">
        <v>1</v>
      </c>
      <c r="F133" s="130" t="s">
        <v>149</v>
      </c>
      <c r="H133" s="131">
        <v>2.877</v>
      </c>
      <c r="L133" s="127"/>
      <c r="M133" s="132"/>
      <c r="N133" s="133"/>
      <c r="O133" s="133"/>
      <c r="P133" s="133"/>
      <c r="Q133" s="133"/>
      <c r="R133" s="133"/>
      <c r="S133" s="133"/>
      <c r="T133" s="134"/>
      <c r="AT133" s="129" t="s">
        <v>114</v>
      </c>
      <c r="AU133" s="129" t="s">
        <v>70</v>
      </c>
      <c r="AV133" s="11" t="s">
        <v>70</v>
      </c>
      <c r="AW133" s="11" t="s">
        <v>26</v>
      </c>
      <c r="AX133" s="11" t="s">
        <v>63</v>
      </c>
      <c r="AY133" s="129" t="s">
        <v>104</v>
      </c>
    </row>
    <row r="134" spans="2:51" s="12" customFormat="1" ht="12">
      <c r="B134" s="135"/>
      <c r="D134" s="128" t="s">
        <v>114</v>
      </c>
      <c r="E134" s="136" t="s">
        <v>1</v>
      </c>
      <c r="F134" s="137" t="s">
        <v>126</v>
      </c>
      <c r="H134" s="138">
        <v>39.499</v>
      </c>
      <c r="L134" s="135"/>
      <c r="M134" s="139"/>
      <c r="N134" s="140"/>
      <c r="O134" s="140"/>
      <c r="P134" s="140"/>
      <c r="Q134" s="140"/>
      <c r="R134" s="140"/>
      <c r="S134" s="140"/>
      <c r="T134" s="141"/>
      <c r="AT134" s="136" t="s">
        <v>114</v>
      </c>
      <c r="AU134" s="136" t="s">
        <v>70</v>
      </c>
      <c r="AV134" s="12" t="s">
        <v>112</v>
      </c>
      <c r="AW134" s="12" t="s">
        <v>26</v>
      </c>
      <c r="AX134" s="12" t="s">
        <v>68</v>
      </c>
      <c r="AY134" s="136" t="s">
        <v>104</v>
      </c>
    </row>
    <row r="135" spans="2:65" s="1" customFormat="1" ht="16.5" customHeight="1">
      <c r="B135" s="116"/>
      <c r="C135" s="142" t="s">
        <v>181</v>
      </c>
      <c r="D135" s="142" t="s">
        <v>190</v>
      </c>
      <c r="E135" s="143" t="s">
        <v>199</v>
      </c>
      <c r="F135" s="144" t="s">
        <v>200</v>
      </c>
      <c r="G135" s="145" t="s">
        <v>131</v>
      </c>
      <c r="H135" s="146">
        <v>39.499</v>
      </c>
      <c r="I135" s="147"/>
      <c r="J135" s="147"/>
      <c r="K135" s="144" t="s">
        <v>1</v>
      </c>
      <c r="L135" s="148"/>
      <c r="M135" s="149" t="s">
        <v>1</v>
      </c>
      <c r="N135" s="150" t="s">
        <v>34</v>
      </c>
      <c r="O135" s="124">
        <v>0</v>
      </c>
      <c r="P135" s="124">
        <f>O135*H135</f>
        <v>0</v>
      </c>
      <c r="Q135" s="124">
        <v>0.03681</v>
      </c>
      <c r="R135" s="124">
        <f>Q135*H135</f>
        <v>1.4539581900000003</v>
      </c>
      <c r="S135" s="124">
        <v>0</v>
      </c>
      <c r="T135" s="125">
        <f>S135*H135</f>
        <v>0</v>
      </c>
      <c r="AR135" s="14" t="s">
        <v>193</v>
      </c>
      <c r="AT135" s="14" t="s">
        <v>190</v>
      </c>
      <c r="AU135" s="14" t="s">
        <v>70</v>
      </c>
      <c r="AY135" s="14" t="s">
        <v>104</v>
      </c>
      <c r="BE135" s="126">
        <f>IF(N135="základní",J135,0)</f>
        <v>0</v>
      </c>
      <c r="BF135" s="126">
        <f>IF(N135="snížená",J135,0)</f>
        <v>0</v>
      </c>
      <c r="BG135" s="126">
        <f>IF(N135="zákl. přenesená",J135,0)</f>
        <v>0</v>
      </c>
      <c r="BH135" s="126">
        <f>IF(N135="sníž. přenesená",J135,0)</f>
        <v>0</v>
      </c>
      <c r="BI135" s="126">
        <f>IF(N135="nulová",J135,0)</f>
        <v>0</v>
      </c>
      <c r="BJ135" s="14" t="s">
        <v>68</v>
      </c>
      <c r="BK135" s="126">
        <f>ROUND(I135*H135,2)</f>
        <v>0</v>
      </c>
      <c r="BL135" s="14" t="s">
        <v>181</v>
      </c>
      <c r="BM135" s="14" t="s">
        <v>201</v>
      </c>
    </row>
    <row r="136" spans="2:51" s="11" customFormat="1" ht="12">
      <c r="B136" s="127"/>
      <c r="D136" s="128" t="s">
        <v>114</v>
      </c>
      <c r="E136" s="129" t="s">
        <v>1</v>
      </c>
      <c r="F136" s="130" t="s">
        <v>145</v>
      </c>
      <c r="H136" s="131">
        <v>29.686</v>
      </c>
      <c r="L136" s="127"/>
      <c r="M136" s="132"/>
      <c r="N136" s="133"/>
      <c r="O136" s="133"/>
      <c r="P136" s="133"/>
      <c r="Q136" s="133"/>
      <c r="R136" s="133"/>
      <c r="S136" s="133"/>
      <c r="T136" s="134"/>
      <c r="AT136" s="129" t="s">
        <v>114</v>
      </c>
      <c r="AU136" s="129" t="s">
        <v>70</v>
      </c>
      <c r="AV136" s="11" t="s">
        <v>70</v>
      </c>
      <c r="AW136" s="11" t="s">
        <v>26</v>
      </c>
      <c r="AX136" s="11" t="s">
        <v>63</v>
      </c>
      <c r="AY136" s="129" t="s">
        <v>104</v>
      </c>
    </row>
    <row r="137" spans="2:51" s="11" customFormat="1" ht="12">
      <c r="B137" s="127"/>
      <c r="D137" s="128" t="s">
        <v>114</v>
      </c>
      <c r="E137" s="129" t="s">
        <v>1</v>
      </c>
      <c r="F137" s="130" t="s">
        <v>140</v>
      </c>
      <c r="H137" s="131">
        <v>6.936</v>
      </c>
      <c r="L137" s="127"/>
      <c r="M137" s="132"/>
      <c r="N137" s="133"/>
      <c r="O137" s="133"/>
      <c r="P137" s="133"/>
      <c r="Q137" s="133"/>
      <c r="R137" s="133"/>
      <c r="S137" s="133"/>
      <c r="T137" s="134"/>
      <c r="AT137" s="129" t="s">
        <v>114</v>
      </c>
      <c r="AU137" s="129" t="s">
        <v>70</v>
      </c>
      <c r="AV137" s="11" t="s">
        <v>70</v>
      </c>
      <c r="AW137" s="11" t="s">
        <v>26</v>
      </c>
      <c r="AX137" s="11" t="s">
        <v>63</v>
      </c>
      <c r="AY137" s="129" t="s">
        <v>104</v>
      </c>
    </row>
    <row r="138" spans="2:51" s="11" customFormat="1" ht="12">
      <c r="B138" s="127"/>
      <c r="D138" s="128" t="s">
        <v>114</v>
      </c>
      <c r="E138" s="129" t="s">
        <v>1</v>
      </c>
      <c r="F138" s="130" t="s">
        <v>149</v>
      </c>
      <c r="H138" s="131">
        <v>2.877</v>
      </c>
      <c r="L138" s="127"/>
      <c r="M138" s="132"/>
      <c r="N138" s="133"/>
      <c r="O138" s="133"/>
      <c r="P138" s="133"/>
      <c r="Q138" s="133"/>
      <c r="R138" s="133"/>
      <c r="S138" s="133"/>
      <c r="T138" s="134"/>
      <c r="AT138" s="129" t="s">
        <v>114</v>
      </c>
      <c r="AU138" s="129" t="s">
        <v>70</v>
      </c>
      <c r="AV138" s="11" t="s">
        <v>70</v>
      </c>
      <c r="AW138" s="11" t="s">
        <v>26</v>
      </c>
      <c r="AX138" s="11" t="s">
        <v>63</v>
      </c>
      <c r="AY138" s="129" t="s">
        <v>104</v>
      </c>
    </row>
    <row r="139" spans="2:51" s="12" customFormat="1" ht="12">
      <c r="B139" s="135"/>
      <c r="D139" s="128" t="s">
        <v>114</v>
      </c>
      <c r="E139" s="136" t="s">
        <v>1</v>
      </c>
      <c r="F139" s="137" t="s">
        <v>126</v>
      </c>
      <c r="H139" s="138">
        <v>39.499</v>
      </c>
      <c r="L139" s="135"/>
      <c r="M139" s="139"/>
      <c r="N139" s="140"/>
      <c r="O139" s="140"/>
      <c r="P139" s="140"/>
      <c r="Q139" s="140"/>
      <c r="R139" s="140"/>
      <c r="S139" s="140"/>
      <c r="T139" s="141"/>
      <c r="AT139" s="136" t="s">
        <v>114</v>
      </c>
      <c r="AU139" s="136" t="s">
        <v>70</v>
      </c>
      <c r="AV139" s="12" t="s">
        <v>112</v>
      </c>
      <c r="AW139" s="12" t="s">
        <v>26</v>
      </c>
      <c r="AX139" s="12" t="s">
        <v>68</v>
      </c>
      <c r="AY139" s="136" t="s">
        <v>104</v>
      </c>
    </row>
    <row r="140" spans="2:65" s="1" customFormat="1" ht="16.5" customHeight="1">
      <c r="B140" s="116"/>
      <c r="C140" s="117" t="s">
        <v>202</v>
      </c>
      <c r="D140" s="117" t="s">
        <v>107</v>
      </c>
      <c r="E140" s="118" t="s">
        <v>203</v>
      </c>
      <c r="F140" s="119" t="s">
        <v>204</v>
      </c>
      <c r="G140" s="120" t="s">
        <v>131</v>
      </c>
      <c r="H140" s="121">
        <v>153.78</v>
      </c>
      <c r="I140" s="122"/>
      <c r="J140" s="122"/>
      <c r="K140" s="119" t="s">
        <v>111</v>
      </c>
      <c r="L140" s="25"/>
      <c r="M140" s="45" t="s">
        <v>1</v>
      </c>
      <c r="N140" s="123" t="s">
        <v>34</v>
      </c>
      <c r="O140" s="124">
        <v>1.585</v>
      </c>
      <c r="P140" s="124">
        <f>O140*H140</f>
        <v>243.7413</v>
      </c>
      <c r="Q140" s="124">
        <v>0.00026</v>
      </c>
      <c r="R140" s="124">
        <f>Q140*H140</f>
        <v>0.0399828</v>
      </c>
      <c r="S140" s="124">
        <v>0</v>
      </c>
      <c r="T140" s="125">
        <f>S140*H140</f>
        <v>0</v>
      </c>
      <c r="AR140" s="14" t="s">
        <v>181</v>
      </c>
      <c r="AT140" s="14" t="s">
        <v>107</v>
      </c>
      <c r="AU140" s="14" t="s">
        <v>70</v>
      </c>
      <c r="AY140" s="14" t="s">
        <v>104</v>
      </c>
      <c r="BE140" s="126">
        <f>IF(N140="základní",J140,0)</f>
        <v>0</v>
      </c>
      <c r="BF140" s="126">
        <f>IF(N140="snížená",J140,0)</f>
        <v>0</v>
      </c>
      <c r="BG140" s="126">
        <f>IF(N140="zákl. přenesená",J140,0)</f>
        <v>0</v>
      </c>
      <c r="BH140" s="126">
        <f>IF(N140="sníž. přenesená",J140,0)</f>
        <v>0</v>
      </c>
      <c r="BI140" s="126">
        <f>IF(N140="nulová",J140,0)</f>
        <v>0</v>
      </c>
      <c r="BJ140" s="14" t="s">
        <v>68</v>
      </c>
      <c r="BK140" s="126">
        <f>ROUND(I140*H140,2)</f>
        <v>0</v>
      </c>
      <c r="BL140" s="14" t="s">
        <v>181</v>
      </c>
      <c r="BM140" s="14" t="s">
        <v>205</v>
      </c>
    </row>
    <row r="141" spans="2:51" s="11" customFormat="1" ht="12">
      <c r="B141" s="127"/>
      <c r="D141" s="128" t="s">
        <v>114</v>
      </c>
      <c r="E141" s="129" t="s">
        <v>1</v>
      </c>
      <c r="F141" s="130" t="s">
        <v>150</v>
      </c>
      <c r="H141" s="131">
        <v>145.49</v>
      </c>
      <c r="L141" s="127"/>
      <c r="M141" s="132"/>
      <c r="N141" s="133"/>
      <c r="O141" s="133"/>
      <c r="P141" s="133"/>
      <c r="Q141" s="133"/>
      <c r="R141" s="133"/>
      <c r="S141" s="133"/>
      <c r="T141" s="134"/>
      <c r="AT141" s="129" t="s">
        <v>114</v>
      </c>
      <c r="AU141" s="129" t="s">
        <v>70</v>
      </c>
      <c r="AV141" s="11" t="s">
        <v>70</v>
      </c>
      <c r="AW141" s="11" t="s">
        <v>26</v>
      </c>
      <c r="AX141" s="11" t="s">
        <v>63</v>
      </c>
      <c r="AY141" s="129" t="s">
        <v>104</v>
      </c>
    </row>
    <row r="142" spans="2:51" s="11" customFormat="1" ht="12">
      <c r="B142" s="127"/>
      <c r="D142" s="128" t="s">
        <v>114</v>
      </c>
      <c r="E142" s="129" t="s">
        <v>1</v>
      </c>
      <c r="F142" s="130" t="s">
        <v>151</v>
      </c>
      <c r="H142" s="131">
        <v>8.29</v>
      </c>
      <c r="L142" s="127"/>
      <c r="M142" s="132"/>
      <c r="N142" s="133"/>
      <c r="O142" s="133"/>
      <c r="P142" s="133"/>
      <c r="Q142" s="133"/>
      <c r="R142" s="133"/>
      <c r="S142" s="133"/>
      <c r="T142" s="134"/>
      <c r="AT142" s="129" t="s">
        <v>114</v>
      </c>
      <c r="AU142" s="129" t="s">
        <v>70</v>
      </c>
      <c r="AV142" s="11" t="s">
        <v>70</v>
      </c>
      <c r="AW142" s="11" t="s">
        <v>26</v>
      </c>
      <c r="AX142" s="11" t="s">
        <v>63</v>
      </c>
      <c r="AY142" s="129" t="s">
        <v>104</v>
      </c>
    </row>
    <row r="143" spans="2:51" s="12" customFormat="1" ht="12">
      <c r="B143" s="135"/>
      <c r="D143" s="128" t="s">
        <v>114</v>
      </c>
      <c r="E143" s="136" t="s">
        <v>1</v>
      </c>
      <c r="F143" s="137" t="s">
        <v>126</v>
      </c>
      <c r="H143" s="138">
        <v>153.78</v>
      </c>
      <c r="L143" s="135"/>
      <c r="M143" s="139"/>
      <c r="N143" s="140"/>
      <c r="O143" s="140"/>
      <c r="P143" s="140"/>
      <c r="Q143" s="140"/>
      <c r="R143" s="140"/>
      <c r="S143" s="140"/>
      <c r="T143" s="141"/>
      <c r="AT143" s="136" t="s">
        <v>114</v>
      </c>
      <c r="AU143" s="136" t="s">
        <v>70</v>
      </c>
      <c r="AV143" s="12" t="s">
        <v>112</v>
      </c>
      <c r="AW143" s="12" t="s">
        <v>26</v>
      </c>
      <c r="AX143" s="12" t="s">
        <v>68</v>
      </c>
      <c r="AY143" s="136" t="s">
        <v>104</v>
      </c>
    </row>
    <row r="144" spans="2:65" s="1" customFormat="1" ht="16.5" customHeight="1">
      <c r="B144" s="116"/>
      <c r="C144" s="142" t="s">
        <v>206</v>
      </c>
      <c r="D144" s="142" t="s">
        <v>190</v>
      </c>
      <c r="E144" s="143" t="s">
        <v>207</v>
      </c>
      <c r="F144" s="144" t="s">
        <v>208</v>
      </c>
      <c r="G144" s="145" t="s">
        <v>131</v>
      </c>
      <c r="H144" s="146">
        <v>153.78</v>
      </c>
      <c r="I144" s="147"/>
      <c r="J144" s="147"/>
      <c r="K144" s="144" t="s">
        <v>1</v>
      </c>
      <c r="L144" s="148"/>
      <c r="M144" s="149" t="s">
        <v>1</v>
      </c>
      <c r="N144" s="150" t="s">
        <v>34</v>
      </c>
      <c r="O144" s="124">
        <v>0</v>
      </c>
      <c r="P144" s="124">
        <f>O144*H144</f>
        <v>0</v>
      </c>
      <c r="Q144" s="124">
        <v>0.03611</v>
      </c>
      <c r="R144" s="124">
        <f>Q144*H144</f>
        <v>5.552995800000001</v>
      </c>
      <c r="S144" s="124">
        <v>0</v>
      </c>
      <c r="T144" s="125">
        <f>S144*H144</f>
        <v>0</v>
      </c>
      <c r="AR144" s="14" t="s">
        <v>193</v>
      </c>
      <c r="AT144" s="14" t="s">
        <v>190</v>
      </c>
      <c r="AU144" s="14" t="s">
        <v>70</v>
      </c>
      <c r="AY144" s="14" t="s">
        <v>104</v>
      </c>
      <c r="BE144" s="126">
        <f>IF(N144="základní",J144,0)</f>
        <v>0</v>
      </c>
      <c r="BF144" s="126">
        <f>IF(N144="snížená",J144,0)</f>
        <v>0</v>
      </c>
      <c r="BG144" s="126">
        <f>IF(N144="zákl. přenesená",J144,0)</f>
        <v>0</v>
      </c>
      <c r="BH144" s="126">
        <f>IF(N144="sníž. přenesená",J144,0)</f>
        <v>0</v>
      </c>
      <c r="BI144" s="126">
        <f>IF(N144="nulová",J144,0)</f>
        <v>0</v>
      </c>
      <c r="BJ144" s="14" t="s">
        <v>68</v>
      </c>
      <c r="BK144" s="126">
        <f>ROUND(I144*H144,2)</f>
        <v>0</v>
      </c>
      <c r="BL144" s="14" t="s">
        <v>181</v>
      </c>
      <c r="BM144" s="14" t="s">
        <v>209</v>
      </c>
    </row>
    <row r="145" spans="2:51" s="11" customFormat="1" ht="12">
      <c r="B145" s="127"/>
      <c r="D145" s="128" t="s">
        <v>114</v>
      </c>
      <c r="E145" s="129" t="s">
        <v>1</v>
      </c>
      <c r="F145" s="130" t="s">
        <v>150</v>
      </c>
      <c r="H145" s="131">
        <v>145.49</v>
      </c>
      <c r="L145" s="127"/>
      <c r="M145" s="132"/>
      <c r="N145" s="133"/>
      <c r="O145" s="133"/>
      <c r="P145" s="133"/>
      <c r="Q145" s="133"/>
      <c r="R145" s="133"/>
      <c r="S145" s="133"/>
      <c r="T145" s="134"/>
      <c r="AT145" s="129" t="s">
        <v>114</v>
      </c>
      <c r="AU145" s="129" t="s">
        <v>70</v>
      </c>
      <c r="AV145" s="11" t="s">
        <v>70</v>
      </c>
      <c r="AW145" s="11" t="s">
        <v>26</v>
      </c>
      <c r="AX145" s="11" t="s">
        <v>63</v>
      </c>
      <c r="AY145" s="129" t="s">
        <v>104</v>
      </c>
    </row>
    <row r="146" spans="2:51" s="11" customFormat="1" ht="12">
      <c r="B146" s="127"/>
      <c r="D146" s="128" t="s">
        <v>114</v>
      </c>
      <c r="E146" s="129" t="s">
        <v>1</v>
      </c>
      <c r="F146" s="130" t="s">
        <v>151</v>
      </c>
      <c r="H146" s="131">
        <v>8.29</v>
      </c>
      <c r="L146" s="127"/>
      <c r="M146" s="132"/>
      <c r="N146" s="133"/>
      <c r="O146" s="133"/>
      <c r="P146" s="133"/>
      <c r="Q146" s="133"/>
      <c r="R146" s="133"/>
      <c r="S146" s="133"/>
      <c r="T146" s="134"/>
      <c r="AT146" s="129" t="s">
        <v>114</v>
      </c>
      <c r="AU146" s="129" t="s">
        <v>70</v>
      </c>
      <c r="AV146" s="11" t="s">
        <v>70</v>
      </c>
      <c r="AW146" s="11" t="s">
        <v>26</v>
      </c>
      <c r="AX146" s="11" t="s">
        <v>63</v>
      </c>
      <c r="AY146" s="129" t="s">
        <v>104</v>
      </c>
    </row>
    <row r="147" spans="2:51" s="12" customFormat="1" ht="12">
      <c r="B147" s="135"/>
      <c r="D147" s="128" t="s">
        <v>114</v>
      </c>
      <c r="E147" s="136" t="s">
        <v>1</v>
      </c>
      <c r="F147" s="137" t="s">
        <v>126</v>
      </c>
      <c r="H147" s="138">
        <v>153.78</v>
      </c>
      <c r="L147" s="135"/>
      <c r="M147" s="139"/>
      <c r="N147" s="140"/>
      <c r="O147" s="140"/>
      <c r="P147" s="140"/>
      <c r="Q147" s="140"/>
      <c r="R147" s="140"/>
      <c r="S147" s="140"/>
      <c r="T147" s="141"/>
      <c r="AT147" s="136" t="s">
        <v>114</v>
      </c>
      <c r="AU147" s="136" t="s">
        <v>70</v>
      </c>
      <c r="AV147" s="12" t="s">
        <v>112</v>
      </c>
      <c r="AW147" s="12" t="s">
        <v>26</v>
      </c>
      <c r="AX147" s="12" t="s">
        <v>68</v>
      </c>
      <c r="AY147" s="136" t="s">
        <v>104</v>
      </c>
    </row>
    <row r="148" spans="2:65" s="1" customFormat="1" ht="16.5" customHeight="1">
      <c r="B148" s="116"/>
      <c r="C148" s="117" t="s">
        <v>210</v>
      </c>
      <c r="D148" s="117" t="s">
        <v>107</v>
      </c>
      <c r="E148" s="118" t="s">
        <v>211</v>
      </c>
      <c r="F148" s="119" t="s">
        <v>212</v>
      </c>
      <c r="G148" s="120" t="s">
        <v>213</v>
      </c>
      <c r="H148" s="121">
        <v>1</v>
      </c>
      <c r="I148" s="122"/>
      <c r="J148" s="122"/>
      <c r="K148" s="119" t="s">
        <v>111</v>
      </c>
      <c r="L148" s="25"/>
      <c r="M148" s="45" t="s">
        <v>1</v>
      </c>
      <c r="N148" s="123" t="s">
        <v>34</v>
      </c>
      <c r="O148" s="124">
        <v>3.403</v>
      </c>
      <c r="P148" s="124">
        <f>O148*H148</f>
        <v>3.403</v>
      </c>
      <c r="Q148" s="124">
        <v>0.00026</v>
      </c>
      <c r="R148" s="124">
        <f>Q148*H148</f>
        <v>0.00026</v>
      </c>
      <c r="S148" s="124">
        <v>0</v>
      </c>
      <c r="T148" s="125">
        <f>S148*H148</f>
        <v>0</v>
      </c>
      <c r="AR148" s="14" t="s">
        <v>181</v>
      </c>
      <c r="AT148" s="14" t="s">
        <v>107</v>
      </c>
      <c r="AU148" s="14" t="s">
        <v>70</v>
      </c>
      <c r="AY148" s="14" t="s">
        <v>104</v>
      </c>
      <c r="BE148" s="126">
        <f>IF(N148="základní",J148,0)</f>
        <v>0</v>
      </c>
      <c r="BF148" s="126">
        <f>IF(N148="snížená",J148,0)</f>
        <v>0</v>
      </c>
      <c r="BG148" s="126">
        <f>IF(N148="zákl. přenesená",J148,0)</f>
        <v>0</v>
      </c>
      <c r="BH148" s="126">
        <f>IF(N148="sníž. přenesená",J148,0)</f>
        <v>0</v>
      </c>
      <c r="BI148" s="126">
        <f>IF(N148="nulová",J148,0)</f>
        <v>0</v>
      </c>
      <c r="BJ148" s="14" t="s">
        <v>68</v>
      </c>
      <c r="BK148" s="126">
        <f>ROUND(I148*H148,2)</f>
        <v>0</v>
      </c>
      <c r="BL148" s="14" t="s">
        <v>181</v>
      </c>
      <c r="BM148" s="14" t="s">
        <v>214</v>
      </c>
    </row>
    <row r="149" spans="2:65" s="1" customFormat="1" ht="16.5" customHeight="1">
      <c r="B149" s="116"/>
      <c r="C149" s="142" t="s">
        <v>215</v>
      </c>
      <c r="D149" s="142" t="s">
        <v>190</v>
      </c>
      <c r="E149" s="143" t="s">
        <v>216</v>
      </c>
      <c r="F149" s="144" t="s">
        <v>217</v>
      </c>
      <c r="G149" s="145" t="s">
        <v>131</v>
      </c>
      <c r="H149" s="146">
        <v>2.027</v>
      </c>
      <c r="I149" s="147"/>
      <c r="J149" s="147"/>
      <c r="K149" s="144" t="s">
        <v>1</v>
      </c>
      <c r="L149" s="148"/>
      <c r="M149" s="149" t="s">
        <v>1</v>
      </c>
      <c r="N149" s="150" t="s">
        <v>34</v>
      </c>
      <c r="O149" s="124">
        <v>0</v>
      </c>
      <c r="P149" s="124">
        <f>O149*H149</f>
        <v>0</v>
      </c>
      <c r="Q149" s="124">
        <v>0.03016</v>
      </c>
      <c r="R149" s="124">
        <f>Q149*H149</f>
        <v>0.061134320000000006</v>
      </c>
      <c r="S149" s="124">
        <v>0</v>
      </c>
      <c r="T149" s="125">
        <f>S149*H149</f>
        <v>0</v>
      </c>
      <c r="AR149" s="14" t="s">
        <v>193</v>
      </c>
      <c r="AT149" s="14" t="s">
        <v>190</v>
      </c>
      <c r="AU149" s="14" t="s">
        <v>70</v>
      </c>
      <c r="AY149" s="14" t="s">
        <v>104</v>
      </c>
      <c r="BE149" s="126">
        <f>IF(N149="základní",J149,0)</f>
        <v>0</v>
      </c>
      <c r="BF149" s="126">
        <f>IF(N149="snížená",J149,0)</f>
        <v>0</v>
      </c>
      <c r="BG149" s="126">
        <f>IF(N149="zákl. přenesená",J149,0)</f>
        <v>0</v>
      </c>
      <c r="BH149" s="126">
        <f>IF(N149="sníž. přenesená",J149,0)</f>
        <v>0</v>
      </c>
      <c r="BI149" s="126">
        <f>IF(N149="nulová",J149,0)</f>
        <v>0</v>
      </c>
      <c r="BJ149" s="14" t="s">
        <v>68</v>
      </c>
      <c r="BK149" s="126">
        <f>ROUND(I149*H149,2)</f>
        <v>0</v>
      </c>
      <c r="BL149" s="14" t="s">
        <v>181</v>
      </c>
      <c r="BM149" s="14" t="s">
        <v>218</v>
      </c>
    </row>
    <row r="150" spans="2:51" s="11" customFormat="1" ht="12">
      <c r="B150" s="127"/>
      <c r="D150" s="128" t="s">
        <v>114</v>
      </c>
      <c r="E150" s="129" t="s">
        <v>1</v>
      </c>
      <c r="F150" s="130" t="s">
        <v>219</v>
      </c>
      <c r="H150" s="131">
        <v>2.027</v>
      </c>
      <c r="L150" s="127"/>
      <c r="M150" s="132"/>
      <c r="N150" s="133"/>
      <c r="O150" s="133"/>
      <c r="P150" s="133"/>
      <c r="Q150" s="133"/>
      <c r="R150" s="133"/>
      <c r="S150" s="133"/>
      <c r="T150" s="134"/>
      <c r="AT150" s="129" t="s">
        <v>114</v>
      </c>
      <c r="AU150" s="129" t="s">
        <v>70</v>
      </c>
      <c r="AV150" s="11" t="s">
        <v>70</v>
      </c>
      <c r="AW150" s="11" t="s">
        <v>26</v>
      </c>
      <c r="AX150" s="11" t="s">
        <v>63</v>
      </c>
      <c r="AY150" s="129" t="s">
        <v>104</v>
      </c>
    </row>
    <row r="151" spans="2:51" s="12" customFormat="1" ht="12">
      <c r="B151" s="135"/>
      <c r="D151" s="128" t="s">
        <v>114</v>
      </c>
      <c r="E151" s="136" t="s">
        <v>1</v>
      </c>
      <c r="F151" s="137" t="s">
        <v>126</v>
      </c>
      <c r="H151" s="138">
        <v>2.027</v>
      </c>
      <c r="L151" s="135"/>
      <c r="M151" s="139"/>
      <c r="N151" s="140"/>
      <c r="O151" s="140"/>
      <c r="P151" s="140"/>
      <c r="Q151" s="140"/>
      <c r="R151" s="140"/>
      <c r="S151" s="140"/>
      <c r="T151" s="141"/>
      <c r="AT151" s="136" t="s">
        <v>114</v>
      </c>
      <c r="AU151" s="136" t="s">
        <v>70</v>
      </c>
      <c r="AV151" s="12" t="s">
        <v>112</v>
      </c>
      <c r="AW151" s="12" t="s">
        <v>26</v>
      </c>
      <c r="AX151" s="12" t="s">
        <v>68</v>
      </c>
      <c r="AY151" s="136" t="s">
        <v>104</v>
      </c>
    </row>
    <row r="152" spans="2:65" s="1" customFormat="1" ht="16.5" customHeight="1">
      <c r="B152" s="116"/>
      <c r="C152" s="117" t="s">
        <v>7</v>
      </c>
      <c r="D152" s="117" t="s">
        <v>107</v>
      </c>
      <c r="E152" s="118" t="s">
        <v>220</v>
      </c>
      <c r="F152" s="119" t="s">
        <v>221</v>
      </c>
      <c r="G152" s="120" t="s">
        <v>213</v>
      </c>
      <c r="H152" s="121">
        <v>1</v>
      </c>
      <c r="I152" s="122"/>
      <c r="J152" s="122"/>
      <c r="K152" s="119" t="s">
        <v>111</v>
      </c>
      <c r="L152" s="25"/>
      <c r="M152" s="45" t="s">
        <v>1</v>
      </c>
      <c r="N152" s="123" t="s">
        <v>34</v>
      </c>
      <c r="O152" s="124">
        <v>4.584</v>
      </c>
      <c r="P152" s="124">
        <f>O152*H152</f>
        <v>4.584</v>
      </c>
      <c r="Q152" s="124">
        <v>0.00026</v>
      </c>
      <c r="R152" s="124">
        <f>Q152*H152</f>
        <v>0.00026</v>
      </c>
      <c r="S152" s="124">
        <v>0</v>
      </c>
      <c r="T152" s="125">
        <f>S152*H152</f>
        <v>0</v>
      </c>
      <c r="AR152" s="14" t="s">
        <v>181</v>
      </c>
      <c r="AT152" s="14" t="s">
        <v>107</v>
      </c>
      <c r="AU152" s="14" t="s">
        <v>70</v>
      </c>
      <c r="AY152" s="14" t="s">
        <v>104</v>
      </c>
      <c r="BE152" s="126">
        <f>IF(N152="základní",J152,0)</f>
        <v>0</v>
      </c>
      <c r="BF152" s="126">
        <f>IF(N152="snížená",J152,0)</f>
        <v>0</v>
      </c>
      <c r="BG152" s="126">
        <f>IF(N152="zákl. přenesená",J152,0)</f>
        <v>0</v>
      </c>
      <c r="BH152" s="126">
        <f>IF(N152="sníž. přenesená",J152,0)</f>
        <v>0</v>
      </c>
      <c r="BI152" s="126">
        <f>IF(N152="nulová",J152,0)</f>
        <v>0</v>
      </c>
      <c r="BJ152" s="14" t="s">
        <v>68</v>
      </c>
      <c r="BK152" s="126">
        <f>ROUND(I152*H152,2)</f>
        <v>0</v>
      </c>
      <c r="BL152" s="14" t="s">
        <v>181</v>
      </c>
      <c r="BM152" s="14" t="s">
        <v>222</v>
      </c>
    </row>
    <row r="153" spans="2:65" s="1" customFormat="1" ht="16.5" customHeight="1">
      <c r="B153" s="116"/>
      <c r="C153" s="142" t="s">
        <v>223</v>
      </c>
      <c r="D153" s="142" t="s">
        <v>190</v>
      </c>
      <c r="E153" s="143" t="s">
        <v>224</v>
      </c>
      <c r="F153" s="144" t="s">
        <v>225</v>
      </c>
      <c r="G153" s="145" t="s">
        <v>131</v>
      </c>
      <c r="H153" s="146">
        <v>2.793</v>
      </c>
      <c r="I153" s="147"/>
      <c r="J153" s="147"/>
      <c r="K153" s="144" t="s">
        <v>1</v>
      </c>
      <c r="L153" s="148"/>
      <c r="M153" s="149" t="s">
        <v>1</v>
      </c>
      <c r="N153" s="150" t="s">
        <v>34</v>
      </c>
      <c r="O153" s="124">
        <v>0</v>
      </c>
      <c r="P153" s="124">
        <f>O153*H153</f>
        <v>0</v>
      </c>
      <c r="Q153" s="124">
        <v>0.04028</v>
      </c>
      <c r="R153" s="124">
        <f>Q153*H153</f>
        <v>0.11250204000000001</v>
      </c>
      <c r="S153" s="124">
        <v>0</v>
      </c>
      <c r="T153" s="125">
        <f>S153*H153</f>
        <v>0</v>
      </c>
      <c r="AR153" s="14" t="s">
        <v>193</v>
      </c>
      <c r="AT153" s="14" t="s">
        <v>190</v>
      </c>
      <c r="AU153" s="14" t="s">
        <v>70</v>
      </c>
      <c r="AY153" s="14" t="s">
        <v>104</v>
      </c>
      <c r="BE153" s="126">
        <f>IF(N153="základní",J153,0)</f>
        <v>0</v>
      </c>
      <c r="BF153" s="126">
        <f>IF(N153="snížená",J153,0)</f>
        <v>0</v>
      </c>
      <c r="BG153" s="126">
        <f>IF(N153="zákl. přenesená",J153,0)</f>
        <v>0</v>
      </c>
      <c r="BH153" s="126">
        <f>IF(N153="sníž. přenesená",J153,0)</f>
        <v>0</v>
      </c>
      <c r="BI153" s="126">
        <f>IF(N153="nulová",J153,0)</f>
        <v>0</v>
      </c>
      <c r="BJ153" s="14" t="s">
        <v>68</v>
      </c>
      <c r="BK153" s="126">
        <f>ROUND(I153*H153,2)</f>
        <v>0</v>
      </c>
      <c r="BL153" s="14" t="s">
        <v>181</v>
      </c>
      <c r="BM153" s="14" t="s">
        <v>226</v>
      </c>
    </row>
    <row r="154" spans="2:51" s="11" customFormat="1" ht="12">
      <c r="B154" s="127"/>
      <c r="D154" s="128" t="s">
        <v>114</v>
      </c>
      <c r="E154" s="129" t="s">
        <v>1</v>
      </c>
      <c r="F154" s="130" t="s">
        <v>227</v>
      </c>
      <c r="H154" s="131">
        <v>2.793</v>
      </c>
      <c r="L154" s="127"/>
      <c r="M154" s="132"/>
      <c r="N154" s="133"/>
      <c r="O154" s="133"/>
      <c r="P154" s="133"/>
      <c r="Q154" s="133"/>
      <c r="R154" s="133"/>
      <c r="S154" s="133"/>
      <c r="T154" s="134"/>
      <c r="AT154" s="129" t="s">
        <v>114</v>
      </c>
      <c r="AU154" s="129" t="s">
        <v>70</v>
      </c>
      <c r="AV154" s="11" t="s">
        <v>70</v>
      </c>
      <c r="AW154" s="11" t="s">
        <v>26</v>
      </c>
      <c r="AX154" s="11" t="s">
        <v>63</v>
      </c>
      <c r="AY154" s="129" t="s">
        <v>104</v>
      </c>
    </row>
    <row r="155" spans="2:51" s="12" customFormat="1" ht="12">
      <c r="B155" s="135"/>
      <c r="D155" s="128" t="s">
        <v>114</v>
      </c>
      <c r="E155" s="136" t="s">
        <v>1</v>
      </c>
      <c r="F155" s="137" t="s">
        <v>126</v>
      </c>
      <c r="H155" s="138">
        <v>2.793</v>
      </c>
      <c r="L155" s="135"/>
      <c r="M155" s="139"/>
      <c r="N155" s="140"/>
      <c r="O155" s="140"/>
      <c r="P155" s="140"/>
      <c r="Q155" s="140"/>
      <c r="R155" s="140"/>
      <c r="S155" s="140"/>
      <c r="T155" s="141"/>
      <c r="AT155" s="136" t="s">
        <v>114</v>
      </c>
      <c r="AU155" s="136" t="s">
        <v>70</v>
      </c>
      <c r="AV155" s="12" t="s">
        <v>112</v>
      </c>
      <c r="AW155" s="12" t="s">
        <v>26</v>
      </c>
      <c r="AX155" s="12" t="s">
        <v>68</v>
      </c>
      <c r="AY155" s="136" t="s">
        <v>104</v>
      </c>
    </row>
    <row r="156" spans="2:65" s="1" customFormat="1" ht="16.5" customHeight="1">
      <c r="B156" s="116"/>
      <c r="C156" s="117" t="s">
        <v>228</v>
      </c>
      <c r="D156" s="117" t="s">
        <v>107</v>
      </c>
      <c r="E156" s="118" t="s">
        <v>229</v>
      </c>
      <c r="F156" s="119" t="s">
        <v>230</v>
      </c>
      <c r="G156" s="120" t="s">
        <v>213</v>
      </c>
      <c r="H156" s="121">
        <v>1</v>
      </c>
      <c r="I156" s="122"/>
      <c r="J156" s="122"/>
      <c r="K156" s="119" t="s">
        <v>111</v>
      </c>
      <c r="L156" s="25"/>
      <c r="M156" s="45" t="s">
        <v>1</v>
      </c>
      <c r="N156" s="123" t="s">
        <v>34</v>
      </c>
      <c r="O156" s="124">
        <v>5.726</v>
      </c>
      <c r="P156" s="124">
        <f>O156*H156</f>
        <v>5.726</v>
      </c>
      <c r="Q156" s="124">
        <v>0.00026</v>
      </c>
      <c r="R156" s="124">
        <f>Q156*H156</f>
        <v>0.00026</v>
      </c>
      <c r="S156" s="124">
        <v>0</v>
      </c>
      <c r="T156" s="125">
        <f>S156*H156</f>
        <v>0</v>
      </c>
      <c r="AR156" s="14" t="s">
        <v>181</v>
      </c>
      <c r="AT156" s="14" t="s">
        <v>107</v>
      </c>
      <c r="AU156" s="14" t="s">
        <v>70</v>
      </c>
      <c r="AY156" s="14" t="s">
        <v>104</v>
      </c>
      <c r="BE156" s="126">
        <f>IF(N156="základní",J156,0)</f>
        <v>0</v>
      </c>
      <c r="BF156" s="126">
        <f>IF(N156="snížená",J156,0)</f>
        <v>0</v>
      </c>
      <c r="BG156" s="126">
        <f>IF(N156="zákl. přenesená",J156,0)</f>
        <v>0</v>
      </c>
      <c r="BH156" s="126">
        <f>IF(N156="sníž. přenesená",J156,0)</f>
        <v>0</v>
      </c>
      <c r="BI156" s="126">
        <f>IF(N156="nulová",J156,0)</f>
        <v>0</v>
      </c>
      <c r="BJ156" s="14" t="s">
        <v>68</v>
      </c>
      <c r="BK156" s="126">
        <f>ROUND(I156*H156,2)</f>
        <v>0</v>
      </c>
      <c r="BL156" s="14" t="s">
        <v>181</v>
      </c>
      <c r="BM156" s="14" t="s">
        <v>231</v>
      </c>
    </row>
    <row r="157" spans="2:65" s="1" customFormat="1" ht="16.5" customHeight="1">
      <c r="B157" s="116"/>
      <c r="C157" s="142" t="s">
        <v>232</v>
      </c>
      <c r="D157" s="142" t="s">
        <v>190</v>
      </c>
      <c r="E157" s="143" t="s">
        <v>233</v>
      </c>
      <c r="F157" s="144" t="s">
        <v>234</v>
      </c>
      <c r="G157" s="145" t="s">
        <v>131</v>
      </c>
      <c r="H157" s="146">
        <v>5.005</v>
      </c>
      <c r="I157" s="147"/>
      <c r="J157" s="147"/>
      <c r="K157" s="144" t="s">
        <v>1</v>
      </c>
      <c r="L157" s="148"/>
      <c r="M157" s="149" t="s">
        <v>1</v>
      </c>
      <c r="N157" s="150" t="s">
        <v>34</v>
      </c>
      <c r="O157" s="124">
        <v>0</v>
      </c>
      <c r="P157" s="124">
        <f>O157*H157</f>
        <v>0</v>
      </c>
      <c r="Q157" s="124">
        <v>0.0375</v>
      </c>
      <c r="R157" s="124">
        <f>Q157*H157</f>
        <v>0.18768749999999998</v>
      </c>
      <c r="S157" s="124">
        <v>0</v>
      </c>
      <c r="T157" s="125">
        <f>S157*H157</f>
        <v>0</v>
      </c>
      <c r="AR157" s="14" t="s">
        <v>193</v>
      </c>
      <c r="AT157" s="14" t="s">
        <v>190</v>
      </c>
      <c r="AU157" s="14" t="s">
        <v>70</v>
      </c>
      <c r="AY157" s="14" t="s">
        <v>104</v>
      </c>
      <c r="BE157" s="126">
        <f>IF(N157="základní",J157,0)</f>
        <v>0</v>
      </c>
      <c r="BF157" s="126">
        <f>IF(N157="snížená",J157,0)</f>
        <v>0</v>
      </c>
      <c r="BG157" s="126">
        <f>IF(N157="zákl. přenesená",J157,0)</f>
        <v>0</v>
      </c>
      <c r="BH157" s="126">
        <f>IF(N157="sníž. přenesená",J157,0)</f>
        <v>0</v>
      </c>
      <c r="BI157" s="126">
        <f>IF(N157="nulová",J157,0)</f>
        <v>0</v>
      </c>
      <c r="BJ157" s="14" t="s">
        <v>68</v>
      </c>
      <c r="BK157" s="126">
        <f>ROUND(I157*H157,2)</f>
        <v>0</v>
      </c>
      <c r="BL157" s="14" t="s">
        <v>181</v>
      </c>
      <c r="BM157" s="14" t="s">
        <v>235</v>
      </c>
    </row>
    <row r="158" spans="2:51" s="11" customFormat="1" ht="12">
      <c r="B158" s="127"/>
      <c r="D158" s="128" t="s">
        <v>114</v>
      </c>
      <c r="E158" s="129" t="s">
        <v>1</v>
      </c>
      <c r="F158" s="130" t="s">
        <v>236</v>
      </c>
      <c r="H158" s="131">
        <v>5.005</v>
      </c>
      <c r="L158" s="127"/>
      <c r="M158" s="132"/>
      <c r="N158" s="133"/>
      <c r="O158" s="133"/>
      <c r="P158" s="133"/>
      <c r="Q158" s="133"/>
      <c r="R158" s="133"/>
      <c r="S158" s="133"/>
      <c r="T158" s="134"/>
      <c r="AT158" s="129" t="s">
        <v>114</v>
      </c>
      <c r="AU158" s="129" t="s">
        <v>70</v>
      </c>
      <c r="AV158" s="11" t="s">
        <v>70</v>
      </c>
      <c r="AW158" s="11" t="s">
        <v>26</v>
      </c>
      <c r="AX158" s="11" t="s">
        <v>63</v>
      </c>
      <c r="AY158" s="129" t="s">
        <v>104</v>
      </c>
    </row>
    <row r="159" spans="2:51" s="12" customFormat="1" ht="12">
      <c r="B159" s="135"/>
      <c r="D159" s="128" t="s">
        <v>114</v>
      </c>
      <c r="E159" s="136" t="s">
        <v>1</v>
      </c>
      <c r="F159" s="137" t="s">
        <v>126</v>
      </c>
      <c r="H159" s="138">
        <v>5.005</v>
      </c>
      <c r="L159" s="135"/>
      <c r="M159" s="139"/>
      <c r="N159" s="140"/>
      <c r="O159" s="140"/>
      <c r="P159" s="140"/>
      <c r="Q159" s="140"/>
      <c r="R159" s="140"/>
      <c r="S159" s="140"/>
      <c r="T159" s="141"/>
      <c r="AT159" s="136" t="s">
        <v>114</v>
      </c>
      <c r="AU159" s="136" t="s">
        <v>70</v>
      </c>
      <c r="AV159" s="12" t="s">
        <v>112</v>
      </c>
      <c r="AW159" s="12" t="s">
        <v>26</v>
      </c>
      <c r="AX159" s="12" t="s">
        <v>68</v>
      </c>
      <c r="AY159" s="136" t="s">
        <v>104</v>
      </c>
    </row>
    <row r="160" spans="2:65" s="1" customFormat="1" ht="16.5" customHeight="1">
      <c r="B160" s="116"/>
      <c r="C160" s="117" t="s">
        <v>237</v>
      </c>
      <c r="D160" s="117" t="s">
        <v>107</v>
      </c>
      <c r="E160" s="118" t="s">
        <v>238</v>
      </c>
      <c r="F160" s="119" t="s">
        <v>239</v>
      </c>
      <c r="G160" s="120" t="s">
        <v>213</v>
      </c>
      <c r="H160" s="121">
        <v>2</v>
      </c>
      <c r="I160" s="122"/>
      <c r="J160" s="122"/>
      <c r="K160" s="119" t="s">
        <v>111</v>
      </c>
      <c r="L160" s="25"/>
      <c r="M160" s="45" t="s">
        <v>1</v>
      </c>
      <c r="N160" s="123" t="s">
        <v>34</v>
      </c>
      <c r="O160" s="124">
        <v>9.462</v>
      </c>
      <c r="P160" s="124">
        <f>O160*H160</f>
        <v>18.924</v>
      </c>
      <c r="Q160" s="124">
        <v>0.00086</v>
      </c>
      <c r="R160" s="124">
        <f>Q160*H160</f>
        <v>0.00172</v>
      </c>
      <c r="S160" s="124">
        <v>0</v>
      </c>
      <c r="T160" s="125">
        <f>S160*H160</f>
        <v>0</v>
      </c>
      <c r="AR160" s="14" t="s">
        <v>181</v>
      </c>
      <c r="AT160" s="14" t="s">
        <v>107</v>
      </c>
      <c r="AU160" s="14" t="s">
        <v>70</v>
      </c>
      <c r="AY160" s="14" t="s">
        <v>104</v>
      </c>
      <c r="BE160" s="126">
        <f>IF(N160="základní",J160,0)</f>
        <v>0</v>
      </c>
      <c r="BF160" s="126">
        <f>IF(N160="snížená",J160,0)</f>
        <v>0</v>
      </c>
      <c r="BG160" s="126">
        <f>IF(N160="zákl. přenesená",J160,0)</f>
        <v>0</v>
      </c>
      <c r="BH160" s="126">
        <f>IF(N160="sníž. přenesená",J160,0)</f>
        <v>0</v>
      </c>
      <c r="BI160" s="126">
        <f>IF(N160="nulová",J160,0)</f>
        <v>0</v>
      </c>
      <c r="BJ160" s="14" t="s">
        <v>68</v>
      </c>
      <c r="BK160" s="126">
        <f>ROUND(I160*H160,2)</f>
        <v>0</v>
      </c>
      <c r="BL160" s="14" t="s">
        <v>181</v>
      </c>
      <c r="BM160" s="14" t="s">
        <v>240</v>
      </c>
    </row>
    <row r="161" spans="2:65" s="1" customFormat="1" ht="16.5" customHeight="1">
      <c r="B161" s="116"/>
      <c r="C161" s="142" t="s">
        <v>241</v>
      </c>
      <c r="D161" s="142" t="s">
        <v>190</v>
      </c>
      <c r="E161" s="143" t="s">
        <v>242</v>
      </c>
      <c r="F161" s="144" t="s">
        <v>243</v>
      </c>
      <c r="G161" s="145" t="s">
        <v>213</v>
      </c>
      <c r="H161" s="146">
        <v>1</v>
      </c>
      <c r="I161" s="147"/>
      <c r="J161" s="147"/>
      <c r="K161" s="144" t="s">
        <v>1</v>
      </c>
      <c r="L161" s="148"/>
      <c r="M161" s="149" t="s">
        <v>1</v>
      </c>
      <c r="N161" s="150" t="s">
        <v>34</v>
      </c>
      <c r="O161" s="124">
        <v>0</v>
      </c>
      <c r="P161" s="124">
        <f>O161*H161</f>
        <v>0</v>
      </c>
      <c r="Q161" s="124">
        <v>0.068</v>
      </c>
      <c r="R161" s="124">
        <f>Q161*H161</f>
        <v>0.068</v>
      </c>
      <c r="S161" s="124">
        <v>0</v>
      </c>
      <c r="T161" s="125">
        <f>S161*H161</f>
        <v>0</v>
      </c>
      <c r="AR161" s="14" t="s">
        <v>193</v>
      </c>
      <c r="AT161" s="14" t="s">
        <v>190</v>
      </c>
      <c r="AU161" s="14" t="s">
        <v>70</v>
      </c>
      <c r="AY161" s="14" t="s">
        <v>104</v>
      </c>
      <c r="BE161" s="126">
        <f>IF(N161="základní",J161,0)</f>
        <v>0</v>
      </c>
      <c r="BF161" s="126">
        <f>IF(N161="snížená",J161,0)</f>
        <v>0</v>
      </c>
      <c r="BG161" s="126">
        <f>IF(N161="zákl. přenesená",J161,0)</f>
        <v>0</v>
      </c>
      <c r="BH161" s="126">
        <f>IF(N161="sníž. přenesená",J161,0)</f>
        <v>0</v>
      </c>
      <c r="BI161" s="126">
        <f>IF(N161="nulová",J161,0)</f>
        <v>0</v>
      </c>
      <c r="BJ161" s="14" t="s">
        <v>68</v>
      </c>
      <c r="BK161" s="126">
        <f>ROUND(I161*H161,2)</f>
        <v>0</v>
      </c>
      <c r="BL161" s="14" t="s">
        <v>181</v>
      </c>
      <c r="BM161" s="14" t="s">
        <v>244</v>
      </c>
    </row>
    <row r="162" spans="2:65" s="1" customFormat="1" ht="16.5" customHeight="1">
      <c r="B162" s="116"/>
      <c r="C162" s="142" t="s">
        <v>245</v>
      </c>
      <c r="D162" s="142" t="s">
        <v>190</v>
      </c>
      <c r="E162" s="143" t="s">
        <v>246</v>
      </c>
      <c r="F162" s="144" t="s">
        <v>247</v>
      </c>
      <c r="G162" s="145" t="s">
        <v>213</v>
      </c>
      <c r="H162" s="146">
        <v>1</v>
      </c>
      <c r="I162" s="147"/>
      <c r="J162" s="147"/>
      <c r="K162" s="144" t="s">
        <v>1</v>
      </c>
      <c r="L162" s="148"/>
      <c r="M162" s="149" t="s">
        <v>1</v>
      </c>
      <c r="N162" s="150" t="s">
        <v>34</v>
      </c>
      <c r="O162" s="124">
        <v>0</v>
      </c>
      <c r="P162" s="124">
        <f>O162*H162</f>
        <v>0</v>
      </c>
      <c r="Q162" s="124">
        <v>0.074</v>
      </c>
      <c r="R162" s="124">
        <f>Q162*H162</f>
        <v>0.074</v>
      </c>
      <c r="S162" s="124">
        <v>0</v>
      </c>
      <c r="T162" s="125">
        <f>S162*H162</f>
        <v>0</v>
      </c>
      <c r="AR162" s="14" t="s">
        <v>193</v>
      </c>
      <c r="AT162" s="14" t="s">
        <v>190</v>
      </c>
      <c r="AU162" s="14" t="s">
        <v>70</v>
      </c>
      <c r="AY162" s="14" t="s">
        <v>104</v>
      </c>
      <c r="BE162" s="126">
        <f>IF(N162="základní",J162,0)</f>
        <v>0</v>
      </c>
      <c r="BF162" s="126">
        <f>IF(N162="snížená",J162,0)</f>
        <v>0</v>
      </c>
      <c r="BG162" s="126">
        <f>IF(N162="zákl. přenesená",J162,0)</f>
        <v>0</v>
      </c>
      <c r="BH162" s="126">
        <f>IF(N162="sníž. přenesená",J162,0)</f>
        <v>0</v>
      </c>
      <c r="BI162" s="126">
        <f>IF(N162="nulová",J162,0)</f>
        <v>0</v>
      </c>
      <c r="BJ162" s="14" t="s">
        <v>68</v>
      </c>
      <c r="BK162" s="126">
        <f>ROUND(I162*H162,2)</f>
        <v>0</v>
      </c>
      <c r="BL162" s="14" t="s">
        <v>181</v>
      </c>
      <c r="BM162" s="14" t="s">
        <v>248</v>
      </c>
    </row>
    <row r="163" spans="2:65" s="1" customFormat="1" ht="16.5" customHeight="1">
      <c r="B163" s="116"/>
      <c r="C163" s="117" t="s">
        <v>249</v>
      </c>
      <c r="D163" s="117" t="s">
        <v>107</v>
      </c>
      <c r="E163" s="118" t="s">
        <v>250</v>
      </c>
      <c r="F163" s="119" t="s">
        <v>251</v>
      </c>
      <c r="G163" s="120" t="s">
        <v>213</v>
      </c>
      <c r="H163" s="121">
        <v>35</v>
      </c>
      <c r="I163" s="122"/>
      <c r="J163" s="122"/>
      <c r="K163" s="119" t="s">
        <v>111</v>
      </c>
      <c r="L163" s="25"/>
      <c r="M163" s="45" t="s">
        <v>1</v>
      </c>
      <c r="N163" s="123" t="s">
        <v>34</v>
      </c>
      <c r="O163" s="124">
        <v>0.464</v>
      </c>
      <c r="P163" s="124">
        <f>O163*H163</f>
        <v>16.240000000000002</v>
      </c>
      <c r="Q163" s="124">
        <v>0</v>
      </c>
      <c r="R163" s="124">
        <f>Q163*H163</f>
        <v>0</v>
      </c>
      <c r="S163" s="124">
        <v>0</v>
      </c>
      <c r="T163" s="125">
        <f>S163*H163</f>
        <v>0</v>
      </c>
      <c r="AR163" s="14" t="s">
        <v>181</v>
      </c>
      <c r="AT163" s="14" t="s">
        <v>107</v>
      </c>
      <c r="AU163" s="14" t="s">
        <v>70</v>
      </c>
      <c r="AY163" s="14" t="s">
        <v>104</v>
      </c>
      <c r="BE163" s="126">
        <f>IF(N163="základní",J163,0)</f>
        <v>0</v>
      </c>
      <c r="BF163" s="126">
        <f>IF(N163="snížená",J163,0)</f>
        <v>0</v>
      </c>
      <c r="BG163" s="126">
        <f>IF(N163="zákl. přenesená",J163,0)</f>
        <v>0</v>
      </c>
      <c r="BH163" s="126">
        <f>IF(N163="sníž. přenesená",J163,0)</f>
        <v>0</v>
      </c>
      <c r="BI163" s="126">
        <f>IF(N163="nulová",J163,0)</f>
        <v>0</v>
      </c>
      <c r="BJ163" s="14" t="s">
        <v>68</v>
      </c>
      <c r="BK163" s="126">
        <f>ROUND(I163*H163,2)</f>
        <v>0</v>
      </c>
      <c r="BL163" s="14" t="s">
        <v>181</v>
      </c>
      <c r="BM163" s="14" t="s">
        <v>252</v>
      </c>
    </row>
    <row r="164" spans="2:51" s="11" customFormat="1" ht="12">
      <c r="B164" s="127"/>
      <c r="D164" s="128" t="s">
        <v>114</v>
      </c>
      <c r="E164" s="129" t="s">
        <v>1</v>
      </c>
      <c r="F164" s="130" t="s">
        <v>253</v>
      </c>
      <c r="H164" s="131">
        <v>35</v>
      </c>
      <c r="L164" s="127"/>
      <c r="M164" s="132"/>
      <c r="N164" s="133"/>
      <c r="O164" s="133"/>
      <c r="P164" s="133"/>
      <c r="Q164" s="133"/>
      <c r="R164" s="133"/>
      <c r="S164" s="133"/>
      <c r="T164" s="134"/>
      <c r="AT164" s="129" t="s">
        <v>114</v>
      </c>
      <c r="AU164" s="129" t="s">
        <v>70</v>
      </c>
      <c r="AV164" s="11" t="s">
        <v>70</v>
      </c>
      <c r="AW164" s="11" t="s">
        <v>26</v>
      </c>
      <c r="AX164" s="11" t="s">
        <v>68</v>
      </c>
      <c r="AY164" s="129" t="s">
        <v>104</v>
      </c>
    </row>
    <row r="165" spans="2:65" s="1" customFormat="1" ht="16.5" customHeight="1">
      <c r="B165" s="116"/>
      <c r="C165" s="117" t="s">
        <v>254</v>
      </c>
      <c r="D165" s="117" t="s">
        <v>107</v>
      </c>
      <c r="E165" s="118" t="s">
        <v>255</v>
      </c>
      <c r="F165" s="119" t="s">
        <v>256</v>
      </c>
      <c r="G165" s="120" t="s">
        <v>213</v>
      </c>
      <c r="H165" s="121">
        <v>39</v>
      </c>
      <c r="I165" s="122"/>
      <c r="J165" s="122"/>
      <c r="K165" s="119" t="s">
        <v>111</v>
      </c>
      <c r="L165" s="25"/>
      <c r="M165" s="45" t="s">
        <v>1</v>
      </c>
      <c r="N165" s="123" t="s">
        <v>34</v>
      </c>
      <c r="O165" s="124">
        <v>0.63</v>
      </c>
      <c r="P165" s="124">
        <f>O165*H165</f>
        <v>24.57</v>
      </c>
      <c r="Q165" s="124">
        <v>0</v>
      </c>
      <c r="R165" s="124">
        <f>Q165*H165</f>
        <v>0</v>
      </c>
      <c r="S165" s="124">
        <v>0</v>
      </c>
      <c r="T165" s="125">
        <f>S165*H165</f>
        <v>0</v>
      </c>
      <c r="AR165" s="14" t="s">
        <v>181</v>
      </c>
      <c r="AT165" s="14" t="s">
        <v>107</v>
      </c>
      <c r="AU165" s="14" t="s">
        <v>70</v>
      </c>
      <c r="AY165" s="14" t="s">
        <v>104</v>
      </c>
      <c r="BE165" s="126">
        <f>IF(N165="základní",J165,0)</f>
        <v>0</v>
      </c>
      <c r="BF165" s="126">
        <f>IF(N165="snížená",J165,0)</f>
        <v>0</v>
      </c>
      <c r="BG165" s="126">
        <f>IF(N165="zákl. přenesená",J165,0)</f>
        <v>0</v>
      </c>
      <c r="BH165" s="126">
        <f>IF(N165="sníž. přenesená",J165,0)</f>
        <v>0</v>
      </c>
      <c r="BI165" s="126">
        <f>IF(N165="nulová",J165,0)</f>
        <v>0</v>
      </c>
      <c r="BJ165" s="14" t="s">
        <v>68</v>
      </c>
      <c r="BK165" s="126">
        <f>ROUND(I165*H165,2)</f>
        <v>0</v>
      </c>
      <c r="BL165" s="14" t="s">
        <v>181</v>
      </c>
      <c r="BM165" s="14" t="s">
        <v>257</v>
      </c>
    </row>
    <row r="166" spans="2:65" s="1" customFormat="1" ht="16.5" customHeight="1">
      <c r="B166" s="116"/>
      <c r="C166" s="117" t="s">
        <v>258</v>
      </c>
      <c r="D166" s="117" t="s">
        <v>107</v>
      </c>
      <c r="E166" s="118" t="s">
        <v>259</v>
      </c>
      <c r="F166" s="119" t="s">
        <v>260</v>
      </c>
      <c r="G166" s="120" t="s">
        <v>213</v>
      </c>
      <c r="H166" s="121">
        <v>1</v>
      </c>
      <c r="I166" s="122"/>
      <c r="J166" s="122"/>
      <c r="K166" s="119" t="s">
        <v>111</v>
      </c>
      <c r="L166" s="25"/>
      <c r="M166" s="45" t="s">
        <v>1</v>
      </c>
      <c r="N166" s="123" t="s">
        <v>34</v>
      </c>
      <c r="O166" s="124">
        <v>0.707</v>
      </c>
      <c r="P166" s="124">
        <f>O166*H166</f>
        <v>0.707</v>
      </c>
      <c r="Q166" s="124">
        <v>0</v>
      </c>
      <c r="R166" s="124">
        <f>Q166*H166</f>
        <v>0</v>
      </c>
      <c r="S166" s="124">
        <v>0</v>
      </c>
      <c r="T166" s="125">
        <f>S166*H166</f>
        <v>0</v>
      </c>
      <c r="AR166" s="14" t="s">
        <v>181</v>
      </c>
      <c r="AT166" s="14" t="s">
        <v>107</v>
      </c>
      <c r="AU166" s="14" t="s">
        <v>70</v>
      </c>
      <c r="AY166" s="14" t="s">
        <v>104</v>
      </c>
      <c r="BE166" s="126">
        <f>IF(N166="základní",J166,0)</f>
        <v>0</v>
      </c>
      <c r="BF166" s="126">
        <f>IF(N166="snížená",J166,0)</f>
        <v>0</v>
      </c>
      <c r="BG166" s="126">
        <f>IF(N166="zákl. přenesená",J166,0)</f>
        <v>0</v>
      </c>
      <c r="BH166" s="126">
        <f>IF(N166="sníž. přenesená",J166,0)</f>
        <v>0</v>
      </c>
      <c r="BI166" s="126">
        <f>IF(N166="nulová",J166,0)</f>
        <v>0</v>
      </c>
      <c r="BJ166" s="14" t="s">
        <v>68</v>
      </c>
      <c r="BK166" s="126">
        <f>ROUND(I166*H166,2)</f>
        <v>0</v>
      </c>
      <c r="BL166" s="14" t="s">
        <v>181</v>
      </c>
      <c r="BM166" s="14" t="s">
        <v>261</v>
      </c>
    </row>
    <row r="167" spans="2:65" s="1" customFormat="1" ht="16.5" customHeight="1">
      <c r="B167" s="116"/>
      <c r="C167" s="142" t="s">
        <v>262</v>
      </c>
      <c r="D167" s="142" t="s">
        <v>190</v>
      </c>
      <c r="E167" s="143" t="s">
        <v>263</v>
      </c>
      <c r="F167" s="144" t="s">
        <v>264</v>
      </c>
      <c r="G167" s="145" t="s">
        <v>110</v>
      </c>
      <c r="H167" s="146">
        <v>133.05</v>
      </c>
      <c r="I167" s="147"/>
      <c r="J167" s="147"/>
      <c r="K167" s="144" t="s">
        <v>111</v>
      </c>
      <c r="L167" s="148"/>
      <c r="M167" s="149" t="s">
        <v>1</v>
      </c>
      <c r="N167" s="150" t="s">
        <v>34</v>
      </c>
      <c r="O167" s="124">
        <v>0</v>
      </c>
      <c r="P167" s="124">
        <f>O167*H167</f>
        <v>0</v>
      </c>
      <c r="Q167" s="124">
        <v>0.0018</v>
      </c>
      <c r="R167" s="124">
        <f>Q167*H167</f>
        <v>0.23949</v>
      </c>
      <c r="S167" s="124">
        <v>0</v>
      </c>
      <c r="T167" s="125">
        <f>S167*H167</f>
        <v>0</v>
      </c>
      <c r="AR167" s="14" t="s">
        <v>193</v>
      </c>
      <c r="AT167" s="14" t="s">
        <v>190</v>
      </c>
      <c r="AU167" s="14" t="s">
        <v>70</v>
      </c>
      <c r="AY167" s="14" t="s">
        <v>104</v>
      </c>
      <c r="BE167" s="126">
        <f>IF(N167="základní",J167,0)</f>
        <v>0</v>
      </c>
      <c r="BF167" s="126">
        <f>IF(N167="snížená",J167,0)</f>
        <v>0</v>
      </c>
      <c r="BG167" s="126">
        <f>IF(N167="zákl. přenesená",J167,0)</f>
        <v>0</v>
      </c>
      <c r="BH167" s="126">
        <f>IF(N167="sníž. přenesená",J167,0)</f>
        <v>0</v>
      </c>
      <c r="BI167" s="126">
        <f>IF(N167="nulová",J167,0)</f>
        <v>0</v>
      </c>
      <c r="BJ167" s="14" t="s">
        <v>68</v>
      </c>
      <c r="BK167" s="126">
        <f>ROUND(I167*H167,2)</f>
        <v>0</v>
      </c>
      <c r="BL167" s="14" t="s">
        <v>181</v>
      </c>
      <c r="BM167" s="14" t="s">
        <v>265</v>
      </c>
    </row>
    <row r="168" spans="2:51" s="11" customFormat="1" ht="12">
      <c r="B168" s="127"/>
      <c r="D168" s="128" t="s">
        <v>114</v>
      </c>
      <c r="E168" s="129" t="s">
        <v>1</v>
      </c>
      <c r="F168" s="130" t="s">
        <v>266</v>
      </c>
      <c r="H168" s="131">
        <v>3.1</v>
      </c>
      <c r="L168" s="127"/>
      <c r="M168" s="132"/>
      <c r="N168" s="133"/>
      <c r="O168" s="133"/>
      <c r="P168" s="133"/>
      <c r="Q168" s="133"/>
      <c r="R168" s="133"/>
      <c r="S168" s="133"/>
      <c r="T168" s="134"/>
      <c r="AT168" s="129" t="s">
        <v>114</v>
      </c>
      <c r="AU168" s="129" t="s">
        <v>70</v>
      </c>
      <c r="AV168" s="11" t="s">
        <v>70</v>
      </c>
      <c r="AW168" s="11" t="s">
        <v>26</v>
      </c>
      <c r="AX168" s="11" t="s">
        <v>63</v>
      </c>
      <c r="AY168" s="129" t="s">
        <v>104</v>
      </c>
    </row>
    <row r="169" spans="2:51" s="11" customFormat="1" ht="12">
      <c r="B169" s="127"/>
      <c r="D169" s="128" t="s">
        <v>114</v>
      </c>
      <c r="E169" s="129" t="s">
        <v>1</v>
      </c>
      <c r="F169" s="130" t="s">
        <v>267</v>
      </c>
      <c r="H169" s="131">
        <v>25.2</v>
      </c>
      <c r="L169" s="127"/>
      <c r="M169" s="132"/>
      <c r="N169" s="133"/>
      <c r="O169" s="133"/>
      <c r="P169" s="133"/>
      <c r="Q169" s="133"/>
      <c r="R169" s="133"/>
      <c r="S169" s="133"/>
      <c r="T169" s="134"/>
      <c r="AT169" s="129" t="s">
        <v>114</v>
      </c>
      <c r="AU169" s="129" t="s">
        <v>70</v>
      </c>
      <c r="AV169" s="11" t="s">
        <v>70</v>
      </c>
      <c r="AW169" s="11" t="s">
        <v>26</v>
      </c>
      <c r="AX169" s="11" t="s">
        <v>63</v>
      </c>
      <c r="AY169" s="129" t="s">
        <v>104</v>
      </c>
    </row>
    <row r="170" spans="2:51" s="11" customFormat="1" ht="12">
      <c r="B170" s="127"/>
      <c r="D170" s="128" t="s">
        <v>114</v>
      </c>
      <c r="E170" s="129" t="s">
        <v>1</v>
      </c>
      <c r="F170" s="130" t="s">
        <v>268</v>
      </c>
      <c r="H170" s="131">
        <v>12</v>
      </c>
      <c r="L170" s="127"/>
      <c r="M170" s="132"/>
      <c r="N170" s="133"/>
      <c r="O170" s="133"/>
      <c r="P170" s="133"/>
      <c r="Q170" s="133"/>
      <c r="R170" s="133"/>
      <c r="S170" s="133"/>
      <c r="T170" s="134"/>
      <c r="AT170" s="129" t="s">
        <v>114</v>
      </c>
      <c r="AU170" s="129" t="s">
        <v>70</v>
      </c>
      <c r="AV170" s="11" t="s">
        <v>70</v>
      </c>
      <c r="AW170" s="11" t="s">
        <v>26</v>
      </c>
      <c r="AX170" s="11" t="s">
        <v>63</v>
      </c>
      <c r="AY170" s="129" t="s">
        <v>104</v>
      </c>
    </row>
    <row r="171" spans="2:51" s="11" customFormat="1" ht="12">
      <c r="B171" s="127"/>
      <c r="D171" s="128" t="s">
        <v>114</v>
      </c>
      <c r="E171" s="129" t="s">
        <v>1</v>
      </c>
      <c r="F171" s="130" t="s">
        <v>269</v>
      </c>
      <c r="H171" s="131">
        <v>5</v>
      </c>
      <c r="L171" s="127"/>
      <c r="M171" s="132"/>
      <c r="N171" s="133"/>
      <c r="O171" s="133"/>
      <c r="P171" s="133"/>
      <c r="Q171" s="133"/>
      <c r="R171" s="133"/>
      <c r="S171" s="133"/>
      <c r="T171" s="134"/>
      <c r="AT171" s="129" t="s">
        <v>114</v>
      </c>
      <c r="AU171" s="129" t="s">
        <v>70</v>
      </c>
      <c r="AV171" s="11" t="s">
        <v>70</v>
      </c>
      <c r="AW171" s="11" t="s">
        <v>26</v>
      </c>
      <c r="AX171" s="11" t="s">
        <v>63</v>
      </c>
      <c r="AY171" s="129" t="s">
        <v>104</v>
      </c>
    </row>
    <row r="172" spans="2:51" s="11" customFormat="1" ht="12">
      <c r="B172" s="127"/>
      <c r="D172" s="128" t="s">
        <v>114</v>
      </c>
      <c r="E172" s="129" t="s">
        <v>1</v>
      </c>
      <c r="F172" s="130" t="s">
        <v>270</v>
      </c>
      <c r="H172" s="131">
        <v>87.75</v>
      </c>
      <c r="L172" s="127"/>
      <c r="M172" s="132"/>
      <c r="N172" s="133"/>
      <c r="O172" s="133"/>
      <c r="P172" s="133"/>
      <c r="Q172" s="133"/>
      <c r="R172" s="133"/>
      <c r="S172" s="133"/>
      <c r="T172" s="134"/>
      <c r="AT172" s="129" t="s">
        <v>114</v>
      </c>
      <c r="AU172" s="129" t="s">
        <v>70</v>
      </c>
      <c r="AV172" s="11" t="s">
        <v>70</v>
      </c>
      <c r="AW172" s="11" t="s">
        <v>26</v>
      </c>
      <c r="AX172" s="11" t="s">
        <v>63</v>
      </c>
      <c r="AY172" s="129" t="s">
        <v>104</v>
      </c>
    </row>
    <row r="173" spans="2:51" s="12" customFormat="1" ht="12">
      <c r="B173" s="135"/>
      <c r="D173" s="128" t="s">
        <v>114</v>
      </c>
      <c r="E173" s="136" t="s">
        <v>1</v>
      </c>
      <c r="F173" s="137" t="s">
        <v>126</v>
      </c>
      <c r="H173" s="138">
        <v>133.05</v>
      </c>
      <c r="L173" s="135"/>
      <c r="M173" s="139"/>
      <c r="N173" s="140"/>
      <c r="O173" s="140"/>
      <c r="P173" s="140"/>
      <c r="Q173" s="140"/>
      <c r="R173" s="140"/>
      <c r="S173" s="140"/>
      <c r="T173" s="141"/>
      <c r="AT173" s="136" t="s">
        <v>114</v>
      </c>
      <c r="AU173" s="136" t="s">
        <v>70</v>
      </c>
      <c r="AV173" s="12" t="s">
        <v>112</v>
      </c>
      <c r="AW173" s="12" t="s">
        <v>26</v>
      </c>
      <c r="AX173" s="12" t="s">
        <v>68</v>
      </c>
      <c r="AY173" s="136" t="s">
        <v>104</v>
      </c>
    </row>
    <row r="174" spans="2:65" s="1" customFormat="1" ht="16.5" customHeight="1">
      <c r="B174" s="116"/>
      <c r="C174" s="117" t="s">
        <v>193</v>
      </c>
      <c r="D174" s="117" t="s">
        <v>107</v>
      </c>
      <c r="E174" s="118" t="s">
        <v>271</v>
      </c>
      <c r="F174" s="119" t="s">
        <v>272</v>
      </c>
      <c r="G174" s="120" t="s">
        <v>273</v>
      </c>
      <c r="H174" s="121">
        <v>1</v>
      </c>
      <c r="I174" s="122"/>
      <c r="J174" s="122"/>
      <c r="K174" s="119" t="s">
        <v>1</v>
      </c>
      <c r="L174" s="25"/>
      <c r="M174" s="45" t="s">
        <v>1</v>
      </c>
      <c r="N174" s="123" t="s">
        <v>34</v>
      </c>
      <c r="O174" s="124">
        <v>0.682</v>
      </c>
      <c r="P174" s="124">
        <f>O174*H174</f>
        <v>0.682</v>
      </c>
      <c r="Q174" s="124">
        <v>0</v>
      </c>
      <c r="R174" s="124">
        <f>Q174*H174</f>
        <v>0</v>
      </c>
      <c r="S174" s="124">
        <v>0</v>
      </c>
      <c r="T174" s="125">
        <f>S174*H174</f>
        <v>0</v>
      </c>
      <c r="AR174" s="14" t="s">
        <v>181</v>
      </c>
      <c r="AT174" s="14" t="s">
        <v>107</v>
      </c>
      <c r="AU174" s="14" t="s">
        <v>70</v>
      </c>
      <c r="AY174" s="14" t="s">
        <v>104</v>
      </c>
      <c r="BE174" s="126">
        <f>IF(N174="základní",J174,0)</f>
        <v>0</v>
      </c>
      <c r="BF174" s="126">
        <f>IF(N174="snížená",J174,0)</f>
        <v>0</v>
      </c>
      <c r="BG174" s="126">
        <f>IF(N174="zákl. přenesená",J174,0)</f>
        <v>0</v>
      </c>
      <c r="BH174" s="126">
        <f>IF(N174="sníž. přenesená",J174,0)</f>
        <v>0</v>
      </c>
      <c r="BI174" s="126">
        <f>IF(N174="nulová",J174,0)</f>
        <v>0</v>
      </c>
      <c r="BJ174" s="14" t="s">
        <v>68</v>
      </c>
      <c r="BK174" s="126">
        <f>ROUND(I174*H174,2)</f>
        <v>0</v>
      </c>
      <c r="BL174" s="14" t="s">
        <v>181</v>
      </c>
      <c r="BM174" s="14" t="s">
        <v>274</v>
      </c>
    </row>
    <row r="175" spans="2:65" s="1" customFormat="1" ht="16.5" customHeight="1">
      <c r="B175" s="116"/>
      <c r="C175" s="117" t="s">
        <v>275</v>
      </c>
      <c r="D175" s="117" t="s">
        <v>107</v>
      </c>
      <c r="E175" s="118" t="s">
        <v>276</v>
      </c>
      <c r="F175" s="119" t="s">
        <v>277</v>
      </c>
      <c r="G175" s="120" t="s">
        <v>278</v>
      </c>
      <c r="H175" s="121">
        <v>20271.111</v>
      </c>
      <c r="I175" s="122"/>
      <c r="J175" s="122"/>
      <c r="K175" s="119" t="s">
        <v>111</v>
      </c>
      <c r="L175" s="25"/>
      <c r="M175" s="45" t="s">
        <v>1</v>
      </c>
      <c r="N175" s="123" t="s">
        <v>34</v>
      </c>
      <c r="O175" s="124">
        <v>0</v>
      </c>
      <c r="P175" s="124">
        <f>O175*H175</f>
        <v>0</v>
      </c>
      <c r="Q175" s="124">
        <v>0</v>
      </c>
      <c r="R175" s="124">
        <f>Q175*H175</f>
        <v>0</v>
      </c>
      <c r="S175" s="124">
        <v>0</v>
      </c>
      <c r="T175" s="125">
        <f>S175*H175</f>
        <v>0</v>
      </c>
      <c r="AR175" s="14" t="s">
        <v>181</v>
      </c>
      <c r="AT175" s="14" t="s">
        <v>107</v>
      </c>
      <c r="AU175" s="14" t="s">
        <v>70</v>
      </c>
      <c r="AY175" s="14" t="s">
        <v>104</v>
      </c>
      <c r="BE175" s="126">
        <f>IF(N175="základní",J175,0)</f>
        <v>0</v>
      </c>
      <c r="BF175" s="126">
        <f>IF(N175="snížená",J175,0)</f>
        <v>0</v>
      </c>
      <c r="BG175" s="126">
        <f>IF(N175="zákl. přenesená",J175,0)</f>
        <v>0</v>
      </c>
      <c r="BH175" s="126">
        <f>IF(N175="sníž. přenesená",J175,0)</f>
        <v>0</v>
      </c>
      <c r="BI175" s="126">
        <f>IF(N175="nulová",J175,0)</f>
        <v>0</v>
      </c>
      <c r="BJ175" s="14" t="s">
        <v>68</v>
      </c>
      <c r="BK175" s="126">
        <f>ROUND(I175*H175,2)</f>
        <v>0</v>
      </c>
      <c r="BL175" s="14" t="s">
        <v>181</v>
      </c>
      <c r="BM175" s="14" t="s">
        <v>279</v>
      </c>
    </row>
    <row r="176" spans="2:63" s="10" customFormat="1" ht="22.7" customHeight="1">
      <c r="B176" s="104"/>
      <c r="D176" s="105" t="s">
        <v>62</v>
      </c>
      <c r="E176" s="114" t="s">
        <v>280</v>
      </c>
      <c r="F176" s="114" t="s">
        <v>281</v>
      </c>
      <c r="J176" s="115"/>
      <c r="L176" s="104"/>
      <c r="M176" s="108"/>
      <c r="N176" s="109"/>
      <c r="O176" s="109"/>
      <c r="P176" s="110">
        <f>SUM(P177:P178)</f>
        <v>11.61987</v>
      </c>
      <c r="Q176" s="109"/>
      <c r="R176" s="110">
        <f>SUM(R177:R178)</f>
        <v>0</v>
      </c>
      <c r="S176" s="109"/>
      <c r="T176" s="111">
        <f>SUM(T177:T178)</f>
        <v>0</v>
      </c>
      <c r="AR176" s="105" t="s">
        <v>70</v>
      </c>
      <c r="AT176" s="112" t="s">
        <v>62</v>
      </c>
      <c r="AU176" s="112" t="s">
        <v>68</v>
      </c>
      <c r="AY176" s="105" t="s">
        <v>104</v>
      </c>
      <c r="BK176" s="113">
        <f>SUM(BK177:BK178)</f>
        <v>0</v>
      </c>
    </row>
    <row r="177" spans="2:65" s="1" customFormat="1" ht="16.5" customHeight="1">
      <c r="B177" s="116"/>
      <c r="C177" s="117" t="s">
        <v>282</v>
      </c>
      <c r="D177" s="117" t="s">
        <v>107</v>
      </c>
      <c r="E177" s="118" t="s">
        <v>283</v>
      </c>
      <c r="F177" s="119" t="s">
        <v>284</v>
      </c>
      <c r="G177" s="120" t="s">
        <v>110</v>
      </c>
      <c r="H177" s="121">
        <v>387.329</v>
      </c>
      <c r="I177" s="122"/>
      <c r="J177" s="122"/>
      <c r="K177" s="119" t="s">
        <v>111</v>
      </c>
      <c r="L177" s="25"/>
      <c r="M177" s="45" t="s">
        <v>1</v>
      </c>
      <c r="N177" s="123" t="s">
        <v>34</v>
      </c>
      <c r="O177" s="124">
        <v>0.03</v>
      </c>
      <c r="P177" s="124">
        <f>O177*H177</f>
        <v>11.61987</v>
      </c>
      <c r="Q177" s="124">
        <v>0</v>
      </c>
      <c r="R177" s="124">
        <f>Q177*H177</f>
        <v>0</v>
      </c>
      <c r="S177" s="124">
        <v>0</v>
      </c>
      <c r="T177" s="125">
        <f>S177*H177</f>
        <v>0</v>
      </c>
      <c r="AR177" s="14" t="s">
        <v>181</v>
      </c>
      <c r="AT177" s="14" t="s">
        <v>107</v>
      </c>
      <c r="AU177" s="14" t="s">
        <v>70</v>
      </c>
      <c r="AY177" s="14" t="s">
        <v>104</v>
      </c>
      <c r="BE177" s="126">
        <f>IF(N177="základní",J177,0)</f>
        <v>0</v>
      </c>
      <c r="BF177" s="126">
        <f>IF(N177="snížená",J177,0)</f>
        <v>0</v>
      </c>
      <c r="BG177" s="126">
        <f>IF(N177="zákl. přenesená",J177,0)</f>
        <v>0</v>
      </c>
      <c r="BH177" s="126">
        <f>IF(N177="sníž. přenesená",J177,0)</f>
        <v>0</v>
      </c>
      <c r="BI177" s="126">
        <f>IF(N177="nulová",J177,0)</f>
        <v>0</v>
      </c>
      <c r="BJ177" s="14" t="s">
        <v>68</v>
      </c>
      <c r="BK177" s="126">
        <f>ROUND(I177*H177,2)</f>
        <v>0</v>
      </c>
      <c r="BL177" s="14" t="s">
        <v>181</v>
      </c>
      <c r="BM177" s="14" t="s">
        <v>285</v>
      </c>
    </row>
    <row r="178" spans="2:51" s="11" customFormat="1" ht="12">
      <c r="B178" s="127"/>
      <c r="D178" s="128" t="s">
        <v>114</v>
      </c>
      <c r="E178" s="129" t="s">
        <v>1</v>
      </c>
      <c r="F178" s="130" t="s">
        <v>183</v>
      </c>
      <c r="H178" s="131">
        <v>387.329</v>
      </c>
      <c r="L178" s="127"/>
      <c r="M178" s="132"/>
      <c r="N178" s="133"/>
      <c r="O178" s="133"/>
      <c r="P178" s="133"/>
      <c r="Q178" s="133"/>
      <c r="R178" s="133"/>
      <c r="S178" s="133"/>
      <c r="T178" s="134"/>
      <c r="AT178" s="129" t="s">
        <v>114</v>
      </c>
      <c r="AU178" s="129" t="s">
        <v>70</v>
      </c>
      <c r="AV178" s="11" t="s">
        <v>70</v>
      </c>
      <c r="AW178" s="11" t="s">
        <v>26</v>
      </c>
      <c r="AX178" s="11" t="s">
        <v>68</v>
      </c>
      <c r="AY178" s="129" t="s">
        <v>104</v>
      </c>
    </row>
    <row r="179" spans="2:63" s="10" customFormat="1" ht="22.7" customHeight="1">
      <c r="B179" s="104"/>
      <c r="D179" s="105" t="s">
        <v>62</v>
      </c>
      <c r="E179" s="114" t="s">
        <v>286</v>
      </c>
      <c r="F179" s="114" t="s">
        <v>287</v>
      </c>
      <c r="J179" s="115"/>
      <c r="L179" s="104"/>
      <c r="M179" s="108"/>
      <c r="N179" s="109"/>
      <c r="O179" s="109"/>
      <c r="P179" s="110">
        <f>SUM(P180:P182)</f>
        <v>10.070528</v>
      </c>
      <c r="Q179" s="109"/>
      <c r="R179" s="110">
        <f>SUM(R180:R182)</f>
        <v>0.025176319999999995</v>
      </c>
      <c r="S179" s="109"/>
      <c r="T179" s="111">
        <f>SUM(T180:T182)</f>
        <v>0</v>
      </c>
      <c r="AR179" s="105" t="s">
        <v>70</v>
      </c>
      <c r="AT179" s="112" t="s">
        <v>62</v>
      </c>
      <c r="AU179" s="112" t="s">
        <v>68</v>
      </c>
      <c r="AY179" s="105" t="s">
        <v>104</v>
      </c>
      <c r="BK179" s="113">
        <f>SUM(BK180:BK182)</f>
        <v>0</v>
      </c>
    </row>
    <row r="180" spans="2:65" s="1" customFormat="1" ht="16.5" customHeight="1">
      <c r="B180" s="116"/>
      <c r="C180" s="117" t="s">
        <v>288</v>
      </c>
      <c r="D180" s="117" t="s">
        <v>107</v>
      </c>
      <c r="E180" s="118" t="s">
        <v>289</v>
      </c>
      <c r="F180" s="119" t="s">
        <v>290</v>
      </c>
      <c r="G180" s="120" t="s">
        <v>131</v>
      </c>
      <c r="H180" s="121">
        <v>96.832</v>
      </c>
      <c r="I180" s="122"/>
      <c r="J180" s="122"/>
      <c r="K180" s="119" t="s">
        <v>111</v>
      </c>
      <c r="L180" s="25"/>
      <c r="M180" s="45" t="s">
        <v>1</v>
      </c>
      <c r="N180" s="123" t="s">
        <v>34</v>
      </c>
      <c r="O180" s="124">
        <v>0.104</v>
      </c>
      <c r="P180" s="124">
        <f>O180*H180</f>
        <v>10.070528</v>
      </c>
      <c r="Q180" s="124">
        <v>0.00026</v>
      </c>
      <c r="R180" s="124">
        <f>Q180*H180</f>
        <v>0.025176319999999995</v>
      </c>
      <c r="S180" s="124">
        <v>0</v>
      </c>
      <c r="T180" s="125">
        <f>S180*H180</f>
        <v>0</v>
      </c>
      <c r="AR180" s="14" t="s">
        <v>181</v>
      </c>
      <c r="AT180" s="14" t="s">
        <v>107</v>
      </c>
      <c r="AU180" s="14" t="s">
        <v>70</v>
      </c>
      <c r="AY180" s="14" t="s">
        <v>104</v>
      </c>
      <c r="BE180" s="126">
        <f>IF(N180="základní",J180,0)</f>
        <v>0</v>
      </c>
      <c r="BF180" s="126">
        <f>IF(N180="snížená",J180,0)</f>
        <v>0</v>
      </c>
      <c r="BG180" s="126">
        <f>IF(N180="zákl. přenesená",J180,0)</f>
        <v>0</v>
      </c>
      <c r="BH180" s="126">
        <f>IF(N180="sníž. přenesená",J180,0)</f>
        <v>0</v>
      </c>
      <c r="BI180" s="126">
        <f>IF(N180="nulová",J180,0)</f>
        <v>0</v>
      </c>
      <c r="BJ180" s="14" t="s">
        <v>68</v>
      </c>
      <c r="BK180" s="126">
        <f>ROUND(I180*H180,2)</f>
        <v>0</v>
      </c>
      <c r="BL180" s="14" t="s">
        <v>181</v>
      </c>
      <c r="BM180" s="14" t="s">
        <v>291</v>
      </c>
    </row>
    <row r="181" spans="2:51" s="11" customFormat="1" ht="12">
      <c r="B181" s="127"/>
      <c r="D181" s="128" t="s">
        <v>114</v>
      </c>
      <c r="E181" s="129" t="s">
        <v>1</v>
      </c>
      <c r="F181" s="130" t="s">
        <v>292</v>
      </c>
      <c r="H181" s="131">
        <v>96.832</v>
      </c>
      <c r="L181" s="127"/>
      <c r="M181" s="132"/>
      <c r="N181" s="133"/>
      <c r="O181" s="133"/>
      <c r="P181" s="133"/>
      <c r="Q181" s="133"/>
      <c r="R181" s="133"/>
      <c r="S181" s="133"/>
      <c r="T181" s="134"/>
      <c r="AT181" s="129" t="s">
        <v>114</v>
      </c>
      <c r="AU181" s="129" t="s">
        <v>70</v>
      </c>
      <c r="AV181" s="11" t="s">
        <v>70</v>
      </c>
      <c r="AW181" s="11" t="s">
        <v>26</v>
      </c>
      <c r="AX181" s="11" t="s">
        <v>63</v>
      </c>
      <c r="AY181" s="129" t="s">
        <v>104</v>
      </c>
    </row>
    <row r="182" spans="2:51" s="12" customFormat="1" ht="12">
      <c r="B182" s="135"/>
      <c r="D182" s="128" t="s">
        <v>114</v>
      </c>
      <c r="E182" s="136" t="s">
        <v>1</v>
      </c>
      <c r="F182" s="137" t="s">
        <v>126</v>
      </c>
      <c r="H182" s="138">
        <v>96.832</v>
      </c>
      <c r="L182" s="135"/>
      <c r="M182" s="139"/>
      <c r="N182" s="140"/>
      <c r="O182" s="140"/>
      <c r="P182" s="140"/>
      <c r="Q182" s="140"/>
      <c r="R182" s="140"/>
      <c r="S182" s="140"/>
      <c r="T182" s="141"/>
      <c r="AT182" s="136" t="s">
        <v>114</v>
      </c>
      <c r="AU182" s="136" t="s">
        <v>70</v>
      </c>
      <c r="AV182" s="12" t="s">
        <v>112</v>
      </c>
      <c r="AW182" s="12" t="s">
        <v>26</v>
      </c>
      <c r="AX182" s="12" t="s">
        <v>68</v>
      </c>
      <c r="AY182" s="136" t="s">
        <v>104</v>
      </c>
    </row>
    <row r="183" spans="2:63" s="10" customFormat="1" ht="22.7" customHeight="1">
      <c r="B183" s="104"/>
      <c r="D183" s="105" t="s">
        <v>62</v>
      </c>
      <c r="E183" s="114" t="s">
        <v>293</v>
      </c>
      <c r="F183" s="114" t="s">
        <v>294</v>
      </c>
      <c r="J183" s="115"/>
      <c r="L183" s="104"/>
      <c r="M183" s="108"/>
      <c r="N183" s="109"/>
      <c r="O183" s="109"/>
      <c r="P183" s="110">
        <f>SUM(P184:P188)</f>
        <v>105.685372</v>
      </c>
      <c r="Q183" s="109"/>
      <c r="R183" s="110">
        <f>SUM(R184:R188)</f>
        <v>0.05148</v>
      </c>
      <c r="S183" s="109"/>
      <c r="T183" s="111">
        <f>SUM(T184:T188)</f>
        <v>0</v>
      </c>
      <c r="AR183" s="105" t="s">
        <v>70</v>
      </c>
      <c r="AT183" s="112" t="s">
        <v>62</v>
      </c>
      <c r="AU183" s="112" t="s">
        <v>68</v>
      </c>
      <c r="AY183" s="105" t="s">
        <v>104</v>
      </c>
      <c r="BK183" s="113">
        <f>SUM(BK184:BK188)</f>
        <v>0</v>
      </c>
    </row>
    <row r="184" spans="2:65" s="1" customFormat="1" ht="16.5" customHeight="1">
      <c r="B184" s="116"/>
      <c r="C184" s="117" t="s">
        <v>295</v>
      </c>
      <c r="D184" s="117" t="s">
        <v>107</v>
      </c>
      <c r="E184" s="118" t="s">
        <v>296</v>
      </c>
      <c r="F184" s="119" t="s">
        <v>297</v>
      </c>
      <c r="G184" s="120" t="s">
        <v>131</v>
      </c>
      <c r="H184" s="121">
        <v>198.284</v>
      </c>
      <c r="I184" s="122"/>
      <c r="J184" s="122"/>
      <c r="K184" s="119" t="s">
        <v>1</v>
      </c>
      <c r="L184" s="25"/>
      <c r="M184" s="45" t="s">
        <v>1</v>
      </c>
      <c r="N184" s="123" t="s">
        <v>34</v>
      </c>
      <c r="O184" s="124">
        <v>0.533</v>
      </c>
      <c r="P184" s="124">
        <f>O184*H184</f>
        <v>105.685372</v>
      </c>
      <c r="Q184" s="124">
        <v>0</v>
      </c>
      <c r="R184" s="124">
        <f>Q184*H184</f>
        <v>0</v>
      </c>
      <c r="S184" s="124">
        <v>0</v>
      </c>
      <c r="T184" s="125">
        <f>S184*H184</f>
        <v>0</v>
      </c>
      <c r="AR184" s="14" t="s">
        <v>181</v>
      </c>
      <c r="AT184" s="14" t="s">
        <v>107</v>
      </c>
      <c r="AU184" s="14" t="s">
        <v>70</v>
      </c>
      <c r="AY184" s="14" t="s">
        <v>104</v>
      </c>
      <c r="BE184" s="126">
        <f>IF(N184="základní",J184,0)</f>
        <v>0</v>
      </c>
      <c r="BF184" s="126">
        <f>IF(N184="snížená",J184,0)</f>
        <v>0</v>
      </c>
      <c r="BG184" s="126">
        <f>IF(N184="zákl. přenesená",J184,0)</f>
        <v>0</v>
      </c>
      <c r="BH184" s="126">
        <f>IF(N184="sníž. přenesená",J184,0)</f>
        <v>0</v>
      </c>
      <c r="BI184" s="126">
        <f>IF(N184="nulová",J184,0)</f>
        <v>0</v>
      </c>
      <c r="BJ184" s="14" t="s">
        <v>68</v>
      </c>
      <c r="BK184" s="126">
        <f>ROUND(I184*H184,2)</f>
        <v>0</v>
      </c>
      <c r="BL184" s="14" t="s">
        <v>181</v>
      </c>
      <c r="BM184" s="14" t="s">
        <v>298</v>
      </c>
    </row>
    <row r="185" spans="2:51" s="11" customFormat="1" ht="12">
      <c r="B185" s="127"/>
      <c r="D185" s="128" t="s">
        <v>114</v>
      </c>
      <c r="E185" s="129" t="s">
        <v>1</v>
      </c>
      <c r="F185" s="130" t="s">
        <v>299</v>
      </c>
      <c r="H185" s="131">
        <v>198.284</v>
      </c>
      <c r="L185" s="127"/>
      <c r="M185" s="132"/>
      <c r="N185" s="133"/>
      <c r="O185" s="133"/>
      <c r="P185" s="133"/>
      <c r="Q185" s="133"/>
      <c r="R185" s="133"/>
      <c r="S185" s="133"/>
      <c r="T185" s="134"/>
      <c r="AT185" s="129" t="s">
        <v>114</v>
      </c>
      <c r="AU185" s="129" t="s">
        <v>70</v>
      </c>
      <c r="AV185" s="11" t="s">
        <v>70</v>
      </c>
      <c r="AW185" s="11" t="s">
        <v>26</v>
      </c>
      <c r="AX185" s="11" t="s">
        <v>63</v>
      </c>
      <c r="AY185" s="129" t="s">
        <v>104</v>
      </c>
    </row>
    <row r="186" spans="2:51" s="12" customFormat="1" ht="12">
      <c r="B186" s="135"/>
      <c r="D186" s="128" t="s">
        <v>114</v>
      </c>
      <c r="E186" s="136" t="s">
        <v>1</v>
      </c>
      <c r="F186" s="137" t="s">
        <v>126</v>
      </c>
      <c r="H186" s="138">
        <v>198.284</v>
      </c>
      <c r="L186" s="135"/>
      <c r="M186" s="139"/>
      <c r="N186" s="140"/>
      <c r="O186" s="140"/>
      <c r="P186" s="140"/>
      <c r="Q186" s="140"/>
      <c r="R186" s="140"/>
      <c r="S186" s="140"/>
      <c r="T186" s="141"/>
      <c r="AT186" s="136" t="s">
        <v>114</v>
      </c>
      <c r="AU186" s="136" t="s">
        <v>70</v>
      </c>
      <c r="AV186" s="12" t="s">
        <v>112</v>
      </c>
      <c r="AW186" s="12" t="s">
        <v>26</v>
      </c>
      <c r="AX186" s="12" t="s">
        <v>68</v>
      </c>
      <c r="AY186" s="136" t="s">
        <v>104</v>
      </c>
    </row>
    <row r="187" spans="2:65" s="1" customFormat="1" ht="16.5" customHeight="1">
      <c r="B187" s="116"/>
      <c r="C187" s="142" t="s">
        <v>300</v>
      </c>
      <c r="D187" s="142" t="s">
        <v>190</v>
      </c>
      <c r="E187" s="143" t="s">
        <v>301</v>
      </c>
      <c r="F187" s="144" t="s">
        <v>302</v>
      </c>
      <c r="G187" s="145" t="s">
        <v>213</v>
      </c>
      <c r="H187" s="146">
        <v>66</v>
      </c>
      <c r="I187" s="147"/>
      <c r="J187" s="147"/>
      <c r="K187" s="144" t="s">
        <v>1</v>
      </c>
      <c r="L187" s="148"/>
      <c r="M187" s="149" t="s">
        <v>1</v>
      </c>
      <c r="N187" s="150" t="s">
        <v>34</v>
      </c>
      <c r="O187" s="124">
        <v>0</v>
      </c>
      <c r="P187" s="124">
        <f>O187*H187</f>
        <v>0</v>
      </c>
      <c r="Q187" s="124">
        <v>0.00078</v>
      </c>
      <c r="R187" s="124">
        <f>Q187*H187</f>
        <v>0.05148</v>
      </c>
      <c r="S187" s="124">
        <v>0</v>
      </c>
      <c r="T187" s="125">
        <f>S187*H187</f>
        <v>0</v>
      </c>
      <c r="AR187" s="14" t="s">
        <v>193</v>
      </c>
      <c r="AT187" s="14" t="s">
        <v>190</v>
      </c>
      <c r="AU187" s="14" t="s">
        <v>70</v>
      </c>
      <c r="AY187" s="14" t="s">
        <v>104</v>
      </c>
      <c r="BE187" s="126">
        <f>IF(N187="základní",J187,0)</f>
        <v>0</v>
      </c>
      <c r="BF187" s="126">
        <f>IF(N187="snížená",J187,0)</f>
        <v>0</v>
      </c>
      <c r="BG187" s="126">
        <f>IF(N187="zákl. přenesená",J187,0)</f>
        <v>0</v>
      </c>
      <c r="BH187" s="126">
        <f>IF(N187="sníž. přenesená",J187,0)</f>
        <v>0</v>
      </c>
      <c r="BI187" s="126">
        <f>IF(N187="nulová",J187,0)</f>
        <v>0</v>
      </c>
      <c r="BJ187" s="14" t="s">
        <v>68</v>
      </c>
      <c r="BK187" s="126">
        <f>ROUND(I187*H187,2)</f>
        <v>0</v>
      </c>
      <c r="BL187" s="14" t="s">
        <v>181</v>
      </c>
      <c r="BM187" s="14" t="s">
        <v>303</v>
      </c>
    </row>
    <row r="188" spans="2:65" s="1" customFormat="1" ht="16.5" customHeight="1">
      <c r="B188" s="116"/>
      <c r="C188" s="117" t="s">
        <v>304</v>
      </c>
      <c r="D188" s="117" t="s">
        <v>107</v>
      </c>
      <c r="E188" s="118" t="s">
        <v>305</v>
      </c>
      <c r="F188" s="119" t="s">
        <v>306</v>
      </c>
      <c r="G188" s="120" t="s">
        <v>278</v>
      </c>
      <c r="H188" s="121">
        <v>839.397</v>
      </c>
      <c r="I188" s="122"/>
      <c r="J188" s="122"/>
      <c r="K188" s="119" t="s">
        <v>111</v>
      </c>
      <c r="L188" s="25"/>
      <c r="M188" s="45" t="s">
        <v>1</v>
      </c>
      <c r="N188" s="123" t="s">
        <v>34</v>
      </c>
      <c r="O188" s="124">
        <v>0</v>
      </c>
      <c r="P188" s="124">
        <f>O188*H188</f>
        <v>0</v>
      </c>
      <c r="Q188" s="124">
        <v>0</v>
      </c>
      <c r="R188" s="124">
        <f>Q188*H188</f>
        <v>0</v>
      </c>
      <c r="S188" s="124">
        <v>0</v>
      </c>
      <c r="T188" s="125">
        <f>S188*H188</f>
        <v>0</v>
      </c>
      <c r="AR188" s="14" t="s">
        <v>181</v>
      </c>
      <c r="AT188" s="14" t="s">
        <v>107</v>
      </c>
      <c r="AU188" s="14" t="s">
        <v>70</v>
      </c>
      <c r="AY188" s="14" t="s">
        <v>104</v>
      </c>
      <c r="BE188" s="126">
        <f>IF(N188="základní",J188,0)</f>
        <v>0</v>
      </c>
      <c r="BF188" s="126">
        <f>IF(N188="snížená",J188,0)</f>
        <v>0</v>
      </c>
      <c r="BG188" s="126">
        <f>IF(N188="zákl. přenesená",J188,0)</f>
        <v>0</v>
      </c>
      <c r="BH188" s="126">
        <f>IF(N188="sníž. přenesená",J188,0)</f>
        <v>0</v>
      </c>
      <c r="BI188" s="126">
        <f>IF(N188="nulová",J188,0)</f>
        <v>0</v>
      </c>
      <c r="BJ188" s="14" t="s">
        <v>68</v>
      </c>
      <c r="BK188" s="126">
        <f>ROUND(I188*H188,2)</f>
        <v>0</v>
      </c>
      <c r="BL188" s="14" t="s">
        <v>181</v>
      </c>
      <c r="BM188" s="14" t="s">
        <v>307</v>
      </c>
    </row>
    <row r="189" spans="2:63" s="10" customFormat="1" ht="25.9" customHeight="1">
      <c r="B189" s="104"/>
      <c r="D189" s="105" t="s">
        <v>62</v>
      </c>
      <c r="E189" s="106" t="s">
        <v>308</v>
      </c>
      <c r="F189" s="106" t="s">
        <v>309</v>
      </c>
      <c r="J189" s="107"/>
      <c r="L189" s="104"/>
      <c r="M189" s="108"/>
      <c r="N189" s="109"/>
      <c r="O189" s="109"/>
      <c r="P189" s="110">
        <f>P190+P192</f>
        <v>0</v>
      </c>
      <c r="Q189" s="109"/>
      <c r="R189" s="110">
        <f>R190+R192</f>
        <v>0</v>
      </c>
      <c r="S189" s="109"/>
      <c r="T189" s="111">
        <f>T190+T192</f>
        <v>0</v>
      </c>
      <c r="AR189" s="105" t="s">
        <v>141</v>
      </c>
      <c r="AT189" s="112" t="s">
        <v>62</v>
      </c>
      <c r="AU189" s="112" t="s">
        <v>63</v>
      </c>
      <c r="AY189" s="105" t="s">
        <v>104</v>
      </c>
      <c r="BK189" s="113">
        <f>BK190+BK192</f>
        <v>0</v>
      </c>
    </row>
    <row r="190" spans="2:63" s="10" customFormat="1" ht="22.7" customHeight="1">
      <c r="B190" s="104"/>
      <c r="D190" s="105" t="s">
        <v>62</v>
      </c>
      <c r="E190" s="114" t="s">
        <v>310</v>
      </c>
      <c r="F190" s="114" t="s">
        <v>311</v>
      </c>
      <c r="J190" s="115"/>
      <c r="L190" s="104"/>
      <c r="M190" s="108"/>
      <c r="N190" s="109"/>
      <c r="O190" s="109"/>
      <c r="P190" s="110">
        <f>P191</f>
        <v>0</v>
      </c>
      <c r="Q190" s="109"/>
      <c r="R190" s="110">
        <f>R191</f>
        <v>0</v>
      </c>
      <c r="S190" s="109"/>
      <c r="T190" s="111">
        <f>T191</f>
        <v>0</v>
      </c>
      <c r="AR190" s="105" t="s">
        <v>141</v>
      </c>
      <c r="AT190" s="112" t="s">
        <v>62</v>
      </c>
      <c r="AU190" s="112" t="s">
        <v>68</v>
      </c>
      <c r="AY190" s="105" t="s">
        <v>104</v>
      </c>
      <c r="BK190" s="113">
        <f>BK191</f>
        <v>0</v>
      </c>
    </row>
    <row r="191" spans="2:65" s="1" customFormat="1" ht="16.5" customHeight="1">
      <c r="B191" s="116"/>
      <c r="C191" s="117" t="s">
        <v>312</v>
      </c>
      <c r="D191" s="117" t="s">
        <v>107</v>
      </c>
      <c r="E191" s="118" t="s">
        <v>313</v>
      </c>
      <c r="F191" s="119" t="s">
        <v>311</v>
      </c>
      <c r="G191" s="120" t="s">
        <v>273</v>
      </c>
      <c r="H191" s="121">
        <v>1</v>
      </c>
      <c r="I191" s="122"/>
      <c r="J191" s="122"/>
      <c r="K191" s="119" t="s">
        <v>111</v>
      </c>
      <c r="L191" s="25"/>
      <c r="M191" s="45" t="s">
        <v>1</v>
      </c>
      <c r="N191" s="123" t="s">
        <v>34</v>
      </c>
      <c r="O191" s="124">
        <v>0</v>
      </c>
      <c r="P191" s="124">
        <f>O191*H191</f>
        <v>0</v>
      </c>
      <c r="Q191" s="124">
        <v>0</v>
      </c>
      <c r="R191" s="124">
        <f>Q191*H191</f>
        <v>0</v>
      </c>
      <c r="S191" s="124">
        <v>0</v>
      </c>
      <c r="T191" s="125">
        <f>S191*H191</f>
        <v>0</v>
      </c>
      <c r="AR191" s="14" t="s">
        <v>314</v>
      </c>
      <c r="AT191" s="14" t="s">
        <v>107</v>
      </c>
      <c r="AU191" s="14" t="s">
        <v>70</v>
      </c>
      <c r="AY191" s="14" t="s">
        <v>104</v>
      </c>
      <c r="BE191" s="126">
        <f>IF(N191="základní",J191,0)</f>
        <v>0</v>
      </c>
      <c r="BF191" s="126">
        <f>IF(N191="snížená",J191,0)</f>
        <v>0</v>
      </c>
      <c r="BG191" s="126">
        <f>IF(N191="zákl. přenesená",J191,0)</f>
        <v>0</v>
      </c>
      <c r="BH191" s="126">
        <f>IF(N191="sníž. přenesená",J191,0)</f>
        <v>0</v>
      </c>
      <c r="BI191" s="126">
        <f>IF(N191="nulová",J191,0)</f>
        <v>0</v>
      </c>
      <c r="BJ191" s="14" t="s">
        <v>68</v>
      </c>
      <c r="BK191" s="126">
        <f>ROUND(I191*H191,2)</f>
        <v>0</v>
      </c>
      <c r="BL191" s="14" t="s">
        <v>314</v>
      </c>
      <c r="BM191" s="14" t="s">
        <v>315</v>
      </c>
    </row>
    <row r="192" spans="2:63" s="10" customFormat="1" ht="22.7" customHeight="1">
      <c r="B192" s="104"/>
      <c r="D192" s="105" t="s">
        <v>62</v>
      </c>
      <c r="E192" s="114" t="s">
        <v>316</v>
      </c>
      <c r="F192" s="114" t="s">
        <v>317</v>
      </c>
      <c r="J192" s="115"/>
      <c r="L192" s="104"/>
      <c r="M192" s="108"/>
      <c r="N192" s="109"/>
      <c r="O192" s="109"/>
      <c r="P192" s="110">
        <f>P193</f>
        <v>0</v>
      </c>
      <c r="Q192" s="109"/>
      <c r="R192" s="110">
        <f>R193</f>
        <v>0</v>
      </c>
      <c r="S192" s="109"/>
      <c r="T192" s="111">
        <f>T193</f>
        <v>0</v>
      </c>
      <c r="AR192" s="105" t="s">
        <v>141</v>
      </c>
      <c r="AT192" s="112" t="s">
        <v>62</v>
      </c>
      <c r="AU192" s="112" t="s">
        <v>68</v>
      </c>
      <c r="AY192" s="105" t="s">
        <v>104</v>
      </c>
      <c r="BK192" s="113">
        <f>BK193</f>
        <v>0</v>
      </c>
    </row>
    <row r="193" spans="2:65" s="1" customFormat="1" ht="16.5" customHeight="1">
      <c r="B193" s="116"/>
      <c r="C193" s="117" t="s">
        <v>318</v>
      </c>
      <c r="D193" s="117" t="s">
        <v>107</v>
      </c>
      <c r="E193" s="118" t="s">
        <v>319</v>
      </c>
      <c r="F193" s="119" t="s">
        <v>317</v>
      </c>
      <c r="G193" s="120" t="s">
        <v>273</v>
      </c>
      <c r="H193" s="121">
        <v>1</v>
      </c>
      <c r="I193" s="122"/>
      <c r="J193" s="122"/>
      <c r="K193" s="119" t="s">
        <v>111</v>
      </c>
      <c r="L193" s="25"/>
      <c r="M193" s="151" t="s">
        <v>1</v>
      </c>
      <c r="N193" s="152" t="s">
        <v>34</v>
      </c>
      <c r="O193" s="153">
        <v>0</v>
      </c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AR193" s="14" t="s">
        <v>314</v>
      </c>
      <c r="AT193" s="14" t="s">
        <v>107</v>
      </c>
      <c r="AU193" s="14" t="s">
        <v>70</v>
      </c>
      <c r="AY193" s="14" t="s">
        <v>104</v>
      </c>
      <c r="BE193" s="126">
        <f>IF(N193="základní",J193,0)</f>
        <v>0</v>
      </c>
      <c r="BF193" s="126">
        <f>IF(N193="snížená",J193,0)</f>
        <v>0</v>
      </c>
      <c r="BG193" s="126">
        <f>IF(N193="zákl. přenesená",J193,0)</f>
        <v>0</v>
      </c>
      <c r="BH193" s="126">
        <f>IF(N193="sníž. přenesená",J193,0)</f>
        <v>0</v>
      </c>
      <c r="BI193" s="126">
        <f>IF(N193="nulová",J193,0)</f>
        <v>0</v>
      </c>
      <c r="BJ193" s="14" t="s">
        <v>68</v>
      </c>
      <c r="BK193" s="126">
        <f>ROUND(I193*H193,2)</f>
        <v>0</v>
      </c>
      <c r="BL193" s="14" t="s">
        <v>314</v>
      </c>
      <c r="BM193" s="14" t="s">
        <v>320</v>
      </c>
    </row>
    <row r="194" spans="2:12" s="1" customFormat="1" ht="6.95" customHeight="1">
      <c r="B194" s="35"/>
      <c r="C194" s="36"/>
      <c r="D194" s="36"/>
      <c r="E194" s="36"/>
      <c r="F194" s="36"/>
      <c r="G194" s="36"/>
      <c r="H194" s="36"/>
      <c r="I194" s="36"/>
      <c r="J194" s="36"/>
      <c r="K194" s="36"/>
      <c r="L194" s="25"/>
    </row>
  </sheetData>
  <autoFilter ref="C84:K193"/>
  <mergeCells count="6">
    <mergeCell ref="E77:H77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WS18\Rozpočty</dc:creator>
  <cp:keywords/>
  <dc:description/>
  <cp:lastModifiedBy>Bareš Bohumil</cp:lastModifiedBy>
  <dcterms:created xsi:type="dcterms:W3CDTF">2019-09-21T06:19:59Z</dcterms:created>
  <dcterms:modified xsi:type="dcterms:W3CDTF">2019-10-08T08:54:08Z</dcterms:modified>
  <cp:category/>
  <cp:version/>
  <cp:contentType/>
  <cp:contentStatus/>
</cp:coreProperties>
</file>