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1"/>
  </bookViews>
  <sheets>
    <sheet name="Rekapitulace" sheetId="1" r:id="rId1"/>
    <sheet name="SO 201" sheetId="2" r:id="rId2"/>
    <sheet name="VYKAZ_VYMER_SO201" sheetId="3" r:id="rId3"/>
    <sheet name="SO 401" sheetId="4" r:id="rId4"/>
    <sheet name="VON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1" hidden="1">'SO 201'!$B$7:$I$340</definedName>
    <definedName name="_xlnm._FilterDatabase" localSheetId="2" hidden="1">'VYKAZ_VYMER_SO201'!$A$7:$I$421</definedName>
    <definedName name="data_BodNazev">'[1]DATA'!$D$11</definedName>
    <definedName name="data_BodPopis">'[1]DATA'!$D$15</definedName>
    <definedName name="dd">'[2]NK2_MNQ_roznos MVL'!#REF!</definedName>
    <definedName name="G">'[3]DATA'!$D$15</definedName>
    <definedName name="h_podp">#REF!</definedName>
    <definedName name="kszs_PouziteZS">'[5]KOMBINACE SZS'!$C$47</definedName>
    <definedName name="kszs_SZSImportFile">#REF!</definedName>
    <definedName name="KZFileName">#REF!</definedName>
    <definedName name="mí_x">#REF!</definedName>
    <definedName name="mí_y">#REF!</definedName>
    <definedName name="mnqnk2">'[2]NK2_MNQ_roznos MVL'!#REF!</definedName>
    <definedName name="mosty">#REF!</definedName>
    <definedName name="_xlnm.Print_Titles" localSheetId="1">'SO 201'!$5:$7</definedName>
    <definedName name="_xlnm.Print_Titles" localSheetId="4">'VON'!$5:$7</definedName>
    <definedName name="_xlnm.Print_Area" localSheetId="1">'SO 201'!$A$1:$I$340</definedName>
    <definedName name="_xlnm.Print_Area" localSheetId="2">'VYKAZ_VYMER_SO201'!$A$1:$I$421</definedName>
    <definedName name="pokus">#REF!</definedName>
    <definedName name="pokus1">#REF!,#REF!</definedName>
    <definedName name="prutxx">#REF!</definedName>
    <definedName name="S">'[3]DATA'!$D$11</definedName>
    <definedName name="Tab_a_domi">#REF!</definedName>
    <definedName name="Tab_comb_gr">#REF!</definedName>
    <definedName name="Tab_comb_ksi0">#REF!</definedName>
    <definedName name="Tab_comb_ksi1">#REF!</definedName>
    <definedName name="Tab_mnv1">#REF!</definedName>
    <definedName name="Tab_q_domi">#REF!</definedName>
    <definedName name="Tab_souc_zat">#REF!</definedName>
    <definedName name="Tab_x">'[6]GM'!#REF!</definedName>
    <definedName name="Tab_y">'[6]GM'!#REF!</definedName>
    <definedName name="zahl">#REF!,#REF!</definedName>
    <definedName name="ZSFileName">#REF!</definedName>
  </definedNames>
  <calcPr fullCalcOnLoad="1"/>
</workbook>
</file>

<file path=xl/sharedStrings.xml><?xml version="1.0" encoding="utf-8"?>
<sst xmlns="http://schemas.openxmlformats.org/spreadsheetml/2006/main" count="2220" uniqueCount="641">
  <si>
    <t>Soupis objektů s DPH</t>
  </si>
  <si>
    <t>Stavba: 7517 - III/245 Lázně Toušeň, most ev.č. 245-002</t>
  </si>
  <si>
    <t>Varianta: IV - Importovaná varianta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</si>
  <si>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</si>
  <si>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</si>
  <si>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</si>
  <si>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</si>
  <si>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</si>
  <si>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</si>
  <si>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</si>
  <si>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</si>
  <si>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</si>
  <si>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</si>
  <si>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</si>
  <si>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7517</t>
  </si>
  <si>
    <t>III/245 Lázně Toušeň, most ev.č. 245-002</t>
  </si>
  <si>
    <t>O</t>
  </si>
  <si>
    <t>Rozpočet:</t>
  </si>
  <si>
    <t>0,00</t>
  </si>
  <si>
    <t>15,00</t>
  </si>
  <si>
    <t>21,00</t>
  </si>
  <si>
    <t>3</t>
  </si>
  <si>
    <t>2</t>
  </si>
  <si>
    <t>SO 201</t>
  </si>
  <si>
    <t>Most ev.č. 245-002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</si>
  <si>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</si>
  <si>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</si>
  <si>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</si>
  <si>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</si>
  <si>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</si>
  <si>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</si>
  <si>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</si>
  <si>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</si>
  <si>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</si>
  <si>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</si>
  <si>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</si>
  <si>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</si>
  <si>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</si>
  <si>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</si>
  <si>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</si>
  <si>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</si>
  <si>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</si>
  <si>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</si>
  <si>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000</t>
  </si>
  <si>
    <t>Všeobecné konstrukce a práce</t>
  </si>
  <si>
    <t>P</t>
  </si>
  <si>
    <t>014101</t>
  </si>
  <si>
    <t/>
  </si>
  <si>
    <t>POPLATKY ZA SKLÁDKU</t>
  </si>
  <si>
    <t>M3</t>
  </si>
  <si>
    <t>PP</t>
  </si>
  <si>
    <t>zemina</t>
  </si>
  <si>
    <t>VV</t>
  </si>
  <si>
    <t>887,852+41,073-105-247,584</t>
  </si>
  <si>
    <t>TS</t>
  </si>
  <si>
    <t>Technická specifikace položky odpovídá příslušné cenové soustavě.</t>
  </si>
  <si>
    <t>014102</t>
  </si>
  <si>
    <t>A</t>
  </si>
  <si>
    <t>T</t>
  </si>
  <si>
    <t>železobeton</t>
  </si>
  <si>
    <t>31,15*2,5</t>
  </si>
  <si>
    <t>B</t>
  </si>
  <si>
    <t>kamenná suť</t>
  </si>
  <si>
    <t>109,059*2,5</t>
  </si>
  <si>
    <t>014132</t>
  </si>
  <si>
    <t>POPLATKY ZA SKLÁDKU TYP S-NO (NEBEZPEČNÝ ODPAD)</t>
  </si>
  <si>
    <t>asfalt obsahující nebezpečné látky</t>
  </si>
  <si>
    <t>285,75*0,2*2,57 t/m3</t>
  </si>
  <si>
    <t>02810</t>
  </si>
  <si>
    <t>PRŮZKUMNÉ PRÁCE</t>
  </si>
  <si>
    <t>KPL</t>
  </si>
  <si>
    <t>odvrt z vozovkového souvrství pro zjištění složení asfaltů, včetně vyhodnocení</t>
  </si>
  <si>
    <t>001</t>
  </si>
  <si>
    <t>Zemní práce</t>
  </si>
  <si>
    <t>111208</t>
  </si>
  <si>
    <t>ODSTRANĚNÍ KŘOVIN S ODVOZEM DO 20KM</t>
  </si>
  <si>
    <t>M2</t>
  </si>
  <si>
    <t>výpočet výměr viz příloha "VYKAZ_VYMER_SO201"</t>
  </si>
  <si>
    <t>7</t>
  </si>
  <si>
    <t>112228</t>
  </si>
  <si>
    <t>ODSTRANĚNÍ PAŘEZŮ D DO 0,9M, ODVOZ DO 20KM</t>
  </si>
  <si>
    <t>KUS</t>
  </si>
  <si>
    <t>výpočet výměr viz příloha "VYKAZ_VYMER_SO201", kácení bude provedeno v rámci údržby</t>
  </si>
  <si>
    <t>8</t>
  </si>
  <si>
    <t>112238</t>
  </si>
  <si>
    <t>ODSTRANĚNÍ PAŘEZŮ D PŘES 0,9M, ODVOZ DO 20KM</t>
  </si>
  <si>
    <t>11232</t>
  </si>
  <si>
    <t>ŠTĚPKOVÁNÍ PAŘEZŮ D DO 0,9M</t>
  </si>
  <si>
    <t>11233</t>
  </si>
  <si>
    <t>ŠTĚPKOVÁNÍ PAŘEZŮ D PŘES 0,9M</t>
  </si>
  <si>
    <t>11</t>
  </si>
  <si>
    <t>11511</t>
  </si>
  <si>
    <t>ČERPÁNÍ VODY DO 500 L/MIN</t>
  </si>
  <si>
    <t>HOD</t>
  </si>
  <si>
    <t>12</t>
  </si>
  <si>
    <t>121101</t>
  </si>
  <si>
    <t>SEJMUTÍ ORNICE NEBO LESNÍ PŮDY S ODVOZEM DO 1KM</t>
  </si>
  <si>
    <t>13</t>
  </si>
  <si>
    <t>113138</t>
  </si>
  <si>
    <t>ODSTRANĚNÍ KRYTU ZPEVNĚNÝCH PLOCH S ASFALT POJIVEM, ODVOZ DO 20KM</t>
  </si>
  <si>
    <t>odstranění stávající vozovky: 285,75*0,2</t>
  </si>
  <si>
    <t>14</t>
  </si>
  <si>
    <t>11313B</t>
  </si>
  <si>
    <t>ODSTRANĚNÍ KRYTU ZPEVNĚNÝCH PLOCH S ASFALTOVÝM POJIVEM - DOPRAVA</t>
  </si>
  <si>
    <t>tkm</t>
  </si>
  <si>
    <t>celkem přepoklad 40 km: 285,75*0,2*2,57 t/m3 * 20</t>
  </si>
  <si>
    <t>15</t>
  </si>
  <si>
    <t>16</t>
  </si>
  <si>
    <t>HLOUBENÍ JAM ZAPAŽ I NEPAŽ TŘ. III, ODVOZ DO 20KM</t>
  </si>
  <si>
    <t>17</t>
  </si>
  <si>
    <t>125738</t>
  </si>
  <si>
    <t>VYKOPÁVKY ZE ZEMNÍKŮ A SKLÁDEK TŘ. I, ODVOZ DO 20KM</t>
  </si>
  <si>
    <t>18</t>
  </si>
  <si>
    <t>17110</t>
  </si>
  <si>
    <t>ULOŽENÍ SYPANINY DO NÁSYPŮ SE ZHUTNĚNÍM</t>
  </si>
  <si>
    <t>19</t>
  </si>
  <si>
    <t>17411</t>
  </si>
  <si>
    <t>ZÁSYP JAM A RÝH ZEMINOU SE ZHUTNĚNÍM</t>
  </si>
  <si>
    <t>20</t>
  </si>
  <si>
    <t>R17295</t>
  </si>
  <si>
    <t>ZŘÍZENÍ TĚSNĚNÍ Z JINÝCH MATERIÁLŮ</t>
  </si>
  <si>
    <t>těsnění z fólie</t>
  </si>
  <si>
    <t>21</t>
  </si>
  <si>
    <t>17280</t>
  </si>
  <si>
    <t>ZŘÍZENÍ TĚSNĚNÍ Z NAKUPOVANÝCH MATERIÁLŮ</t>
  </si>
  <si>
    <t>vrstva šp (ochrana těsnící fólie)</t>
  </si>
  <si>
    <t>22</t>
  </si>
  <si>
    <t>18222</t>
  </si>
  <si>
    <t>ROZPROSTŘENÍ ORNICE VE SVAHU V TL DO 0,15M</t>
  </si>
  <si>
    <t>23</t>
  </si>
  <si>
    <t>18242</t>
  </si>
  <si>
    <t>ZALOŽENÍ TRÁVNÍKU HYDROOSEVEM NA ORNICI</t>
  </si>
  <si>
    <t>24</t>
  </si>
  <si>
    <t>18247</t>
  </si>
  <si>
    <t>OŠETŘOVÁNÍ TRÁVNÍKU</t>
  </si>
  <si>
    <t>25</t>
  </si>
  <si>
    <t>183511</t>
  </si>
  <si>
    <t>CHEMICKÉ ODPLEVELENÍ CELOPLOŠNÉ</t>
  </si>
  <si>
    <t>26</t>
  </si>
  <si>
    <t>18600</t>
  </si>
  <si>
    <t>ZALÉVÁNÍ VODOU</t>
  </si>
  <si>
    <t>75*0,05</t>
  </si>
  <si>
    <t>27</t>
  </si>
  <si>
    <t>184A1</t>
  </si>
  <si>
    <t>VYSAZOVÁNÍ KEŘŮ LISTNATÝCH S BALEM VČETNĚ VÝKOPU JAMKY</t>
  </si>
  <si>
    <t>náhradní výsadba</t>
  </si>
  <si>
    <t>3 ks keře na 1 m2, 300 m2 * 3 = 900 ks</t>
  </si>
  <si>
    <t>28</t>
  </si>
  <si>
    <t>184B25</t>
  </si>
  <si>
    <t>VYSAZOVÁNÍ STROMŮ LISTNATÝCH V KONTEJNERU OBVOD KMENE DO 16CM, PODCHOZÍ VÝŠ MIN 2,4M</t>
  </si>
  <si>
    <t>18 ks stromů</t>
  </si>
  <si>
    <t>002</t>
  </si>
  <si>
    <t>Základy</t>
  </si>
  <si>
    <t>29</t>
  </si>
  <si>
    <t>21341</t>
  </si>
  <si>
    <t>DRENÁŽNÍ VRSTVY Z PLASTBETONU (PLASTMALTY)</t>
  </si>
  <si>
    <t>30</t>
  </si>
  <si>
    <t>21461</t>
  </si>
  <si>
    <t>SEPARAČNÍ GEOTEXTILIE</t>
  </si>
  <si>
    <t>2 x vrstva geotextilie na líci opěry a křídel</t>
  </si>
  <si>
    <t>22694</t>
  </si>
  <si>
    <t>ZÁPOROVÉ PAŽENÍ Z KOVU DOČASNÉ</t>
  </si>
  <si>
    <t>zápory 4,4 t; převázky 0,4 t</t>
  </si>
  <si>
    <t>22695A</t>
  </si>
  <si>
    <t>VÝDŘEVA ZÁPOROVÉHO PAŽENÍ DOČASNÁ (PLOCHA)</t>
  </si>
  <si>
    <t>VRTY PRO KOTVENÍ A INJEKTÁŽ NA POVRCHU TŘ. II D DO 50MM</t>
  </si>
  <si>
    <t>M</t>
  </si>
  <si>
    <t>285363</t>
  </si>
  <si>
    <t>KOTVENÍ NA POVRCHU Z BETONÁŘSKÉ VÝZTUŽE DL. DO 5M</t>
  </si>
  <si>
    <t>227841</t>
  </si>
  <si>
    <t>MIKROPILOTY KOMPLET D DO 200MM NA POVRCHU</t>
  </si>
  <si>
    <t>TR 133/25</t>
  </si>
  <si>
    <t>26124</t>
  </si>
  <si>
    <t>VRTY PRO KOTVENÍ, INJEKTÁŽ A MIKROPILOTY NA POVRCHU TŘ. II D DO 200MM</t>
  </si>
  <si>
    <t>26134</t>
  </si>
  <si>
    <t>VRTY PRO KOTVENÍ, INJEKTÁŽ A MIKROPILOTY NA POVRCHU TŘ. III D DO 200MM</t>
  </si>
  <si>
    <t>272325</t>
  </si>
  <si>
    <t>ZÁKLADY ZE ŽELEZOBETONU DO C30/37</t>
  </si>
  <si>
    <t>272365</t>
  </si>
  <si>
    <t>VÝZTUŽ ZÁKLADŮ Z OCELI 10505, B500B</t>
  </si>
  <si>
    <t>003</t>
  </si>
  <si>
    <t>Svislé konstrukce</t>
  </si>
  <si>
    <t>317325</t>
  </si>
  <si>
    <t>ŘÍMSY ZE ŽELEZOBETONU DO C30/37</t>
  </si>
  <si>
    <t>vč. letopočtu s logem zhotovitele vlysem do betonu</t>
  </si>
  <si>
    <t>317365</t>
  </si>
  <si>
    <t>VÝZTUŽ ŘÍMS Z OCELI 10505, B500B</t>
  </si>
  <si>
    <t>31717</t>
  </si>
  <si>
    <t>KOVOVÉ KONSTRUKCE PRO KOTVENÍ ŘÍMSY</t>
  </si>
  <si>
    <t>KG</t>
  </si>
  <si>
    <t>389325</t>
  </si>
  <si>
    <t>MOSTNÍ RÁMOVÉ KONSTRUKCE ZE ŽELEZOBETONU C30/37</t>
  </si>
  <si>
    <t>výpočet výměr viz příloha "VYKAZ_VYMER_SO201" opěry 58,203 m3 + deska 28,1 m3</t>
  </si>
  <si>
    <t>389365</t>
  </si>
  <si>
    <t>VÝZTUŽ MOSTNÍ RÁMOVÉ KONSTRUKCE Z OCELI 10505, B500B</t>
  </si>
  <si>
    <t>výpočet výměr viz příloha "VYKAZ_VYMER_SO201" opěry 9,313 t + deska 10,68 t</t>
  </si>
  <si>
    <t>004</t>
  </si>
  <si>
    <t>Vodorovné konstrukce</t>
  </si>
  <si>
    <t>451312</t>
  </si>
  <si>
    <t>PODKLADNÍ A VÝPLŇOVÉ VRSTVY Z PROSTÉHO BETONU C12/15</t>
  </si>
  <si>
    <t>451314</t>
  </si>
  <si>
    <t>PODKLADNÍ A VÝPLŇOVÉ VRSTVY Z PROSTÉHO BETONU C25/30</t>
  </si>
  <si>
    <t>C20/25</t>
  </si>
  <si>
    <t>C25/30 pod dlažbu z lomového kamene</t>
  </si>
  <si>
    <t>45160</t>
  </si>
  <si>
    <t>PODKL A VÝPLŇ VRSTVY Z MEZEROVITÉHO BETONU</t>
  </si>
  <si>
    <t>465512</t>
  </si>
  <si>
    <t>DLAŽBY Z LOMOVÉHO KAMENE NA MC</t>
  </si>
  <si>
    <t>005</t>
  </si>
  <si>
    <t>Komunikace</t>
  </si>
  <si>
    <t>575F03</t>
  </si>
  <si>
    <t>LITÝ ASFALT MA IV (OCHRANA MOSTNÍ IZOLACE) 11 MODIFIK</t>
  </si>
  <si>
    <t>výpočet výměr viz příloha "VYKAZ_VYMER_SO201" 183,15*0,05+41,1*0,05+38,1*0,08</t>
  </si>
  <si>
    <t>574B46</t>
  </si>
  <si>
    <t>ASFALTOVÝ BETON PRO OBRUSNÉ VRSTVY MODIFIK ACO 16+, 16S TL. 50MM</t>
  </si>
  <si>
    <t>574D56</t>
  </si>
  <si>
    <t>ASFALTOVÝ BETON PRO LOŽNÍ VRSTVY MODIFIK ACL 16+, 16S TL. 60MM</t>
  </si>
  <si>
    <t>574F46</t>
  </si>
  <si>
    <t>ASFALTOVÝ BETON PRO PODKLADNÍ VRSTVY MODIFIK ACP 16+, 16S TL. 50MM</t>
  </si>
  <si>
    <t>tl. 40 mm</t>
  </si>
  <si>
    <t>56330</t>
  </si>
  <si>
    <t>VOZOVKOVÉ VRSTVY ZE ŠTĚRKODRTI</t>
  </si>
  <si>
    <t>ŠDA - proměnná tloušťka 530-720 mm</t>
  </si>
  <si>
    <t>007</t>
  </si>
  <si>
    <t>PSV</t>
  </si>
  <si>
    <t>711412</t>
  </si>
  <si>
    <t>IZOLACE MOSTOVEK CELOPLOŠNÁ ASFALTOVÝMI PÁSY</t>
  </si>
  <si>
    <t>711502</t>
  </si>
  <si>
    <t>OCHRANA IZOLACE NA POVRCHU ASFALTOVÝMI PÁSY</t>
  </si>
  <si>
    <t>711111</t>
  </si>
  <si>
    <t>IZOLACE BĚŽNÝCH KONSTRUKCÍ PROTI ZEMNÍ VLHKOSTI ASFALTOVÝMI NÁTĚRY</t>
  </si>
  <si>
    <t>1x ALP + 2x Na, rub opěr a líc pod opěr pod terénem</t>
  </si>
  <si>
    <t>78383</t>
  </si>
  <si>
    <t>NÁTĚRY BETON KONSTR TYP S4 (OS-C)</t>
  </si>
  <si>
    <t>PŘÍČNÁ STIRÁŽ, ochranný nátěr chodníkové a obrubníkové částí říms</t>
  </si>
  <si>
    <t>ochranný nátěr obrubníkové částí říms</t>
  </si>
  <si>
    <t>702211</t>
  </si>
  <si>
    <t>KABELOVÁ CHRÁNIČKA ZEMNÍ DN DO 100 MM</t>
  </si>
  <si>
    <t>HDPE 40</t>
  </si>
  <si>
    <t>008</t>
  </si>
  <si>
    <t>Trubní vedení</t>
  </si>
  <si>
    <t>87913</t>
  </si>
  <si>
    <t>POTRUBÍ ODPADNÍ MOSTNÍCH OBJEKTŮ Z PLAST TRUB DN DO 150 MM</t>
  </si>
  <si>
    <t>svislý svod</t>
  </si>
  <si>
    <t>87526</t>
  </si>
  <si>
    <t>POTRUBÍ DREN Z TRUB PLAST (I FLEXIBIL) DN DO 80MM</t>
  </si>
  <si>
    <t>DN 60, vyústění rubové drenáže</t>
  </si>
  <si>
    <t>875342</t>
  </si>
  <si>
    <t>POTRUBÍ DREN Z TRUB PLAST DN DO 200MM DĚROVANÝCH</t>
  </si>
  <si>
    <t>rubová drenáž za rubem opěry</t>
  </si>
  <si>
    <t>009</t>
  </si>
  <si>
    <t>Ostatní konstrukce a práce</t>
  </si>
  <si>
    <t>9117C1</t>
  </si>
  <si>
    <t>SVOD OCEL ZÁBRADEL ÚROVEŇ ZADRŽ H2 - DODÁVKA A MONTÁŽ</t>
  </si>
  <si>
    <t>9112A3</t>
  </si>
  <si>
    <t>ZÁBRADLÍ MOSTNÍ S VODOR MADLY - DEMONTÁŽ S PŘESUNEM</t>
  </si>
  <si>
    <t>odvoz vč. poplatku za skládku</t>
  </si>
  <si>
    <t>91345</t>
  </si>
  <si>
    <t>NIVELAČNÍ ZNAČKY KOVOVÉ</t>
  </si>
  <si>
    <t>91355</t>
  </si>
  <si>
    <t>EVIDENČNÍ ČÍSLO MOSTU</t>
  </si>
  <si>
    <t>914161</t>
  </si>
  <si>
    <t>DOPRAVNÍ ZNAČKY ZÁKLADNÍ VELIKOSTI HLINÍKOVÉ FÓLIE TŘ 1 - DODÁVKA A MONTÁŽ</t>
  </si>
  <si>
    <t>919113</t>
  </si>
  <si>
    <t>ŘEZÁNÍ ASFALTOVÉHO KRYTU VOZOVEK TL DO 150MM</t>
  </si>
  <si>
    <t>pro zálivky</t>
  </si>
  <si>
    <t>931324</t>
  </si>
  <si>
    <t>TĚSNĚNÍ DILATAČ SPAR ASF ZÁLIVKOU MODIFIK PRŮŘ DO 400MM2</t>
  </si>
  <si>
    <t>těsnící zálivka š.10 mm s předtěsněním vč.nátěru pro zvýšení přilnavosti - podél vozovky</t>
  </si>
  <si>
    <t>931334</t>
  </si>
  <si>
    <t>TĚSNĚNÍ DILATAČNÍCH SPAR POLYURETANOVÝM TMELEM PRŮŘEZU DO 400MM2</t>
  </si>
  <si>
    <t>těsnění smršťovacích spar v římsách vč.nátěru pro zvýšení přilnavosti</t>
  </si>
  <si>
    <t>93135</t>
  </si>
  <si>
    <t>TĚSNĚNÍ DILATAČ SPAR PRYŽ PÁSKOU NEBO KRUH PROFILEM</t>
  </si>
  <si>
    <t>předtěsnění spáry podél obrubníků, dle VL4 403.42</t>
  </si>
  <si>
    <t>935832</t>
  </si>
  <si>
    <t>ŽLABY A RIGOLY DLÁŽDĚNÉ Z LOMOVÉHO KAMENE TL DO 250MMM DO BETONU TL 100MM</t>
  </si>
  <si>
    <t>936533</t>
  </si>
  <si>
    <t>MOSTNÍ ODVODŇOVACÍ SOUPRAVA 500/500</t>
  </si>
  <si>
    <t>966138</t>
  </si>
  <si>
    <t>BOURÁNÍ KONSTRUKCÍ Z KAMENE NA MC S ODVOZEM DO 20KM</t>
  </si>
  <si>
    <t>966168</t>
  </si>
  <si>
    <t>BOURÁNÍ KONSTRUKCÍ ZE ŽELEZOBETONU S ODVOZEM DO 20KM</t>
  </si>
  <si>
    <t>SO 401</t>
  </si>
  <si>
    <t>Přeložka vedení CETIN</t>
  </si>
  <si>
    <t>00001</t>
  </si>
  <si>
    <t>VON</t>
  </si>
  <si>
    <t>Vedlejší a ostatní náklady</t>
  </si>
  <si>
    <t>Všeobecné podmínky</t>
  </si>
  <si>
    <t>02943</t>
  </si>
  <si>
    <t>OSTATNÍ POŽADAVKY - VYPRACOVÁNÍ RDS</t>
  </si>
  <si>
    <t>029412</t>
  </si>
  <si>
    <t>OSTATNÍ POŽADAVKY - VYPRACOVÁNÍ MOSTNÍHO LISTU</t>
  </si>
  <si>
    <t>02950</t>
  </si>
  <si>
    <t>OSTATNÍ POŽADAVKY - POSUDKY, KONTROLY, REVIZNÍ ZPRÁVY</t>
  </si>
  <si>
    <t>02953</t>
  </si>
  <si>
    <t>OSTATNÍ POŽADAVKY - HLAVNÍ MOSTNÍ PROHLÍDKA</t>
  </si>
  <si>
    <t>02960</t>
  </si>
  <si>
    <t>OSTATNÍ POŽADAVKY - ODBORNÝ DOZOR</t>
  </si>
  <si>
    <t>02911</t>
  </si>
  <si>
    <t>OSTATNÍ POŽADAVKY - GEODETICKÉ ZAMĚŘENÍ - GEOMETRICKÝ PLÁN</t>
  </si>
  <si>
    <t>02944</t>
  </si>
  <si>
    <t>OSTAT POŽADAVKY - DOKUMENTACE SKUTEČ PROVEDENÍ V DIGIT FORMĚ</t>
  </si>
  <si>
    <t>03100</t>
  </si>
  <si>
    <t>ZAŘÍZENÍ STAVENIŠTĚ - ZŘÍZENÍ, PROVOZ, DEMONTÁŽ</t>
  </si>
  <si>
    <t>DIO</t>
  </si>
  <si>
    <t>Dopravně inženýrská opatření</t>
  </si>
  <si>
    <t>R02940</t>
  </si>
  <si>
    <t>Vypracování a projednání projektu DIO a DIR před zahájením stavby</t>
  </si>
  <si>
    <t>digitální i tištěná forma v požadovaném počtu paré</t>
  </si>
  <si>
    <t>914122</t>
  </si>
  <si>
    <t>DOPRAVNÍ ZNAČKY ZÁKLADNÍ VELIKOSTI OCELOVÉ FÓLIE TŘ 1 - MONTÁŽ S PŘEMÍSTĚNÍM</t>
  </si>
  <si>
    <t>B1: 3ks 
E13: 2ks 
E3a: 1 ks 
IP10a: 1ks 
IP10b: 1ks 
IS11b: 21ks 
IS11c: 3ks 
celkem: 32 ks</t>
  </si>
  <si>
    <t>914123</t>
  </si>
  <si>
    <t>DOPRAVNÍ ZNAČKY ZÁKLADNÍ VELIKOSTI OCELOVÉ FÓLIE TŘ 1 - DEMONTÁŽ</t>
  </si>
  <si>
    <t>celkem 32 ks</t>
  </si>
  <si>
    <t>914129</t>
  </si>
  <si>
    <t>DOPRAV ZNAČKY ZÁKLAD VEL OCEL FÓLIE TŘ 1 - NÁJEMNÉ</t>
  </si>
  <si>
    <t>KSDEN</t>
  </si>
  <si>
    <t>celkem 32 ks po dobu 6 měsíců  30% rezerva: 32*6*30*1,3</t>
  </si>
  <si>
    <t>914422</t>
  </si>
  <si>
    <t>DOPRAVNÍ ZNAČKY 100X150CM OCELOVÉ FÓLIE TŘ 1 - MONTÁŽ S PŘEMÍSTĚNÍM</t>
  </si>
  <si>
    <t>IP22: 9 ks</t>
  </si>
  <si>
    <t>914423</t>
  </si>
  <si>
    <t>DOPRAVNÍ ZNAČKY 100X150CM OCELOVÉ FÓLIE TŘ 1 - DEMONTÁŽ</t>
  </si>
  <si>
    <t>914429</t>
  </si>
  <si>
    <t>DOPRAV ZNAČ 100X150CM OCEL FÓLIE TŘ 1 - NÁJEMNÉ</t>
  </si>
  <si>
    <t>IP22: 9 ks po dobu 6 měsíců  30% rezerva: 9*6*30*1,3</t>
  </si>
  <si>
    <t>914952</t>
  </si>
  <si>
    <t>SLOUPKY A STOJKY DZ Z JÄKL PROF PRO OCEL STOJAN MONT S PŘESUN</t>
  </si>
  <si>
    <t>včetně podstavce</t>
  </si>
  <si>
    <t>B1: 3ks 
IP10a: 1ks 
IP10b: 1ks 
IS11b: 21ks 
IS11c: 3ks 
IP22: 9 ks 
celkem: 38 ks</t>
  </si>
  <si>
    <t>914953</t>
  </si>
  <si>
    <t>SLOUPKY A STOJKY DZ Z JÄKL PROFILŮ PRO OCEL STOJAN DEMONTÁŽ</t>
  </si>
  <si>
    <t>celkem 38 ks</t>
  </si>
  <si>
    <t>914959</t>
  </si>
  <si>
    <t>SLOUP A STOJKY DZ Z JÄKL PRO OCEL STOJAN NÁJEMNÉ</t>
  </si>
  <si>
    <t>celkem 38 ks po dobu 6 měsíců  30% rezerva: 38*6*30*1,3</t>
  </si>
  <si>
    <t>VÝKAZ VÝMĚR</t>
  </si>
  <si>
    <t xml:space="preserve">SO 201 - MOST </t>
  </si>
  <si>
    <t>10 - ZEMNÍ PRÁCE</t>
  </si>
  <si>
    <t xml:space="preserve">POPIS ČÁSTI </t>
  </si>
  <si>
    <t>Délka</t>
  </si>
  <si>
    <t>Šířka</t>
  </si>
  <si>
    <t>Plocha</t>
  </si>
  <si>
    <t>Výška</t>
  </si>
  <si>
    <t>Objem</t>
  </si>
  <si>
    <t>Výpočet</t>
  </si>
  <si>
    <t>m</t>
  </si>
  <si>
    <t>m2</t>
  </si>
  <si>
    <t>m3</t>
  </si>
  <si>
    <t>HLOUBENÍ JAM ZAPAŽ I NEPAŽ TŘ. I, ODVOZ DO 20KM</t>
  </si>
  <si>
    <t>Odkrytí stávajícího stavu</t>
  </si>
  <si>
    <r>
      <t>m</t>
    </r>
    <r>
      <rPr>
        <vertAlign val="superscript"/>
        <sz val="10"/>
        <rFont val="Arial CE"/>
        <family val="2"/>
      </rPr>
      <t>3</t>
    </r>
  </si>
  <si>
    <t>15*13,3*1,42+4,1*13,3(po základ klenby)</t>
  </si>
  <si>
    <t>příloha 002</t>
  </si>
  <si>
    <t>Výkop mezi štětovnicemi - OP1</t>
  </si>
  <si>
    <t>příloha 008, 009</t>
  </si>
  <si>
    <t>Výkop mezi štětovnicemi - OP2</t>
  </si>
  <si>
    <t>Rampa OP1</t>
  </si>
  <si>
    <t>3,65*27,6+0,5*14,2*2,5(svah u rampy)</t>
  </si>
  <si>
    <t>Rampa OP2</t>
  </si>
  <si>
    <r>
      <t>m</t>
    </r>
    <r>
      <rPr>
        <vertAlign val="superscript"/>
        <sz val="10"/>
        <rFont val="Arial CE"/>
        <family val="2"/>
      </rPr>
      <t>3</t>
    </r>
  </si>
  <si>
    <t>Dotěžení u štětovnic OP1</t>
  </si>
  <si>
    <t>Dotěžení u štětovnic OP2</t>
  </si>
  <si>
    <t>VÝKOPY TŘ. II - CELKEM</t>
  </si>
  <si>
    <t xml:space="preserve"> = 1,25*(224,5+73,71+79,63+118,49+75,38+50+47,5)</t>
  </si>
  <si>
    <t xml:space="preserve"> +25% REZERVA NA SVAHY</t>
  </si>
  <si>
    <t>VÝKOPY TŘ. III - CELKEM</t>
  </si>
  <si>
    <t>TĚSNÍCÍ FOLIE</t>
  </si>
  <si>
    <t>TĚSNÍCÍ VRSTVA - PŘECHODOVÁ OBLAST OP1</t>
  </si>
  <si>
    <r>
      <t>m</t>
    </r>
    <r>
      <rPr>
        <vertAlign val="superscript"/>
        <sz val="10"/>
        <rFont val="Arial CE"/>
        <family val="2"/>
      </rPr>
      <t>2</t>
    </r>
  </si>
  <si>
    <t>TĚSNÍCÍ VRSTVA - PŘECHODOVÁ OBLAST OP2</t>
  </si>
  <si>
    <t>TĚSNÍCÍ FOLIE - CELKEM</t>
  </si>
  <si>
    <t xml:space="preserve"> = 87,88+103,50</t>
  </si>
  <si>
    <t>VRSTVA ŠP (OCHRANA TĚSNÍCÍ FOLIE)</t>
  </si>
  <si>
    <t>PŘECHODOVÁ OBLAST OP1</t>
  </si>
  <si>
    <t>PŘECHODOVÁ OBLAST OP2</t>
  </si>
  <si>
    <t xml:space="preserve"> = 17,58+20,70</t>
  </si>
  <si>
    <t>Výšja</t>
  </si>
  <si>
    <t>ZÁPOROVÉ PAŽENÍ Z HEB100 á 1,0 m + KOTVY á 3,0 m</t>
  </si>
  <si>
    <t>U RAMPY U OP1</t>
  </si>
  <si>
    <t>U RAMPY U OP2</t>
  </si>
  <si>
    <t xml:space="preserve"> = 128,56 + 100,08</t>
  </si>
  <si>
    <t>Počet</t>
  </si>
  <si>
    <t>ks</t>
  </si>
  <si>
    <r>
      <t xml:space="preserve">KOTVY ZÁPOROVÉHO PAŽENÍ </t>
    </r>
    <r>
      <rPr>
        <sz val="11"/>
        <rFont val="Arial"/>
        <family val="2"/>
      </rPr>
      <t>Ø</t>
    </r>
    <r>
      <rPr>
        <sz val="11"/>
        <rFont val="Arial CE"/>
        <family val="2"/>
      </rPr>
      <t>25 mm</t>
    </r>
  </si>
  <si>
    <t>KOTVY ZÁPOROVÉHO PAŽENÍ KOMPLET</t>
  </si>
  <si>
    <t>VRTÁNÍ V HORNINĚ TŘ. II</t>
  </si>
  <si>
    <t>n2</t>
  </si>
  <si>
    <t>INJEKTOVÁNÍ NÍZKOTLAKÉ Z CEMENTOVÉ MALTY NA POVRCHU, KOŘENY KOTEV</t>
  </si>
  <si>
    <t>ORNICE - SO 201</t>
  </si>
  <si>
    <t>plocha OP1: 20 m2
plchha OP2: 55 m2</t>
  </si>
  <si>
    <t>viz ornice</t>
  </si>
  <si>
    <t>SEJMUTÍ ORNICE NEBO LESNÍ PŮDY
Sejmutí ornice - ze svahů břehů  tl. 0.15 m</t>
  </si>
  <si>
    <t>viz ornice * TL. 0.15</t>
  </si>
  <si>
    <t>KÁCENÍ - SO 201</t>
  </si>
  <si>
    <t>Plocha u OP1 a u OP2</t>
  </si>
  <si>
    <t xml:space="preserve"> = 180 + 120</t>
  </si>
  <si>
    <t>KÁCENÍ STROMŮ D KMENE NAD 0,8M S ODSTRANĚNÍM PAŘEZŮ, ODVOZ DO 5KM,  viz návrh kácení</t>
  </si>
  <si>
    <t>ŠTĚPKOVÁNÍ PAŘEZŮ D NAD 0,8M</t>
  </si>
  <si>
    <t>KÁCENÍ STROMŮ D KMENE DO 0,8M S ODSTRANĚNÍM PAŘEZŮ, ODVOZ DO 5KM, viz návrh kácení</t>
  </si>
  <si>
    <t>Štěpkování ořezaných větví D do 10 cm s odvozem do 20 km, 30 ks/strom</t>
  </si>
  <si>
    <t xml:space="preserve"> = 30*(4+2)</t>
  </si>
  <si>
    <t>OBSYP OPĚR</t>
  </si>
  <si>
    <t>Poměr</t>
  </si>
  <si>
    <t>ULOŽENÍ SYPANINY DO NÁSYPŮ SE ZHUTNĚNÍM DO 100% PS</t>
  </si>
  <si>
    <t>obsyp základu u OP1</t>
  </si>
  <si>
    <t>obsyp základu pod křídlem u OP1</t>
  </si>
  <si>
    <t>zásyp za opěrou OP1</t>
  </si>
  <si>
    <t>obsyp základu u OP2</t>
  </si>
  <si>
    <t>obsyp základu pod křídlem u OP2</t>
  </si>
  <si>
    <t>zásyp za opěrou OP2</t>
  </si>
  <si>
    <t>ULOŽENÍ SYPANINY DO NÁSYPŮ 100% - CELKEM</t>
  </si>
  <si>
    <t>NÁSYPY  - KUŽELE</t>
  </si>
  <si>
    <t>ULOŽENÍ SYPANINY DO NÁSYPŮ SE ZHUTNĚNÍM DO 95% PS</t>
  </si>
  <si>
    <t xml:space="preserve">Kužel OP1 - vlevo svah </t>
  </si>
  <si>
    <t xml:space="preserve">Kužel OP2 - vlevo svah </t>
  </si>
  <si>
    <t>ULOŽENÍ SYPANINY DO NÁSYPŮ 95% - CELKEM</t>
  </si>
  <si>
    <t>NÁSYPY  A OBSYPY - ZEMINA</t>
  </si>
  <si>
    <t>VYKOPÁVKY ZE ZEMNÍKŮ A SKLÁDEK TŘ. I, ODVOZ DO 20KM, vykopání zeminy, veškerá manipulace a odvoz zeminy ze zemníku do místa uložení</t>
  </si>
  <si>
    <t>obsyp</t>
  </si>
  <si>
    <t>násyp</t>
  </si>
  <si>
    <t>ČERPÁNÍ VODY</t>
  </si>
  <si>
    <t xml:space="preserve">Počet </t>
  </si>
  <si>
    <t xml:space="preserve">Celkem </t>
  </si>
  <si>
    <t>dnů</t>
  </si>
  <si>
    <t>jímek</t>
  </si>
  <si>
    <t>ČERPÁNÍ VODY Z JÍMEK DO 500l/min</t>
  </si>
  <si>
    <t>stavební jáma OP1 - přítok do XX m3/24 hod do každé jímky</t>
  </si>
  <si>
    <t>hod</t>
  </si>
  <si>
    <t>stavební jáma OP2 - přítok do XX m3/24 hod do každé jímky</t>
  </si>
  <si>
    <t>ČERPÁNÍ VODY Z JÍMEK DO 500l/min - CELKEM</t>
  </si>
  <si>
    <t>20 - ZÁKLADY</t>
  </si>
  <si>
    <r>
      <t>OCHRANNÁ VRSTVA IZOLACE LITÝM ASFALTOVÝM BETONEM tl. 50 mm</t>
    </r>
    <r>
      <rPr>
        <i/>
        <sz val="10"/>
        <rFont val="Arial"/>
        <family val="2"/>
      </rPr>
      <t xml:space="preserve">
2 x vrstva geotextilie na líci opěry a křídel</t>
    </r>
  </si>
  <si>
    <t>opěra  OP1 - rub k těsnící vrstvě</t>
  </si>
  <si>
    <t>křídla u OP1 - rub k těsnící vrstvě</t>
  </si>
  <si>
    <t>opěra  OP2 - rub k těsnící vrstvě</t>
  </si>
  <si>
    <t>křídla  OP2 - rub k těsnící vrstvě</t>
  </si>
  <si>
    <t>LITÝ ASFALT - CELKEM</t>
  </si>
  <si>
    <t>MEZEROVITÝ BETON MCB 12/15</t>
  </si>
  <si>
    <t>Klín u OP1</t>
  </si>
  <si>
    <t>Ochrana rubové drenáže OP1</t>
  </si>
  <si>
    <t>Klín u OP2</t>
  </si>
  <si>
    <t>Ochrana rubové drenáže OP2</t>
  </si>
  <si>
    <t>MEZEROVITÝ BETON - CELKEM</t>
  </si>
  <si>
    <t>PAŽENÍ - STĚTOVNICOVÁ STĚNA</t>
  </si>
  <si>
    <t>ŠTĚTOVÉ STĚNY ZE ŠTĚTOVNIC IIIn U OP1 - DOČASNÉ (HMOTNOST), 155,5 kg/m2</t>
  </si>
  <si>
    <t>t</t>
  </si>
  <si>
    <t xml:space="preserve"> = 53,5*3,75*0,1555</t>
  </si>
  <si>
    <t>ŠTĚTOVÉ STĚNY ZE ŠTĚTOVNIC IIIn U OP2 - DOČASNÉ (HMOTNOST), 155,5 kg/m2</t>
  </si>
  <si>
    <t xml:space="preserve"> = 60*3,75*0,1555</t>
  </si>
  <si>
    <t>VYTAŽENÍ ŠTĚTOVÝCH STĚN Z KOVOVÝCH DÍLCŮ (HMOTNOST), 155 kg/m2</t>
  </si>
  <si>
    <t>ZÁKLADY Z PROST BETONU DO C12/15</t>
  </si>
  <si>
    <t>OPĚRA OP1 -  PODKLADNÍ BETON</t>
  </si>
  <si>
    <t>OPĚRA OP2 -  PODKLADNÍ BETON</t>
  </si>
  <si>
    <r>
      <t>m</t>
    </r>
    <r>
      <rPr>
        <vertAlign val="superscript"/>
        <sz val="10"/>
        <rFont val="Arial CE"/>
        <family val="2"/>
      </rPr>
      <t>1</t>
    </r>
  </si>
  <si>
    <t>OPĚRA OP1 -  PODKLADNÍ BETON PRO RUBOVOU DRENÁŽ</t>
  </si>
  <si>
    <r>
      <t>m</t>
    </r>
    <r>
      <rPr>
        <vertAlign val="superscript"/>
        <sz val="10"/>
        <rFont val="Arial CE"/>
        <family val="2"/>
      </rPr>
      <t>2</t>
    </r>
  </si>
  <si>
    <t>OPĚRA OP2 -  PODKLADNÍ BETON PRO RUBOVOU DRENÁŽ</t>
  </si>
  <si>
    <t>LEVÁ ŘÍMSA - PODKLADNÍ BETON</t>
  </si>
  <si>
    <t>PODKLADNÍ BETON - CELKEM (ZÁKLADY Z PROST BETONU DO C12/15)</t>
  </si>
  <si>
    <t>ZÁKLADY Z PROST BETONU DO C20/25</t>
  </si>
  <si>
    <t>PODKLADNÍ BETON POD ODLÁŽDĚNÍ Z LOM. KAMENE</t>
  </si>
  <si>
    <t>PODKLADNÍ BETON - CELKEM (ZÁKLADY Z PROST BETONU DO C20/25)</t>
  </si>
  <si>
    <t>ZALOŽENÍ SPODNÍ STAVBY</t>
  </si>
  <si>
    <t>MIKROPILOTY OP1</t>
  </si>
  <si>
    <t>MIKROPILOTY KOMPLET D DO 200 MM NA POVRCHU (TR 133/25)</t>
  </si>
  <si>
    <t xml:space="preserve"> =32*9</t>
  </si>
  <si>
    <t>MIKROPILOTY OP1 - VRTÁNÍ</t>
  </si>
  <si>
    <t>VRTÁNÍ MIKROPILOTY PR. DO 200 MM</t>
  </si>
  <si>
    <t>VRTÁNÍ V HORNINĚ TŘ. II pr. 156 mm</t>
  </si>
  <si>
    <t xml:space="preserve"> =32*1,12</t>
  </si>
  <si>
    <t>VRTÁNÍ V HORNINĚ TŘ. III pr. 156 mm</t>
  </si>
  <si>
    <t xml:space="preserve"> =32*9,28</t>
  </si>
  <si>
    <t>MIKROPILOTY OP2</t>
  </si>
  <si>
    <t xml:space="preserve"> =35*9</t>
  </si>
  <si>
    <t>MIKROPILOTY OP2 - VRTÁNÍ</t>
  </si>
  <si>
    <t xml:space="preserve"> =35*1,12</t>
  </si>
  <si>
    <t xml:space="preserve"> =35*9,28</t>
  </si>
  <si>
    <t>Celkem dl.</t>
  </si>
  <si>
    <t xml:space="preserve"> =0.05*502,5</t>
  </si>
  <si>
    <t>ZÁKLADY  SPODNÍ STAVBY</t>
  </si>
  <si>
    <t>ZÁKLAD - OPĚRA OP1 - ŽELEZOBETON</t>
  </si>
  <si>
    <t>ZÁKLADY ZE ŽELEZOBETONU DO C30/37 (B37), vč. izolace proti zemní vlhkosti</t>
  </si>
  <si>
    <t>Základ dřík</t>
  </si>
  <si>
    <t>Základ - křídla</t>
  </si>
  <si>
    <t>OPĚRA OP1 - ZÁKLAD</t>
  </si>
  <si>
    <t xml:space="preserve"> ZÁKLAD - OPĚRA OP2 - ŽELEZOBETON</t>
  </si>
  <si>
    <t>OPĚRA OP2 - ZÁKLAD</t>
  </si>
  <si>
    <t>ZÁKLADY OPĚR - CELKEM</t>
  </si>
  <si>
    <t xml:space="preserve"> = 24,90 + 26,25</t>
  </si>
  <si>
    <t>VÝZTUŽ ZÁKLADŮ Z OCELI B500B (10505), 160 kg/m3</t>
  </si>
  <si>
    <t xml:space="preserve"> = 0.16 * 51,15 + 2 t</t>
  </si>
  <si>
    <t>DRENÁŽNÍ PLASTBETON (PLASTMALTA)</t>
  </si>
  <si>
    <t>Plocha celk.</t>
  </si>
  <si>
    <t>počet</t>
  </si>
  <si>
    <t>DRENÁŽNÍ VRSTVY Z PLASTBETONU (PLASTMALTY), kolem odvodňovačů, uložení obrubníků, pracovníní spáry říms.</t>
  </si>
  <si>
    <t>v místě odvodňvače</t>
  </si>
  <si>
    <t>pracovní spáry říms - levá římsa</t>
  </si>
  <si>
    <t>pracovní spáry říms - pravá římsa</t>
  </si>
  <si>
    <t>DRENÁŽNÍ VRSTVY Z PLASTBETONU  - CELKEM</t>
  </si>
  <si>
    <t>30 - SVISLÉ KONSTRUKCE</t>
  </si>
  <si>
    <t>ŘÍMSY</t>
  </si>
  <si>
    <t>ŘÍMSA - NOSNÁ KONSTRUKCE VLEVO</t>
  </si>
  <si>
    <t>ŘÍMSA - NOSNÁ KONSTRUKCE VPRAVO</t>
  </si>
  <si>
    <t>ŘÍMSA - OPĚRA OP1 VLEVO</t>
  </si>
  <si>
    <t>ŘÍMSA - OPĚRA OP1 VPRAVO</t>
  </si>
  <si>
    <t>ŘÍMSA - OPĚRA OP2 VLEVO</t>
  </si>
  <si>
    <t>ŘÍMSA - OPĚRA OP2 VPRAVO</t>
  </si>
  <si>
    <t>ŘÍMSY - CELKEM</t>
  </si>
  <si>
    <t xml:space="preserve"> = 3,13+1,24+3,67+2,8+1,9+2,78</t>
  </si>
  <si>
    <t>VÝZTUŽ ŘÍMS Z OCELI B500B (10505), 150 kg/m3</t>
  </si>
  <si>
    <t xml:space="preserve"> = 0.15 * 15,52</t>
  </si>
  <si>
    <t>hm/kus</t>
  </si>
  <si>
    <t>Hmotnost</t>
  </si>
  <si>
    <t>kg/kus</t>
  </si>
  <si>
    <t>KOVOVÉ KONSTRUKCE PRO KOTVENÍ ŘÍMSY
kompletní vč.vrtání a vlepení, po 1m vč.PKO, odhad 6 kg/kus, 1 ks/bm římsy</t>
  </si>
  <si>
    <t xml:space="preserve">KG        </t>
  </si>
  <si>
    <t xml:space="preserve"> = 42*6</t>
  </si>
  <si>
    <t>DŘÍK - OPĚRA OP1 - ŽELEZOBETON C30/37</t>
  </si>
  <si>
    <t>MOSTNÍ OPĚRY A KŘÍDLA Z DÍLCŮ ŽELEZOBETON</t>
  </si>
  <si>
    <t>Dřík - střed</t>
  </si>
  <si>
    <t>Křídlo vlevo</t>
  </si>
  <si>
    <t>Křídlo vpravo</t>
  </si>
  <si>
    <t>Křídlo - čelo</t>
  </si>
  <si>
    <t>OPĚRA OP1 - DŘÍK</t>
  </si>
  <si>
    <t>DŘÍK - OPĚRA OP2 - ŽELEZOBETON C30/37</t>
  </si>
  <si>
    <t>OPĚRA OP2 - DŘÍK</t>
  </si>
  <si>
    <t>DŘÍKY OPĚR - CELKEM</t>
  </si>
  <si>
    <t xml:space="preserve"> = 28,23+29,97</t>
  </si>
  <si>
    <t>VÝZTUŽ MOSTNÍCH OPĚR A KŘÍDEL Z OCELI B500B (10505), 160 kg/m3</t>
  </si>
  <si>
    <t xml:space="preserve"> = 0.16 * 58,20</t>
  </si>
  <si>
    <t>40 - VODOROVNÉ KONSTRUKCE</t>
  </si>
  <si>
    <t>NOSNÁ KONSTRUKCE</t>
  </si>
  <si>
    <t xml:space="preserve">Objem </t>
  </si>
  <si>
    <t>ŽELEZOBETON C30/37</t>
  </si>
  <si>
    <t>MOSTNÍ NOSNÉ DESKOVÉ KONSTRUKCE ZE ŽELEZOBETONU C30/37</t>
  </si>
  <si>
    <t>DESKA NOSNÉ KONSTRUKCE</t>
  </si>
  <si>
    <t>VÝZTUŽ DESKY NOSNÉ KONSTRUKCE Z OCELI B500B (10505), 380 kg/m3</t>
  </si>
  <si>
    <r>
      <t>DLAŽBY Z LOMOVÉHO KAMENE NA MALTU CEMENTOVOU</t>
    </r>
    <r>
      <rPr>
        <i/>
        <sz val="10"/>
        <rFont val="Arial"/>
        <family val="2"/>
      </rPr>
      <t xml:space="preserve">
kamenná dlažba tl.200 mm do betonu C25/30 tl.150 mm vyspárovaná maltou s odolností XF2, vč.olemovavání kamennými obrubami, podél křídel, konstrukce revizních schodišť</t>
    </r>
  </si>
  <si>
    <t>Dlažba v korytě</t>
  </si>
  <si>
    <t xml:space="preserve">DLAŽBY Z LOMOVÉHO KAMENE TL. 0,40 m NA MALTU CEMENTOVOU </t>
  </si>
  <si>
    <r>
      <t>DLAŽBY Z LOMOVÉHO KAMENE NA MALTU CEMENTOVOU</t>
    </r>
    <r>
      <rPr>
        <i/>
        <sz val="10"/>
        <rFont val="Arial"/>
        <family val="2"/>
      </rPr>
      <t xml:space="preserve">
kamenná dlažba tl.150 mm do betonu C25/30 tl.200 mm vyspárovaná maltou s odolností XF2, vč.olemovavání kamennými obrubami, podél křídel, konstrukce revizních schodišť</t>
    </r>
  </si>
  <si>
    <t>Skluz u křídla u OP1 vlevo</t>
  </si>
  <si>
    <t>Skluz u křídla u OP2 vlevo</t>
  </si>
  <si>
    <t xml:space="preserve">DLAŽBY Z LOMOVÉHO KAMENE TL. 0,35 m NA MALTU CEMENTOVOU </t>
  </si>
  <si>
    <r>
      <t>DLAŽBY Z LOMOVÉHO KAMENE NA MALTU CEMENTOVOU</t>
    </r>
    <r>
      <rPr>
        <i/>
        <sz val="10"/>
        <rFont val="Arial"/>
        <family val="2"/>
      </rPr>
      <t xml:space="preserve">
kamenná dlažba tl.150 mm do betonu C25/30 tl.100 mm vyspárovaná maltou s odolností XF2, vč.olemovavání kamennými obrubami, podél křídel, konstrukce revizních schodišť</t>
    </r>
  </si>
  <si>
    <t>Dlažba za křídlem u OP1 vlevo</t>
  </si>
  <si>
    <t>Dlažba za křídlem u OP1 vpravo</t>
  </si>
  <si>
    <t>Dlažba za křídlem u OP2 vlevo</t>
  </si>
  <si>
    <t>Dlažba za křídlem u OP2 vpravo</t>
  </si>
  <si>
    <t xml:space="preserve">DLAŽBY Z LOMOVÉHO KAMENE TL. 0,25 m NA MALTU CEMENTOVOU </t>
  </si>
  <si>
    <t>DLAŽBY Z LOMOVÉHO KAMENE NA MALTU CEMENTOVOU - CELKEM</t>
  </si>
  <si>
    <t xml:space="preserve"> = 60+3,75+11,7</t>
  </si>
  <si>
    <t>50 - KOMUNIKACE</t>
  </si>
  <si>
    <t>ASFALTOVÝ BETON PRO OBRUSNÉ VRSTVY MODIFIK ACO 16+ TL. 50MM, obrusná vrstva</t>
  </si>
  <si>
    <t>ASFALTOVÝ BETON PRO LOŽNÉ VRSTVY MODIFIK ACL 16+ TL. 60MM, ložná vrstva</t>
  </si>
  <si>
    <t>ASFALTOVÝ BETON PRO PODKLADNÍ VRSTVY MODIFIK ACP 16+ TL. 40MM, podkladní vrstva</t>
  </si>
  <si>
    <t>ZÁSYP ŠDA - proměnná tloušťka 530-720 mm</t>
  </si>
  <si>
    <t>70 - PŘIDRUŽENÁ STAVEBNÍ VÝROBA</t>
  </si>
  <si>
    <t>IZOLACE</t>
  </si>
  <si>
    <t>IZOLACE MOSTOVEK CELOPLOŠNÁ ASFALTOVÝMI PÁSY
izolace tl. 5 mm</t>
  </si>
  <si>
    <t xml:space="preserve">OCHRANA IZOLACE NA POVRCHU ASFALTOVÝMI PÁSY
Ochrana izolace pod řimsami (NAIP s Al vložkou)
</t>
  </si>
  <si>
    <t>IZOLACE BĚŽNÝCH KONSTRUKCÍ PROTI ZEMNÍ VLHKOSTI ASFALTOVÝMI NÁTĚRY, 1x ALP + 2x Na, rub opěr a líc pod opěr pod terénem</t>
  </si>
  <si>
    <t>opěra OP1: rub</t>
  </si>
  <si>
    <t>opěra OP1: líc</t>
  </si>
  <si>
    <t>opěra OP2: rub</t>
  </si>
  <si>
    <t>opěra OP2: líc</t>
  </si>
  <si>
    <t>NÁTĚRY BETON KONSTR TYP S3 (OS - B) - CELKEM</t>
  </si>
  <si>
    <t xml:space="preserve"> = 55,43+37,355+58,88+39,68</t>
  </si>
  <si>
    <t>NÁTĚRY ŘÍMS</t>
  </si>
  <si>
    <t xml:space="preserve">NÁTĚRY BETON KONSTR TYP S4 (OS-C) + PŘÍČNÁ STIRÁŽ, ochranný nátěr chodníkové a obrubníkové částí říms </t>
  </si>
  <si>
    <t xml:space="preserve">NÁTĚRY BETON KONSTR TYP S4 (OS-C), ochranný nátěr obrubníkové částí říms </t>
  </si>
  <si>
    <t>CHRÁNIČKY V ŘÍMSE</t>
  </si>
  <si>
    <t>Kabelová chránička zemní HDPE 40</t>
  </si>
  <si>
    <t xml:space="preserve"> = 2 *115</t>
  </si>
  <si>
    <t>80 - POTRUBÍ</t>
  </si>
  <si>
    <t>SVOD ODVODNĚNÍ VOZOVKY</t>
  </si>
  <si>
    <t>TRUBKA ODVODNĚNÍ SVISLÝ SVOD DN 150 mm</t>
  </si>
  <si>
    <t>DRENÁŽ - ODVODNĚNÍ RUBU</t>
  </si>
  <si>
    <t>POTRUBÍ DREN Z TRUB PLAST DN DO 200MM DĚROVANÝCH, rubová drenáž za rubem opěry</t>
  </si>
  <si>
    <t>OP1: 17,9
OP2: 21,1</t>
  </si>
  <si>
    <t>POTRUBÍ DREN Z TRUB PLAST DN DO 60M , vyústění rubové drenáže</t>
  </si>
  <si>
    <t>90 - OSTATNÍ KONSTRUKCE A PRÁCE</t>
  </si>
  <si>
    <t xml:space="preserve">DOPRAVNÍ ZNAČKY </t>
  </si>
  <si>
    <t xml:space="preserve"> = 2 * 1</t>
  </si>
  <si>
    <t>DOPRAVNÍ ZNAČKY ZÁKLADNÍ VELIKOSTI HLINÍKOVÉ FÓLIE TŘ 1 - DODÁVKA A MONTÁŽ
IS 15a (SVÉMYSLICKÝ POTOK)</t>
  </si>
  <si>
    <t>LETOPOČET, vč. loga zhotovitele vlysem do betonu</t>
  </si>
  <si>
    <t xml:space="preserve">ODVODNĚNÍ </t>
  </si>
  <si>
    <t>BOURÁNÍ (STÁVAJÍCÍ KONSTRUKCE)</t>
  </si>
  <si>
    <t xml:space="preserve">POPIS BOURANÉ ČÁSTI </t>
  </si>
  <si>
    <t>BOURÁNÍ - ŽELEZOBETON</t>
  </si>
  <si>
    <t>Trám</t>
  </si>
  <si>
    <t>Výztužné žebro</t>
  </si>
  <si>
    <t>BOURÁNÍ ČÁSTI Z ŽELEZOBETONU</t>
  </si>
  <si>
    <t>BOURÁNÍ - KÁMEN</t>
  </si>
  <si>
    <t>Klenba tl. 300 mm</t>
  </si>
  <si>
    <t>*1,2</t>
  </si>
  <si>
    <t>Klenba tl. 500 mm</t>
  </si>
  <si>
    <r>
      <t>m</t>
    </r>
    <r>
      <rPr>
        <vertAlign val="superscript"/>
        <sz val="10"/>
        <rFont val="Arial CE"/>
        <family val="2"/>
      </rPr>
      <t>4</t>
    </r>
  </si>
  <si>
    <t>Křídla levá strana</t>
  </si>
  <si>
    <t>Křídla pravá strana</t>
  </si>
  <si>
    <t>BOURÁNÍ ČÁSTI Z KAMENNÉHO ZDIVA</t>
  </si>
  <si>
    <t>BETONOVÉ ZÁBRADLÍ S OCEL. VÝPLNÍ</t>
  </si>
  <si>
    <t>SKLUZY</t>
  </si>
  <si>
    <t>šířka</t>
  </si>
  <si>
    <t>ŽLABY A RIGOLY DLÁŽDĚNÉ Z LOMOVÉHO KAMENE TL DO 250MM DO BET TL 100MM, žlab do tvaru rigolu,  opěra OP1 a OP2  vlevo</t>
  </si>
  <si>
    <t xml:space="preserve"> = 0.8 * (6.8 + 10.3)</t>
  </si>
  <si>
    <t>ZÁBRADLÍ NA OPĚRÁCH</t>
  </si>
  <si>
    <t>OCELOVÉ ZÁBRADELNÍ SVODIDLO S VÝPLNÍ A ODRAZKAMI V PROLISU SVODNICE, ÚROVEŇ ZADRŽENÍ H2 - DODÁVKA A MONTÁŽ, vč.povrchové úpravy PKO + žárové zinkování ponorem, 55 kg/bm</t>
  </si>
  <si>
    <t xml:space="preserve">m </t>
  </si>
  <si>
    <t xml:space="preserve">vlevo: 28,5
vpravo: 43,5
</t>
  </si>
  <si>
    <t>kg/m</t>
  </si>
  <si>
    <t>kg</t>
  </si>
  <si>
    <t>NIVELAČNÍ ZNAČKA NA KONSTRUKCI</t>
  </si>
  <si>
    <t xml:space="preserve"> = 2 x 4 ks/opěra</t>
  </si>
  <si>
    <t>TĚSNĚNÍ PODÉL VOZOVKY A ODVOD. PROUŽKU</t>
  </si>
  <si>
    <t>ŘEZÁNÍ ASFALT KRYTU VOZOVEK TL DO 150MM - pro zálivky</t>
  </si>
  <si>
    <t xml:space="preserve"> =7,6+11,2+21,2+19,34</t>
  </si>
  <si>
    <r>
      <t>TĚSNĚNÍ DILATAČ SPAR ASF ZÁLIVKOU MODIFIK PRŮŘ DO 400MM2</t>
    </r>
    <r>
      <rPr>
        <i/>
        <sz val="10"/>
        <rFont val="Arial"/>
        <family val="2"/>
      </rPr>
      <t xml:space="preserve">
těsnící zálivka š.10 mm s předtěsněním vč.nátěru pro zvýšení přilnavosti - podél vozovky</t>
    </r>
  </si>
  <si>
    <t xml:space="preserve"> =21,2+19,34</t>
  </si>
  <si>
    <t>TĚSNĚNÍ DILATAČ SPAR PRYŽ PÁSKOU NEBO KRUH PROFILEM
předtěsnění spáry podél obrubníků, dle VL4 403.42</t>
  </si>
  <si>
    <t xml:space="preserve"> : pro asf. spáry</t>
  </si>
  <si>
    <r>
      <t>TĚSNĚNÍ DILATAČ SPAR T PRŮŘ DO 400MMELEM POLYURETAN M2</t>
    </r>
    <r>
      <rPr>
        <i/>
        <sz val="10"/>
        <rFont val="Arial"/>
        <family val="2"/>
      </rPr>
      <t xml:space="preserve">
těsnění smršťovacích spar v římsách vč.nátěru pro zvýšení přilnavosti </t>
    </r>
  </si>
  <si>
    <t>KOORDINACE SE ZHOTOVITELEM Přeložky kabelu CETIN</t>
  </si>
  <si>
    <t>koordinace provádění přeložky se stavbou mostu</t>
  </si>
  <si>
    <t>zahrnuje veškeré náklady spojené s koordinací a spoluprácí</t>
  </si>
  <si>
    <t>Oprava objízdných tras - položka bude fakturována v rozsahu odsouhlaseném TDI a investorem</t>
  </si>
  <si>
    <t>264214</t>
  </si>
  <si>
    <t>VRTY PRO PILOTY TŘ II D DO 200MM</t>
  </si>
  <si>
    <t>pro zápory 8*27 m</t>
  </si>
  <si>
    <t>23217</t>
  </si>
  <si>
    <t>ŠTĚTOVÉ STĚNY BERANĚNÉ Z KOVOVÝCH DÍLCŮ DOČASNÉ (HMOTNOST)</t>
  </si>
  <si>
    <t>237171</t>
  </si>
  <si>
    <t>VYTAŽENÍ ŠTĚTOVÝCH STĚN Z KOVOVÝCH DÍLCŮ (HMOTNOST)</t>
  </si>
  <si>
    <t>x</t>
  </si>
  <si>
    <t>LITÝ ASFALTOVÝ BETON (OCHRANA MOSTNÍ IZOLACE) 11 TL. 50MM, ochrana izolace</t>
  </si>
  <si>
    <t xml:space="preserve">LITÝ ASFALTOVÝ BETON (OCHRANA MOSTNÍ IZOLACE) 11 TL. 80 MM, odvodňovací proužek </t>
  </si>
  <si>
    <t>131738</t>
  </si>
  <si>
    <t>VÝKOPY tř. 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</si>
</sst>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58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0"/>
      <name val="Arial CE"/>
      <family val="2"/>
    </font>
    <font>
      <b/>
      <sz val="2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vertAlign val="superscript"/>
      <sz val="10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4"/>
      <color rgb="FFFF0000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38" fillId="0" borderId="0">
      <alignment/>
      <protection/>
    </xf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5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8" fillId="0" borderId="0" xfId="51" applyFont="1" applyAlignment="1">
      <alignment wrapText="1"/>
      <protection/>
    </xf>
    <xf numFmtId="0" fontId="9" fillId="0" borderId="0" xfId="51" applyFont="1">
      <alignment/>
      <protection/>
    </xf>
    <xf numFmtId="0" fontId="10" fillId="0" borderId="0" xfId="51" applyFont="1">
      <alignment/>
      <protection/>
    </xf>
    <xf numFmtId="2" fontId="55" fillId="0" borderId="0" xfId="51" applyNumberFormat="1" applyFont="1">
      <alignment/>
      <protection/>
    </xf>
    <xf numFmtId="2" fontId="10" fillId="0" borderId="0" xfId="51" applyNumberFormat="1" applyFont="1">
      <alignment/>
      <protection/>
    </xf>
    <xf numFmtId="0" fontId="7" fillId="0" borderId="0" xfId="51">
      <alignment/>
      <protection/>
    </xf>
    <xf numFmtId="0" fontId="11" fillId="0" borderId="0" xfId="51" applyFont="1" applyAlignment="1">
      <alignment horizontal="center" wrapText="1"/>
      <protection/>
    </xf>
    <xf numFmtId="0" fontId="11" fillId="0" borderId="0" xfId="51" applyFont="1" applyAlignment="1">
      <alignment horizontal="center"/>
      <protection/>
    </xf>
    <xf numFmtId="2" fontId="56" fillId="0" borderId="0" xfId="51" applyNumberFormat="1" applyFont="1" applyAlignment="1">
      <alignment horizontal="center"/>
      <protection/>
    </xf>
    <xf numFmtId="2" fontId="11" fillId="0" borderId="0" xfId="51" applyNumberFormat="1" applyFont="1" applyAlignment="1">
      <alignment horizontal="center"/>
      <protection/>
    </xf>
    <xf numFmtId="0" fontId="12" fillId="35" borderId="15" xfId="51" applyFont="1" applyFill="1" applyBorder="1" applyAlignment="1">
      <alignment vertical="center" wrapText="1"/>
      <protection/>
    </xf>
    <xf numFmtId="0" fontId="7" fillId="35" borderId="16" xfId="51" applyFill="1" applyBorder="1" applyAlignment="1">
      <alignment vertical="center"/>
      <protection/>
    </xf>
    <xf numFmtId="0" fontId="7" fillId="35" borderId="17" xfId="51" applyFill="1" applyBorder="1" applyAlignment="1">
      <alignment vertical="center"/>
      <protection/>
    </xf>
    <xf numFmtId="0" fontId="13" fillId="0" borderId="0" xfId="51" applyFont="1" applyFill="1" applyBorder="1">
      <alignment/>
      <protection/>
    </xf>
    <xf numFmtId="0" fontId="7" fillId="0" borderId="0" xfId="51" applyBorder="1" applyAlignment="1">
      <alignment horizontal="center"/>
      <protection/>
    </xf>
    <xf numFmtId="2" fontId="57" fillId="0" borderId="0" xfId="51" applyNumberFormat="1" applyFont="1" applyBorder="1" applyAlignment="1">
      <alignment horizontal="center"/>
      <protection/>
    </xf>
    <xf numFmtId="2" fontId="7" fillId="0" borderId="0" xfId="51" applyNumberFormat="1" applyBorder="1" applyAlignment="1">
      <alignment horizontal="center"/>
      <protection/>
    </xf>
    <xf numFmtId="0" fontId="7" fillId="23" borderId="18" xfId="51" applyFont="1" applyFill="1" applyBorder="1" applyAlignment="1">
      <alignment horizontal="center" wrapText="1"/>
      <protection/>
    </xf>
    <xf numFmtId="0" fontId="7" fillId="23" borderId="19" xfId="51" applyFont="1" applyFill="1" applyBorder="1" applyAlignment="1">
      <alignment horizontal="center"/>
      <protection/>
    </xf>
    <xf numFmtId="2" fontId="7" fillId="23" borderId="20" xfId="51" applyNumberFormat="1" applyFont="1" applyFill="1" applyBorder="1" applyAlignment="1">
      <alignment horizontal="center"/>
      <protection/>
    </xf>
    <xf numFmtId="2" fontId="7" fillId="23" borderId="18" xfId="51" applyNumberFormat="1" applyFont="1" applyFill="1" applyBorder="1" applyAlignment="1">
      <alignment horizontal="center"/>
      <protection/>
    </xf>
    <xf numFmtId="0" fontId="7" fillId="0" borderId="0" xfId="51" applyFont="1">
      <alignment/>
      <protection/>
    </xf>
    <xf numFmtId="0" fontId="11" fillId="23" borderId="21" xfId="51" applyFont="1" applyFill="1" applyBorder="1" applyAlignment="1">
      <alignment horizontal="center" wrapText="1"/>
      <protection/>
    </xf>
    <xf numFmtId="0" fontId="11" fillId="23" borderId="22" xfId="51" applyFont="1" applyFill="1" applyBorder="1" applyAlignment="1">
      <alignment horizontal="center"/>
      <protection/>
    </xf>
    <xf numFmtId="2" fontId="11" fillId="23" borderId="23" xfId="51" applyNumberFormat="1" applyFont="1" applyFill="1" applyBorder="1" applyAlignment="1">
      <alignment horizontal="center"/>
      <protection/>
    </xf>
    <xf numFmtId="2" fontId="11" fillId="23" borderId="21" xfId="51" applyNumberFormat="1" applyFont="1" applyFill="1" applyBorder="1" applyAlignment="1">
      <alignment horizontal="center"/>
      <protection/>
    </xf>
    <xf numFmtId="0" fontId="7" fillId="0" borderId="0" xfId="51" applyBorder="1" applyAlignment="1">
      <alignment wrapText="1"/>
      <protection/>
    </xf>
    <xf numFmtId="0" fontId="7" fillId="0" borderId="0" xfId="51" applyBorder="1">
      <alignment/>
      <protection/>
    </xf>
    <xf numFmtId="2" fontId="57" fillId="0" borderId="0" xfId="51" applyNumberFormat="1" applyFont="1" applyBorder="1">
      <alignment/>
      <protection/>
    </xf>
    <xf numFmtId="2" fontId="7" fillId="0" borderId="0" xfId="51" applyNumberFormat="1" applyBorder="1">
      <alignment/>
      <protection/>
    </xf>
    <xf numFmtId="0" fontId="14" fillId="0" borderId="15" xfId="51" applyFont="1" applyBorder="1">
      <alignment/>
      <protection/>
    </xf>
    <xf numFmtId="0" fontId="7" fillId="0" borderId="15" xfId="51" applyFont="1" applyFill="1" applyBorder="1" applyAlignment="1">
      <alignment horizontal="center"/>
      <protection/>
    </xf>
    <xf numFmtId="0" fontId="7" fillId="0" borderId="15" xfId="51" applyFont="1" applyFill="1" applyBorder="1" applyAlignment="1">
      <alignment horizontal="left"/>
      <protection/>
    </xf>
    <xf numFmtId="165" fontId="7" fillId="0" borderId="24" xfId="51" applyNumberFormat="1" applyFont="1" applyBorder="1" applyAlignment="1">
      <alignment horizontal="center"/>
      <protection/>
    </xf>
    <xf numFmtId="165" fontId="7" fillId="0" borderId="25" xfId="51" applyNumberFormat="1" applyFont="1" applyBorder="1" applyAlignment="1">
      <alignment horizontal="center"/>
      <protection/>
    </xf>
    <xf numFmtId="2" fontId="7" fillId="0" borderId="26" xfId="51" applyNumberFormat="1" applyBorder="1" applyAlignment="1">
      <alignment horizontal="center"/>
      <protection/>
    </xf>
    <xf numFmtId="0" fontId="13" fillId="0" borderId="27" xfId="51" applyFont="1" applyBorder="1">
      <alignment/>
      <protection/>
    </xf>
    <xf numFmtId="0" fontId="7" fillId="0" borderId="28" xfId="51" applyFont="1" applyBorder="1" applyAlignment="1">
      <alignment horizontal="center"/>
      <protection/>
    </xf>
    <xf numFmtId="0" fontId="7" fillId="0" borderId="29" xfId="51" applyFont="1" applyBorder="1" applyAlignment="1">
      <alignment horizontal="center"/>
      <protection/>
    </xf>
    <xf numFmtId="2" fontId="7" fillId="0" borderId="30" xfId="51" applyNumberFormat="1" applyFont="1" applyBorder="1" applyAlignment="1">
      <alignment horizontal="center"/>
      <protection/>
    </xf>
    <xf numFmtId="2" fontId="7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Border="1" applyAlignment="1">
      <alignment horizontal="center"/>
      <protection/>
    </xf>
    <xf numFmtId="2" fontId="7" fillId="0" borderId="32" xfId="51" applyNumberFormat="1" applyFont="1" applyBorder="1" applyAlignment="1">
      <alignment horizontal="center"/>
      <protection/>
    </xf>
    <xf numFmtId="0" fontId="7" fillId="0" borderId="33" xfId="51" applyFont="1" applyBorder="1" applyAlignment="1">
      <alignment horizontal="center"/>
      <protection/>
    </xf>
    <xf numFmtId="0" fontId="7" fillId="0" borderId="34" xfId="51" applyFont="1" applyBorder="1" applyAlignment="1">
      <alignment horizontal="center"/>
      <protection/>
    </xf>
    <xf numFmtId="2" fontId="7" fillId="0" borderId="10" xfId="51" applyNumberFormat="1" applyFont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2" fontId="7" fillId="0" borderId="35" xfId="51" applyNumberFormat="1" applyFont="1" applyBorder="1" applyAlignment="1">
      <alignment horizontal="center"/>
      <protection/>
    </xf>
    <xf numFmtId="2" fontId="7" fillId="0" borderId="36" xfId="51" applyNumberFormat="1" applyFont="1" applyBorder="1" applyAlignment="1">
      <alignment horizontal="center"/>
      <protection/>
    </xf>
    <xf numFmtId="0" fontId="13" fillId="0" borderId="33" xfId="51" applyFont="1" applyBorder="1">
      <alignment/>
      <protection/>
    </xf>
    <xf numFmtId="0" fontId="13" fillId="7" borderId="37" xfId="51" applyFont="1" applyFill="1" applyBorder="1" applyAlignment="1">
      <alignment wrapText="1"/>
      <protection/>
    </xf>
    <xf numFmtId="0" fontId="7" fillId="7" borderId="37" xfId="51" applyFont="1" applyFill="1" applyBorder="1" applyAlignment="1">
      <alignment horizontal="center"/>
      <protection/>
    </xf>
    <xf numFmtId="0" fontId="7" fillId="7" borderId="38" xfId="51" applyFont="1" applyFill="1" applyBorder="1" applyAlignment="1">
      <alignment horizontal="center"/>
      <protection/>
    </xf>
    <xf numFmtId="2" fontId="7" fillId="7" borderId="24" xfId="51" applyNumberFormat="1" applyFont="1" applyFill="1" applyBorder="1" applyAlignment="1">
      <alignment horizontal="center"/>
      <protection/>
    </xf>
    <xf numFmtId="2" fontId="11" fillId="7" borderId="39" xfId="51" applyNumberFormat="1" applyFont="1" applyFill="1" applyBorder="1" applyAlignment="1">
      <alignment horizontal="center"/>
      <protection/>
    </xf>
    <xf numFmtId="2" fontId="7" fillId="7" borderId="37" xfId="51" applyNumberFormat="1" applyFont="1" applyFill="1" applyBorder="1" applyAlignment="1">
      <alignment horizontal="left"/>
      <protection/>
    </xf>
    <xf numFmtId="0" fontId="13" fillId="0" borderId="15" xfId="51" applyFont="1" applyFill="1" applyBorder="1">
      <alignment/>
      <protection/>
    </xf>
    <xf numFmtId="0" fontId="7" fillId="0" borderId="22" xfId="51" applyFont="1" applyBorder="1" applyAlignment="1">
      <alignment horizontal="center"/>
      <protection/>
    </xf>
    <xf numFmtId="0" fontId="7" fillId="0" borderId="15" xfId="51" applyFont="1" applyBorder="1" applyAlignment="1">
      <alignment horizontal="center"/>
      <protection/>
    </xf>
    <xf numFmtId="2" fontId="7" fillId="0" borderId="16" xfId="51" applyNumberFormat="1" applyFont="1" applyBorder="1" applyAlignment="1">
      <alignment horizontal="center"/>
      <protection/>
    </xf>
    <xf numFmtId="2" fontId="7" fillId="0" borderId="17" xfId="51" applyNumberFormat="1" applyFont="1" applyBorder="1" applyAlignment="1">
      <alignment horizontal="center"/>
      <protection/>
    </xf>
    <xf numFmtId="0" fontId="7" fillId="0" borderId="28" xfId="51" applyFont="1" applyFill="1" applyBorder="1" applyAlignment="1">
      <alignment horizontal="left"/>
      <protection/>
    </xf>
    <xf numFmtId="165" fontId="7" fillId="0" borderId="30" xfId="51" applyNumberFormat="1" applyFont="1" applyBorder="1" applyAlignment="1">
      <alignment horizontal="center"/>
      <protection/>
    </xf>
    <xf numFmtId="2" fontId="7" fillId="0" borderId="40" xfId="51" applyNumberFormat="1" applyFont="1" applyBorder="1" applyAlignment="1">
      <alignment horizontal="center"/>
      <protection/>
    </xf>
    <xf numFmtId="0" fontId="7" fillId="0" borderId="41" xfId="51" applyFont="1" applyFill="1" applyBorder="1" applyAlignment="1">
      <alignment horizontal="left"/>
      <protection/>
    </xf>
    <xf numFmtId="165" fontId="7" fillId="0" borderId="42" xfId="51" applyNumberFormat="1" applyFont="1" applyBorder="1" applyAlignment="1">
      <alignment horizontal="center"/>
      <protection/>
    </xf>
    <xf numFmtId="2" fontId="7" fillId="0" borderId="42" xfId="51" applyNumberFormat="1" applyFont="1" applyBorder="1" applyAlignment="1">
      <alignment horizontal="center"/>
      <protection/>
    </xf>
    <xf numFmtId="2" fontId="7" fillId="0" borderId="42" xfId="51" applyNumberFormat="1" applyFont="1" applyFill="1" applyBorder="1" applyAlignment="1">
      <alignment horizontal="center"/>
      <protection/>
    </xf>
    <xf numFmtId="2" fontId="7" fillId="0" borderId="43" xfId="51" applyNumberFormat="1" applyFont="1" applyBorder="1" applyAlignment="1">
      <alignment horizontal="center"/>
      <protection/>
    </xf>
    <xf numFmtId="2" fontId="11" fillId="7" borderId="25" xfId="51" applyNumberFormat="1" applyFont="1" applyFill="1" applyBorder="1" applyAlignment="1">
      <alignment horizontal="center"/>
      <protection/>
    </xf>
    <xf numFmtId="2" fontId="7" fillId="7" borderId="44" xfId="51" applyNumberFormat="1" applyFont="1" applyFill="1" applyBorder="1" applyAlignment="1">
      <alignment horizontal="center"/>
      <protection/>
    </xf>
    <xf numFmtId="0" fontId="13" fillId="0" borderId="0" xfId="51" applyFont="1" applyBorder="1">
      <alignment/>
      <protection/>
    </xf>
    <xf numFmtId="0" fontId="7" fillId="0" borderId="0" xfId="51" applyFont="1" applyBorder="1" applyAlignment="1">
      <alignment horizontal="center"/>
      <protection/>
    </xf>
    <xf numFmtId="2" fontId="7" fillId="0" borderId="0" xfId="51" applyNumberFormat="1" applyFont="1" applyBorder="1" applyAlignment="1">
      <alignment horizontal="center"/>
      <protection/>
    </xf>
    <xf numFmtId="2" fontId="7" fillId="0" borderId="0" xfId="51" applyNumberFormat="1" applyFont="1" applyFill="1" applyBorder="1" applyAlignment="1">
      <alignment horizontal="center"/>
      <protection/>
    </xf>
    <xf numFmtId="2" fontId="11" fillId="0" borderId="20" xfId="51" applyNumberFormat="1" applyFont="1" applyBorder="1" applyAlignment="1">
      <alignment horizontal="center"/>
      <protection/>
    </xf>
    <xf numFmtId="2" fontId="7" fillId="23" borderId="45" xfId="51" applyNumberFormat="1" applyFont="1" applyFill="1" applyBorder="1" applyAlignment="1">
      <alignment horizontal="center"/>
      <protection/>
    </xf>
    <xf numFmtId="2" fontId="7" fillId="23" borderId="23" xfId="51" applyNumberFormat="1" applyFont="1" applyFill="1" applyBorder="1" applyAlignment="1">
      <alignment horizontal="center"/>
      <protection/>
    </xf>
    <xf numFmtId="2" fontId="11" fillId="23" borderId="46" xfId="51" applyNumberFormat="1" applyFont="1" applyFill="1" applyBorder="1" applyAlignment="1">
      <alignment horizontal="center"/>
      <protection/>
    </xf>
    <xf numFmtId="2" fontId="7" fillId="23" borderId="21" xfId="51" applyNumberFormat="1" applyFont="1" applyFill="1" applyBorder="1" applyAlignment="1">
      <alignment horizontal="center"/>
      <protection/>
    </xf>
    <xf numFmtId="0" fontId="7" fillId="0" borderId="16" xfId="51" applyFont="1" applyBorder="1" applyAlignment="1">
      <alignment horizontal="center"/>
      <protection/>
    </xf>
    <xf numFmtId="0" fontId="7" fillId="0" borderId="16" xfId="51" applyFont="1" applyBorder="1" applyAlignment="1">
      <alignment horizontal="left"/>
      <protection/>
    </xf>
    <xf numFmtId="0" fontId="7" fillId="0" borderId="28" xfId="51" applyFont="1" applyBorder="1" applyAlignment="1">
      <alignment wrapText="1"/>
      <protection/>
    </xf>
    <xf numFmtId="0" fontId="7" fillId="0" borderId="30" xfId="51" applyFont="1" applyBorder="1" applyAlignment="1">
      <alignment horizontal="center"/>
      <protection/>
    </xf>
    <xf numFmtId="2" fontId="7" fillId="0" borderId="47" xfId="51" applyNumberFormat="1" applyFont="1" applyBorder="1" applyAlignment="1">
      <alignment horizontal="center"/>
      <protection/>
    </xf>
    <xf numFmtId="0" fontId="7" fillId="0" borderId="22" xfId="51" applyFont="1" applyBorder="1" applyAlignment="1">
      <alignment wrapText="1"/>
      <protection/>
    </xf>
    <xf numFmtId="0" fontId="7" fillId="0" borderId="48" xfId="51" applyFont="1" applyBorder="1" applyAlignment="1">
      <alignment horizontal="center"/>
      <protection/>
    </xf>
    <xf numFmtId="0" fontId="7" fillId="0" borderId="49" xfId="51" applyFont="1" applyBorder="1" applyAlignment="1">
      <alignment horizontal="center"/>
      <protection/>
    </xf>
    <xf numFmtId="2" fontId="7" fillId="0" borderId="49" xfId="51" applyNumberFormat="1" applyFont="1" applyBorder="1" applyAlignment="1">
      <alignment horizontal="center"/>
      <protection/>
    </xf>
    <xf numFmtId="2" fontId="7" fillId="0" borderId="50" xfId="51" applyNumberFormat="1" applyFont="1" applyBorder="1" applyAlignment="1">
      <alignment horizontal="center"/>
      <protection/>
    </xf>
    <xf numFmtId="0" fontId="13" fillId="7" borderId="37" xfId="51" applyFont="1" applyFill="1" applyBorder="1" applyAlignment="1">
      <alignment horizontal="left" vertical="center" wrapText="1"/>
      <protection/>
    </xf>
    <xf numFmtId="0" fontId="7" fillId="7" borderId="24" xfId="51" applyFont="1" applyFill="1" applyBorder="1" applyAlignment="1">
      <alignment horizontal="center" vertical="center"/>
      <protection/>
    </xf>
    <xf numFmtId="2" fontId="7" fillId="7" borderId="24" xfId="51" applyNumberFormat="1" applyFont="1" applyFill="1" applyBorder="1" applyAlignment="1">
      <alignment horizontal="center" vertical="center"/>
      <protection/>
    </xf>
    <xf numFmtId="2" fontId="11" fillId="7" borderId="25" xfId="51" applyNumberFormat="1" applyFont="1" applyFill="1" applyBorder="1" applyAlignment="1">
      <alignment horizontal="center" vertical="center"/>
      <protection/>
    </xf>
    <xf numFmtId="2" fontId="7" fillId="7" borderId="37" xfId="51" applyNumberFormat="1" applyFont="1" applyFill="1" applyBorder="1" applyAlignment="1">
      <alignment horizontal="left" vertical="center"/>
      <protection/>
    </xf>
    <xf numFmtId="0" fontId="13" fillId="7" borderId="37" xfId="51" applyFont="1" applyFill="1" applyBorder="1" applyAlignment="1">
      <alignment vertical="center"/>
      <protection/>
    </xf>
    <xf numFmtId="0" fontId="7" fillId="7" borderId="38" xfId="51" applyFont="1" applyFill="1" applyBorder="1" applyAlignment="1">
      <alignment horizontal="center" vertical="center"/>
      <protection/>
    </xf>
    <xf numFmtId="0" fontId="13" fillId="0" borderId="0" xfId="51" applyFont="1" applyFill="1" applyBorder="1" applyAlignment="1">
      <alignment vertical="center"/>
      <protection/>
    </xf>
    <xf numFmtId="0" fontId="7" fillId="0" borderId="0" xfId="51" applyFont="1" applyFill="1" applyBorder="1" applyAlignment="1">
      <alignment horizontal="center" vertical="center"/>
      <protection/>
    </xf>
    <xf numFmtId="2" fontId="7" fillId="0" borderId="0" xfId="51" applyNumberFormat="1" applyFont="1" applyFill="1" applyBorder="1" applyAlignment="1">
      <alignment horizontal="center" vertical="center"/>
      <protection/>
    </xf>
    <xf numFmtId="2" fontId="11" fillId="0" borderId="0" xfId="51" applyNumberFormat="1" applyFont="1" applyFill="1" applyBorder="1" applyAlignment="1">
      <alignment horizontal="center" vertical="center"/>
      <protection/>
    </xf>
    <xf numFmtId="2" fontId="7" fillId="0" borderId="0" xfId="51" applyNumberFormat="1" applyFont="1" applyFill="1" applyBorder="1" applyAlignment="1">
      <alignment horizontal="left" vertical="center"/>
      <protection/>
    </xf>
    <xf numFmtId="0" fontId="13" fillId="7" borderId="15" xfId="51" applyFont="1" applyFill="1" applyBorder="1">
      <alignment/>
      <protection/>
    </xf>
    <xf numFmtId="0" fontId="13" fillId="7" borderId="0" xfId="51" applyFont="1" applyFill="1" applyBorder="1">
      <alignment/>
      <protection/>
    </xf>
    <xf numFmtId="0" fontId="7" fillId="7" borderId="0" xfId="51" applyFont="1" applyFill="1" applyBorder="1" applyAlignment="1">
      <alignment horizontal="center" vertical="center"/>
      <protection/>
    </xf>
    <xf numFmtId="2" fontId="7" fillId="7" borderId="0" xfId="51" applyNumberFormat="1" applyFont="1" applyFill="1" applyBorder="1" applyAlignment="1">
      <alignment horizontal="center" vertical="center"/>
      <protection/>
    </xf>
    <xf numFmtId="2" fontId="11" fillId="7" borderId="0" xfId="51" applyNumberFormat="1" applyFont="1" applyFill="1" applyBorder="1" applyAlignment="1">
      <alignment horizontal="center" vertical="center"/>
      <protection/>
    </xf>
    <xf numFmtId="2" fontId="7" fillId="7" borderId="0" xfId="51" applyNumberFormat="1" applyFont="1" applyFill="1" applyBorder="1" applyAlignment="1">
      <alignment horizontal="left" vertical="center"/>
      <protection/>
    </xf>
    <xf numFmtId="2" fontId="7" fillId="23" borderId="0" xfId="51" applyNumberFormat="1" applyFont="1" applyFill="1" applyBorder="1" applyAlignment="1">
      <alignment horizontal="center" vertical="center"/>
      <protection/>
    </xf>
    <xf numFmtId="2" fontId="11" fillId="23" borderId="0" xfId="51" applyNumberFormat="1" applyFont="1" applyFill="1" applyBorder="1" applyAlignment="1">
      <alignment horizontal="center" vertical="center"/>
      <protection/>
    </xf>
    <xf numFmtId="2" fontId="7" fillId="23" borderId="0" xfId="51" applyNumberFormat="1" applyFont="1" applyFill="1" applyBorder="1" applyAlignment="1">
      <alignment horizontal="left" vertical="center"/>
      <protection/>
    </xf>
    <xf numFmtId="0" fontId="17" fillId="0" borderId="0" xfId="51" applyFont="1" applyAlignment="1">
      <alignment horizontal="left" wrapText="1"/>
      <protection/>
    </xf>
    <xf numFmtId="2" fontId="7" fillId="0" borderId="0" xfId="51" applyNumberFormat="1" applyFont="1" applyBorder="1" applyAlignment="1">
      <alignment horizontal="left"/>
      <protection/>
    </xf>
    <xf numFmtId="0" fontId="0" fillId="0" borderId="51" xfId="56" applyFont="1" applyBorder="1" applyAlignment="1">
      <alignment vertical="top" wrapText="1"/>
      <protection/>
    </xf>
    <xf numFmtId="0" fontId="7" fillId="0" borderId="29" xfId="51" applyNumberFormat="1" applyFont="1" applyFill="1" applyBorder="1" applyAlignment="1" applyProtection="1">
      <alignment vertical="center" wrapText="1"/>
      <protection/>
    </xf>
    <xf numFmtId="2" fontId="7" fillId="0" borderId="52" xfId="51" applyNumberFormat="1" applyFont="1" applyBorder="1" applyAlignment="1">
      <alignment horizontal="center"/>
      <protection/>
    </xf>
    <xf numFmtId="2" fontId="11" fillId="13" borderId="53" xfId="51" applyNumberFormat="1" applyFont="1" applyFill="1" applyBorder="1" applyAlignment="1">
      <alignment horizontal="center"/>
      <protection/>
    </xf>
    <xf numFmtId="2" fontId="7" fillId="0" borderId="26" xfId="51" applyNumberFormat="1" applyFont="1" applyBorder="1" applyAlignment="1">
      <alignment horizontal="left" wrapText="1"/>
      <protection/>
    </xf>
    <xf numFmtId="0" fontId="7" fillId="0" borderId="34" xfId="51" applyNumberFormat="1" applyFont="1" applyFill="1" applyBorder="1" applyAlignment="1" applyProtection="1">
      <alignment vertical="center" wrapText="1"/>
      <protection/>
    </xf>
    <xf numFmtId="0" fontId="7" fillId="0" borderId="10" xfId="51" applyFont="1" applyBorder="1" applyAlignment="1">
      <alignment horizontal="center"/>
      <protection/>
    </xf>
    <xf numFmtId="2" fontId="7" fillId="0" borderId="54" xfId="51" applyNumberFormat="1" applyFont="1" applyBorder="1" applyAlignment="1">
      <alignment horizontal="center"/>
      <protection/>
    </xf>
    <xf numFmtId="2" fontId="11" fillId="13" borderId="55" xfId="51" applyNumberFormat="1" applyFont="1" applyFill="1" applyBorder="1" applyAlignment="1">
      <alignment horizontal="center"/>
      <protection/>
    </xf>
    <xf numFmtId="2" fontId="7" fillId="0" borderId="36" xfId="51" applyNumberFormat="1" applyFont="1" applyBorder="1" applyAlignment="1">
      <alignment horizontal="left"/>
      <protection/>
    </xf>
    <xf numFmtId="0" fontId="7" fillId="0" borderId="56" xfId="51" applyNumberFormat="1" applyFont="1" applyFill="1" applyBorder="1" applyAlignment="1" applyProtection="1">
      <alignment vertical="center" wrapText="1"/>
      <protection/>
    </xf>
    <xf numFmtId="0" fontId="7" fillId="0" borderId="49" xfId="51" applyFont="1" applyBorder="1" applyAlignment="1">
      <alignment horizontal="center" vertical="center"/>
      <protection/>
    </xf>
    <xf numFmtId="0" fontId="7" fillId="0" borderId="42" xfId="51" applyFont="1" applyBorder="1" applyAlignment="1">
      <alignment horizontal="center"/>
      <protection/>
    </xf>
    <xf numFmtId="2" fontId="7" fillId="0" borderId="57" xfId="51" applyNumberFormat="1" applyFont="1" applyBorder="1" applyAlignment="1">
      <alignment horizontal="center"/>
      <protection/>
    </xf>
    <xf numFmtId="2" fontId="11" fillId="13" borderId="58" xfId="51" applyNumberFormat="1" applyFont="1" applyFill="1" applyBorder="1" applyAlignment="1">
      <alignment horizontal="center"/>
      <protection/>
    </xf>
    <xf numFmtId="2" fontId="7" fillId="0" borderId="46" xfId="51" applyNumberFormat="1" applyFont="1" applyBorder="1" applyAlignment="1">
      <alignment horizontal="left"/>
      <protection/>
    </xf>
    <xf numFmtId="0" fontId="7" fillId="0" borderId="29" xfId="51" applyNumberFormat="1" applyFont="1" applyFill="1" applyBorder="1" applyAlignment="1" applyProtection="1">
      <alignment vertical="center"/>
      <protection/>
    </xf>
    <xf numFmtId="0" fontId="7" fillId="0" borderId="34" xfId="51" applyNumberFormat="1" applyFont="1" applyFill="1" applyBorder="1" applyAlignment="1" applyProtection="1">
      <alignment vertical="center"/>
      <protection/>
    </xf>
    <xf numFmtId="2" fontId="7" fillId="0" borderId="35" xfId="51" applyNumberFormat="1" applyFont="1" applyBorder="1" applyAlignment="1">
      <alignment horizontal="left"/>
      <protection/>
    </xf>
    <xf numFmtId="0" fontId="7" fillId="0" borderId="59" xfId="51" applyNumberFormat="1" applyFont="1" applyFill="1" applyBorder="1" applyAlignment="1" applyProtection="1">
      <alignment vertical="center"/>
      <protection/>
    </xf>
    <xf numFmtId="2" fontId="11" fillId="23" borderId="60" xfId="51" applyNumberFormat="1" applyFont="1" applyFill="1" applyBorder="1" applyAlignment="1">
      <alignment horizontal="center"/>
      <protection/>
    </xf>
    <xf numFmtId="0" fontId="14" fillId="0" borderId="15" xfId="51" applyFont="1" applyBorder="1" applyAlignment="1">
      <alignment wrapText="1"/>
      <protection/>
    </xf>
    <xf numFmtId="2" fontId="7" fillId="0" borderId="16" xfId="51" applyNumberFormat="1" applyFont="1" applyFill="1" applyBorder="1" applyAlignment="1">
      <alignment horizontal="center"/>
      <protection/>
    </xf>
    <xf numFmtId="2" fontId="7" fillId="0" borderId="17" xfId="51" applyNumberFormat="1" applyFont="1" applyFill="1" applyBorder="1" applyAlignment="1">
      <alignment horizontal="center"/>
      <protection/>
    </xf>
    <xf numFmtId="0" fontId="7" fillId="0" borderId="27" xfId="51" applyFont="1" applyBorder="1" applyAlignment="1">
      <alignment wrapText="1"/>
      <protection/>
    </xf>
    <xf numFmtId="0" fontId="7" fillId="0" borderId="19" xfId="51" applyFont="1" applyBorder="1" applyAlignment="1">
      <alignment horizontal="center"/>
      <protection/>
    </xf>
    <xf numFmtId="0" fontId="7" fillId="0" borderId="53" xfId="51" applyFont="1" applyBorder="1" applyAlignment="1">
      <alignment horizontal="center"/>
      <protection/>
    </xf>
    <xf numFmtId="0" fontId="7" fillId="0" borderId="55" xfId="51" applyFont="1" applyBorder="1" applyAlignment="1">
      <alignment horizontal="center"/>
      <protection/>
    </xf>
    <xf numFmtId="2" fontId="7" fillId="0" borderId="61" xfId="51" applyNumberFormat="1" applyFont="1" applyBorder="1" applyAlignment="1">
      <alignment horizontal="center"/>
      <protection/>
    </xf>
    <xf numFmtId="0" fontId="13" fillId="7" borderId="15" xfId="51" applyFont="1" applyFill="1" applyBorder="1" applyAlignment="1">
      <alignment wrapText="1"/>
      <protection/>
    </xf>
    <xf numFmtId="0" fontId="7" fillId="7" borderId="62" xfId="51" applyFont="1" applyFill="1" applyBorder="1" applyAlignment="1">
      <alignment horizontal="center"/>
      <protection/>
    </xf>
    <xf numFmtId="2" fontId="7" fillId="7" borderId="17" xfId="51" applyNumberFormat="1" applyFont="1" applyFill="1" applyBorder="1" applyAlignment="1">
      <alignment horizontal="left"/>
      <protection/>
    </xf>
    <xf numFmtId="2" fontId="7" fillId="0" borderId="63" xfId="51" applyNumberFormat="1" applyFont="1" applyBorder="1" applyAlignment="1">
      <alignment horizontal="center"/>
      <protection/>
    </xf>
    <xf numFmtId="0" fontId="7" fillId="0" borderId="41" xfId="51" applyFont="1" applyBorder="1" applyAlignment="1">
      <alignment horizontal="center"/>
      <protection/>
    </xf>
    <xf numFmtId="0" fontId="7" fillId="0" borderId="59" xfId="51" applyFont="1" applyBorder="1" applyAlignment="1">
      <alignment horizontal="center"/>
      <protection/>
    </xf>
    <xf numFmtId="2" fontId="7" fillId="0" borderId="44" xfId="51" applyNumberFormat="1" applyFont="1" applyBorder="1" applyAlignment="1">
      <alignment horizontal="center"/>
      <protection/>
    </xf>
    <xf numFmtId="0" fontId="7" fillId="7" borderId="39" xfId="51" applyFont="1" applyFill="1" applyBorder="1" applyAlignment="1">
      <alignment horizontal="center"/>
      <protection/>
    </xf>
    <xf numFmtId="0" fontId="11" fillId="23" borderId="20" xfId="51" applyFont="1" applyFill="1" applyBorder="1" applyAlignment="1">
      <alignment horizontal="center" wrapText="1"/>
      <protection/>
    </xf>
    <xf numFmtId="0" fontId="11" fillId="23" borderId="45" xfId="51" applyFont="1" applyFill="1" applyBorder="1" applyAlignment="1">
      <alignment horizontal="center" wrapText="1"/>
      <protection/>
    </xf>
    <xf numFmtId="0" fontId="7" fillId="23" borderId="22" xfId="51" applyFont="1" applyFill="1" applyBorder="1" applyAlignment="1">
      <alignment horizontal="center"/>
      <protection/>
    </xf>
    <xf numFmtId="0" fontId="11" fillId="23" borderId="23" xfId="51" applyFont="1" applyFill="1" applyBorder="1" applyAlignment="1">
      <alignment horizontal="center" wrapText="1"/>
      <protection/>
    </xf>
    <xf numFmtId="0" fontId="11" fillId="23" borderId="46" xfId="51" applyFont="1" applyFill="1" applyBorder="1" applyAlignment="1">
      <alignment horizontal="center" wrapText="1"/>
      <protection/>
    </xf>
    <xf numFmtId="0" fontId="7" fillId="0" borderId="64" xfId="51" applyFont="1" applyBorder="1" applyAlignment="1">
      <alignment horizontal="center"/>
      <protection/>
    </xf>
    <xf numFmtId="2" fontId="7" fillId="0" borderId="25" xfId="51" applyNumberFormat="1" applyFont="1" applyBorder="1" applyAlignment="1">
      <alignment horizontal="center"/>
      <protection/>
    </xf>
    <xf numFmtId="0" fontId="7" fillId="0" borderId="41" xfId="51" applyFont="1" applyBorder="1" applyAlignment="1">
      <alignment wrapText="1"/>
      <protection/>
    </xf>
    <xf numFmtId="0" fontId="7" fillId="0" borderId="58" xfId="51" applyFont="1" applyBorder="1" applyAlignment="1">
      <alignment horizontal="center"/>
      <protection/>
    </xf>
    <xf numFmtId="0" fontId="7" fillId="0" borderId="65" xfId="51" applyFont="1" applyBorder="1" applyAlignment="1">
      <alignment horizontal="center"/>
      <protection/>
    </xf>
    <xf numFmtId="2" fontId="11" fillId="13" borderId="37" xfId="51" applyNumberFormat="1" applyFont="1" applyFill="1" applyBorder="1" applyAlignment="1">
      <alignment horizontal="center"/>
      <protection/>
    </xf>
    <xf numFmtId="0" fontId="7" fillId="35" borderId="16" xfId="51" applyFont="1" applyFill="1" applyBorder="1" applyAlignment="1">
      <alignment vertical="center"/>
      <protection/>
    </xf>
    <xf numFmtId="0" fontId="7" fillId="35" borderId="17" xfId="51" applyFont="1" applyFill="1" applyBorder="1" applyAlignment="1">
      <alignment vertical="center"/>
      <protection/>
    </xf>
    <xf numFmtId="0" fontId="0" fillId="0" borderId="62" xfId="56" applyFont="1" applyBorder="1" applyAlignment="1">
      <alignment horizontal="left" vertical="center" wrapText="1"/>
      <protection/>
    </xf>
    <xf numFmtId="0" fontId="7" fillId="7" borderId="49" xfId="51" applyFont="1" applyFill="1" applyBorder="1" applyAlignment="1">
      <alignment horizontal="center"/>
      <protection/>
    </xf>
    <xf numFmtId="0" fontId="7" fillId="0" borderId="24" xfId="51" applyFont="1" applyBorder="1" applyAlignment="1">
      <alignment horizontal="left" vertical="center"/>
      <protection/>
    </xf>
    <xf numFmtId="2" fontId="7" fillId="0" borderId="24" xfId="51" applyNumberFormat="1" applyFont="1" applyBorder="1" applyAlignment="1">
      <alignment horizontal="left" vertical="center"/>
      <protection/>
    </xf>
    <xf numFmtId="2" fontId="7" fillId="0" borderId="25" xfId="51" applyNumberFormat="1" applyFont="1" applyBorder="1" applyAlignment="1">
      <alignment horizontal="left" vertical="center"/>
      <protection/>
    </xf>
    <xf numFmtId="0" fontId="0" fillId="0" borderId="48" xfId="56" applyFont="1" applyBorder="1" applyAlignment="1">
      <alignment horizontal="left" vertical="center" wrapText="1"/>
      <protection/>
    </xf>
    <xf numFmtId="0" fontId="7" fillId="0" borderId="30" xfId="51" applyFont="1" applyFill="1" applyBorder="1" applyAlignment="1">
      <alignment horizontal="center"/>
      <protection/>
    </xf>
    <xf numFmtId="0" fontId="7" fillId="0" borderId="61" xfId="51" applyFont="1" applyBorder="1" applyAlignment="1">
      <alignment horizontal="center" vertical="center"/>
      <protection/>
    </xf>
    <xf numFmtId="2" fontId="7" fillId="0" borderId="61" xfId="51" applyNumberFormat="1" applyFont="1" applyBorder="1" applyAlignment="1">
      <alignment horizontal="left" vertical="center"/>
      <protection/>
    </xf>
    <xf numFmtId="2" fontId="7" fillId="0" borderId="61" xfId="51" applyNumberFormat="1" applyFont="1" applyBorder="1" applyAlignment="1">
      <alignment horizontal="center" vertical="center"/>
      <protection/>
    </xf>
    <xf numFmtId="2" fontId="7" fillId="0" borderId="66" xfId="51" applyNumberFormat="1" applyFont="1" applyBorder="1" applyAlignment="1">
      <alignment horizontal="left" vertical="center"/>
      <protection/>
    </xf>
    <xf numFmtId="0" fontId="7" fillId="0" borderId="10" xfId="51" applyFont="1" applyFill="1" applyBorder="1" applyAlignment="1">
      <alignment horizontal="center"/>
      <protection/>
    </xf>
    <xf numFmtId="0" fontId="0" fillId="0" borderId="59" xfId="56" applyFont="1" applyBorder="1" applyAlignment="1">
      <alignment horizontal="left" vertical="center" wrapText="1"/>
      <protection/>
    </xf>
    <xf numFmtId="0" fontId="7" fillId="0" borderId="42" xfId="51" applyFont="1" applyFill="1" applyBorder="1" applyAlignment="1">
      <alignment horizontal="center"/>
      <protection/>
    </xf>
    <xf numFmtId="0" fontId="7" fillId="0" borderId="42" xfId="51" applyFont="1" applyBorder="1" applyAlignment="1">
      <alignment horizontal="center" vertical="center"/>
      <protection/>
    </xf>
    <xf numFmtId="2" fontId="7" fillId="0" borderId="42" xfId="51" applyNumberFormat="1" applyFont="1" applyBorder="1" applyAlignment="1">
      <alignment horizontal="left" vertical="center"/>
      <protection/>
    </xf>
    <xf numFmtId="2" fontId="7" fillId="0" borderId="67" xfId="51" applyNumberFormat="1" applyFont="1" applyBorder="1" applyAlignment="1">
      <alignment horizontal="center" vertical="center"/>
      <protection/>
    </xf>
    <xf numFmtId="2" fontId="7" fillId="0" borderId="43" xfId="51" applyNumberFormat="1" applyFont="1" applyBorder="1" applyAlignment="1">
      <alignment horizontal="left" vertical="center"/>
      <protection/>
    </xf>
    <xf numFmtId="0" fontId="13" fillId="7" borderId="21" xfId="51" applyFont="1" applyFill="1" applyBorder="1" applyAlignment="1">
      <alignment wrapText="1"/>
      <protection/>
    </xf>
    <xf numFmtId="2" fontId="7" fillId="7" borderId="49" xfId="51" applyNumberFormat="1" applyFont="1" applyFill="1" applyBorder="1" applyAlignment="1">
      <alignment horizontal="center"/>
      <protection/>
    </xf>
    <xf numFmtId="2" fontId="7" fillId="7" borderId="68" xfId="51" applyNumberFormat="1" applyFont="1" applyFill="1" applyBorder="1" applyAlignment="1">
      <alignment horizontal="center"/>
      <protection/>
    </xf>
    <xf numFmtId="2" fontId="7" fillId="7" borderId="21" xfId="51" applyNumberFormat="1" applyFont="1" applyFill="1" applyBorder="1" applyAlignment="1">
      <alignment horizontal="left"/>
      <protection/>
    </xf>
    <xf numFmtId="0" fontId="13" fillId="0" borderId="15" xfId="51" applyFont="1" applyFill="1" applyBorder="1" applyAlignment="1">
      <alignment wrapText="1"/>
      <protection/>
    </xf>
    <xf numFmtId="0" fontId="7" fillId="0" borderId="16" xfId="51" applyFont="1" applyFill="1" applyBorder="1" applyAlignment="1">
      <alignment horizontal="center"/>
      <protection/>
    </xf>
    <xf numFmtId="2" fontId="11" fillId="0" borderId="16" xfId="51" applyNumberFormat="1" applyFont="1" applyFill="1" applyBorder="1" applyAlignment="1">
      <alignment horizontal="center"/>
      <protection/>
    </xf>
    <xf numFmtId="2" fontId="7" fillId="0" borderId="17" xfId="51" applyNumberFormat="1" applyFont="1" applyFill="1" applyBorder="1" applyAlignment="1">
      <alignment horizontal="left"/>
      <protection/>
    </xf>
    <xf numFmtId="2" fontId="11" fillId="13" borderId="18" xfId="51" applyNumberFormat="1" applyFont="1" applyFill="1" applyBorder="1" applyAlignment="1">
      <alignment horizontal="center"/>
      <protection/>
    </xf>
    <xf numFmtId="2" fontId="7" fillId="7" borderId="46" xfId="51" applyNumberFormat="1" applyFont="1" applyFill="1" applyBorder="1" applyAlignment="1">
      <alignment horizontal="left"/>
      <protection/>
    </xf>
    <xf numFmtId="0" fontId="0" fillId="0" borderId="28" xfId="56" applyFont="1" applyBorder="1" applyAlignment="1">
      <alignment horizontal="left" vertical="center" wrapText="1"/>
      <protection/>
    </xf>
    <xf numFmtId="2" fontId="7" fillId="0" borderId="52" xfId="51" applyNumberFormat="1" applyFont="1" applyFill="1" applyBorder="1" applyAlignment="1">
      <alignment horizontal="center"/>
      <protection/>
    </xf>
    <xf numFmtId="2" fontId="7" fillId="0" borderId="53" xfId="51" applyNumberFormat="1" applyFont="1" applyFill="1" applyBorder="1" applyAlignment="1">
      <alignment horizontal="center"/>
      <protection/>
    </xf>
    <xf numFmtId="2" fontId="7" fillId="0" borderId="26" xfId="51" applyNumberFormat="1" applyFont="1" applyFill="1" applyBorder="1" applyAlignment="1">
      <alignment horizontal="left"/>
      <protection/>
    </xf>
    <xf numFmtId="0" fontId="7" fillId="0" borderId="0" xfId="51" applyFont="1" applyBorder="1">
      <alignment/>
      <protection/>
    </xf>
    <xf numFmtId="0" fontId="0" fillId="0" borderId="33" xfId="56" applyFont="1" applyBorder="1" applyAlignment="1">
      <alignment horizontal="left" vertical="center" wrapText="1"/>
      <protection/>
    </xf>
    <xf numFmtId="2" fontId="7" fillId="0" borderId="54" xfId="51" applyNumberFormat="1" applyFont="1" applyFill="1" applyBorder="1" applyAlignment="1">
      <alignment horizontal="center"/>
      <protection/>
    </xf>
    <xf numFmtId="2" fontId="7" fillId="0" borderId="55" xfId="51" applyNumberFormat="1" applyFont="1" applyFill="1" applyBorder="1" applyAlignment="1">
      <alignment horizontal="center"/>
      <protection/>
    </xf>
    <xf numFmtId="2" fontId="7" fillId="0" borderId="36" xfId="51" applyNumberFormat="1" applyFont="1" applyFill="1" applyBorder="1" applyAlignment="1">
      <alignment horizontal="left"/>
      <protection/>
    </xf>
    <xf numFmtId="0" fontId="13" fillId="0" borderId="41" xfId="51" applyFont="1" applyFill="1" applyBorder="1" applyAlignment="1">
      <alignment wrapText="1"/>
      <protection/>
    </xf>
    <xf numFmtId="2" fontId="7" fillId="0" borderId="57" xfId="51" applyNumberFormat="1" applyFont="1" applyFill="1" applyBorder="1" applyAlignment="1">
      <alignment horizontal="center"/>
      <protection/>
    </xf>
    <xf numFmtId="2" fontId="7" fillId="0" borderId="58" xfId="51" applyNumberFormat="1" applyFont="1" applyFill="1" applyBorder="1" applyAlignment="1">
      <alignment horizontal="center"/>
      <protection/>
    </xf>
    <xf numFmtId="2" fontId="7" fillId="0" borderId="44" xfId="51" applyNumberFormat="1" applyFont="1" applyFill="1" applyBorder="1" applyAlignment="1">
      <alignment horizontal="left"/>
      <protection/>
    </xf>
    <xf numFmtId="0" fontId="16" fillId="7" borderId="62" xfId="56" applyFont="1" applyFill="1" applyBorder="1" applyAlignment="1">
      <alignment vertical="center" wrapText="1"/>
      <protection/>
    </xf>
    <xf numFmtId="0" fontId="7" fillId="7" borderId="24" xfId="51" applyFont="1" applyFill="1" applyBorder="1" applyAlignment="1">
      <alignment horizontal="center"/>
      <protection/>
    </xf>
    <xf numFmtId="2" fontId="11" fillId="19" borderId="37" xfId="51" applyNumberFormat="1" applyFont="1" applyFill="1" applyBorder="1" applyAlignment="1">
      <alignment horizontal="center" vertical="center"/>
      <protection/>
    </xf>
    <xf numFmtId="2" fontId="7" fillId="7" borderId="25" xfId="51" applyNumberFormat="1" applyFont="1" applyFill="1" applyBorder="1" applyAlignment="1">
      <alignment horizontal="left"/>
      <protection/>
    </xf>
    <xf numFmtId="0" fontId="0" fillId="0" borderId="12" xfId="56" applyFont="1" applyBorder="1" applyAlignment="1">
      <alignment vertical="top" wrapText="1"/>
      <protection/>
    </xf>
    <xf numFmtId="0" fontId="0" fillId="0" borderId="51" xfId="56" applyFont="1" applyBorder="1" applyAlignment="1">
      <alignment horizontal="center" vertical="center"/>
      <protection/>
    </xf>
    <xf numFmtId="0" fontId="7" fillId="0" borderId="30" xfId="51" applyNumberFormat="1" applyFont="1" applyFill="1" applyBorder="1" applyAlignment="1" applyProtection="1">
      <alignment horizontal="center" vertical="center" wrapText="1"/>
      <protection/>
    </xf>
    <xf numFmtId="0" fontId="7" fillId="0" borderId="52" xfId="51" applyFont="1" applyBorder="1" applyAlignment="1">
      <alignment horizontal="center"/>
      <protection/>
    </xf>
    <xf numFmtId="2" fontId="7" fillId="0" borderId="69" xfId="51" applyNumberFormat="1" applyFont="1" applyBorder="1" applyAlignment="1">
      <alignment horizontal="center"/>
      <protection/>
    </xf>
    <xf numFmtId="0" fontId="11" fillId="19" borderId="37" xfId="51" applyFont="1" applyFill="1" applyBorder="1" applyAlignment="1">
      <alignment horizontal="center" vertical="center"/>
      <protection/>
    </xf>
    <xf numFmtId="2" fontId="7" fillId="0" borderId="26" xfId="51" applyNumberFormat="1" applyFont="1" applyBorder="1" applyAlignment="1">
      <alignment horizontal="left" vertical="center"/>
      <protection/>
    </xf>
    <xf numFmtId="0" fontId="7" fillId="0" borderId="48" xfId="51" applyNumberFormat="1" applyFont="1" applyFill="1" applyBorder="1" applyAlignment="1" applyProtection="1">
      <alignment vertical="center" wrapText="1"/>
      <protection/>
    </xf>
    <xf numFmtId="0" fontId="7" fillId="0" borderId="51" xfId="51" applyNumberFormat="1" applyFont="1" applyFill="1" applyBorder="1" applyAlignment="1" applyProtection="1">
      <alignment horizontal="center" vertical="center" wrapText="1"/>
      <protection/>
    </xf>
    <xf numFmtId="0" fontId="7" fillId="0" borderId="70" xfId="51" applyFont="1" applyBorder="1" applyAlignment="1">
      <alignment horizontal="center"/>
      <protection/>
    </xf>
    <xf numFmtId="0" fontId="7" fillId="0" borderId="59" xfId="51" applyFont="1" applyFill="1" applyBorder="1">
      <alignment/>
      <protection/>
    </xf>
    <xf numFmtId="0" fontId="7" fillId="0" borderId="57" xfId="51" applyFont="1" applyBorder="1" applyAlignment="1">
      <alignment horizontal="center"/>
      <protection/>
    </xf>
    <xf numFmtId="2" fontId="7" fillId="0" borderId="71" xfId="51" applyNumberFormat="1" applyFont="1" applyBorder="1" applyAlignment="1">
      <alignment horizontal="center"/>
      <protection/>
    </xf>
    <xf numFmtId="2" fontId="7" fillId="0" borderId="44" xfId="51" applyNumberFormat="1" applyFont="1" applyBorder="1" applyAlignment="1">
      <alignment horizontal="left" vertical="center"/>
      <protection/>
    </xf>
    <xf numFmtId="0" fontId="7" fillId="0" borderId="20" xfId="51" applyFont="1" applyBorder="1" applyAlignment="1">
      <alignment wrapText="1"/>
      <protection/>
    </xf>
    <xf numFmtId="0" fontId="7" fillId="0" borderId="20" xfId="51" applyFont="1" applyBorder="1">
      <alignment/>
      <protection/>
    </xf>
    <xf numFmtId="2" fontId="7" fillId="0" borderId="20" xfId="51" applyNumberFormat="1" applyFont="1" applyBorder="1">
      <alignment/>
      <protection/>
    </xf>
    <xf numFmtId="0" fontId="13" fillId="0" borderId="22" xfId="51" applyFont="1" applyFill="1" applyBorder="1" applyAlignment="1">
      <alignment wrapText="1"/>
      <protection/>
    </xf>
    <xf numFmtId="0" fontId="7" fillId="0" borderId="23" xfId="51" applyFont="1" applyFill="1" applyBorder="1" applyAlignment="1">
      <alignment horizontal="center"/>
      <protection/>
    </xf>
    <xf numFmtId="2" fontId="7" fillId="0" borderId="23" xfId="51" applyNumberFormat="1" applyFont="1" applyFill="1" applyBorder="1" applyAlignment="1">
      <alignment horizontal="center"/>
      <protection/>
    </xf>
    <xf numFmtId="2" fontId="11" fillId="0" borderId="23" xfId="51" applyNumberFormat="1" applyFont="1" applyFill="1" applyBorder="1" applyAlignment="1">
      <alignment horizontal="center"/>
      <protection/>
    </xf>
    <xf numFmtId="2" fontId="7" fillId="0" borderId="46" xfId="51" applyNumberFormat="1" applyFont="1" applyFill="1" applyBorder="1" applyAlignment="1">
      <alignment horizontal="left"/>
      <protection/>
    </xf>
    <xf numFmtId="0" fontId="14" fillId="0" borderId="0" xfId="51" applyFont="1" applyBorder="1" applyAlignment="1">
      <alignment wrapText="1"/>
      <protection/>
    </xf>
    <xf numFmtId="2" fontId="7" fillId="0" borderId="0" xfId="51" applyNumberFormat="1" applyFont="1" applyBorder="1">
      <alignment/>
      <protection/>
    </xf>
    <xf numFmtId="0" fontId="7" fillId="0" borderId="33" xfId="51" applyFont="1" applyBorder="1" applyAlignment="1">
      <alignment wrapText="1"/>
      <protection/>
    </xf>
    <xf numFmtId="2" fontId="7" fillId="0" borderId="72" xfId="51" applyNumberFormat="1" applyFont="1" applyBorder="1" applyAlignment="1">
      <alignment horizontal="center"/>
      <protection/>
    </xf>
    <xf numFmtId="0" fontId="13" fillId="0" borderId="19" xfId="51" applyFont="1" applyFill="1" applyBorder="1" applyAlignment="1">
      <alignment wrapText="1"/>
      <protection/>
    </xf>
    <xf numFmtId="0" fontId="7" fillId="0" borderId="20" xfId="51" applyFont="1" applyFill="1" applyBorder="1" applyAlignment="1">
      <alignment horizontal="center"/>
      <protection/>
    </xf>
    <xf numFmtId="2" fontId="7" fillId="0" borderId="20" xfId="51" applyNumberFormat="1" applyFont="1" applyFill="1" applyBorder="1" applyAlignment="1">
      <alignment horizontal="center"/>
      <protection/>
    </xf>
    <xf numFmtId="2" fontId="11" fillId="0" borderId="20" xfId="51" applyNumberFormat="1" applyFont="1" applyFill="1" applyBorder="1" applyAlignment="1">
      <alignment horizontal="center"/>
      <protection/>
    </xf>
    <xf numFmtId="2" fontId="7" fillId="0" borderId="45" xfId="51" applyNumberFormat="1" applyFont="1" applyFill="1" applyBorder="1" applyAlignment="1">
      <alignment horizontal="left"/>
      <protection/>
    </xf>
    <xf numFmtId="0" fontId="7" fillId="0" borderId="16" xfId="51" applyFont="1" applyBorder="1">
      <alignment/>
      <protection/>
    </xf>
    <xf numFmtId="2" fontId="7" fillId="0" borderId="16" xfId="51" applyNumberFormat="1" applyFont="1" applyBorder="1">
      <alignment/>
      <protection/>
    </xf>
    <xf numFmtId="2" fontId="7" fillId="0" borderId="17" xfId="51" applyNumberFormat="1" applyFont="1" applyBorder="1">
      <alignment/>
      <protection/>
    </xf>
    <xf numFmtId="0" fontId="7" fillId="0" borderId="0" xfId="51" applyFont="1" applyBorder="1" applyAlignment="1">
      <alignment wrapText="1"/>
      <protection/>
    </xf>
    <xf numFmtId="0" fontId="10" fillId="0" borderId="0" xfId="51" applyFont="1" applyAlignment="1">
      <alignment horizontal="left" wrapText="1"/>
      <protection/>
    </xf>
    <xf numFmtId="0" fontId="17" fillId="0" borderId="0" xfId="51" applyFont="1" applyAlignment="1">
      <alignment horizontal="left"/>
      <protection/>
    </xf>
    <xf numFmtId="2" fontId="17" fillId="0" borderId="0" xfId="51" applyNumberFormat="1" applyFont="1" applyAlignment="1">
      <alignment horizontal="left"/>
      <protection/>
    </xf>
    <xf numFmtId="0" fontId="7" fillId="0" borderId="0" xfId="51" applyFont="1" applyAlignment="1">
      <alignment wrapText="1"/>
      <protection/>
    </xf>
    <xf numFmtId="0" fontId="11" fillId="23" borderId="60" xfId="51" applyFont="1" applyFill="1" applyBorder="1" applyAlignment="1">
      <alignment horizontal="center" wrapText="1"/>
      <protection/>
    </xf>
    <xf numFmtId="0" fontId="11" fillId="23" borderId="73" xfId="51" applyFont="1" applyFill="1" applyBorder="1" applyAlignment="1">
      <alignment horizontal="center"/>
      <protection/>
    </xf>
    <xf numFmtId="2" fontId="11" fillId="23" borderId="0" xfId="51" applyNumberFormat="1" applyFont="1" applyFill="1" applyBorder="1" applyAlignment="1">
      <alignment horizontal="center"/>
      <protection/>
    </xf>
    <xf numFmtId="0" fontId="14" fillId="0" borderId="19" xfId="51" applyFont="1" applyBorder="1" applyAlignment="1">
      <alignment wrapText="1"/>
      <protection/>
    </xf>
    <xf numFmtId="0" fontId="7" fillId="0" borderId="19" xfId="51" applyFont="1" applyFill="1" applyBorder="1" applyAlignment="1">
      <alignment horizontal="center"/>
      <protection/>
    </xf>
    <xf numFmtId="2" fontId="7" fillId="0" borderId="18" xfId="51" applyNumberFormat="1" applyFont="1" applyFill="1" applyBorder="1" applyAlignment="1">
      <alignment horizontal="center"/>
      <protection/>
    </xf>
    <xf numFmtId="0" fontId="7" fillId="0" borderId="62" xfId="51" applyFont="1" applyBorder="1" applyAlignment="1">
      <alignment wrapText="1"/>
      <protection/>
    </xf>
    <xf numFmtId="0" fontId="7" fillId="0" borderId="24" xfId="51" applyFont="1" applyBorder="1" applyAlignment="1">
      <alignment horizontal="center"/>
      <protection/>
    </xf>
    <xf numFmtId="2" fontId="7" fillId="0" borderId="24" xfId="51" applyNumberFormat="1" applyFont="1" applyBorder="1" applyAlignment="1">
      <alignment horizontal="center"/>
      <protection/>
    </xf>
    <xf numFmtId="2" fontId="7" fillId="0" borderId="37" xfId="51" applyNumberFormat="1" applyFont="1" applyBorder="1" applyAlignment="1">
      <alignment horizontal="left"/>
      <protection/>
    </xf>
    <xf numFmtId="0" fontId="7" fillId="0" borderId="15" xfId="51" applyFont="1" applyBorder="1" applyAlignment="1">
      <alignment wrapText="1"/>
      <protection/>
    </xf>
    <xf numFmtId="0" fontId="7" fillId="0" borderId="59" xfId="51" applyFont="1" applyBorder="1" applyAlignment="1">
      <alignment wrapText="1"/>
      <protection/>
    </xf>
    <xf numFmtId="2" fontId="11" fillId="0" borderId="37" xfId="51" applyNumberFormat="1" applyFont="1" applyFill="1" applyBorder="1" applyAlignment="1">
      <alignment horizontal="center"/>
      <protection/>
    </xf>
    <xf numFmtId="2" fontId="7" fillId="23" borderId="74" xfId="51" applyNumberFormat="1" applyFont="1" applyFill="1" applyBorder="1" applyAlignment="1">
      <alignment horizontal="center"/>
      <protection/>
    </xf>
    <xf numFmtId="2" fontId="11" fillId="23" borderId="50" xfId="51" applyNumberFormat="1" applyFont="1" applyFill="1" applyBorder="1" applyAlignment="1">
      <alignment horizontal="center"/>
      <protection/>
    </xf>
    <xf numFmtId="2" fontId="11" fillId="23" borderId="75" xfId="51" applyNumberFormat="1" applyFont="1" applyFill="1" applyBorder="1" applyAlignment="1">
      <alignment horizontal="center"/>
      <protection/>
    </xf>
    <xf numFmtId="0" fontId="7" fillId="0" borderId="62" xfId="51" applyFont="1" applyBorder="1">
      <alignment/>
      <protection/>
    </xf>
    <xf numFmtId="0" fontId="7" fillId="0" borderId="47" xfId="51" applyFont="1" applyBorder="1" applyAlignment="1">
      <alignment horizontal="center"/>
      <protection/>
    </xf>
    <xf numFmtId="0" fontId="7" fillId="0" borderId="51" xfId="51" applyFont="1" applyBorder="1" applyAlignment="1">
      <alignment horizontal="center"/>
      <protection/>
    </xf>
    <xf numFmtId="2" fontId="7" fillId="0" borderId="51" xfId="51" applyNumberFormat="1" applyFont="1" applyBorder="1" applyAlignment="1">
      <alignment horizontal="center"/>
      <protection/>
    </xf>
    <xf numFmtId="2" fontId="11" fillId="7" borderId="70" xfId="51" applyNumberFormat="1" applyFont="1" applyFill="1" applyBorder="1" applyAlignment="1">
      <alignment horizontal="center" vertical="center"/>
      <protection/>
    </xf>
    <xf numFmtId="2" fontId="7" fillId="0" borderId="18" xfId="51" applyNumberFormat="1" applyFont="1" applyBorder="1" applyAlignment="1">
      <alignment horizontal="left"/>
      <protection/>
    </xf>
    <xf numFmtId="0" fontId="7" fillId="0" borderId="18" xfId="51" applyFont="1" applyFill="1" applyBorder="1" applyAlignment="1">
      <alignment horizontal="center"/>
      <protection/>
    </xf>
    <xf numFmtId="0" fontId="7" fillId="0" borderId="20" xfId="51" applyFont="1" applyFill="1" applyBorder="1" applyAlignment="1">
      <alignment horizontal="left"/>
      <protection/>
    </xf>
    <xf numFmtId="0" fontId="7" fillId="0" borderId="63" xfId="51" applyFont="1" applyBorder="1" applyAlignment="1">
      <alignment horizontal="center"/>
      <protection/>
    </xf>
    <xf numFmtId="2" fontId="7" fillId="0" borderId="55" xfId="51" applyNumberFormat="1" applyFont="1" applyBorder="1" applyAlignment="1">
      <alignment horizontal="center"/>
      <protection/>
    </xf>
    <xf numFmtId="0" fontId="7" fillId="0" borderId="76" xfId="51" applyFont="1" applyBorder="1" applyAlignment="1">
      <alignment wrapText="1"/>
      <protection/>
    </xf>
    <xf numFmtId="0" fontId="7" fillId="0" borderId="77" xfId="51" applyFont="1" applyBorder="1" applyAlignment="1">
      <alignment horizontal="center"/>
      <protection/>
    </xf>
    <xf numFmtId="0" fontId="7" fillId="0" borderId="78" xfId="51" applyFont="1" applyBorder="1" applyAlignment="1">
      <alignment horizontal="center"/>
      <protection/>
    </xf>
    <xf numFmtId="2" fontId="7" fillId="0" borderId="67" xfId="51" applyNumberFormat="1" applyFont="1" applyBorder="1" applyAlignment="1">
      <alignment horizontal="center"/>
      <protection/>
    </xf>
    <xf numFmtId="2" fontId="7" fillId="0" borderId="79" xfId="51" applyNumberFormat="1" applyFont="1" applyBorder="1" applyAlignment="1">
      <alignment horizontal="center"/>
      <protection/>
    </xf>
    <xf numFmtId="2" fontId="7" fillId="0" borderId="77" xfId="51" applyNumberFormat="1" applyFont="1" applyBorder="1" applyAlignment="1">
      <alignment horizontal="center"/>
      <protection/>
    </xf>
    <xf numFmtId="0" fontId="7" fillId="0" borderId="37" xfId="51" applyFont="1" applyBorder="1" applyAlignment="1">
      <alignment horizontal="center"/>
      <protection/>
    </xf>
    <xf numFmtId="0" fontId="7" fillId="0" borderId="38" xfId="51" applyFont="1" applyFill="1" applyBorder="1" applyAlignment="1">
      <alignment horizontal="center"/>
      <protection/>
    </xf>
    <xf numFmtId="2" fontId="7" fillId="0" borderId="24" xfId="51" applyNumberFormat="1" applyFont="1" applyFill="1" applyBorder="1" applyAlignment="1">
      <alignment horizontal="center"/>
      <protection/>
    </xf>
    <xf numFmtId="2" fontId="7" fillId="0" borderId="39" xfId="51" applyNumberFormat="1" applyFont="1" applyFill="1" applyBorder="1" applyAlignment="1">
      <alignment horizontal="center"/>
      <protection/>
    </xf>
    <xf numFmtId="2" fontId="7" fillId="0" borderId="37" xfId="51" applyNumberFormat="1" applyFont="1" applyFill="1" applyBorder="1" applyAlignment="1">
      <alignment horizontal="center"/>
      <protection/>
    </xf>
    <xf numFmtId="0" fontId="7" fillId="0" borderId="29" xfId="51" applyFont="1" applyBorder="1" applyAlignment="1">
      <alignment wrapText="1"/>
      <protection/>
    </xf>
    <xf numFmtId="2" fontId="7" fillId="0" borderId="53" xfId="51" applyNumberFormat="1" applyFont="1" applyBorder="1" applyAlignment="1">
      <alignment horizontal="center"/>
      <protection/>
    </xf>
    <xf numFmtId="0" fontId="7" fillId="0" borderId="80" xfId="51" applyFont="1" applyBorder="1" applyAlignment="1">
      <alignment wrapText="1"/>
      <protection/>
    </xf>
    <xf numFmtId="0" fontId="7" fillId="0" borderId="67" xfId="51" applyFont="1" applyBorder="1" applyAlignment="1">
      <alignment horizontal="center"/>
      <protection/>
    </xf>
    <xf numFmtId="0" fontId="13" fillId="0" borderId="37" xfId="51" applyFont="1" applyFill="1" applyBorder="1" applyAlignment="1">
      <alignment wrapText="1"/>
      <protection/>
    </xf>
    <xf numFmtId="0" fontId="7" fillId="0" borderId="24" xfId="51" applyFont="1" applyFill="1" applyBorder="1" applyAlignment="1">
      <alignment horizontal="center"/>
      <protection/>
    </xf>
    <xf numFmtId="0" fontId="13" fillId="7" borderId="62" xfId="51" applyFont="1" applyFill="1" applyBorder="1" applyAlignment="1">
      <alignment wrapText="1"/>
      <protection/>
    </xf>
    <xf numFmtId="2" fontId="11" fillId="7" borderId="24" xfId="51" applyNumberFormat="1" applyFont="1" applyFill="1" applyBorder="1" applyAlignment="1">
      <alignment horizontal="center"/>
      <protection/>
    </xf>
    <xf numFmtId="0" fontId="13" fillId="0" borderId="0" xfId="51" applyFont="1" applyFill="1" applyBorder="1" applyAlignment="1">
      <alignment wrapText="1"/>
      <protection/>
    </xf>
    <xf numFmtId="0" fontId="7" fillId="0" borderId="0" xfId="51" applyFont="1" applyFill="1" applyBorder="1" applyAlignment="1">
      <alignment horizontal="center"/>
      <protection/>
    </xf>
    <xf numFmtId="2" fontId="11" fillId="0" borderId="0" xfId="51" applyNumberFormat="1" applyFont="1" applyFill="1" applyBorder="1" applyAlignment="1">
      <alignment horizontal="center"/>
      <protection/>
    </xf>
    <xf numFmtId="2" fontId="7" fillId="0" borderId="0" xfId="51" applyNumberFormat="1" applyFont="1" applyFill="1" applyBorder="1" applyAlignment="1">
      <alignment horizontal="left"/>
      <protection/>
    </xf>
    <xf numFmtId="0" fontId="7" fillId="0" borderId="81" xfId="51" applyFont="1" applyFill="1" applyBorder="1" applyAlignment="1">
      <alignment wrapText="1"/>
      <protection/>
    </xf>
    <xf numFmtId="0" fontId="7" fillId="0" borderId="82" xfId="51" applyFont="1" applyFill="1" applyBorder="1" applyAlignment="1">
      <alignment horizontal="center"/>
      <protection/>
    </xf>
    <xf numFmtId="2" fontId="7" fillId="0" borderId="61" xfId="51" applyNumberFormat="1" applyFont="1" applyFill="1" applyBorder="1" applyAlignment="1">
      <alignment horizontal="center"/>
      <protection/>
    </xf>
    <xf numFmtId="2" fontId="11" fillId="0" borderId="61" xfId="51" applyNumberFormat="1" applyFont="1" applyFill="1" applyBorder="1" applyAlignment="1">
      <alignment horizontal="center"/>
      <protection/>
    </xf>
    <xf numFmtId="0" fontId="7" fillId="0" borderId="54" xfId="51" applyNumberFormat="1" applyFont="1" applyFill="1" applyBorder="1" applyAlignment="1" applyProtection="1">
      <alignment vertical="center" wrapText="1"/>
      <protection/>
    </xf>
    <xf numFmtId="0" fontId="7" fillId="0" borderId="63" xfId="51" applyFont="1" applyBorder="1">
      <alignment/>
      <protection/>
    </xf>
    <xf numFmtId="0" fontId="7" fillId="0" borderId="10" xfId="51" applyFont="1" applyBorder="1">
      <alignment/>
      <protection/>
    </xf>
    <xf numFmtId="2" fontId="7" fillId="0" borderId="10" xfId="51" applyNumberFormat="1" applyFont="1" applyBorder="1">
      <alignment/>
      <protection/>
    </xf>
    <xf numFmtId="2" fontId="7" fillId="7" borderId="39" xfId="51" applyNumberFormat="1" applyFont="1" applyFill="1" applyBorder="1" applyAlignment="1">
      <alignment horizontal="center"/>
      <protection/>
    </xf>
    <xf numFmtId="2" fontId="11" fillId="19" borderId="37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wrapText="1"/>
      <protection/>
    </xf>
    <xf numFmtId="0" fontId="12" fillId="35" borderId="15" xfId="51" applyFont="1" applyFill="1" applyBorder="1" applyAlignment="1">
      <alignment vertical="center"/>
      <protection/>
    </xf>
    <xf numFmtId="0" fontId="7" fillId="0" borderId="20" xfId="51" applyFont="1" applyBorder="1" applyAlignment="1">
      <alignment/>
      <protection/>
    </xf>
    <xf numFmtId="2" fontId="7" fillId="0" borderId="45" xfId="51" applyNumberFormat="1" applyFont="1" applyFill="1" applyBorder="1" applyAlignment="1">
      <alignment horizontal="center"/>
      <protection/>
    </xf>
    <xf numFmtId="2" fontId="7" fillId="0" borderId="31" xfId="51" applyNumberFormat="1" applyFont="1" applyBorder="1" applyAlignment="1">
      <alignment horizontal="left"/>
      <protection/>
    </xf>
    <xf numFmtId="2" fontId="7" fillId="0" borderId="43" xfId="51" applyNumberFormat="1" applyFont="1" applyBorder="1" applyAlignment="1">
      <alignment horizontal="left"/>
      <protection/>
    </xf>
    <xf numFmtId="2" fontId="11" fillId="7" borderId="68" xfId="51" applyNumberFormat="1" applyFont="1" applyFill="1" applyBorder="1" applyAlignment="1">
      <alignment horizontal="center"/>
      <protection/>
    </xf>
    <xf numFmtId="0" fontId="13" fillId="0" borderId="83" xfId="51" applyFont="1" applyFill="1" applyBorder="1" applyAlignment="1">
      <alignment wrapText="1"/>
      <protection/>
    </xf>
    <xf numFmtId="0" fontId="7" fillId="0" borderId="47" xfId="51" applyFont="1" applyFill="1" applyBorder="1" applyAlignment="1">
      <alignment horizontal="center"/>
      <protection/>
    </xf>
    <xf numFmtId="2" fontId="7" fillId="0" borderId="47" xfId="51" applyNumberFormat="1" applyFont="1" applyFill="1" applyBorder="1" applyAlignment="1">
      <alignment horizontal="center"/>
      <protection/>
    </xf>
    <xf numFmtId="2" fontId="7" fillId="0" borderId="84" xfId="51" applyNumberFormat="1" applyFont="1" applyFill="1" applyBorder="1" applyAlignment="1">
      <alignment horizontal="center"/>
      <protection/>
    </xf>
    <xf numFmtId="2" fontId="11" fillId="7" borderId="37" xfId="51" applyNumberFormat="1" applyFont="1" applyFill="1" applyBorder="1" applyAlignment="1">
      <alignment horizontal="center"/>
      <protection/>
    </xf>
    <xf numFmtId="2" fontId="11" fillId="0" borderId="47" xfId="51" applyNumberFormat="1" applyFont="1" applyFill="1" applyBorder="1" applyAlignment="1">
      <alignment horizontal="center"/>
      <protection/>
    </xf>
    <xf numFmtId="2" fontId="7" fillId="0" borderId="74" xfId="51" applyNumberFormat="1" applyFont="1" applyFill="1" applyBorder="1" applyAlignment="1">
      <alignment horizontal="left"/>
      <protection/>
    </xf>
    <xf numFmtId="0" fontId="7" fillId="0" borderId="62" xfId="51" applyNumberFormat="1" applyFont="1" applyFill="1" applyBorder="1" applyAlignment="1" applyProtection="1">
      <alignment vertical="center" wrapText="1"/>
      <protection/>
    </xf>
    <xf numFmtId="0" fontId="7" fillId="0" borderId="24" xfId="51" applyNumberFormat="1" applyFont="1" applyFill="1" applyBorder="1" applyAlignment="1" applyProtection="1">
      <alignment vertical="center" wrapText="1"/>
      <protection/>
    </xf>
    <xf numFmtId="2" fontId="7" fillId="0" borderId="24" xfId="51" applyNumberFormat="1" applyFont="1" applyBorder="1">
      <alignment/>
      <protection/>
    </xf>
    <xf numFmtId="0" fontId="7" fillId="0" borderId="24" xfId="51" applyFont="1" applyBorder="1">
      <alignment/>
      <protection/>
    </xf>
    <xf numFmtId="0" fontId="7" fillId="0" borderId="39" xfId="51" applyFont="1" applyBorder="1">
      <alignment/>
      <protection/>
    </xf>
    <xf numFmtId="0" fontId="7" fillId="0" borderId="17" xfId="51" applyFont="1" applyBorder="1">
      <alignment/>
      <protection/>
    </xf>
    <xf numFmtId="0" fontId="7" fillId="0" borderId="0" xfId="51" applyNumberFormat="1" applyFont="1" applyFill="1" applyBorder="1" applyAlignment="1" applyProtection="1">
      <alignment vertical="center" wrapText="1" shrinkToFit="1"/>
      <protection/>
    </xf>
    <xf numFmtId="0" fontId="7" fillId="0" borderId="0" xfId="51" applyFont="1" applyAlignment="1">
      <alignment vertical="center"/>
      <protection/>
    </xf>
    <xf numFmtId="0" fontId="7" fillId="0" borderId="48" xfId="51" applyFont="1" applyBorder="1" applyAlignment="1">
      <alignment wrapText="1"/>
      <protection/>
    </xf>
    <xf numFmtId="0" fontId="7" fillId="0" borderId="61" xfId="51" applyFont="1" applyBorder="1" applyAlignment="1">
      <alignment horizontal="center"/>
      <protection/>
    </xf>
    <xf numFmtId="2" fontId="7" fillId="0" borderId="66" xfId="51" applyNumberFormat="1" applyFont="1" applyBorder="1" applyAlignment="1">
      <alignment horizontal="center"/>
      <protection/>
    </xf>
    <xf numFmtId="0" fontId="7" fillId="0" borderId="34" xfId="51" applyFont="1" applyBorder="1" applyAlignment="1">
      <alignment wrapText="1"/>
      <protection/>
    </xf>
    <xf numFmtId="2" fontId="7" fillId="0" borderId="25" xfId="51" applyNumberFormat="1" applyFont="1" applyFill="1" applyBorder="1" applyAlignment="1">
      <alignment horizontal="center"/>
      <protection/>
    </xf>
    <xf numFmtId="2" fontId="11" fillId="0" borderId="25" xfId="51" applyNumberFormat="1" applyFont="1" applyFill="1" applyBorder="1" applyAlignment="1">
      <alignment horizontal="center"/>
      <protection/>
    </xf>
    <xf numFmtId="0" fontId="13" fillId="0" borderId="62" xfId="51" applyFont="1" applyFill="1" applyBorder="1" applyAlignment="1">
      <alignment wrapText="1"/>
      <protection/>
    </xf>
    <xf numFmtId="2" fontId="7" fillId="0" borderId="25" xfId="51" applyNumberFormat="1" applyFont="1" applyFill="1" applyBorder="1" applyAlignment="1">
      <alignment horizontal="left"/>
      <protection/>
    </xf>
    <xf numFmtId="0" fontId="7" fillId="0" borderId="0" xfId="51" applyNumberFormat="1" applyFont="1" applyFill="1" applyBorder="1" applyAlignment="1" applyProtection="1">
      <alignment vertical="center" wrapText="1"/>
      <protection/>
    </xf>
    <xf numFmtId="0" fontId="7" fillId="0" borderId="0" xfId="51" applyFont="1" applyBorder="1" applyAlignment="1">
      <alignment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2" fontId="7" fillId="23" borderId="0" xfId="51" applyNumberFormat="1" applyFont="1" applyFill="1" applyBorder="1" applyAlignment="1">
      <alignment horizontal="center"/>
      <protection/>
    </xf>
    <xf numFmtId="0" fontId="7" fillId="0" borderId="19" xfId="51" applyFont="1" applyFill="1" applyBorder="1" applyAlignment="1">
      <alignment horizontal="left"/>
      <protection/>
    </xf>
    <xf numFmtId="2" fontId="11" fillId="7" borderId="30" xfId="51" applyNumberFormat="1" applyFont="1" applyFill="1" applyBorder="1" applyAlignment="1">
      <alignment horizontal="center" vertical="center"/>
      <protection/>
    </xf>
    <xf numFmtId="2" fontId="11" fillId="7" borderId="42" xfId="51" applyNumberFormat="1" applyFont="1" applyFill="1" applyBorder="1" applyAlignment="1">
      <alignment horizontal="center" vertical="center"/>
      <protection/>
    </xf>
    <xf numFmtId="0" fontId="17" fillId="0" borderId="0" xfId="51" applyFont="1" applyFill="1" applyBorder="1" applyAlignment="1">
      <alignment horizontal="left" wrapText="1"/>
      <protection/>
    </xf>
    <xf numFmtId="0" fontId="7" fillId="0" borderId="0" xfId="51" applyFont="1" applyFill="1" applyBorder="1">
      <alignment/>
      <protection/>
    </xf>
    <xf numFmtId="0" fontId="7" fillId="0" borderId="0" xfId="51" applyFont="1" applyFill="1" applyBorder="1" applyAlignment="1">
      <alignment/>
      <protection/>
    </xf>
    <xf numFmtId="0" fontId="0" fillId="0" borderId="15" xfId="56" applyFont="1" applyBorder="1" applyAlignment="1">
      <alignment vertical="center" wrapText="1"/>
      <protection/>
    </xf>
    <xf numFmtId="0" fontId="7" fillId="0" borderId="18" xfId="51" applyFont="1" applyBorder="1" applyAlignment="1">
      <alignment horizontal="center" vertical="center"/>
      <protection/>
    </xf>
    <xf numFmtId="0" fontId="7" fillId="0" borderId="38" xfId="51" applyFont="1" applyBorder="1">
      <alignment/>
      <protection/>
    </xf>
    <xf numFmtId="0" fontId="7" fillId="0" borderId="37" xfId="51" applyFont="1" applyBorder="1">
      <alignment/>
      <protection/>
    </xf>
    <xf numFmtId="0" fontId="7" fillId="0" borderId="33" xfId="51" applyFont="1" applyBorder="1" applyAlignment="1">
      <alignment horizontal="left" vertical="center"/>
      <protection/>
    </xf>
    <xf numFmtId="0" fontId="7" fillId="0" borderId="53" xfId="51" applyFont="1" applyBorder="1" applyAlignment="1">
      <alignment horizontal="center" vertical="center"/>
      <protection/>
    </xf>
    <xf numFmtId="2" fontId="7" fillId="0" borderId="63" xfId="51" applyNumberFormat="1" applyFont="1" applyFill="1" applyBorder="1" applyAlignment="1">
      <alignment horizontal="left" vertical="center"/>
      <protection/>
    </xf>
    <xf numFmtId="2" fontId="7" fillId="0" borderId="10" xfId="51" applyNumberFormat="1" applyFont="1" applyFill="1" applyBorder="1" applyAlignment="1">
      <alignment horizontal="left" vertical="center"/>
      <protection/>
    </xf>
    <xf numFmtId="2" fontId="7" fillId="0" borderId="10" xfId="51" applyNumberFormat="1" applyFont="1" applyFill="1" applyBorder="1" applyAlignment="1">
      <alignment horizontal="center" vertical="center"/>
      <protection/>
    </xf>
    <xf numFmtId="2" fontId="7" fillId="0" borderId="54" xfId="51" applyNumberFormat="1" applyFont="1" applyFill="1" applyBorder="1" applyAlignment="1">
      <alignment horizontal="center" vertical="center"/>
      <protection/>
    </xf>
    <xf numFmtId="2" fontId="7" fillId="0" borderId="53" xfId="51" applyNumberFormat="1" applyFont="1" applyFill="1" applyBorder="1" applyAlignment="1">
      <alignment horizontal="center" vertical="center"/>
      <protection/>
    </xf>
    <xf numFmtId="2" fontId="7" fillId="0" borderId="36" xfId="51" applyNumberFormat="1" applyFont="1" applyFill="1" applyBorder="1" applyAlignment="1">
      <alignment horizontal="left" vertical="center"/>
      <protection/>
    </xf>
    <xf numFmtId="0" fontId="7" fillId="0" borderId="62" xfId="51" applyFont="1" applyFill="1" applyBorder="1" applyAlignment="1">
      <alignment horizontal="center"/>
      <protection/>
    </xf>
    <xf numFmtId="2" fontId="7" fillId="0" borderId="17" xfId="51" applyNumberFormat="1" applyFont="1" applyFill="1" applyBorder="1" applyAlignment="1">
      <alignment horizontal="left" vertical="center"/>
      <protection/>
    </xf>
    <xf numFmtId="0" fontId="7" fillId="0" borderId="53" xfId="51" applyFont="1" applyBorder="1" applyAlignment="1">
      <alignment horizontal="left" vertical="center"/>
      <protection/>
    </xf>
    <xf numFmtId="0" fontId="7" fillId="0" borderId="64" xfId="51" applyFont="1" applyBorder="1">
      <alignment/>
      <protection/>
    </xf>
    <xf numFmtId="0" fontId="7" fillId="0" borderId="30" xfId="51" applyFont="1" applyBorder="1">
      <alignment/>
      <protection/>
    </xf>
    <xf numFmtId="0" fontId="7" fillId="0" borderId="26" xfId="51" applyFont="1" applyBorder="1">
      <alignment/>
      <protection/>
    </xf>
    <xf numFmtId="0" fontId="7" fillId="0" borderId="55" xfId="51" applyFont="1" applyBorder="1" applyAlignment="1">
      <alignment horizontal="left" vertical="center"/>
      <protection/>
    </xf>
    <xf numFmtId="0" fontId="7" fillId="0" borderId="55" xfId="51" applyFont="1" applyBorder="1" applyAlignment="1">
      <alignment horizontal="center" vertical="center"/>
      <protection/>
    </xf>
    <xf numFmtId="2" fontId="7" fillId="0" borderId="55" xfId="51" applyNumberFormat="1" applyFont="1" applyFill="1" applyBorder="1" applyAlignment="1">
      <alignment horizontal="center" vertical="center"/>
      <protection/>
    </xf>
    <xf numFmtId="0" fontId="7" fillId="0" borderId="36" xfId="51" applyFont="1" applyBorder="1">
      <alignment/>
      <protection/>
    </xf>
    <xf numFmtId="0" fontId="7" fillId="0" borderId="28" xfId="51" applyFont="1" applyBorder="1" applyAlignment="1">
      <alignment horizontal="left" vertical="center"/>
      <protection/>
    </xf>
    <xf numFmtId="0" fontId="0" fillId="0" borderId="0" xfId="56" applyFont="1" applyBorder="1" applyAlignment="1">
      <alignment vertical="top" wrapText="1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28" xfId="51" applyNumberFormat="1" applyFont="1" applyFill="1" applyBorder="1" applyAlignment="1" applyProtection="1">
      <alignment vertical="center" wrapText="1"/>
      <protection/>
    </xf>
    <xf numFmtId="0" fontId="7" fillId="0" borderId="29" xfId="51" applyFont="1" applyBorder="1" applyAlignment="1">
      <alignment vertical="center"/>
      <protection/>
    </xf>
    <xf numFmtId="0" fontId="7" fillId="0" borderId="30" xfId="51" applyFont="1" applyBorder="1" applyAlignment="1">
      <alignment vertical="center"/>
      <protection/>
    </xf>
    <xf numFmtId="0" fontId="7" fillId="0" borderId="52" xfId="51" applyFont="1" applyBorder="1" applyAlignment="1">
      <alignment vertical="center"/>
      <protection/>
    </xf>
    <xf numFmtId="2" fontId="11" fillId="19" borderId="53" xfId="51" applyNumberFormat="1" applyFont="1" applyFill="1" applyBorder="1" applyAlignment="1">
      <alignment horizontal="center"/>
      <protection/>
    </xf>
    <xf numFmtId="0" fontId="7" fillId="0" borderId="26" xfId="51" applyFont="1" applyBorder="1" applyAlignment="1">
      <alignment vertical="center"/>
      <protection/>
    </xf>
    <xf numFmtId="0" fontId="7" fillId="0" borderId="33" xfId="51" applyNumberFormat="1" applyFont="1" applyFill="1" applyBorder="1" applyAlignment="1" applyProtection="1">
      <alignment vertical="center" wrapText="1"/>
      <protection/>
    </xf>
    <xf numFmtId="0" fontId="7" fillId="0" borderId="34" xfId="51" applyFont="1" applyBorder="1" applyAlignment="1">
      <alignment vertical="center"/>
      <protection/>
    </xf>
    <xf numFmtId="0" fontId="7" fillId="0" borderId="10" xfId="51" applyFont="1" applyBorder="1" applyAlignment="1">
      <alignment vertical="center"/>
      <protection/>
    </xf>
    <xf numFmtId="0" fontId="7" fillId="0" borderId="54" xfId="51" applyFont="1" applyBorder="1" applyAlignment="1">
      <alignment vertical="center"/>
      <protection/>
    </xf>
    <xf numFmtId="2" fontId="11" fillId="19" borderId="55" xfId="51" applyNumberFormat="1" applyFont="1" applyFill="1" applyBorder="1" applyAlignment="1">
      <alignment horizontal="center"/>
      <protection/>
    </xf>
    <xf numFmtId="0" fontId="7" fillId="0" borderId="36" xfId="51" applyFont="1" applyBorder="1" applyAlignment="1">
      <alignment vertical="center"/>
      <protection/>
    </xf>
    <xf numFmtId="0" fontId="11" fillId="19" borderId="55" xfId="51" applyFont="1" applyFill="1" applyBorder="1" applyAlignment="1">
      <alignment horizontal="center" vertical="center"/>
      <protection/>
    </xf>
    <xf numFmtId="0" fontId="7" fillId="0" borderId="58" xfId="51" applyFont="1" applyBorder="1" applyAlignment="1">
      <alignment horizontal="center" vertical="center"/>
      <protection/>
    </xf>
    <xf numFmtId="0" fontId="7" fillId="0" borderId="59" xfId="51" applyFont="1" applyBorder="1" applyAlignment="1">
      <alignment vertical="center"/>
      <protection/>
    </xf>
    <xf numFmtId="0" fontId="7" fillId="0" borderId="42" xfId="51" applyFont="1" applyBorder="1" applyAlignment="1">
      <alignment vertical="center"/>
      <protection/>
    </xf>
    <xf numFmtId="0" fontId="7" fillId="0" borderId="57" xfId="51" applyFont="1" applyBorder="1" applyAlignment="1">
      <alignment vertical="center"/>
      <protection/>
    </xf>
    <xf numFmtId="2" fontId="11" fillId="19" borderId="58" xfId="51" applyNumberFormat="1" applyFont="1" applyFill="1" applyBorder="1" applyAlignment="1">
      <alignment horizontal="center"/>
      <protection/>
    </xf>
    <xf numFmtId="0" fontId="7" fillId="0" borderId="44" xfId="51" applyFont="1" applyBorder="1" applyAlignment="1">
      <alignment vertical="center"/>
      <protection/>
    </xf>
    <xf numFmtId="0" fontId="7" fillId="0" borderId="0" xfId="51" applyFont="1" applyAlignment="1">
      <alignment vertical="center" wrapText="1"/>
      <protection/>
    </xf>
    <xf numFmtId="0" fontId="7" fillId="0" borderId="27" xfId="51" applyNumberFormat="1" applyFont="1" applyFill="1" applyBorder="1" applyAlignment="1" applyProtection="1">
      <alignment vertical="center" wrapText="1"/>
      <protection/>
    </xf>
    <xf numFmtId="0" fontId="7" fillId="0" borderId="85" xfId="51" applyFont="1" applyBorder="1" applyAlignment="1">
      <alignment horizontal="center" vertical="center"/>
      <protection/>
    </xf>
    <xf numFmtId="0" fontId="7" fillId="0" borderId="81" xfId="51" applyFont="1" applyBorder="1" applyAlignment="1">
      <alignment horizontal="center"/>
      <protection/>
    </xf>
    <xf numFmtId="0" fontId="11" fillId="19" borderId="85" xfId="51" applyFont="1" applyFill="1" applyBorder="1" applyAlignment="1">
      <alignment horizontal="center"/>
      <protection/>
    </xf>
    <xf numFmtId="0" fontId="7" fillId="0" borderId="32" xfId="51" applyFont="1" applyBorder="1">
      <alignment/>
      <protection/>
    </xf>
    <xf numFmtId="0" fontId="11" fillId="19" borderId="60" xfId="51" applyFont="1" applyFill="1" applyBorder="1" applyAlignment="1">
      <alignment horizontal="center"/>
      <protection/>
    </xf>
    <xf numFmtId="0" fontId="7" fillId="23" borderId="83" xfId="51" applyFont="1" applyFill="1" applyBorder="1" applyAlignment="1">
      <alignment horizontal="center"/>
      <protection/>
    </xf>
    <xf numFmtId="2" fontId="7" fillId="23" borderId="47" xfId="51" applyNumberFormat="1" applyFont="1" applyFill="1" applyBorder="1" applyAlignment="1">
      <alignment horizontal="center"/>
      <protection/>
    </xf>
    <xf numFmtId="0" fontId="11" fillId="23" borderId="56" xfId="51" applyFont="1" applyFill="1" applyBorder="1" applyAlignment="1">
      <alignment horizontal="center"/>
      <protection/>
    </xf>
    <xf numFmtId="2" fontId="11" fillId="23" borderId="49" xfId="51" applyNumberFormat="1" applyFont="1" applyFill="1" applyBorder="1" applyAlignment="1">
      <alignment horizontal="center"/>
      <protection/>
    </xf>
    <xf numFmtId="2" fontId="11" fillId="23" borderId="51" xfId="51" applyNumberFormat="1" applyFont="1" applyFill="1" applyBorder="1" applyAlignment="1">
      <alignment horizontal="center"/>
      <protection/>
    </xf>
    <xf numFmtId="0" fontId="7" fillId="0" borderId="77" xfId="51" applyFont="1" applyBorder="1" applyAlignment="1">
      <alignment horizontal="center" vertical="center"/>
      <protection/>
    </xf>
    <xf numFmtId="0" fontId="7" fillId="0" borderId="80" xfId="51" applyFont="1" applyBorder="1" applyAlignment="1">
      <alignment horizontal="center"/>
      <protection/>
    </xf>
    <xf numFmtId="0" fontId="7" fillId="0" borderId="79" xfId="51" applyFont="1" applyBorder="1" applyAlignment="1">
      <alignment horizontal="center"/>
      <protection/>
    </xf>
    <xf numFmtId="0" fontId="11" fillId="0" borderId="18" xfId="51" applyFont="1" applyFill="1" applyBorder="1" applyAlignment="1">
      <alignment horizontal="center"/>
      <protection/>
    </xf>
    <xf numFmtId="0" fontId="7" fillId="0" borderId="40" xfId="51" applyFont="1" applyBorder="1">
      <alignment/>
      <protection/>
    </xf>
    <xf numFmtId="0" fontId="7" fillId="0" borderId="10" xfId="51" applyFont="1" applyBorder="1" applyAlignment="1">
      <alignment wrapText="1"/>
      <protection/>
    </xf>
    <xf numFmtId="0" fontId="7" fillId="0" borderId="54" xfId="51" applyFont="1" applyBorder="1" applyAlignment="1">
      <alignment horizontal="center"/>
      <protection/>
    </xf>
    <xf numFmtId="0" fontId="7" fillId="0" borderId="55" xfId="51" applyFont="1" applyFill="1" applyBorder="1" applyAlignment="1">
      <alignment horizontal="center"/>
      <protection/>
    </xf>
    <xf numFmtId="0" fontId="11" fillId="0" borderId="0" xfId="51" applyFont="1" applyFill="1" applyBorder="1" applyAlignment="1">
      <alignment horizontal="center"/>
      <protection/>
    </xf>
    <xf numFmtId="0" fontId="7" fillId="0" borderId="15" xfId="51" applyFont="1" applyBorder="1" applyAlignment="1">
      <alignment horizontal="left"/>
      <protection/>
    </xf>
    <xf numFmtId="0" fontId="7" fillId="0" borderId="38" xfId="51" applyFont="1" applyBorder="1" applyAlignment="1">
      <alignment horizontal="center"/>
      <protection/>
    </xf>
    <xf numFmtId="0" fontId="7" fillId="0" borderId="39" xfId="51" applyFont="1" applyBorder="1" applyAlignment="1">
      <alignment horizontal="center"/>
      <protection/>
    </xf>
    <xf numFmtId="0" fontId="11" fillId="7" borderId="37" xfId="51" applyFont="1" applyFill="1" applyBorder="1" applyAlignment="1">
      <alignment horizontal="center"/>
      <protection/>
    </xf>
    <xf numFmtId="0" fontId="7" fillId="0" borderId="59" xfId="51" applyNumberFormat="1" applyFont="1" applyFill="1" applyBorder="1" applyAlignment="1" applyProtection="1">
      <alignment vertical="center" wrapText="1"/>
      <protection/>
    </xf>
    <xf numFmtId="0" fontId="7" fillId="0" borderId="42" xfId="51" applyFont="1" applyBorder="1">
      <alignment/>
      <protection/>
    </xf>
    <xf numFmtId="0" fontId="11" fillId="7" borderId="57" xfId="51" applyFont="1" applyFill="1" applyBorder="1" applyAlignment="1">
      <alignment horizontal="center"/>
      <protection/>
    </xf>
    <xf numFmtId="0" fontId="7" fillId="0" borderId="58" xfId="51" applyFont="1" applyBorder="1">
      <alignment/>
      <protection/>
    </xf>
    <xf numFmtId="0" fontId="11" fillId="19" borderId="54" xfId="51" applyFont="1" applyFill="1" applyBorder="1" applyAlignment="1">
      <alignment horizontal="center"/>
      <protection/>
    </xf>
    <xf numFmtId="0" fontId="7" fillId="0" borderId="53" xfId="51" applyFont="1" applyBorder="1" applyAlignment="1">
      <alignment wrapText="1"/>
      <protection/>
    </xf>
    <xf numFmtId="0" fontId="7" fillId="0" borderId="61" xfId="51" applyFont="1" applyBorder="1">
      <alignment/>
      <protection/>
    </xf>
    <xf numFmtId="0" fontId="11" fillId="19" borderId="81" xfId="51" applyFont="1" applyFill="1" applyBorder="1" applyAlignment="1">
      <alignment horizontal="center"/>
      <protection/>
    </xf>
    <xf numFmtId="0" fontId="7" fillId="0" borderId="85" xfId="51" applyFont="1" applyBorder="1">
      <alignment/>
      <protection/>
    </xf>
    <xf numFmtId="0" fontId="7" fillId="0" borderId="30" xfId="51" applyFont="1" applyBorder="1" applyAlignment="1">
      <alignment horizontal="center" vertical="center"/>
      <protection/>
    </xf>
    <xf numFmtId="0" fontId="7" fillId="0" borderId="52" xfId="51" applyFont="1" applyBorder="1">
      <alignment/>
      <protection/>
    </xf>
    <xf numFmtId="0" fontId="11" fillId="7" borderId="53" xfId="51" applyFont="1" applyFill="1" applyBorder="1" applyAlignment="1">
      <alignment horizontal="center"/>
      <protection/>
    </xf>
    <xf numFmtId="0" fontId="7" fillId="0" borderId="53" xfId="51" applyFont="1" applyBorder="1">
      <alignment/>
      <protection/>
    </xf>
    <xf numFmtId="0" fontId="7" fillId="0" borderId="57" xfId="51" applyFont="1" applyBorder="1">
      <alignment/>
      <protection/>
    </xf>
    <xf numFmtId="0" fontId="11" fillId="7" borderId="58" xfId="51" applyFont="1" applyFill="1" applyBorder="1" applyAlignment="1">
      <alignment horizontal="center"/>
      <protection/>
    </xf>
    <xf numFmtId="0" fontId="7" fillId="0" borderId="15" xfId="51" applyNumberFormat="1" applyFont="1" applyFill="1" applyBorder="1" applyAlignment="1" applyProtection="1">
      <alignment vertical="center" wrapText="1" shrinkToFit="1"/>
      <protection/>
    </xf>
    <xf numFmtId="0" fontId="7" fillId="0" borderId="24" xfId="51" applyFont="1" applyBorder="1" applyAlignment="1">
      <alignment horizontal="center" vertical="center"/>
      <protection/>
    </xf>
    <xf numFmtId="0" fontId="11" fillId="19" borderId="37" xfId="51" applyFont="1" applyFill="1" applyBorder="1" applyAlignment="1">
      <alignment horizontal="center"/>
      <protection/>
    </xf>
    <xf numFmtId="0" fontId="7" fillId="23" borderId="19" xfId="51" applyFont="1" applyFill="1" applyBorder="1" applyAlignment="1">
      <alignment horizontal="center" wrapText="1"/>
      <protection/>
    </xf>
    <xf numFmtId="0" fontId="11" fillId="23" borderId="22" xfId="51" applyFont="1" applyFill="1" applyBorder="1" applyAlignment="1">
      <alignment horizontal="center" wrapText="1"/>
      <protection/>
    </xf>
    <xf numFmtId="0" fontId="11" fillId="7" borderId="31" xfId="51" applyFont="1" applyFill="1" applyBorder="1" applyAlignment="1">
      <alignment horizontal="center" vertical="center"/>
      <protection/>
    </xf>
    <xf numFmtId="0" fontId="7" fillId="23" borderId="18" xfId="51" applyFont="1" applyFill="1" applyBorder="1" applyAlignment="1">
      <alignment horizontal="center"/>
      <protection/>
    </xf>
    <xf numFmtId="0" fontId="11" fillId="23" borderId="60" xfId="51" applyFont="1" applyFill="1" applyBorder="1" applyAlignment="1">
      <alignment horizontal="center"/>
      <protection/>
    </xf>
    <xf numFmtId="0" fontId="14" fillId="0" borderId="19" xfId="51" applyFont="1" applyBorder="1">
      <alignment/>
      <protection/>
    </xf>
    <xf numFmtId="0" fontId="7" fillId="0" borderId="28" xfId="51" applyFont="1" applyBorder="1">
      <alignment/>
      <protection/>
    </xf>
    <xf numFmtId="0" fontId="7" fillId="0" borderId="18" xfId="51" applyFont="1" applyBorder="1">
      <alignment/>
      <protection/>
    </xf>
    <xf numFmtId="0" fontId="7" fillId="0" borderId="41" xfId="51" applyFont="1" applyBorder="1">
      <alignment/>
      <protection/>
    </xf>
    <xf numFmtId="0" fontId="7" fillId="0" borderId="60" xfId="51" applyFont="1" applyBorder="1">
      <alignment/>
      <protection/>
    </xf>
    <xf numFmtId="0" fontId="13" fillId="7" borderId="37" xfId="51" applyFont="1" applyFill="1" applyBorder="1">
      <alignment/>
      <protection/>
    </xf>
    <xf numFmtId="0" fontId="7" fillId="7" borderId="15" xfId="51" applyFont="1" applyFill="1" applyBorder="1" applyAlignment="1">
      <alignment horizontal="center"/>
      <protection/>
    </xf>
    <xf numFmtId="2" fontId="7" fillId="7" borderId="16" xfId="51" applyNumberFormat="1" applyFont="1" applyFill="1" applyBorder="1" applyAlignment="1">
      <alignment horizontal="center"/>
      <protection/>
    </xf>
    <xf numFmtId="0" fontId="7" fillId="7" borderId="37" xfId="51" applyFont="1" applyFill="1" applyBorder="1">
      <alignment/>
      <protection/>
    </xf>
    <xf numFmtId="0" fontId="13" fillId="0" borderId="28" xfId="51" applyFont="1" applyBorder="1">
      <alignment/>
      <protection/>
    </xf>
    <xf numFmtId="0" fontId="13" fillId="0" borderId="76" xfId="51" applyFont="1" applyBorder="1">
      <alignment/>
      <protection/>
    </xf>
    <xf numFmtId="2" fontId="7" fillId="0" borderId="51" xfId="51" applyNumberFormat="1" applyFont="1" applyFill="1" applyBorder="1" applyAlignment="1">
      <alignment horizontal="center"/>
      <protection/>
    </xf>
    <xf numFmtId="2" fontId="7" fillId="0" borderId="70" xfId="51" applyNumberFormat="1" applyFont="1" applyBorder="1" applyAlignment="1">
      <alignment horizontal="center"/>
      <protection/>
    </xf>
    <xf numFmtId="0" fontId="7" fillId="0" borderId="38" xfId="51" applyFont="1" applyBorder="1" applyAlignment="1">
      <alignment horizontal="center" vertical="center"/>
      <protection/>
    </xf>
    <xf numFmtId="0" fontId="7" fillId="0" borderId="17" xfId="51" applyFont="1" applyBorder="1" applyAlignment="1">
      <alignment vertical="center"/>
      <protection/>
    </xf>
    <xf numFmtId="2" fontId="7" fillId="23" borderId="84" xfId="51" applyNumberFormat="1" applyFont="1" applyFill="1" applyBorder="1" applyAlignment="1">
      <alignment horizontal="center"/>
      <protection/>
    </xf>
    <xf numFmtId="0" fontId="11" fillId="23" borderId="86" xfId="51" applyFont="1" applyFill="1" applyBorder="1" applyAlignment="1">
      <alignment horizontal="center"/>
      <protection/>
    </xf>
    <xf numFmtId="2" fontId="11" fillId="23" borderId="70" xfId="51" applyNumberFormat="1" applyFont="1" applyFill="1" applyBorder="1" applyAlignment="1">
      <alignment horizontal="center"/>
      <protection/>
    </xf>
    <xf numFmtId="0" fontId="7" fillId="0" borderId="37" xfId="51" applyFont="1" applyBorder="1" applyAlignment="1">
      <alignment horizontal="center" vertical="center"/>
      <protection/>
    </xf>
    <xf numFmtId="0" fontId="7" fillId="0" borderId="38" xfId="51" applyFont="1" applyBorder="1" applyAlignment="1">
      <alignment vertical="center"/>
      <protection/>
    </xf>
    <xf numFmtId="0" fontId="7" fillId="0" borderId="24" xfId="51" applyFont="1" applyBorder="1" applyAlignment="1">
      <alignment vertical="center"/>
      <protection/>
    </xf>
    <xf numFmtId="0" fontId="7" fillId="0" borderId="25" xfId="51" applyFont="1" applyBorder="1" applyAlignment="1">
      <alignment vertical="top" wrapText="1"/>
      <protection/>
    </xf>
    <xf numFmtId="0" fontId="7" fillId="0" borderId="0" xfId="51" applyFont="1" applyAlignment="1">
      <alignment horizontal="center"/>
      <protection/>
    </xf>
    <xf numFmtId="0" fontId="7" fillId="0" borderId="25" xfId="51" applyFont="1" applyBorder="1">
      <alignment/>
      <protection/>
    </xf>
    <xf numFmtId="0" fontId="7" fillId="0" borderId="31" xfId="51" applyFont="1" applyBorder="1">
      <alignment/>
      <protection/>
    </xf>
    <xf numFmtId="0" fontId="0" fillId="0" borderId="33" xfId="56" applyFont="1" applyBorder="1" applyAlignment="1">
      <alignment vertical="top" wrapText="1"/>
      <protection/>
    </xf>
    <xf numFmtId="0" fontId="7" fillId="0" borderId="35" xfId="51" applyFont="1" applyBorder="1">
      <alignment/>
      <protection/>
    </xf>
    <xf numFmtId="0" fontId="7" fillId="0" borderId="15" xfId="51" applyNumberFormat="1" applyFont="1" applyFill="1" applyBorder="1" applyAlignment="1" applyProtection="1">
      <alignment vertical="center" wrapText="1"/>
      <protection/>
    </xf>
    <xf numFmtId="0" fontId="7" fillId="0" borderId="37" xfId="51" applyNumberFormat="1" applyFont="1" applyFill="1" applyBorder="1" applyAlignment="1" applyProtection="1">
      <alignment horizontal="center" vertical="center" wrapText="1"/>
      <protection/>
    </xf>
    <xf numFmtId="0" fontId="0" fillId="0" borderId="15" xfId="56" applyFont="1" applyBorder="1" applyAlignment="1">
      <alignment vertical="top" wrapText="1"/>
      <protection/>
    </xf>
    <xf numFmtId="0" fontId="11" fillId="19" borderId="37" xfId="51" applyFont="1" applyFill="1" applyBorder="1" applyAlignment="1">
      <alignment horizontal="center" wrapText="1"/>
      <protection/>
    </xf>
    <xf numFmtId="0" fontId="7" fillId="0" borderId="0" xfId="51" applyAlignment="1">
      <alignment wrapText="1"/>
      <protection/>
    </xf>
    <xf numFmtId="0" fontId="6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right"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14" xfId="0" applyFill="1" applyBorder="1" applyAlignment="1">
      <alignment vertical="top"/>
    </xf>
    <xf numFmtId="0" fontId="0" fillId="35" borderId="10" xfId="0" applyFill="1" applyBorder="1" applyAlignment="1">
      <alignment horizontal="left" vertical="center" wrapText="1"/>
    </xf>
    <xf numFmtId="0" fontId="0" fillId="35" borderId="0" xfId="0" applyFill="1" applyAlignment="1">
      <alignment vertical="top"/>
    </xf>
    <xf numFmtId="0" fontId="6" fillId="35" borderId="10" xfId="0" applyFont="1" applyFill="1" applyBorder="1" applyAlignment="1">
      <alignment horizontal="left" vertical="center" wrapText="1"/>
    </xf>
    <xf numFmtId="0" fontId="7" fillId="17" borderId="33" xfId="51" applyFont="1" applyFill="1" applyBorder="1" applyAlignment="1">
      <alignment vertical="center" wrapText="1"/>
      <protection/>
    </xf>
    <xf numFmtId="0" fontId="7" fillId="17" borderId="41" xfId="51" applyFont="1" applyFill="1" applyBorder="1" applyAlignment="1">
      <alignment vertical="center" wrapText="1"/>
      <protection/>
    </xf>
    <xf numFmtId="164" fontId="0" fillId="17" borderId="10" xfId="0" applyNumberFormat="1" applyFill="1" applyBorder="1" applyAlignment="1">
      <alignment horizontal="center" vertical="center"/>
    </xf>
    <xf numFmtId="0" fontId="0" fillId="17" borderId="10" xfId="0" applyFill="1" applyBorder="1" applyAlignment="1">
      <alignment horizontal="right" vertical="center"/>
    </xf>
    <xf numFmtId="0" fontId="0" fillId="17" borderId="10" xfId="0" applyFill="1" applyBorder="1" applyAlignment="1">
      <alignment vertical="center"/>
    </xf>
    <xf numFmtId="0" fontId="0" fillId="17" borderId="10" xfId="0" applyFill="1" applyBorder="1" applyAlignment="1">
      <alignment vertical="center" wrapText="1"/>
    </xf>
    <xf numFmtId="0" fontId="0" fillId="17" borderId="10" xfId="0" applyFill="1" applyBorder="1" applyAlignment="1">
      <alignment horizontal="center" vertical="center"/>
    </xf>
    <xf numFmtId="4" fontId="0" fillId="17" borderId="10" xfId="0" applyNumberFormat="1" applyFill="1" applyBorder="1" applyAlignment="1">
      <alignment horizontal="center" vertical="center"/>
    </xf>
    <xf numFmtId="0" fontId="0" fillId="17" borderId="0" xfId="0" applyFill="1" applyAlignment="1">
      <alignment vertical="center"/>
    </xf>
    <xf numFmtId="0" fontId="0" fillId="17" borderId="10" xfId="0" applyFill="1" applyBorder="1" applyAlignment="1">
      <alignment horizontal="left" vertical="center" wrapText="1"/>
    </xf>
    <xf numFmtId="0" fontId="6" fillId="17" borderId="10" xfId="0" applyFont="1" applyFill="1" applyBorder="1" applyAlignment="1">
      <alignment horizontal="left" vertical="center" wrapText="1"/>
    </xf>
    <xf numFmtId="0" fontId="14" fillId="17" borderId="15" xfId="51" applyFont="1" applyFill="1" applyBorder="1">
      <alignment/>
      <protection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6" borderId="10" xfId="0" applyFill="1" applyBorder="1" applyAlignment="1">
      <alignment horizontal="right"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/>
    </xf>
    <xf numFmtId="164" fontId="0" fillId="36" borderId="10" xfId="0" applyNumberFormat="1" applyFill="1" applyBorder="1" applyAlignment="1">
      <alignment horizontal="center" vertical="center"/>
    </xf>
    <xf numFmtId="4" fontId="0" fillId="36" borderId="10" xfId="0" applyNumberForma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10" xfId="0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7" fillId="36" borderId="62" xfId="51" applyNumberFormat="1" applyFont="1" applyFill="1" applyBorder="1" applyAlignment="1" applyProtection="1">
      <alignment vertical="center" wrapText="1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vertical="center"/>
      <protection/>
    </xf>
    <xf numFmtId="0" fontId="7" fillId="36" borderId="39" xfId="51" applyFont="1" applyFill="1" applyBorder="1" applyAlignment="1">
      <alignment vertical="center"/>
      <protection/>
    </xf>
    <xf numFmtId="0" fontId="11" fillId="36" borderId="37" xfId="51" applyFont="1" applyFill="1" applyBorder="1" applyAlignment="1">
      <alignment horizontal="center" vertical="center"/>
      <protection/>
    </xf>
    <xf numFmtId="0" fontId="7" fillId="36" borderId="17" xfId="51" applyFont="1" applyFill="1" applyBorder="1" applyAlignment="1">
      <alignment vertical="center"/>
      <protection/>
    </xf>
    <xf numFmtId="0" fontId="7" fillId="36" borderId="0" xfId="51" applyFont="1" applyFill="1">
      <alignment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Normální 2" xfId="51"/>
    <cellStyle name="Poznámka" xfId="52"/>
    <cellStyle name="Percent" xfId="53"/>
    <cellStyle name="Propojená buňka" xfId="54"/>
    <cellStyle name="Správně" xfId="55"/>
    <cellStyle name="text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145</xdr:row>
      <xdr:rowOff>180975</xdr:rowOff>
    </xdr:from>
    <xdr:to>
      <xdr:col>17</xdr:col>
      <xdr:colOff>304800</xdr:colOff>
      <xdr:row>179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35200" y="29222700"/>
          <a:ext cx="4305300" cy="584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167</xdr:row>
      <xdr:rowOff>38100</xdr:rowOff>
    </xdr:from>
    <xdr:to>
      <xdr:col>12</xdr:col>
      <xdr:colOff>590550</xdr:colOff>
      <xdr:row>174</xdr:row>
      <xdr:rowOff>161925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58900" y="32870775"/>
          <a:ext cx="24193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177</xdr:row>
      <xdr:rowOff>0</xdr:rowOff>
    </xdr:from>
    <xdr:to>
      <xdr:col>17</xdr:col>
      <xdr:colOff>85725</xdr:colOff>
      <xdr:row>184</xdr:row>
      <xdr:rowOff>114300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58900" y="34613850"/>
          <a:ext cx="4962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KCE\Borsov\Statika\B_SYS\SS_Zalozeni\P5\TaSud_652003_reakce_P5_reak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AN\ZBN\statika\jarda\so403812_sv_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KCE\Borsov\Statika\B_SYS\SS_Zalozeni\P6\TaSud_652003_reakce_P6_reak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Sud\!STATIKA_CISTOPIS\1.%20Zalozeni\2.%20Posouzeni\Plosny%20zaklad\Posouzeni_Z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KCE\!2011\VEDOU\Statika\B-SYS\SS_Pilire\Posudky\Piloty\RX_Piloty_1111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AN\Velenice_2007\163_167\statika\ZBN_z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BINACE SZS"/>
      <sheetName val="DATA"/>
      <sheetName val="tabulky"/>
      <sheetName val="PRŮŘEZ"/>
      <sheetName val="POSUDEK-ULS REAKCE"/>
      <sheetName val="POSUDEK-ULS"/>
      <sheetName val="OBÁLKA"/>
    </sheetNames>
    <sheetDataSet>
      <sheetData sheetId="1">
        <row r="11">
          <cell r="D11" t="str">
            <v>P5</v>
          </cell>
        </row>
        <row r="15">
          <cell r="D15" t="str">
            <v>pilíř P5 - základová spára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ha"/>
      <sheetName val="NK1_Stale"/>
      <sheetName val="NK2_Stale"/>
      <sheetName val="Dopravni"/>
      <sheetName val="Nahodile"/>
      <sheetName val="NK1_KOL roznos MVL"/>
      <sheetName val="NK2_KOL roznos MVL"/>
      <sheetName val="Vykolejeni"/>
      <sheetName val="NK1_MNQ_roznos MVL"/>
      <sheetName val="NK2_MNQ_roznos MVL"/>
      <sheetName val="POS_Boční stabilita"/>
      <sheetName val="List1"/>
      <sheetName val="POS_Únosnost ŽB"/>
      <sheetName val="Roznos koleje ITZ"/>
      <sheetName val="MNQ_roznos ITZ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MBINACE SZS"/>
      <sheetName val="DATA"/>
      <sheetName val="tabulky"/>
      <sheetName val="PRŮŘEZ"/>
      <sheetName val="POSUDEK-ULS REAKCE"/>
      <sheetName val="POSUDEK-ULS"/>
      <sheetName val="OBÁLKA"/>
    </sheetNames>
    <sheetDataSet>
      <sheetData sheetId="1">
        <row r="11">
          <cell r="D11" t="str">
            <v>P6</v>
          </cell>
        </row>
        <row r="15">
          <cell r="D15" t="str">
            <v>pilíř P6 - základová spára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ema "/>
      <sheetName val="Rd_R3"/>
      <sheetName val="Zalozeni_P3, P5, P7"/>
      <sheetName val="Zalozeni_P8"/>
      <sheetName val="==============================="/>
      <sheetName val="schema"/>
      <sheetName val="tiha"/>
      <sheetName val="Loziska_P9_P12"/>
      <sheetName val="Loziska_P10_P11"/>
      <sheetName val="reakce ZS_P9_P12"/>
      <sheetName val="reakce ZS_P10_P11"/>
      <sheetName val="Založení P10_P11"/>
      <sheetName val="Rd"/>
      <sheetName val="MP"/>
      <sheetName val="reakce_k_ ZS_P9_P12"/>
      <sheetName val="reakce_k_ ZS_P10_P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_upr"/>
      <sheetName val="Tuhost Kx"/>
      <sheetName val="Geo"/>
      <sheetName val="Rekap_deform"/>
      <sheetName val="NX_kontr"/>
      <sheetName val="KOMBINACE SZS"/>
      <sheetName val="Rd_R3_5"/>
      <sheetName val="Rd_R3_20"/>
      <sheetName val="P1"/>
      <sheetName val="P2"/>
      <sheetName val="P3"/>
      <sheetName val="P4"/>
      <sheetName val="P5"/>
      <sheetName val="P6"/>
      <sheetName val="P3_My+O,5Mx"/>
      <sheetName val="OP2"/>
      <sheetName val="OP2_rest"/>
      <sheetName val="P1_fy"/>
      <sheetName val="P3_P5_fy"/>
      <sheetName val="Zalozeni P2, P4, P6, OP2"/>
      <sheetName val="Rekapitulace"/>
    </sheetNames>
    <sheetDataSet>
      <sheetData sheetId="5">
        <row r="47">
          <cell r="C47" t="b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erial"/>
      <sheetName val="GM"/>
      <sheetName val="model"/>
      <sheetName val="zat_G1"/>
      <sheetName val="zat_G2"/>
      <sheetName val="zat_P1"/>
      <sheetName val="zat_P2"/>
      <sheetName val="zat_P3"/>
      <sheetName val="zat_P4"/>
      <sheetName val="zat_P5"/>
      <sheetName val="zat_P6"/>
      <sheetName val="zat_P7"/>
      <sheetName val="zat_A1"/>
      <sheetName val="komb1"/>
      <sheetName val="komb2"/>
      <sheetName val="souc_zat"/>
      <sheetName val="zat_Grek"/>
      <sheetName val="GM_KT"/>
      <sheetName val="Tabulk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35" sqref="A35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528"/>
      <c r="B1" s="1"/>
      <c r="C1" s="1"/>
      <c r="D1" s="1"/>
      <c r="E1" s="1"/>
    </row>
    <row r="2" spans="1:5" ht="12.75" customHeight="1">
      <c r="A2" s="528"/>
      <c r="B2" s="529" t="s">
        <v>0</v>
      </c>
      <c r="C2" s="1"/>
      <c r="D2" s="1"/>
      <c r="E2" s="1"/>
    </row>
    <row r="3" spans="1:5" ht="19.5" customHeight="1">
      <c r="A3" s="528"/>
      <c r="B3" s="528"/>
      <c r="C3" s="1"/>
      <c r="D3" s="1"/>
      <c r="E3" s="1"/>
    </row>
    <row r="4" spans="1:5" ht="19.5" customHeight="1">
      <c r="A4" s="1"/>
      <c r="B4" s="530" t="s">
        <v>1</v>
      </c>
      <c r="C4" s="528"/>
      <c r="D4" s="528"/>
      <c r="E4" s="1"/>
    </row>
    <row r="5" spans="1:5" ht="12.75" customHeight="1">
      <c r="A5" s="1"/>
      <c r="B5" s="528" t="s">
        <v>2</v>
      </c>
      <c r="C5" s="528"/>
      <c r="D5" s="528"/>
      <c r="E5" s="1"/>
    </row>
    <row r="6" spans="1:5" ht="12.75" customHeight="1">
      <c r="A6" s="1"/>
      <c r="B6" s="3" t="s">
        <v>3</v>
      </c>
      <c r="C6" s="6">
        <f>SUM(C10:C12)</f>
        <v>0</v>
      </c>
      <c r="D6" s="1"/>
      <c r="E6" s="1"/>
    </row>
    <row r="7" spans="1:5" ht="12.75" customHeight="1">
      <c r="A7" s="1"/>
      <c r="B7" s="3" t="s">
        <v>4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'SO 201'!I3</f>
        <v>0</v>
      </c>
      <c r="D10" s="16">
        <f>'SO 201'!O2</f>
        <v>0</v>
      </c>
      <c r="E10" s="16">
        <f>C10+D10</f>
        <v>0</v>
      </c>
    </row>
    <row r="11" spans="1:5" ht="12.75" customHeight="1">
      <c r="A11" s="15" t="s">
        <v>283</v>
      </c>
      <c r="B11" s="15" t="s">
        <v>284</v>
      </c>
      <c r="C11" s="16">
        <f>'SO 401'!I3</f>
        <v>0</v>
      </c>
      <c r="D11" s="16">
        <f>'SO 401'!O2</f>
        <v>0</v>
      </c>
      <c r="E11" s="16">
        <f>C11+D11</f>
        <v>0</v>
      </c>
    </row>
    <row r="12" spans="1:5" ht="12.75" customHeight="1">
      <c r="A12" s="15" t="s">
        <v>286</v>
      </c>
      <c r="B12" s="15" t="s">
        <v>287</v>
      </c>
      <c r="C12" s="16">
        <f>VON!I3</f>
        <v>0</v>
      </c>
      <c r="D12" s="16">
        <f>VON!O2</f>
        <v>0</v>
      </c>
      <c r="E12" s="16">
        <f>C12+D12</f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5" r:id="rId2"/>
  <headerFooter alignWithMargins="0">
    <oddFooter>&amp;C&amp;P z &amp;N&amp;R&amp;A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0"/>
  <sheetViews>
    <sheetView tabSelected="1" view="pageBreakPreview" zoomScaleSheetLayoutView="100" zoomScalePageLayoutView="0" workbookViewId="0" topLeftCell="B1">
      <pane ySplit="7" topLeftCell="A323" activePane="bottomLeft" state="frozen"/>
      <selection pane="topLeft" activeCell="A1" sqref="A1:A3"/>
      <selection pane="bottomLeft" activeCell="C345" sqref="C34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4" max="14" width="0" style="0" hidden="1" customWidth="1"/>
    <col min="15" max="16" width="9.140625" style="0" hidden="1" customWidth="1"/>
    <col min="17" max="17" width="12.7109375" style="0" hidden="1" customWidth="1"/>
    <col min="18" max="18" width="9.140625" style="0" hidden="1" customWidth="1"/>
    <col min="19" max="19" width="0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0+O8+O29+O122+O179+O200+O221+O246+O271+O284</f>
        <v>0</v>
      </c>
      <c r="P2" t="s">
        <v>21</v>
      </c>
    </row>
    <row r="3" spans="1:16" ht="15" customHeight="1">
      <c r="A3" t="s">
        <v>11</v>
      </c>
      <c r="B3" s="9" t="s">
        <v>13</v>
      </c>
      <c r="C3" s="532" t="s">
        <v>14</v>
      </c>
      <c r="D3" s="528"/>
      <c r="E3" s="10" t="s">
        <v>15</v>
      </c>
      <c r="F3" s="1"/>
      <c r="G3" s="8"/>
      <c r="H3" s="7" t="s">
        <v>23</v>
      </c>
      <c r="I3" s="32">
        <f>0+I8+I29+I122+I179+I200+I221+I246+I271+I284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533" t="s">
        <v>23</v>
      </c>
      <c r="D4" s="534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531" t="s">
        <v>25</v>
      </c>
      <c r="B5" s="531" t="s">
        <v>27</v>
      </c>
      <c r="C5" s="531" t="s">
        <v>29</v>
      </c>
      <c r="D5" s="531" t="s">
        <v>30</v>
      </c>
      <c r="E5" s="531" t="s">
        <v>31</v>
      </c>
      <c r="F5" s="531" t="s">
        <v>33</v>
      </c>
      <c r="G5" s="531" t="s">
        <v>35</v>
      </c>
      <c r="H5" s="531" t="s">
        <v>37</v>
      </c>
      <c r="I5" s="531"/>
      <c r="O5" t="s">
        <v>20</v>
      </c>
      <c r="P5" t="s">
        <v>22</v>
      </c>
    </row>
    <row r="6" spans="1:9" ht="12.75" customHeight="1">
      <c r="A6" s="531"/>
      <c r="B6" s="531"/>
      <c r="C6" s="531"/>
      <c r="D6" s="531"/>
      <c r="E6" s="531"/>
      <c r="F6" s="531"/>
      <c r="G6" s="531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43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17" t="s">
        <v>45</v>
      </c>
      <c r="B9" s="21" t="s">
        <v>28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576.341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50</v>
      </c>
      <c r="E10" s="27" t="s">
        <v>51</v>
      </c>
    </row>
    <row r="11" spans="1:5" ht="12.75">
      <c r="A11" s="28" t="s">
        <v>52</v>
      </c>
      <c r="E11" s="29" t="s">
        <v>53</v>
      </c>
    </row>
    <row r="12" spans="1:5" ht="12.75">
      <c r="A12" t="s">
        <v>54</v>
      </c>
      <c r="E12" s="27" t="s">
        <v>55</v>
      </c>
    </row>
    <row r="13" spans="1:16" ht="12.75">
      <c r="A13" s="17" t="s">
        <v>45</v>
      </c>
      <c r="B13" s="21" t="s">
        <v>22</v>
      </c>
      <c r="C13" s="21" t="s">
        <v>56</v>
      </c>
      <c r="D13" s="17" t="s">
        <v>57</v>
      </c>
      <c r="E13" s="22" t="s">
        <v>48</v>
      </c>
      <c r="F13" s="23" t="s">
        <v>58</v>
      </c>
      <c r="G13" s="24">
        <v>77.875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50</v>
      </c>
      <c r="E14" s="27" t="s">
        <v>59</v>
      </c>
    </row>
    <row r="15" spans="1:5" ht="12.75">
      <c r="A15" s="28" t="s">
        <v>52</v>
      </c>
      <c r="E15" s="29" t="s">
        <v>60</v>
      </c>
    </row>
    <row r="16" spans="1:5" ht="12.75">
      <c r="A16" t="s">
        <v>54</v>
      </c>
      <c r="E16" s="27" t="s">
        <v>55</v>
      </c>
    </row>
    <row r="17" spans="1:16" ht="12.75">
      <c r="A17" s="17" t="s">
        <v>45</v>
      </c>
      <c r="B17" s="21" t="s">
        <v>21</v>
      </c>
      <c r="C17" s="21" t="s">
        <v>56</v>
      </c>
      <c r="D17" s="17" t="s">
        <v>61</v>
      </c>
      <c r="E17" s="22" t="s">
        <v>48</v>
      </c>
      <c r="F17" s="23" t="s">
        <v>58</v>
      </c>
      <c r="G17" s="24">
        <v>272.648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50</v>
      </c>
      <c r="E18" s="27" t="s">
        <v>62</v>
      </c>
    </row>
    <row r="19" spans="1:5" ht="12.75">
      <c r="A19" s="28" t="s">
        <v>52</v>
      </c>
      <c r="E19" s="29" t="s">
        <v>63</v>
      </c>
    </row>
    <row r="20" spans="1:5" ht="12.75">
      <c r="A20" t="s">
        <v>54</v>
      </c>
      <c r="E20" s="27" t="s">
        <v>55</v>
      </c>
    </row>
    <row r="21" spans="1:16" ht="12.75">
      <c r="A21" s="17" t="s">
        <v>45</v>
      </c>
      <c r="B21" s="21" t="s">
        <v>32</v>
      </c>
      <c r="C21" s="21" t="s">
        <v>64</v>
      </c>
      <c r="D21" s="17" t="s">
        <v>47</v>
      </c>
      <c r="E21" s="22" t="s">
        <v>65</v>
      </c>
      <c r="F21" s="23" t="s">
        <v>58</v>
      </c>
      <c r="G21" s="24">
        <v>146.876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50</v>
      </c>
      <c r="E22" s="27" t="s">
        <v>66</v>
      </c>
    </row>
    <row r="23" spans="1:5" ht="12.75">
      <c r="A23" s="28" t="s">
        <v>52</v>
      </c>
      <c r="E23" s="29" t="s">
        <v>67</v>
      </c>
    </row>
    <row r="24" spans="1:5" ht="12.75">
      <c r="A24" t="s">
        <v>54</v>
      </c>
      <c r="E24" s="27" t="s">
        <v>55</v>
      </c>
    </row>
    <row r="25" spans="1:16" ht="12.75">
      <c r="A25" s="17" t="s">
        <v>45</v>
      </c>
      <c r="B25" s="21" t="s">
        <v>34</v>
      </c>
      <c r="C25" s="21" t="s">
        <v>68</v>
      </c>
      <c r="D25" s="17" t="s">
        <v>47</v>
      </c>
      <c r="E25" s="22" t="s">
        <v>69</v>
      </c>
      <c r="F25" s="23" t="s">
        <v>70</v>
      </c>
      <c r="G25" s="24">
        <v>1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50</v>
      </c>
      <c r="E26" s="27" t="s">
        <v>71</v>
      </c>
    </row>
    <row r="27" spans="1:5" ht="12.75">
      <c r="A27" s="28" t="s">
        <v>52</v>
      </c>
      <c r="E27" s="29" t="s">
        <v>47</v>
      </c>
    </row>
    <row r="28" spans="1:5" ht="12.75">
      <c r="A28" t="s">
        <v>54</v>
      </c>
      <c r="E28" s="27" t="s">
        <v>55</v>
      </c>
    </row>
    <row r="29" spans="1:18" ht="12.75" customHeight="1">
      <c r="A29" s="5" t="s">
        <v>42</v>
      </c>
      <c r="B29" s="5"/>
      <c r="C29" s="30" t="s">
        <v>72</v>
      </c>
      <c r="D29" s="5"/>
      <c r="E29" s="19" t="s">
        <v>73</v>
      </c>
      <c r="F29" s="5"/>
      <c r="G29" s="5"/>
      <c r="H29" s="5"/>
      <c r="I29" s="31">
        <f>0+Q29</f>
        <v>0</v>
      </c>
      <c r="O29">
        <f>0+R29</f>
        <v>0</v>
      </c>
      <c r="Q29">
        <f>0+I30+I34+I38+I42+I46+I50+I54+I58+I62+I66+I70+I74+I78+I82+I86+I90+I94+I98+I102+I106+I110+I114+I118</f>
        <v>0</v>
      </c>
      <c r="R29">
        <f>0+O30+O34+O38+O42+O46+O50+O54+O58+O62+O66+O70+O74+O78+O82+O86+O90+O94+O98+O102+O106+O110+O114+O118</f>
        <v>0</v>
      </c>
    </row>
    <row r="30" spans="1:16" ht="12.75">
      <c r="A30" s="17" t="s">
        <v>45</v>
      </c>
      <c r="B30" s="21" t="s">
        <v>36</v>
      </c>
      <c r="C30" s="21" t="s">
        <v>74</v>
      </c>
      <c r="D30" s="17" t="s">
        <v>47</v>
      </c>
      <c r="E30" s="22" t="s">
        <v>75</v>
      </c>
      <c r="F30" s="23" t="s">
        <v>76</v>
      </c>
      <c r="G30" s="24">
        <v>300</v>
      </c>
      <c r="H30" s="25"/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50</v>
      </c>
      <c r="E31" s="27" t="s">
        <v>47</v>
      </c>
    </row>
    <row r="32" spans="1:5" ht="12.75">
      <c r="A32" s="28" t="s">
        <v>52</v>
      </c>
      <c r="E32" s="29" t="s">
        <v>77</v>
      </c>
    </row>
    <row r="33" spans="1:5" ht="12.75">
      <c r="A33" t="s">
        <v>54</v>
      </c>
      <c r="E33" s="27" t="s">
        <v>55</v>
      </c>
    </row>
    <row r="34" spans="1:16" ht="12.75">
      <c r="A34" s="17" t="s">
        <v>45</v>
      </c>
      <c r="B34" s="21" t="s">
        <v>78</v>
      </c>
      <c r="C34" s="21" t="s">
        <v>79</v>
      </c>
      <c r="D34" s="17" t="s">
        <v>47</v>
      </c>
      <c r="E34" s="22" t="s">
        <v>80</v>
      </c>
      <c r="F34" s="23" t="s">
        <v>81</v>
      </c>
      <c r="G34" s="24">
        <v>2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50</v>
      </c>
      <c r="E35" s="27" t="s">
        <v>47</v>
      </c>
    </row>
    <row r="36" spans="1:5" ht="26.25">
      <c r="A36" s="28" t="s">
        <v>52</v>
      </c>
      <c r="E36" s="29" t="s">
        <v>82</v>
      </c>
    </row>
    <row r="37" spans="1:5" ht="12.75">
      <c r="A37" t="s">
        <v>54</v>
      </c>
      <c r="E37" s="27" t="s">
        <v>55</v>
      </c>
    </row>
    <row r="38" spans="1:16" ht="12.75">
      <c r="A38" s="17" t="s">
        <v>45</v>
      </c>
      <c r="B38" s="21" t="s">
        <v>83</v>
      </c>
      <c r="C38" s="21" t="s">
        <v>84</v>
      </c>
      <c r="D38" s="17" t="s">
        <v>47</v>
      </c>
      <c r="E38" s="22" t="s">
        <v>85</v>
      </c>
      <c r="F38" s="23" t="s">
        <v>81</v>
      </c>
      <c r="G38" s="24">
        <v>4</v>
      </c>
      <c r="H38" s="25"/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50</v>
      </c>
      <c r="E39" s="27" t="s">
        <v>47</v>
      </c>
    </row>
    <row r="40" spans="1:5" ht="26.25">
      <c r="A40" s="28" t="s">
        <v>52</v>
      </c>
      <c r="E40" s="29" t="s">
        <v>82</v>
      </c>
    </row>
    <row r="41" spans="1:5" ht="12.75">
      <c r="A41" t="s">
        <v>54</v>
      </c>
      <c r="E41" s="27" t="s">
        <v>55</v>
      </c>
    </row>
    <row r="42" spans="1:16" ht="12.75">
      <c r="A42" s="17" t="s">
        <v>45</v>
      </c>
      <c r="B42" s="21" t="s">
        <v>39</v>
      </c>
      <c r="C42" s="21" t="s">
        <v>86</v>
      </c>
      <c r="D42" s="17" t="s">
        <v>47</v>
      </c>
      <c r="E42" s="22" t="s">
        <v>87</v>
      </c>
      <c r="F42" s="23" t="s">
        <v>81</v>
      </c>
      <c r="G42" s="24">
        <v>2</v>
      </c>
      <c r="H42" s="25"/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50</v>
      </c>
      <c r="E43" s="27" t="s">
        <v>47</v>
      </c>
    </row>
    <row r="44" spans="1:5" ht="12.75">
      <c r="A44" s="28" t="s">
        <v>52</v>
      </c>
      <c r="E44" s="29" t="s">
        <v>77</v>
      </c>
    </row>
    <row r="45" spans="1:5" ht="12.75">
      <c r="A45" t="s">
        <v>54</v>
      </c>
      <c r="E45" s="27" t="s">
        <v>55</v>
      </c>
    </row>
    <row r="46" spans="1:16" ht="12.75">
      <c r="A46" s="17" t="s">
        <v>45</v>
      </c>
      <c r="B46" s="21" t="s">
        <v>41</v>
      </c>
      <c r="C46" s="21" t="s">
        <v>88</v>
      </c>
      <c r="D46" s="17" t="s">
        <v>47</v>
      </c>
      <c r="E46" s="22" t="s">
        <v>89</v>
      </c>
      <c r="F46" s="23" t="s">
        <v>81</v>
      </c>
      <c r="G46" s="24">
        <v>4</v>
      </c>
      <c r="H46" s="25"/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50</v>
      </c>
      <c r="E47" s="27" t="s">
        <v>47</v>
      </c>
    </row>
    <row r="48" spans="1:5" ht="12.75">
      <c r="A48" s="28" t="s">
        <v>52</v>
      </c>
      <c r="E48" s="29" t="s">
        <v>77</v>
      </c>
    </row>
    <row r="49" spans="1:5" ht="12.75">
      <c r="A49" t="s">
        <v>54</v>
      </c>
      <c r="E49" s="27" t="s">
        <v>55</v>
      </c>
    </row>
    <row r="50" spans="1:16" ht="12.75">
      <c r="A50" s="17" t="s">
        <v>45</v>
      </c>
      <c r="B50" s="21" t="s">
        <v>90</v>
      </c>
      <c r="C50" s="21" t="s">
        <v>91</v>
      </c>
      <c r="D50" s="17" t="s">
        <v>47</v>
      </c>
      <c r="E50" s="22" t="s">
        <v>92</v>
      </c>
      <c r="F50" s="23" t="s">
        <v>93</v>
      </c>
      <c r="G50" s="24">
        <v>5760</v>
      </c>
      <c r="H50" s="25"/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50</v>
      </c>
      <c r="E51" s="27" t="s">
        <v>47</v>
      </c>
    </row>
    <row r="52" spans="1:5" ht="12.75">
      <c r="A52" s="28" t="s">
        <v>52</v>
      </c>
      <c r="E52" s="29" t="s">
        <v>77</v>
      </c>
    </row>
    <row r="53" spans="1:5" ht="12.75">
      <c r="A53" t="s">
        <v>54</v>
      </c>
      <c r="E53" s="27" t="s">
        <v>55</v>
      </c>
    </row>
    <row r="54" spans="1:16" ht="12.75">
      <c r="A54" s="17" t="s">
        <v>45</v>
      </c>
      <c r="B54" s="21" t="s">
        <v>94</v>
      </c>
      <c r="C54" s="21" t="s">
        <v>95</v>
      </c>
      <c r="D54" s="17" t="s">
        <v>47</v>
      </c>
      <c r="E54" s="22" t="s">
        <v>96</v>
      </c>
      <c r="F54" s="23" t="s">
        <v>49</v>
      </c>
      <c r="G54" s="24">
        <v>15</v>
      </c>
      <c r="H54" s="25"/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50</v>
      </c>
      <c r="E55" s="27" t="s">
        <v>47</v>
      </c>
    </row>
    <row r="56" spans="1:5" ht="12.75">
      <c r="A56" s="28" t="s">
        <v>52</v>
      </c>
      <c r="E56" s="29" t="s">
        <v>77</v>
      </c>
    </row>
    <row r="57" spans="1:5" ht="12.75">
      <c r="A57" t="s">
        <v>54</v>
      </c>
      <c r="E57" s="27" t="s">
        <v>55</v>
      </c>
    </row>
    <row r="58" spans="1:16" ht="26.25">
      <c r="A58" s="17" t="s">
        <v>45</v>
      </c>
      <c r="B58" s="21" t="s">
        <v>97</v>
      </c>
      <c r="C58" s="21" t="s">
        <v>98</v>
      </c>
      <c r="D58" s="17" t="s">
        <v>47</v>
      </c>
      <c r="E58" s="22" t="s">
        <v>99</v>
      </c>
      <c r="F58" s="23" t="s">
        <v>49</v>
      </c>
      <c r="G58" s="24">
        <v>57.15</v>
      </c>
      <c r="H58" s="25"/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50</v>
      </c>
      <c r="E59" s="27" t="s">
        <v>47</v>
      </c>
    </row>
    <row r="60" spans="1:5" ht="12.75">
      <c r="A60" s="28" t="s">
        <v>52</v>
      </c>
      <c r="E60" s="29" t="s">
        <v>100</v>
      </c>
    </row>
    <row r="61" spans="1:5" ht="12.75">
      <c r="A61" t="s">
        <v>54</v>
      </c>
      <c r="E61" s="27" t="s">
        <v>55</v>
      </c>
    </row>
    <row r="62" spans="1:16" ht="26.25">
      <c r="A62" s="17" t="s">
        <v>45</v>
      </c>
      <c r="B62" s="21" t="s">
        <v>101</v>
      </c>
      <c r="C62" s="21" t="s">
        <v>102</v>
      </c>
      <c r="D62" s="17" t="s">
        <v>47</v>
      </c>
      <c r="E62" s="22" t="s">
        <v>103</v>
      </c>
      <c r="F62" s="23" t="s">
        <v>104</v>
      </c>
      <c r="G62" s="24">
        <v>2937.51</v>
      </c>
      <c r="H62" s="25"/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50</v>
      </c>
      <c r="E63" s="27" t="s">
        <v>47</v>
      </c>
    </row>
    <row r="64" spans="1:5" ht="12.75">
      <c r="A64" s="28" t="s">
        <v>52</v>
      </c>
      <c r="E64" s="29" t="s">
        <v>105</v>
      </c>
    </row>
    <row r="65" spans="1:5" ht="12.75">
      <c r="A65" t="s">
        <v>54</v>
      </c>
      <c r="E65" s="27" t="s">
        <v>55</v>
      </c>
    </row>
    <row r="66" spans="1:16" ht="12.75">
      <c r="A66" s="17" t="s">
        <v>45</v>
      </c>
      <c r="B66" s="21" t="s">
        <v>106</v>
      </c>
      <c r="C66" s="519" t="s">
        <v>639</v>
      </c>
      <c r="D66" s="520"/>
      <c r="E66" s="521" t="s">
        <v>351</v>
      </c>
      <c r="F66" s="23" t="s">
        <v>49</v>
      </c>
      <c r="G66" s="518">
        <v>928.925</v>
      </c>
      <c r="H66" s="25"/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50</v>
      </c>
      <c r="E67" s="27" t="s">
        <v>47</v>
      </c>
    </row>
    <row r="68" spans="1:5" ht="12.75">
      <c r="A68" s="28" t="s">
        <v>52</v>
      </c>
      <c r="E68" s="29" t="s">
        <v>77</v>
      </c>
    </row>
    <row r="69" spans="1:5" ht="12.75">
      <c r="A69" t="s">
        <v>54</v>
      </c>
      <c r="E69" s="27" t="s">
        <v>55</v>
      </c>
    </row>
    <row r="70" spans="1:16" ht="12.75">
      <c r="A70" s="17" t="s">
        <v>45</v>
      </c>
      <c r="B70" s="519" t="s">
        <v>107</v>
      </c>
      <c r="C70" s="519"/>
      <c r="D70" s="520"/>
      <c r="E70" s="521"/>
      <c r="F70" s="522"/>
      <c r="G70" s="518"/>
      <c r="H70" s="523"/>
      <c r="I70" s="523">
        <f>ROUND(ROUND(H70,2)*ROUND(G70,3),2)</f>
        <v>0</v>
      </c>
      <c r="O70">
        <f>(I70*21)/100</f>
        <v>0</v>
      </c>
      <c r="P70" t="s">
        <v>22</v>
      </c>
    </row>
    <row r="71" spans="1:9" ht="12.75">
      <c r="A71" s="26" t="s">
        <v>50</v>
      </c>
      <c r="B71" s="524"/>
      <c r="C71" s="524"/>
      <c r="D71" s="524"/>
      <c r="E71" s="525"/>
      <c r="F71" s="524"/>
      <c r="G71" s="524"/>
      <c r="H71" s="524"/>
      <c r="I71" s="524"/>
    </row>
    <row r="72" spans="1:9" ht="12.75">
      <c r="A72" s="28" t="s">
        <v>52</v>
      </c>
      <c r="B72" s="524"/>
      <c r="C72" s="524"/>
      <c r="D72" s="524"/>
      <c r="E72" s="526"/>
      <c r="F72" s="524"/>
      <c r="G72" s="524"/>
      <c r="H72" s="524"/>
      <c r="I72" s="524"/>
    </row>
    <row r="73" spans="1:9" ht="12.75">
      <c r="A73" t="s">
        <v>54</v>
      </c>
      <c r="B73" s="524"/>
      <c r="C73" s="524"/>
      <c r="D73" s="524"/>
      <c r="E73" s="525"/>
      <c r="F73" s="524"/>
      <c r="G73" s="524"/>
      <c r="H73" s="524"/>
      <c r="I73" s="524"/>
    </row>
    <row r="74" spans="1:16" ht="12.75">
      <c r="A74" s="17" t="s">
        <v>45</v>
      </c>
      <c r="B74" s="21" t="s">
        <v>109</v>
      </c>
      <c r="C74" s="21" t="s">
        <v>110</v>
      </c>
      <c r="D74" s="17" t="s">
        <v>47</v>
      </c>
      <c r="E74" s="22" t="s">
        <v>111</v>
      </c>
      <c r="F74" s="23" t="s">
        <v>49</v>
      </c>
      <c r="G74" s="24">
        <v>352.584</v>
      </c>
      <c r="H74" s="25"/>
      <c r="I74" s="25">
        <f>ROUND(ROUND(H74,2)*ROUND(G74,3),2)</f>
        <v>0</v>
      </c>
      <c r="O74">
        <f>(I74*21)/100</f>
        <v>0</v>
      </c>
      <c r="P74" t="s">
        <v>22</v>
      </c>
    </row>
    <row r="75" spans="1:5" ht="12.75">
      <c r="A75" s="26" t="s">
        <v>50</v>
      </c>
      <c r="E75" s="27" t="s">
        <v>47</v>
      </c>
    </row>
    <row r="76" spans="1:5" ht="12.75">
      <c r="A76" s="28" t="s">
        <v>52</v>
      </c>
      <c r="E76" s="29" t="s">
        <v>77</v>
      </c>
    </row>
    <row r="77" spans="1:5" ht="12.75">
      <c r="A77" t="s">
        <v>54</v>
      </c>
      <c r="E77" s="27" t="s">
        <v>55</v>
      </c>
    </row>
    <row r="78" spans="1:16" ht="12.75">
      <c r="A78" s="17" t="s">
        <v>45</v>
      </c>
      <c r="B78" s="21" t="s">
        <v>112</v>
      </c>
      <c r="C78" s="21" t="s">
        <v>113</v>
      </c>
      <c r="D78" s="17" t="s">
        <v>47</v>
      </c>
      <c r="E78" s="22" t="s">
        <v>114</v>
      </c>
      <c r="F78" s="23" t="s">
        <v>49</v>
      </c>
      <c r="G78" s="24">
        <v>105</v>
      </c>
      <c r="H78" s="25"/>
      <c r="I78" s="25">
        <f>ROUND(ROUND(H78,2)*ROUND(G78,3),2)</f>
        <v>0</v>
      </c>
      <c r="O78">
        <f>(I78*21)/100</f>
        <v>0</v>
      </c>
      <c r="P78" t="s">
        <v>22</v>
      </c>
    </row>
    <row r="79" spans="1:5" ht="12.75">
      <c r="A79" s="26" t="s">
        <v>50</v>
      </c>
      <c r="E79" s="27" t="s">
        <v>47</v>
      </c>
    </row>
    <row r="80" spans="1:5" ht="12.75">
      <c r="A80" s="28" t="s">
        <v>52</v>
      </c>
      <c r="E80" s="29" t="s">
        <v>77</v>
      </c>
    </row>
    <row r="81" spans="1:5" ht="12.75">
      <c r="A81" t="s">
        <v>54</v>
      </c>
      <c r="E81" s="27" t="s">
        <v>55</v>
      </c>
    </row>
    <row r="82" spans="1:16" ht="12.75">
      <c r="A82" s="17" t="s">
        <v>45</v>
      </c>
      <c r="B82" s="21" t="s">
        <v>115</v>
      </c>
      <c r="C82" s="21" t="s">
        <v>116</v>
      </c>
      <c r="D82" s="17" t="s">
        <v>47</v>
      </c>
      <c r="E82" s="22" t="s">
        <v>117</v>
      </c>
      <c r="F82" s="23" t="s">
        <v>49</v>
      </c>
      <c r="G82" s="24">
        <v>247.584</v>
      </c>
      <c r="H82" s="25"/>
      <c r="I82" s="25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6" t="s">
        <v>50</v>
      </c>
      <c r="E83" s="27" t="s">
        <v>47</v>
      </c>
    </row>
    <row r="84" spans="1:5" ht="12.75">
      <c r="A84" s="28" t="s">
        <v>52</v>
      </c>
      <c r="E84" s="29" t="s">
        <v>77</v>
      </c>
    </row>
    <row r="85" spans="1:5" ht="12.75">
      <c r="A85" t="s">
        <v>54</v>
      </c>
      <c r="E85" s="27" t="s">
        <v>55</v>
      </c>
    </row>
    <row r="86" spans="1:16" ht="12.75">
      <c r="A86" s="17" t="s">
        <v>45</v>
      </c>
      <c r="B86" s="21" t="s">
        <v>118</v>
      </c>
      <c r="C86" s="21" t="s">
        <v>119</v>
      </c>
      <c r="D86" s="17" t="s">
        <v>47</v>
      </c>
      <c r="E86" s="22" t="s">
        <v>120</v>
      </c>
      <c r="F86" s="23" t="s">
        <v>76</v>
      </c>
      <c r="G86" s="24">
        <v>191.38</v>
      </c>
      <c r="H86" s="25"/>
      <c r="I86" s="25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6" t="s">
        <v>50</v>
      </c>
      <c r="E87" s="27" t="s">
        <v>121</v>
      </c>
    </row>
    <row r="88" spans="1:5" ht="12.75">
      <c r="A88" s="28" t="s">
        <v>52</v>
      </c>
      <c r="E88" s="29" t="s">
        <v>77</v>
      </c>
    </row>
    <row r="89" spans="1:5" ht="12.75">
      <c r="A89" t="s">
        <v>54</v>
      </c>
      <c r="E89" s="27" t="s">
        <v>55</v>
      </c>
    </row>
    <row r="90" spans="1:16" ht="12.75">
      <c r="A90" s="17" t="s">
        <v>45</v>
      </c>
      <c r="B90" s="21" t="s">
        <v>122</v>
      </c>
      <c r="C90" s="21" t="s">
        <v>123</v>
      </c>
      <c r="D90" s="17" t="s">
        <v>47</v>
      </c>
      <c r="E90" s="22" t="s">
        <v>124</v>
      </c>
      <c r="F90" s="23" t="s">
        <v>49</v>
      </c>
      <c r="G90" s="24">
        <v>38.276</v>
      </c>
      <c r="H90" s="25"/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50</v>
      </c>
      <c r="E91" s="27" t="s">
        <v>125</v>
      </c>
    </row>
    <row r="92" spans="1:5" ht="12.75">
      <c r="A92" s="28" t="s">
        <v>52</v>
      </c>
      <c r="E92" s="29" t="s">
        <v>77</v>
      </c>
    </row>
    <row r="93" spans="1:5" ht="12.75">
      <c r="A93" t="s">
        <v>54</v>
      </c>
      <c r="E93" s="27" t="s">
        <v>55</v>
      </c>
    </row>
    <row r="94" spans="1:16" ht="12.75">
      <c r="A94" s="17" t="s">
        <v>45</v>
      </c>
      <c r="B94" s="21" t="s">
        <v>126</v>
      </c>
      <c r="C94" s="21" t="s">
        <v>127</v>
      </c>
      <c r="D94" s="17" t="s">
        <v>47</v>
      </c>
      <c r="E94" s="22" t="s">
        <v>128</v>
      </c>
      <c r="F94" s="23" t="s">
        <v>76</v>
      </c>
      <c r="G94" s="24">
        <v>75</v>
      </c>
      <c r="H94" s="25"/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50</v>
      </c>
      <c r="E95" s="27" t="s">
        <v>47</v>
      </c>
    </row>
    <row r="96" spans="1:5" ht="12.75">
      <c r="A96" s="28" t="s">
        <v>52</v>
      </c>
      <c r="E96" s="29" t="s">
        <v>77</v>
      </c>
    </row>
    <row r="97" spans="1:5" ht="12.75">
      <c r="A97" t="s">
        <v>54</v>
      </c>
      <c r="E97" s="27" t="s">
        <v>55</v>
      </c>
    </row>
    <row r="98" spans="1:16" ht="12.75">
      <c r="A98" s="17" t="s">
        <v>45</v>
      </c>
      <c r="B98" s="21" t="s">
        <v>129</v>
      </c>
      <c r="C98" s="21" t="s">
        <v>130</v>
      </c>
      <c r="D98" s="17" t="s">
        <v>47</v>
      </c>
      <c r="E98" s="22" t="s">
        <v>131</v>
      </c>
      <c r="F98" s="23" t="s">
        <v>76</v>
      </c>
      <c r="G98" s="24">
        <v>75</v>
      </c>
      <c r="H98" s="25"/>
      <c r="I98" s="25">
        <f>ROUND(ROUND(H98,2)*ROUND(G98,3),2)</f>
        <v>0</v>
      </c>
      <c r="O98">
        <f>(I98*21)/100</f>
        <v>0</v>
      </c>
      <c r="P98" t="s">
        <v>22</v>
      </c>
    </row>
    <row r="99" spans="1:5" ht="12.75">
      <c r="A99" s="26" t="s">
        <v>50</v>
      </c>
      <c r="E99" s="27" t="s">
        <v>47</v>
      </c>
    </row>
    <row r="100" spans="1:5" ht="12.75">
      <c r="A100" s="28" t="s">
        <v>52</v>
      </c>
      <c r="E100" s="29" t="s">
        <v>77</v>
      </c>
    </row>
    <row r="101" spans="1:5" ht="12.75">
      <c r="A101" t="s">
        <v>54</v>
      </c>
      <c r="E101" s="27" t="s">
        <v>55</v>
      </c>
    </row>
    <row r="102" spans="1:16" ht="12.75">
      <c r="A102" s="17" t="s">
        <v>45</v>
      </c>
      <c r="B102" s="21" t="s">
        <v>132</v>
      </c>
      <c r="C102" s="21" t="s">
        <v>133</v>
      </c>
      <c r="D102" s="17" t="s">
        <v>47</v>
      </c>
      <c r="E102" s="22" t="s">
        <v>134</v>
      </c>
      <c r="F102" s="23" t="s">
        <v>76</v>
      </c>
      <c r="G102" s="24">
        <v>75</v>
      </c>
      <c r="H102" s="25"/>
      <c r="I102" s="25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26" t="s">
        <v>50</v>
      </c>
      <c r="E103" s="27" t="s">
        <v>47</v>
      </c>
    </row>
    <row r="104" spans="1:5" ht="12.75">
      <c r="A104" s="28" t="s">
        <v>52</v>
      </c>
      <c r="E104" s="29" t="s">
        <v>77</v>
      </c>
    </row>
    <row r="105" spans="1:5" ht="12.75">
      <c r="A105" t="s">
        <v>54</v>
      </c>
      <c r="E105" s="27" t="s">
        <v>55</v>
      </c>
    </row>
    <row r="106" spans="1:16" ht="12.75">
      <c r="A106" s="17" t="s">
        <v>45</v>
      </c>
      <c r="B106" s="21" t="s">
        <v>135</v>
      </c>
      <c r="C106" s="21" t="s">
        <v>136</v>
      </c>
      <c r="D106" s="17" t="s">
        <v>47</v>
      </c>
      <c r="E106" s="22" t="s">
        <v>137</v>
      </c>
      <c r="F106" s="23" t="s">
        <v>76</v>
      </c>
      <c r="G106" s="24">
        <v>75</v>
      </c>
      <c r="H106" s="25"/>
      <c r="I106" s="25">
        <f>ROUND(ROUND(H106,2)*ROUND(G106,3),2)</f>
        <v>0</v>
      </c>
      <c r="O106">
        <f>(I106*21)/100</f>
        <v>0</v>
      </c>
      <c r="P106" t="s">
        <v>22</v>
      </c>
    </row>
    <row r="107" spans="1:5" ht="12.75">
      <c r="A107" s="26" t="s">
        <v>50</v>
      </c>
      <c r="E107" s="27" t="s">
        <v>47</v>
      </c>
    </row>
    <row r="108" spans="1:5" ht="12.75">
      <c r="A108" s="28" t="s">
        <v>52</v>
      </c>
      <c r="E108" s="29" t="s">
        <v>77</v>
      </c>
    </row>
    <row r="109" spans="1:5" ht="12.75">
      <c r="A109" t="s">
        <v>54</v>
      </c>
      <c r="E109" s="27" t="s">
        <v>55</v>
      </c>
    </row>
    <row r="110" spans="1:16" ht="12.75">
      <c r="A110" s="17" t="s">
        <v>45</v>
      </c>
      <c r="B110" s="21" t="s">
        <v>138</v>
      </c>
      <c r="C110" s="21" t="s">
        <v>139</v>
      </c>
      <c r="D110" s="17" t="s">
        <v>47</v>
      </c>
      <c r="E110" s="22" t="s">
        <v>140</v>
      </c>
      <c r="F110" s="23" t="s">
        <v>49</v>
      </c>
      <c r="G110" s="24">
        <v>3.75</v>
      </c>
      <c r="H110" s="25"/>
      <c r="I110" s="25">
        <f>ROUND(ROUND(H110,2)*ROUND(G110,3),2)</f>
        <v>0</v>
      </c>
      <c r="O110">
        <f>(I110*21)/100</f>
        <v>0</v>
      </c>
      <c r="P110" t="s">
        <v>22</v>
      </c>
    </row>
    <row r="111" spans="1:5" ht="12.75">
      <c r="A111" s="26" t="s">
        <v>50</v>
      </c>
      <c r="E111" s="27" t="s">
        <v>141</v>
      </c>
    </row>
    <row r="112" spans="1:5" ht="12.75">
      <c r="A112" s="28" t="s">
        <v>52</v>
      </c>
      <c r="E112" s="29" t="s">
        <v>77</v>
      </c>
    </row>
    <row r="113" spans="1:5" ht="12.75">
      <c r="A113" t="s">
        <v>54</v>
      </c>
      <c r="E113" s="27" t="s">
        <v>55</v>
      </c>
    </row>
    <row r="114" spans="1:16" ht="12.75">
      <c r="A114" s="17" t="s">
        <v>45</v>
      </c>
      <c r="B114" s="21" t="s">
        <v>142</v>
      </c>
      <c r="C114" s="21" t="s">
        <v>143</v>
      </c>
      <c r="D114" s="17" t="s">
        <v>47</v>
      </c>
      <c r="E114" s="22" t="s">
        <v>144</v>
      </c>
      <c r="F114" s="23" t="s">
        <v>81</v>
      </c>
      <c r="G114" s="24">
        <v>900</v>
      </c>
      <c r="H114" s="25"/>
      <c r="I114" s="25">
        <f>ROUND(ROUND(H114,2)*ROUND(G114,3),2)</f>
        <v>0</v>
      </c>
      <c r="O114">
        <f>(I114*21)/100</f>
        <v>0</v>
      </c>
      <c r="P114" t="s">
        <v>22</v>
      </c>
    </row>
    <row r="115" spans="1:5" ht="12.75">
      <c r="A115" s="26" t="s">
        <v>50</v>
      </c>
      <c r="E115" s="27" t="s">
        <v>145</v>
      </c>
    </row>
    <row r="116" spans="1:5" ht="12.75">
      <c r="A116" s="28" t="s">
        <v>52</v>
      </c>
      <c r="E116" s="29" t="s">
        <v>146</v>
      </c>
    </row>
    <row r="117" spans="1:5" ht="12.75">
      <c r="A117" t="s">
        <v>54</v>
      </c>
      <c r="E117" s="27" t="s">
        <v>55</v>
      </c>
    </row>
    <row r="118" spans="1:16" ht="26.25">
      <c r="A118" s="17" t="s">
        <v>45</v>
      </c>
      <c r="B118" s="21" t="s">
        <v>147</v>
      </c>
      <c r="C118" s="21" t="s">
        <v>148</v>
      </c>
      <c r="D118" s="17" t="s">
        <v>47</v>
      </c>
      <c r="E118" s="22" t="s">
        <v>149</v>
      </c>
      <c r="F118" s="23" t="s">
        <v>81</v>
      </c>
      <c r="G118" s="24">
        <v>18</v>
      </c>
      <c r="H118" s="25"/>
      <c r="I118" s="25">
        <f>ROUND(ROUND(H118,2)*ROUND(G118,3),2)</f>
        <v>0</v>
      </c>
      <c r="O118">
        <f>(I118*21)/100</f>
        <v>0</v>
      </c>
      <c r="P118" t="s">
        <v>22</v>
      </c>
    </row>
    <row r="119" spans="1:5" ht="12.75">
      <c r="A119" s="26" t="s">
        <v>50</v>
      </c>
      <c r="E119" s="27" t="s">
        <v>145</v>
      </c>
    </row>
    <row r="120" spans="1:5" ht="12.75">
      <c r="A120" s="28" t="s">
        <v>52</v>
      </c>
      <c r="E120" s="29" t="s">
        <v>150</v>
      </c>
    </row>
    <row r="121" spans="1:5" ht="12.75">
      <c r="A121" t="s">
        <v>54</v>
      </c>
      <c r="E121" s="27" t="s">
        <v>55</v>
      </c>
    </row>
    <row r="122" spans="1:18" ht="12.75" customHeight="1">
      <c r="A122" s="5" t="s">
        <v>42</v>
      </c>
      <c r="B122" s="5"/>
      <c r="C122" s="30" t="s">
        <v>151</v>
      </c>
      <c r="D122" s="5"/>
      <c r="E122" s="19" t="s">
        <v>152</v>
      </c>
      <c r="F122" s="5"/>
      <c r="G122" s="5"/>
      <c r="H122" s="5"/>
      <c r="I122" s="31">
        <f>0+Q122</f>
        <v>0</v>
      </c>
      <c r="O122">
        <f>0+R122</f>
        <v>0</v>
      </c>
      <c r="Q122" s="504">
        <f>0+I123+I127+I135+I139+I143+I147+I151+I155+I159+I163+I167+I171+I175+I131</f>
        <v>0</v>
      </c>
      <c r="R122">
        <f>0+O123+O127+O135+O139+O143+O147+O151+O155+O159+O163+O167+O171+O175+O131</f>
        <v>0</v>
      </c>
    </row>
    <row r="123" spans="1:16" ht="12.75">
      <c r="A123" s="17" t="s">
        <v>45</v>
      </c>
      <c r="B123" s="21" t="s">
        <v>153</v>
      </c>
      <c r="C123" s="21" t="s">
        <v>154</v>
      </c>
      <c r="D123" s="17" t="s">
        <v>47</v>
      </c>
      <c r="E123" s="22" t="s">
        <v>155</v>
      </c>
      <c r="F123" s="23" t="s">
        <v>49</v>
      </c>
      <c r="G123" s="24">
        <v>0.014</v>
      </c>
      <c r="H123" s="25"/>
      <c r="I123" s="25">
        <f>ROUND(ROUND(H123,2)*ROUND(G123,3),2)</f>
        <v>0</v>
      </c>
      <c r="O123">
        <f>(I123*21)/100</f>
        <v>0</v>
      </c>
      <c r="P123" t="s">
        <v>22</v>
      </c>
    </row>
    <row r="124" spans="1:5" ht="12.75">
      <c r="A124" s="26" t="s">
        <v>50</v>
      </c>
      <c r="E124" s="27" t="s">
        <v>47</v>
      </c>
    </row>
    <row r="125" spans="1:5" ht="12.75">
      <c r="A125" s="28" t="s">
        <v>52</v>
      </c>
      <c r="E125" s="29" t="s">
        <v>77</v>
      </c>
    </row>
    <row r="126" spans="1:5" ht="12.75">
      <c r="A126" t="s">
        <v>54</v>
      </c>
      <c r="E126" s="27" t="s">
        <v>55</v>
      </c>
    </row>
    <row r="127" spans="1:16" ht="12.75">
      <c r="A127" s="17" t="s">
        <v>45</v>
      </c>
      <c r="B127" s="21" t="s">
        <v>156</v>
      </c>
      <c r="C127" s="21" t="s">
        <v>157</v>
      </c>
      <c r="D127" s="17" t="s">
        <v>47</v>
      </c>
      <c r="E127" s="22" t="s">
        <v>158</v>
      </c>
      <c r="F127" s="23" t="s">
        <v>76</v>
      </c>
      <c r="G127" s="24">
        <v>366.3</v>
      </c>
      <c r="H127" s="25"/>
      <c r="I127" s="25">
        <f>ROUND(ROUND(H127,2)*ROUND(G127,3),2)</f>
        <v>0</v>
      </c>
      <c r="O127">
        <f>(I127*21)/100</f>
        <v>0</v>
      </c>
      <c r="P127" t="s">
        <v>22</v>
      </c>
    </row>
    <row r="128" spans="1:5" ht="12.75">
      <c r="A128" s="26" t="s">
        <v>50</v>
      </c>
      <c r="E128" s="27" t="s">
        <v>159</v>
      </c>
    </row>
    <row r="129" spans="1:5" ht="12.75">
      <c r="A129" s="28" t="s">
        <v>52</v>
      </c>
      <c r="E129" s="29" t="s">
        <v>77</v>
      </c>
    </row>
    <row r="130" spans="1:5" ht="12.75">
      <c r="A130" t="s">
        <v>54</v>
      </c>
      <c r="E130" s="27" t="s">
        <v>55</v>
      </c>
    </row>
    <row r="131" spans="1:16" s="511" customFormat="1" ht="12.75">
      <c r="A131" s="505" t="s">
        <v>45</v>
      </c>
      <c r="B131" s="506">
        <v>31</v>
      </c>
      <c r="C131" s="506" t="s">
        <v>629</v>
      </c>
      <c r="D131" s="505"/>
      <c r="E131" s="507" t="s">
        <v>630</v>
      </c>
      <c r="F131" s="508" t="s">
        <v>166</v>
      </c>
      <c r="G131" s="509">
        <v>216</v>
      </c>
      <c r="H131" s="510"/>
      <c r="I131" s="510">
        <f>ROUND(ROUND(H131,2)*ROUND(G131,3),2)</f>
        <v>0</v>
      </c>
      <c r="O131" s="511">
        <f>(I131*21)/100</f>
        <v>0</v>
      </c>
      <c r="P131" s="511" t="s">
        <v>22</v>
      </c>
    </row>
    <row r="132" spans="1:5" s="511" customFormat="1" ht="12.75">
      <c r="A132" s="512" t="s">
        <v>50</v>
      </c>
      <c r="E132" s="513" t="s">
        <v>47</v>
      </c>
    </row>
    <row r="133" spans="1:5" s="511" customFormat="1" ht="12.75">
      <c r="A133" s="514" t="s">
        <v>52</v>
      </c>
      <c r="E133" s="515" t="s">
        <v>631</v>
      </c>
    </row>
    <row r="134" spans="1:5" s="511" customFormat="1" ht="12.75">
      <c r="A134" s="511" t="s">
        <v>54</v>
      </c>
      <c r="E134" s="513" t="s">
        <v>55</v>
      </c>
    </row>
    <row r="135" spans="1:16" ht="12.75">
      <c r="A135" s="17" t="s">
        <v>45</v>
      </c>
      <c r="B135" s="506">
        <f>MAX(B125:B134)+1</f>
        <v>32</v>
      </c>
      <c r="C135" s="21" t="s">
        <v>160</v>
      </c>
      <c r="D135" s="17" t="s">
        <v>47</v>
      </c>
      <c r="E135" s="22" t="s">
        <v>161</v>
      </c>
      <c r="F135" s="23" t="s">
        <v>58</v>
      </c>
      <c r="G135" s="24">
        <v>4.8</v>
      </c>
      <c r="H135" s="25"/>
      <c r="I135" s="25">
        <f>ROUND(ROUND(H135,2)*ROUND(G135,3),2)</f>
        <v>0</v>
      </c>
      <c r="O135">
        <f>(I135*21)/100</f>
        <v>0</v>
      </c>
      <c r="P135" t="s">
        <v>22</v>
      </c>
    </row>
    <row r="136" spans="1:5" ht="12.75">
      <c r="A136" s="26" t="s">
        <v>50</v>
      </c>
      <c r="E136" s="27" t="s">
        <v>47</v>
      </c>
    </row>
    <row r="137" spans="1:5" ht="12.75">
      <c r="A137" s="28" t="s">
        <v>52</v>
      </c>
      <c r="E137" s="29" t="s">
        <v>162</v>
      </c>
    </row>
    <row r="138" spans="1:5" ht="12.75">
      <c r="A138" t="s">
        <v>54</v>
      </c>
      <c r="E138" s="27" t="s">
        <v>55</v>
      </c>
    </row>
    <row r="139" spans="1:16" ht="12.75">
      <c r="A139" s="17" t="s">
        <v>45</v>
      </c>
      <c r="B139" s="506">
        <f>MAX(B129:B138)+1</f>
        <v>33</v>
      </c>
      <c r="C139" s="21" t="s">
        <v>163</v>
      </c>
      <c r="D139" s="17" t="s">
        <v>47</v>
      </c>
      <c r="E139" s="22" t="s">
        <v>164</v>
      </c>
      <c r="F139" s="23" t="s">
        <v>76</v>
      </c>
      <c r="G139" s="518">
        <v>57.16</v>
      </c>
      <c r="H139" s="25"/>
      <c r="I139" s="25">
        <f>ROUND(ROUND(H139,2)*ROUND(G139,3),2)</f>
        <v>0</v>
      </c>
      <c r="O139">
        <f>(I139*21)/100</f>
        <v>0</v>
      </c>
      <c r="P139" t="s">
        <v>22</v>
      </c>
    </row>
    <row r="140" spans="1:5" ht="12.75">
      <c r="A140" s="26" t="s">
        <v>50</v>
      </c>
      <c r="E140" s="27" t="s">
        <v>47</v>
      </c>
    </row>
    <row r="141" spans="1:5" ht="12.75">
      <c r="A141" s="28" t="s">
        <v>52</v>
      </c>
      <c r="E141" s="29" t="s">
        <v>77</v>
      </c>
    </row>
    <row r="142" spans="1:5" ht="12.75">
      <c r="A142" t="s">
        <v>54</v>
      </c>
      <c r="E142" s="27" t="s">
        <v>55</v>
      </c>
    </row>
    <row r="143" spans="1:16" ht="12.75">
      <c r="A143" s="17" t="s">
        <v>45</v>
      </c>
      <c r="B143" s="506">
        <f>MAX(B133:B142)+1</f>
        <v>34</v>
      </c>
      <c r="C143" s="21">
        <v>261215</v>
      </c>
      <c r="D143" s="17" t="s">
        <v>47</v>
      </c>
      <c r="E143" s="22" t="s">
        <v>165</v>
      </c>
      <c r="F143" s="23" t="s">
        <v>166</v>
      </c>
      <c r="G143" s="24">
        <v>40.5</v>
      </c>
      <c r="H143" s="25"/>
      <c r="I143" s="25">
        <f>ROUND(ROUND(H143,2)*ROUND(G143,3),2)</f>
        <v>0</v>
      </c>
      <c r="O143">
        <f>(I143*21)/100</f>
        <v>0</v>
      </c>
      <c r="P143" t="s">
        <v>22</v>
      </c>
    </row>
    <row r="144" spans="1:5" ht="12.75">
      <c r="A144" s="26" t="s">
        <v>50</v>
      </c>
      <c r="E144" s="27" t="s">
        <v>47</v>
      </c>
    </row>
    <row r="145" spans="1:5" ht="12.75">
      <c r="A145" s="28" t="s">
        <v>52</v>
      </c>
      <c r="E145" s="29" t="s">
        <v>77</v>
      </c>
    </row>
    <row r="146" spans="1:5" ht="12.75">
      <c r="A146" t="s">
        <v>54</v>
      </c>
      <c r="E146" s="27" t="s">
        <v>55</v>
      </c>
    </row>
    <row r="147" spans="1:16" ht="12.75">
      <c r="A147" s="17" t="s">
        <v>45</v>
      </c>
      <c r="B147" s="506">
        <f>MAX(B137:B146)+1</f>
        <v>35</v>
      </c>
      <c r="C147" s="21" t="s">
        <v>167</v>
      </c>
      <c r="D147" s="17" t="s">
        <v>47</v>
      </c>
      <c r="E147" s="22" t="s">
        <v>168</v>
      </c>
      <c r="F147" s="23" t="s">
        <v>81</v>
      </c>
      <c r="G147" s="24">
        <v>9</v>
      </c>
      <c r="H147" s="25"/>
      <c r="I147" s="25">
        <f>ROUND(ROUND(H147,2)*ROUND(G147,3),2)</f>
        <v>0</v>
      </c>
      <c r="O147">
        <f>(I147*21)/100</f>
        <v>0</v>
      </c>
      <c r="P147" t="s">
        <v>22</v>
      </c>
    </row>
    <row r="148" spans="1:5" ht="12.75">
      <c r="A148" s="26" t="s">
        <v>50</v>
      </c>
      <c r="E148" s="27" t="s">
        <v>47</v>
      </c>
    </row>
    <row r="149" spans="1:5" ht="12.75">
      <c r="A149" s="28" t="s">
        <v>52</v>
      </c>
      <c r="E149" s="29" t="s">
        <v>77</v>
      </c>
    </row>
    <row r="150" spans="1:5" ht="12.75">
      <c r="A150" t="s">
        <v>54</v>
      </c>
      <c r="E150" s="27" t="s">
        <v>55</v>
      </c>
    </row>
    <row r="151" spans="1:16" ht="12.75">
      <c r="A151" s="17" t="s">
        <v>45</v>
      </c>
      <c r="B151" s="506">
        <f>MAX(B141:B150)+1</f>
        <v>36</v>
      </c>
      <c r="C151" s="506" t="s">
        <v>632</v>
      </c>
      <c r="D151" s="505"/>
      <c r="E151" s="507" t="s">
        <v>633</v>
      </c>
      <c r="F151" s="508" t="s">
        <v>58</v>
      </c>
      <c r="G151" s="24">
        <v>66.2</v>
      </c>
      <c r="H151" s="25"/>
      <c r="I151" s="25">
        <f>ROUND(ROUND(H151,2)*ROUND(G151,3),2)</f>
        <v>0</v>
      </c>
      <c r="O151">
        <f>(I151*21)/100</f>
        <v>0</v>
      </c>
      <c r="P151" t="s">
        <v>22</v>
      </c>
    </row>
    <row r="152" spans="1:5" ht="12.75">
      <c r="A152" s="26" t="s">
        <v>50</v>
      </c>
      <c r="E152" s="27" t="s">
        <v>47</v>
      </c>
    </row>
    <row r="153" spans="1:5" ht="12.75">
      <c r="A153" s="28" t="s">
        <v>52</v>
      </c>
      <c r="E153" s="29" t="s">
        <v>77</v>
      </c>
    </row>
    <row r="154" spans="1:5" ht="12.75">
      <c r="A154" t="s">
        <v>54</v>
      </c>
      <c r="E154" s="27" t="s">
        <v>55</v>
      </c>
    </row>
    <row r="155" spans="1:16" ht="12.75">
      <c r="A155" s="17" t="s">
        <v>45</v>
      </c>
      <c r="B155" s="506">
        <f>MAX(B145:B154)+1</f>
        <v>37</v>
      </c>
      <c r="C155" s="506" t="s">
        <v>634</v>
      </c>
      <c r="D155" s="505"/>
      <c r="E155" s="507" t="s">
        <v>635</v>
      </c>
      <c r="F155" s="508" t="s">
        <v>58</v>
      </c>
      <c r="G155" s="24">
        <v>66.2</v>
      </c>
      <c r="H155" s="25"/>
      <c r="I155" s="25">
        <f>ROUND(ROUND(H155,2)*ROUND(G155,3),2)</f>
        <v>0</v>
      </c>
      <c r="O155">
        <f>(I155*21)/100</f>
        <v>0</v>
      </c>
      <c r="P155" t="s">
        <v>22</v>
      </c>
    </row>
    <row r="156" spans="1:5" ht="12.75">
      <c r="A156" s="26" t="s">
        <v>50</v>
      </c>
      <c r="E156" s="27" t="s">
        <v>47</v>
      </c>
    </row>
    <row r="157" spans="1:5" ht="12.75">
      <c r="A157" s="28" t="s">
        <v>52</v>
      </c>
      <c r="E157" s="29" t="s">
        <v>77</v>
      </c>
    </row>
    <row r="158" spans="1:5" ht="12.75">
      <c r="A158" t="s">
        <v>54</v>
      </c>
      <c r="E158" s="27" t="s">
        <v>55</v>
      </c>
    </row>
    <row r="159" spans="1:16" ht="12.75">
      <c r="A159" s="17" t="s">
        <v>45</v>
      </c>
      <c r="B159" s="506">
        <f>MAX(B149:B158)+1</f>
        <v>38</v>
      </c>
      <c r="C159" s="21" t="s">
        <v>169</v>
      </c>
      <c r="D159" s="17" t="s">
        <v>47</v>
      </c>
      <c r="E159" s="22" t="s">
        <v>170</v>
      </c>
      <c r="F159" s="23" t="s">
        <v>166</v>
      </c>
      <c r="G159" s="24">
        <v>603</v>
      </c>
      <c r="H159" s="25"/>
      <c r="I159" s="25">
        <f>ROUND(ROUND(H159,2)*ROUND(G159,3),2)</f>
        <v>0</v>
      </c>
      <c r="O159">
        <f>(I159*21)/100</f>
        <v>0</v>
      </c>
      <c r="P159" t="s">
        <v>22</v>
      </c>
    </row>
    <row r="160" spans="1:5" ht="12.75">
      <c r="A160" s="26" t="s">
        <v>50</v>
      </c>
      <c r="E160" s="27" t="s">
        <v>171</v>
      </c>
    </row>
    <row r="161" spans="1:5" ht="12.75">
      <c r="A161" s="28" t="s">
        <v>52</v>
      </c>
      <c r="E161" s="29" t="s">
        <v>77</v>
      </c>
    </row>
    <row r="162" spans="1:5" ht="12.75">
      <c r="A162" t="s">
        <v>54</v>
      </c>
      <c r="E162" s="27" t="s">
        <v>55</v>
      </c>
    </row>
    <row r="163" spans="1:16" ht="26.25">
      <c r="A163" s="17" t="s">
        <v>45</v>
      </c>
      <c r="B163" s="506">
        <f>MAX(B153:B162)+1</f>
        <v>39</v>
      </c>
      <c r="C163" s="21" t="s">
        <v>172</v>
      </c>
      <c r="D163" s="17" t="s">
        <v>47</v>
      </c>
      <c r="E163" s="22" t="s">
        <v>173</v>
      </c>
      <c r="F163" s="23" t="s">
        <v>166</v>
      </c>
      <c r="G163" s="24">
        <v>75.04</v>
      </c>
      <c r="H163" s="25"/>
      <c r="I163" s="25">
        <f>ROUND(ROUND(H163,2)*ROUND(G163,3),2)</f>
        <v>0</v>
      </c>
      <c r="O163">
        <f>(I163*21)/100</f>
        <v>0</v>
      </c>
      <c r="P163" t="s">
        <v>22</v>
      </c>
    </row>
    <row r="164" spans="1:5" ht="12.75">
      <c r="A164" s="26" t="s">
        <v>50</v>
      </c>
      <c r="E164" s="27" t="s">
        <v>47</v>
      </c>
    </row>
    <row r="165" spans="1:5" ht="12.75">
      <c r="A165" s="28" t="s">
        <v>52</v>
      </c>
      <c r="E165" s="29" t="s">
        <v>77</v>
      </c>
    </row>
    <row r="166" spans="1:5" ht="12.75">
      <c r="A166" t="s">
        <v>54</v>
      </c>
      <c r="E166" s="27" t="s">
        <v>55</v>
      </c>
    </row>
    <row r="167" spans="1:16" ht="26.25">
      <c r="A167" s="17" t="s">
        <v>45</v>
      </c>
      <c r="B167" s="506">
        <f>MAX(B157:B166)+1</f>
        <v>40</v>
      </c>
      <c r="C167" s="21" t="s">
        <v>174</v>
      </c>
      <c r="D167" s="17" t="s">
        <v>47</v>
      </c>
      <c r="E167" s="22" t="s">
        <v>175</v>
      </c>
      <c r="F167" s="23" t="s">
        <v>166</v>
      </c>
      <c r="G167" s="24">
        <v>621.76</v>
      </c>
      <c r="H167" s="25"/>
      <c r="I167" s="25">
        <f>ROUND(ROUND(H167,2)*ROUND(G167,3),2)</f>
        <v>0</v>
      </c>
      <c r="O167">
        <f>(I167*21)/100</f>
        <v>0</v>
      </c>
      <c r="P167" t="s">
        <v>22</v>
      </c>
    </row>
    <row r="168" spans="1:5" ht="12.75">
      <c r="A168" s="26" t="s">
        <v>50</v>
      </c>
      <c r="E168" s="27" t="s">
        <v>47</v>
      </c>
    </row>
    <row r="169" spans="1:5" ht="12.75">
      <c r="A169" s="28" t="s">
        <v>52</v>
      </c>
      <c r="E169" s="29" t="s">
        <v>77</v>
      </c>
    </row>
    <row r="170" spans="1:5" ht="12.75">
      <c r="A170" t="s">
        <v>54</v>
      </c>
      <c r="E170" s="27" t="s">
        <v>55</v>
      </c>
    </row>
    <row r="171" spans="1:16" ht="12.75">
      <c r="A171" s="17" t="s">
        <v>45</v>
      </c>
      <c r="B171" s="506">
        <f>MAX(B161:B170)+1</f>
        <v>41</v>
      </c>
      <c r="C171" s="21" t="s">
        <v>176</v>
      </c>
      <c r="D171" s="17" t="s">
        <v>47</v>
      </c>
      <c r="E171" s="22" t="s">
        <v>177</v>
      </c>
      <c r="F171" s="23" t="s">
        <v>49</v>
      </c>
      <c r="G171" s="24">
        <v>51.153</v>
      </c>
      <c r="H171" s="25"/>
      <c r="I171" s="25">
        <f>ROUND(ROUND(H171,2)*ROUND(G171,3),2)</f>
        <v>0</v>
      </c>
      <c r="O171">
        <f>(I171*21)/100</f>
        <v>0</v>
      </c>
      <c r="P171" t="s">
        <v>22</v>
      </c>
    </row>
    <row r="172" spans="1:5" ht="12.75">
      <c r="A172" s="26" t="s">
        <v>50</v>
      </c>
      <c r="E172" s="27" t="s">
        <v>47</v>
      </c>
    </row>
    <row r="173" spans="1:5" ht="12.75">
      <c r="A173" s="28" t="s">
        <v>52</v>
      </c>
      <c r="E173" s="29" t="s">
        <v>77</v>
      </c>
    </row>
    <row r="174" spans="1:5" ht="12.75">
      <c r="A174" t="s">
        <v>54</v>
      </c>
      <c r="E174" s="27" t="s">
        <v>55</v>
      </c>
    </row>
    <row r="175" spans="1:16" ht="12.75">
      <c r="A175" s="17" t="s">
        <v>45</v>
      </c>
      <c r="B175" s="506">
        <f>MAX(B165:B174)+1</f>
        <v>42</v>
      </c>
      <c r="C175" s="21" t="s">
        <v>178</v>
      </c>
      <c r="D175" s="17" t="s">
        <v>47</v>
      </c>
      <c r="E175" s="22" t="s">
        <v>179</v>
      </c>
      <c r="F175" s="23" t="s">
        <v>58</v>
      </c>
      <c r="G175" s="24">
        <v>10.184</v>
      </c>
      <c r="H175" s="25"/>
      <c r="I175" s="25">
        <f>ROUND(ROUND(H175,2)*ROUND(G175,3),2)</f>
        <v>0</v>
      </c>
      <c r="O175">
        <f>(I175*21)/100</f>
        <v>0</v>
      </c>
      <c r="P175" t="s">
        <v>22</v>
      </c>
    </row>
    <row r="176" spans="1:5" ht="12.75">
      <c r="A176" s="26" t="s">
        <v>50</v>
      </c>
      <c r="E176" s="27" t="s">
        <v>47</v>
      </c>
    </row>
    <row r="177" spans="1:5" ht="12.75">
      <c r="A177" s="28" t="s">
        <v>52</v>
      </c>
      <c r="E177" s="29" t="s">
        <v>77</v>
      </c>
    </row>
    <row r="178" spans="1:5" ht="12.75">
      <c r="A178" t="s">
        <v>54</v>
      </c>
      <c r="E178" s="27" t="s">
        <v>55</v>
      </c>
    </row>
    <row r="179" spans="1:18" ht="12.75" customHeight="1">
      <c r="A179" s="5" t="s">
        <v>42</v>
      </c>
      <c r="B179" s="5"/>
      <c r="C179" s="30" t="s">
        <v>180</v>
      </c>
      <c r="D179" s="5"/>
      <c r="E179" s="19" t="s">
        <v>181</v>
      </c>
      <c r="F179" s="5"/>
      <c r="G179" s="5"/>
      <c r="H179" s="5"/>
      <c r="I179" s="31">
        <f>0+Q179</f>
        <v>0</v>
      </c>
      <c r="O179">
        <f>0+R179</f>
        <v>0</v>
      </c>
      <c r="Q179">
        <f>0+I180+I184+I188+I192+I196</f>
        <v>0</v>
      </c>
      <c r="R179">
        <f>0+O180+O184+O188+O192+O196</f>
        <v>0</v>
      </c>
    </row>
    <row r="180" spans="1:16" ht="12.75">
      <c r="A180" s="17" t="s">
        <v>45</v>
      </c>
      <c r="B180" s="506">
        <f>MAX(B170:B179)+1</f>
        <v>43</v>
      </c>
      <c r="C180" s="21" t="s">
        <v>182</v>
      </c>
      <c r="D180" s="17" t="s">
        <v>47</v>
      </c>
      <c r="E180" s="22" t="s">
        <v>183</v>
      </c>
      <c r="F180" s="23" t="s">
        <v>49</v>
      </c>
      <c r="G180" s="24">
        <v>15.521</v>
      </c>
      <c r="H180" s="25"/>
      <c r="I180" s="25">
        <f>ROUND(ROUND(H180,2)*ROUND(G180,3),2)</f>
        <v>0</v>
      </c>
      <c r="O180">
        <f>(I180*21)/100</f>
        <v>0</v>
      </c>
      <c r="P180" t="s">
        <v>22</v>
      </c>
    </row>
    <row r="181" spans="1:5" ht="12.75">
      <c r="A181" s="26" t="s">
        <v>50</v>
      </c>
      <c r="E181" s="27" t="s">
        <v>184</v>
      </c>
    </row>
    <row r="182" spans="1:5" ht="12.75">
      <c r="A182" s="28" t="s">
        <v>52</v>
      </c>
      <c r="E182" s="29" t="s">
        <v>77</v>
      </c>
    </row>
    <row r="183" spans="1:5" ht="12.75">
      <c r="A183" t="s">
        <v>54</v>
      </c>
      <c r="E183" s="27" t="s">
        <v>55</v>
      </c>
    </row>
    <row r="184" spans="1:16" ht="12.75">
      <c r="A184" s="17" t="s">
        <v>45</v>
      </c>
      <c r="B184" s="506">
        <f>MAX(B174:B183)+1</f>
        <v>44</v>
      </c>
      <c r="C184" s="21" t="s">
        <v>185</v>
      </c>
      <c r="D184" s="17" t="s">
        <v>47</v>
      </c>
      <c r="E184" s="22" t="s">
        <v>186</v>
      </c>
      <c r="F184" s="23" t="s">
        <v>58</v>
      </c>
      <c r="G184" s="24">
        <v>2.328</v>
      </c>
      <c r="H184" s="25"/>
      <c r="I184" s="25">
        <f>ROUND(ROUND(H184,2)*ROUND(G184,3),2)</f>
        <v>0</v>
      </c>
      <c r="O184">
        <f>(I184*21)/100</f>
        <v>0</v>
      </c>
      <c r="P184" t="s">
        <v>22</v>
      </c>
    </row>
    <row r="185" spans="1:5" ht="12.75">
      <c r="A185" s="26" t="s">
        <v>50</v>
      </c>
      <c r="E185" s="27" t="s">
        <v>47</v>
      </c>
    </row>
    <row r="186" spans="1:5" ht="12.75">
      <c r="A186" s="28" t="s">
        <v>52</v>
      </c>
      <c r="E186" s="29" t="s">
        <v>77</v>
      </c>
    </row>
    <row r="187" spans="1:5" ht="12.75">
      <c r="A187" t="s">
        <v>54</v>
      </c>
      <c r="E187" s="27" t="s">
        <v>55</v>
      </c>
    </row>
    <row r="188" spans="1:16" ht="12.75">
      <c r="A188" s="17" t="s">
        <v>45</v>
      </c>
      <c r="B188" s="506">
        <f>MAX(B178:B187)+1</f>
        <v>45</v>
      </c>
      <c r="C188" s="21" t="s">
        <v>187</v>
      </c>
      <c r="D188" s="17" t="s">
        <v>47</v>
      </c>
      <c r="E188" s="22" t="s">
        <v>188</v>
      </c>
      <c r="F188" s="23" t="s">
        <v>189</v>
      </c>
      <c r="G188" s="24">
        <v>252</v>
      </c>
      <c r="H188" s="25"/>
      <c r="I188" s="25">
        <f>ROUND(ROUND(H188,2)*ROUND(G188,3),2)</f>
        <v>0</v>
      </c>
      <c r="O188">
        <f>(I188*21)/100</f>
        <v>0</v>
      </c>
      <c r="P188" t="s">
        <v>22</v>
      </c>
    </row>
    <row r="189" spans="1:5" ht="12.75">
      <c r="A189" s="26" t="s">
        <v>50</v>
      </c>
      <c r="E189" s="27" t="s">
        <v>47</v>
      </c>
    </row>
    <row r="190" spans="1:5" ht="12.75">
      <c r="A190" s="28" t="s">
        <v>52</v>
      </c>
      <c r="E190" s="29" t="s">
        <v>77</v>
      </c>
    </row>
    <row r="191" spans="1:5" ht="12.75">
      <c r="A191" t="s">
        <v>54</v>
      </c>
      <c r="E191" s="27" t="s">
        <v>55</v>
      </c>
    </row>
    <row r="192" spans="1:16" ht="12.75">
      <c r="A192" s="17" t="s">
        <v>45</v>
      </c>
      <c r="B192" s="506">
        <f>MAX(B182:B191)+1</f>
        <v>46</v>
      </c>
      <c r="C192" s="21" t="s">
        <v>190</v>
      </c>
      <c r="D192" s="17" t="s">
        <v>47</v>
      </c>
      <c r="E192" s="22" t="s">
        <v>191</v>
      </c>
      <c r="F192" s="23" t="s">
        <v>49</v>
      </c>
      <c r="G192" s="24">
        <v>86.303</v>
      </c>
      <c r="H192" s="25"/>
      <c r="I192" s="25">
        <f>ROUND(ROUND(H192,2)*ROUND(G192,3),2)</f>
        <v>0</v>
      </c>
      <c r="O192">
        <f>(I192*21)/100</f>
        <v>0</v>
      </c>
      <c r="P192" t="s">
        <v>22</v>
      </c>
    </row>
    <row r="193" spans="1:5" ht="12.75">
      <c r="A193" s="26" t="s">
        <v>50</v>
      </c>
      <c r="E193" s="27" t="s">
        <v>184</v>
      </c>
    </row>
    <row r="194" spans="1:5" ht="26.25">
      <c r="A194" s="28" t="s">
        <v>52</v>
      </c>
      <c r="E194" s="29" t="s">
        <v>192</v>
      </c>
    </row>
    <row r="195" spans="1:5" ht="12.75">
      <c r="A195" t="s">
        <v>54</v>
      </c>
      <c r="E195" s="27" t="s">
        <v>55</v>
      </c>
    </row>
    <row r="196" spans="1:16" ht="12.75">
      <c r="A196" s="17" t="s">
        <v>45</v>
      </c>
      <c r="B196" s="506">
        <f>MAX(B186:B195)+1</f>
        <v>47</v>
      </c>
      <c r="C196" s="21" t="s">
        <v>193</v>
      </c>
      <c r="D196" s="17" t="s">
        <v>47</v>
      </c>
      <c r="E196" s="22" t="s">
        <v>194</v>
      </c>
      <c r="F196" s="23" t="s">
        <v>58</v>
      </c>
      <c r="G196" s="24">
        <v>19.993</v>
      </c>
      <c r="H196" s="25"/>
      <c r="I196" s="25">
        <f>ROUND(ROUND(H196,2)*ROUND(G196,3),2)</f>
        <v>0</v>
      </c>
      <c r="O196">
        <f>(I196*21)/100</f>
        <v>0</v>
      </c>
      <c r="P196" t="s">
        <v>22</v>
      </c>
    </row>
    <row r="197" spans="1:5" ht="12.75">
      <c r="A197" s="26" t="s">
        <v>50</v>
      </c>
      <c r="E197" s="27" t="s">
        <v>47</v>
      </c>
    </row>
    <row r="198" spans="1:5" ht="26.25">
      <c r="A198" s="28" t="s">
        <v>52</v>
      </c>
      <c r="E198" s="29" t="s">
        <v>195</v>
      </c>
    </row>
    <row r="199" spans="1:5" ht="12.75">
      <c r="A199" t="s">
        <v>54</v>
      </c>
      <c r="E199" s="27" t="s">
        <v>55</v>
      </c>
    </row>
    <row r="200" spans="1:18" ht="12.75" customHeight="1">
      <c r="A200" s="5" t="s">
        <v>42</v>
      </c>
      <c r="B200" s="5"/>
      <c r="C200" s="30" t="s">
        <v>196</v>
      </c>
      <c r="D200" s="5"/>
      <c r="E200" s="19" t="s">
        <v>197</v>
      </c>
      <c r="F200" s="5"/>
      <c r="G200" s="5"/>
      <c r="H200" s="5"/>
      <c r="I200" s="31">
        <f>0+Q200</f>
        <v>0</v>
      </c>
      <c r="O200">
        <f>0+R200</f>
        <v>0</v>
      </c>
      <c r="Q200">
        <f>0+I201+I205+I209+I213+I217</f>
        <v>0</v>
      </c>
      <c r="R200">
        <f>0+O201+O205+O209+O213+O217</f>
        <v>0</v>
      </c>
    </row>
    <row r="201" spans="1:16" ht="12.75">
      <c r="A201" s="17" t="s">
        <v>45</v>
      </c>
      <c r="B201" s="506">
        <f>MAX(B191:B200)+1</f>
        <v>48</v>
      </c>
      <c r="C201" s="21" t="s">
        <v>198</v>
      </c>
      <c r="D201" s="17" t="s">
        <v>47</v>
      </c>
      <c r="E201" s="22" t="s">
        <v>199</v>
      </c>
      <c r="F201" s="23" t="s">
        <v>49</v>
      </c>
      <c r="G201" s="24">
        <v>24.977</v>
      </c>
      <c r="H201" s="25"/>
      <c r="I201" s="25">
        <f>ROUND(ROUND(H201,2)*ROUND(G201,3),2)</f>
        <v>0</v>
      </c>
      <c r="O201">
        <f>(I201*21)/100</f>
        <v>0</v>
      </c>
      <c r="P201" t="s">
        <v>22</v>
      </c>
    </row>
    <row r="202" spans="1:5" ht="12.75">
      <c r="A202" s="26" t="s">
        <v>50</v>
      </c>
      <c r="E202" s="27" t="s">
        <v>47</v>
      </c>
    </row>
    <row r="203" spans="1:5" ht="12.75">
      <c r="A203" s="28" t="s">
        <v>52</v>
      </c>
      <c r="E203" s="29" t="s">
        <v>77</v>
      </c>
    </row>
    <row r="204" spans="1:5" ht="12.75">
      <c r="A204" t="s">
        <v>54</v>
      </c>
      <c r="E204" s="27" t="s">
        <v>55</v>
      </c>
    </row>
    <row r="205" spans="1:16" ht="12.75">
      <c r="A205" s="17" t="s">
        <v>45</v>
      </c>
      <c r="B205" s="506">
        <f>MAX(B195:B204)+1</f>
        <v>49</v>
      </c>
      <c r="C205" s="21" t="s">
        <v>200</v>
      </c>
      <c r="D205" s="17" t="s">
        <v>57</v>
      </c>
      <c r="E205" s="22" t="s">
        <v>201</v>
      </c>
      <c r="F205" s="23" t="s">
        <v>49</v>
      </c>
      <c r="G205" s="24">
        <v>28.725</v>
      </c>
      <c r="H205" s="25"/>
      <c r="I205" s="25">
        <f>ROUND(ROUND(H205,2)*ROUND(G205,3),2)</f>
        <v>0</v>
      </c>
      <c r="O205">
        <f>(I205*21)/100</f>
        <v>0</v>
      </c>
      <c r="P205" t="s">
        <v>22</v>
      </c>
    </row>
    <row r="206" spans="1:5" ht="12.75">
      <c r="A206" s="26" t="s">
        <v>50</v>
      </c>
      <c r="E206" s="27" t="s">
        <v>202</v>
      </c>
    </row>
    <row r="207" spans="1:5" ht="12.75">
      <c r="A207" s="28" t="s">
        <v>52</v>
      </c>
      <c r="E207" s="29" t="s">
        <v>77</v>
      </c>
    </row>
    <row r="208" spans="1:5" ht="12.75">
      <c r="A208" t="s">
        <v>54</v>
      </c>
      <c r="E208" s="27" t="s">
        <v>55</v>
      </c>
    </row>
    <row r="209" spans="1:16" ht="12.75">
      <c r="A209" s="17" t="s">
        <v>45</v>
      </c>
      <c r="B209" s="506">
        <f>MAX(B199:B208)+1</f>
        <v>50</v>
      </c>
      <c r="C209" s="21" t="s">
        <v>200</v>
      </c>
      <c r="D209" s="17" t="s">
        <v>61</v>
      </c>
      <c r="E209" s="22" t="s">
        <v>201</v>
      </c>
      <c r="F209" s="23" t="s">
        <v>49</v>
      </c>
      <c r="G209" s="518">
        <v>29.32</v>
      </c>
      <c r="H209" s="25"/>
      <c r="I209" s="25">
        <f>ROUND(ROUND(H209,2)*ROUND(G209,3),2)</f>
        <v>0</v>
      </c>
      <c r="O209">
        <f>(I209*21)/100</f>
        <v>0</v>
      </c>
      <c r="P209" t="s">
        <v>22</v>
      </c>
    </row>
    <row r="210" spans="1:5" ht="12.75">
      <c r="A210" s="26" t="s">
        <v>50</v>
      </c>
      <c r="E210" s="27" t="s">
        <v>203</v>
      </c>
    </row>
    <row r="211" spans="1:5" ht="12.75">
      <c r="A211" s="28" t="s">
        <v>52</v>
      </c>
      <c r="E211" s="29" t="s">
        <v>77</v>
      </c>
    </row>
    <row r="212" spans="1:5" ht="12.75">
      <c r="A212" t="s">
        <v>54</v>
      </c>
      <c r="E212" s="27" t="s">
        <v>55</v>
      </c>
    </row>
    <row r="213" spans="1:16" ht="12.75">
      <c r="A213" s="17" t="s">
        <v>45</v>
      </c>
      <c r="B213" s="506">
        <f>MAX(B203:B212)+1</f>
        <v>51</v>
      </c>
      <c r="C213" s="21" t="s">
        <v>204</v>
      </c>
      <c r="D213" s="17" t="s">
        <v>47</v>
      </c>
      <c r="E213" s="22" t="s">
        <v>205</v>
      </c>
      <c r="F213" s="23" t="s">
        <v>49</v>
      </c>
      <c r="G213" s="24">
        <v>103.668</v>
      </c>
      <c r="H213" s="25"/>
      <c r="I213" s="25">
        <f>ROUND(ROUND(H213,2)*ROUND(G213,3),2)</f>
        <v>0</v>
      </c>
      <c r="O213">
        <f>(I213*21)/100</f>
        <v>0</v>
      </c>
      <c r="P213" t="s">
        <v>22</v>
      </c>
    </row>
    <row r="214" spans="1:5" ht="12.75">
      <c r="A214" s="26" t="s">
        <v>50</v>
      </c>
      <c r="E214" s="27" t="s">
        <v>47</v>
      </c>
    </row>
    <row r="215" spans="1:5" ht="12.75">
      <c r="A215" s="28" t="s">
        <v>52</v>
      </c>
      <c r="E215" s="29" t="s">
        <v>77</v>
      </c>
    </row>
    <row r="216" spans="1:5" ht="12.75">
      <c r="A216" t="s">
        <v>54</v>
      </c>
      <c r="E216" s="27" t="s">
        <v>55</v>
      </c>
    </row>
    <row r="217" spans="1:16" ht="12.75">
      <c r="A217" s="17" t="s">
        <v>45</v>
      </c>
      <c r="B217" s="506">
        <f>MAX(B207:B216)+1</f>
        <v>52</v>
      </c>
      <c r="C217" s="21" t="s">
        <v>206</v>
      </c>
      <c r="D217" s="17" t="s">
        <v>47</v>
      </c>
      <c r="E217" s="22" t="s">
        <v>207</v>
      </c>
      <c r="F217" s="23" t="s">
        <v>49</v>
      </c>
      <c r="G217" s="518">
        <v>75.45</v>
      </c>
      <c r="H217" s="25"/>
      <c r="I217" s="25">
        <f>ROUND(ROUND(H217,2)*ROUND(G217,3),2)</f>
        <v>0</v>
      </c>
      <c r="O217">
        <f>(I217*21)/100</f>
        <v>0</v>
      </c>
      <c r="P217" t="s">
        <v>22</v>
      </c>
    </row>
    <row r="218" spans="1:5" ht="12.75">
      <c r="A218" s="26" t="s">
        <v>50</v>
      </c>
      <c r="E218" s="27" t="s">
        <v>47</v>
      </c>
    </row>
    <row r="219" spans="1:5" ht="12.75">
      <c r="A219" s="28" t="s">
        <v>52</v>
      </c>
      <c r="E219" s="29" t="s">
        <v>77</v>
      </c>
    </row>
    <row r="220" spans="1:5" ht="12.75">
      <c r="A220" t="s">
        <v>54</v>
      </c>
      <c r="E220" s="27" t="s">
        <v>55</v>
      </c>
    </row>
    <row r="221" spans="1:18" ht="12.75" customHeight="1">
      <c r="A221" s="5" t="s">
        <v>42</v>
      </c>
      <c r="B221" s="5"/>
      <c r="C221" s="30" t="s">
        <v>208</v>
      </c>
      <c r="D221" s="5"/>
      <c r="E221" s="19" t="s">
        <v>209</v>
      </c>
      <c r="F221" s="5"/>
      <c r="G221" s="5"/>
      <c r="H221" s="5"/>
      <c r="I221" s="31">
        <f>0+Q221</f>
        <v>0</v>
      </c>
      <c r="O221">
        <f>0+R221</f>
        <v>0</v>
      </c>
      <c r="Q221" s="504">
        <f>0+I222+I230+I234+I238+I242+I226</f>
        <v>0</v>
      </c>
      <c r="R221">
        <f>0+O222+O230+O234+O238+O242+O226</f>
        <v>0</v>
      </c>
    </row>
    <row r="222" spans="1:16" ht="12.75">
      <c r="A222" s="17" t="s">
        <v>45</v>
      </c>
      <c r="B222" s="506">
        <f>MAX(B212:B221)+1</f>
        <v>53</v>
      </c>
      <c r="C222" s="21" t="s">
        <v>210</v>
      </c>
      <c r="D222" s="17" t="s">
        <v>47</v>
      </c>
      <c r="E222" s="22" t="s">
        <v>211</v>
      </c>
      <c r="F222" s="23" t="s">
        <v>49</v>
      </c>
      <c r="G222" s="24">
        <v>14.263</v>
      </c>
      <c r="H222" s="25"/>
      <c r="I222" s="25">
        <f>ROUND(ROUND(H222,2)*ROUND(G222,3),2)</f>
        <v>0</v>
      </c>
      <c r="O222">
        <f>(I222*21)/100</f>
        <v>0</v>
      </c>
      <c r="P222" t="s">
        <v>22</v>
      </c>
    </row>
    <row r="223" spans="1:5" ht="12.75">
      <c r="A223" s="26" t="s">
        <v>50</v>
      </c>
      <c r="E223" s="27" t="s">
        <v>47</v>
      </c>
    </row>
    <row r="224" spans="1:5" ht="26.25">
      <c r="A224" s="28" t="s">
        <v>52</v>
      </c>
      <c r="E224" s="29" t="s">
        <v>212</v>
      </c>
    </row>
    <row r="225" spans="1:5" ht="12.75">
      <c r="A225" t="s">
        <v>54</v>
      </c>
      <c r="E225" s="27" t="s">
        <v>55</v>
      </c>
    </row>
    <row r="226" spans="1:16" ht="12.75">
      <c r="A226" s="17" t="s">
        <v>45</v>
      </c>
      <c r="B226" s="506">
        <f>MAX(B216:B225)+1</f>
        <v>54</v>
      </c>
      <c r="C226" s="21" t="s">
        <v>213</v>
      </c>
      <c r="D226" s="17" t="s">
        <v>57</v>
      </c>
      <c r="E226" s="22" t="s">
        <v>214</v>
      </c>
      <c r="F226" s="23" t="s">
        <v>76</v>
      </c>
      <c r="G226" s="24">
        <v>285.75</v>
      </c>
      <c r="H226" s="25"/>
      <c r="I226" s="25">
        <f>ROUND(ROUND(H226,2)*ROUND(G226,3),2)</f>
        <v>0</v>
      </c>
      <c r="O226">
        <f>(I226*21)/100</f>
        <v>0</v>
      </c>
      <c r="P226" t="s">
        <v>22</v>
      </c>
    </row>
    <row r="227" spans="1:5" ht="12.75">
      <c r="A227" s="26" t="s">
        <v>50</v>
      </c>
      <c r="E227" s="27" t="s">
        <v>47</v>
      </c>
    </row>
    <row r="228" spans="1:5" ht="12.75">
      <c r="A228" s="28" t="s">
        <v>52</v>
      </c>
      <c r="E228" s="29" t="s">
        <v>77</v>
      </c>
    </row>
    <row r="229" spans="1:5" ht="12.75">
      <c r="A229" t="s">
        <v>54</v>
      </c>
      <c r="E229" s="27" t="s">
        <v>55</v>
      </c>
    </row>
    <row r="230" spans="1:16" ht="12.75">
      <c r="A230" s="17" t="s">
        <v>45</v>
      </c>
      <c r="B230" s="506">
        <f>MAX(B220:B229)+1</f>
        <v>55</v>
      </c>
      <c r="C230" s="21" t="s">
        <v>213</v>
      </c>
      <c r="D230" s="17" t="s">
        <v>61</v>
      </c>
      <c r="E230" s="22" t="s">
        <v>214</v>
      </c>
      <c r="F230" s="23" t="s">
        <v>76</v>
      </c>
      <c r="G230" s="24">
        <v>16050</v>
      </c>
      <c r="H230" s="25"/>
      <c r="I230" s="25">
        <f>ROUND(ROUND(H230,2)*ROUND(G230,3),2)</f>
        <v>0</v>
      </c>
      <c r="O230">
        <f>(I230*21)/100</f>
        <v>0</v>
      </c>
      <c r="P230" t="s">
        <v>22</v>
      </c>
    </row>
    <row r="231" spans="1:5" ht="26.25">
      <c r="A231" s="26" t="s">
        <v>50</v>
      </c>
      <c r="E231" s="27" t="s">
        <v>628</v>
      </c>
    </row>
    <row r="232" spans="1:5" ht="12.75">
      <c r="A232" s="28" t="s">
        <v>52</v>
      </c>
      <c r="E232" s="29"/>
    </row>
    <row r="233" spans="1:5" ht="12.75">
      <c r="A233" t="s">
        <v>54</v>
      </c>
      <c r="E233" s="27" t="s">
        <v>55</v>
      </c>
    </row>
    <row r="234" spans="1:16" ht="12.75">
      <c r="A234" s="17" t="s">
        <v>45</v>
      </c>
      <c r="B234" s="506">
        <f>MAX(B224:B233)+1</f>
        <v>56</v>
      </c>
      <c r="C234" s="21" t="s">
        <v>215</v>
      </c>
      <c r="D234" s="17" t="s">
        <v>47</v>
      </c>
      <c r="E234" s="22" t="s">
        <v>216</v>
      </c>
      <c r="F234" s="23" t="s">
        <v>76</v>
      </c>
      <c r="G234" s="24">
        <v>285.75</v>
      </c>
      <c r="H234" s="25"/>
      <c r="I234" s="25">
        <f>ROUND(ROUND(H234,2)*ROUND(G234,3),2)</f>
        <v>0</v>
      </c>
      <c r="O234">
        <f>(I234*21)/100</f>
        <v>0</v>
      </c>
      <c r="P234" t="s">
        <v>22</v>
      </c>
    </row>
    <row r="235" spans="1:5" ht="12.75">
      <c r="A235" s="26" t="s">
        <v>50</v>
      </c>
      <c r="E235" s="27" t="s">
        <v>47</v>
      </c>
    </row>
    <row r="236" spans="1:5" ht="12.75">
      <c r="A236" s="28" t="s">
        <v>52</v>
      </c>
      <c r="E236" s="29" t="s">
        <v>77</v>
      </c>
    </row>
    <row r="237" spans="1:5" ht="12.75">
      <c r="A237" t="s">
        <v>54</v>
      </c>
      <c r="E237" s="27" t="s">
        <v>55</v>
      </c>
    </row>
    <row r="238" spans="1:16" ht="26.25">
      <c r="A238" s="17" t="s">
        <v>45</v>
      </c>
      <c r="B238" s="506">
        <f>MAX(B228:B237)+1</f>
        <v>57</v>
      </c>
      <c r="C238" s="21" t="s">
        <v>217</v>
      </c>
      <c r="D238" s="17" t="s">
        <v>47</v>
      </c>
      <c r="E238" s="22" t="s">
        <v>218</v>
      </c>
      <c r="F238" s="23" t="s">
        <v>76</v>
      </c>
      <c r="G238" s="24">
        <v>285.75</v>
      </c>
      <c r="H238" s="25"/>
      <c r="I238" s="25">
        <f>ROUND(ROUND(H238,2)*ROUND(G238,3),2)</f>
        <v>0</v>
      </c>
      <c r="O238">
        <f>(I238*21)/100</f>
        <v>0</v>
      </c>
      <c r="P238" t="s">
        <v>22</v>
      </c>
    </row>
    <row r="239" spans="1:5" ht="12.75">
      <c r="A239" s="26" t="s">
        <v>50</v>
      </c>
      <c r="E239" s="27" t="s">
        <v>219</v>
      </c>
    </row>
    <row r="240" spans="1:5" ht="12.75">
      <c r="A240" s="28" t="s">
        <v>52</v>
      </c>
      <c r="E240" s="29" t="s">
        <v>77</v>
      </c>
    </row>
    <row r="241" spans="1:5" ht="12.75">
      <c r="A241" t="s">
        <v>54</v>
      </c>
      <c r="E241" s="27" t="s">
        <v>55</v>
      </c>
    </row>
    <row r="242" spans="1:16" ht="12.75">
      <c r="A242" s="17" t="s">
        <v>45</v>
      </c>
      <c r="B242" s="506">
        <f>MAX(B232:B241)+1</f>
        <v>58</v>
      </c>
      <c r="C242" s="21" t="s">
        <v>220</v>
      </c>
      <c r="D242" s="17" t="s">
        <v>47</v>
      </c>
      <c r="E242" s="22" t="s">
        <v>221</v>
      </c>
      <c r="F242" s="23" t="s">
        <v>49</v>
      </c>
      <c r="G242" s="24">
        <v>178.594</v>
      </c>
      <c r="H242" s="25"/>
      <c r="I242" s="25">
        <f>ROUND(ROUND(H242,2)*ROUND(G242,3),2)</f>
        <v>0</v>
      </c>
      <c r="O242">
        <f>(I242*21)/100</f>
        <v>0</v>
      </c>
      <c r="P242" t="s">
        <v>22</v>
      </c>
    </row>
    <row r="243" spans="1:5" ht="12.75">
      <c r="A243" s="26" t="s">
        <v>50</v>
      </c>
      <c r="E243" s="27" t="s">
        <v>222</v>
      </c>
    </row>
    <row r="244" spans="1:5" ht="12.75">
      <c r="A244" s="28" t="s">
        <v>52</v>
      </c>
      <c r="E244" s="29" t="s">
        <v>77</v>
      </c>
    </row>
    <row r="245" spans="1:5" ht="12.75">
      <c r="A245" t="s">
        <v>54</v>
      </c>
      <c r="E245" s="27" t="s">
        <v>55</v>
      </c>
    </row>
    <row r="246" spans="1:18" ht="12.75" customHeight="1">
      <c r="A246" s="5" t="s">
        <v>42</v>
      </c>
      <c r="B246" s="5"/>
      <c r="C246" s="30" t="s">
        <v>223</v>
      </c>
      <c r="D246" s="5"/>
      <c r="E246" s="19" t="s">
        <v>224</v>
      </c>
      <c r="F246" s="5"/>
      <c r="G246" s="5"/>
      <c r="H246" s="5"/>
      <c r="I246" s="31">
        <f>0+Q246</f>
        <v>0</v>
      </c>
      <c r="O246">
        <f>0+R246</f>
        <v>0</v>
      </c>
      <c r="Q246">
        <f>0+I247+I251+I255+I259+I263+I267</f>
        <v>0</v>
      </c>
      <c r="R246">
        <f>0+O247+O251+O255+O259+O263+O267</f>
        <v>0</v>
      </c>
    </row>
    <row r="247" spans="1:16" ht="12.75">
      <c r="A247" s="17" t="s">
        <v>45</v>
      </c>
      <c r="B247" s="506">
        <f>MAX(B237:B246)+1</f>
        <v>59</v>
      </c>
      <c r="C247" s="21" t="s">
        <v>225</v>
      </c>
      <c r="D247" s="17" t="s">
        <v>47</v>
      </c>
      <c r="E247" s="22" t="s">
        <v>226</v>
      </c>
      <c r="F247" s="23" t="s">
        <v>76</v>
      </c>
      <c r="G247" s="24">
        <v>157.6</v>
      </c>
      <c r="H247" s="25"/>
      <c r="I247" s="25">
        <f>ROUND(ROUND(H247,2)*ROUND(G247,3),2)</f>
        <v>0</v>
      </c>
      <c r="O247">
        <f>(I247*21)/100</f>
        <v>0</v>
      </c>
      <c r="P247" t="s">
        <v>22</v>
      </c>
    </row>
    <row r="248" spans="1:5" ht="12.75">
      <c r="A248" s="26" t="s">
        <v>50</v>
      </c>
      <c r="E248" s="27" t="s">
        <v>47</v>
      </c>
    </row>
    <row r="249" spans="1:5" ht="12.75">
      <c r="A249" s="28" t="s">
        <v>52</v>
      </c>
      <c r="E249" s="29" t="s">
        <v>77</v>
      </c>
    </row>
    <row r="250" spans="1:5" ht="12.75">
      <c r="A250" t="s">
        <v>54</v>
      </c>
      <c r="E250" s="27" t="s">
        <v>55</v>
      </c>
    </row>
    <row r="251" spans="1:16" ht="12.75">
      <c r="A251" s="17" t="s">
        <v>45</v>
      </c>
      <c r="B251" s="506">
        <f>MAX(B241:B250)+1</f>
        <v>60</v>
      </c>
      <c r="C251" s="21" t="s">
        <v>227</v>
      </c>
      <c r="D251" s="17" t="s">
        <v>47</v>
      </c>
      <c r="E251" s="22" t="s">
        <v>228</v>
      </c>
      <c r="F251" s="23" t="s">
        <v>76</v>
      </c>
      <c r="G251" s="24">
        <v>93.828</v>
      </c>
      <c r="H251" s="25"/>
      <c r="I251" s="25">
        <f>ROUND(ROUND(H251,2)*ROUND(G251,3),2)</f>
        <v>0</v>
      </c>
      <c r="O251">
        <f>(I251*21)/100</f>
        <v>0</v>
      </c>
      <c r="P251" t="s">
        <v>22</v>
      </c>
    </row>
    <row r="252" spans="1:5" ht="12.75">
      <c r="A252" s="26" t="s">
        <v>50</v>
      </c>
      <c r="E252" s="27" t="s">
        <v>47</v>
      </c>
    </row>
    <row r="253" spans="1:5" ht="12.75">
      <c r="A253" s="28" t="s">
        <v>52</v>
      </c>
      <c r="E253" s="29" t="s">
        <v>77</v>
      </c>
    </row>
    <row r="254" spans="1:5" ht="12.75">
      <c r="A254" t="s">
        <v>54</v>
      </c>
      <c r="E254" s="27" t="s">
        <v>55</v>
      </c>
    </row>
    <row r="255" spans="1:16" ht="26.25">
      <c r="A255" s="17" t="s">
        <v>45</v>
      </c>
      <c r="B255" s="506">
        <f>MAX(B245:B254)+1</f>
        <v>61</v>
      </c>
      <c r="C255" s="21" t="s">
        <v>229</v>
      </c>
      <c r="D255" s="17" t="s">
        <v>47</v>
      </c>
      <c r="E255" s="22" t="s">
        <v>230</v>
      </c>
      <c r="F255" s="23" t="s">
        <v>76</v>
      </c>
      <c r="G255" s="24">
        <v>191.345</v>
      </c>
      <c r="H255" s="25"/>
      <c r="I255" s="25">
        <f>ROUND(ROUND(H255,2)*ROUND(G255,3),2)</f>
        <v>0</v>
      </c>
      <c r="O255">
        <f>(I255*21)/100</f>
        <v>0</v>
      </c>
      <c r="P255" t="s">
        <v>22</v>
      </c>
    </row>
    <row r="256" spans="1:5" ht="12.75">
      <c r="A256" s="26" t="s">
        <v>50</v>
      </c>
      <c r="E256" s="27" t="s">
        <v>231</v>
      </c>
    </row>
    <row r="257" spans="1:5" ht="12.75">
      <c r="A257" s="28" t="s">
        <v>52</v>
      </c>
      <c r="E257" s="29" t="s">
        <v>77</v>
      </c>
    </row>
    <row r="258" spans="1:5" ht="12.75">
      <c r="A258" t="s">
        <v>54</v>
      </c>
      <c r="E258" s="27" t="s">
        <v>55</v>
      </c>
    </row>
    <row r="259" spans="1:16" ht="12.75">
      <c r="A259" s="17" t="s">
        <v>45</v>
      </c>
      <c r="B259" s="506">
        <f>MAX(B249:B258)+1</f>
        <v>62</v>
      </c>
      <c r="C259" s="21" t="s">
        <v>232</v>
      </c>
      <c r="D259" s="17" t="s">
        <v>57</v>
      </c>
      <c r="E259" s="22" t="s">
        <v>233</v>
      </c>
      <c r="F259" s="23" t="s">
        <v>76</v>
      </c>
      <c r="G259" s="24">
        <v>27.072</v>
      </c>
      <c r="H259" s="25"/>
      <c r="I259" s="25">
        <f>ROUND(ROUND(H259,2)*ROUND(G259,3),2)</f>
        <v>0</v>
      </c>
      <c r="O259">
        <f>(I259*21)/100</f>
        <v>0</v>
      </c>
      <c r="P259" t="s">
        <v>22</v>
      </c>
    </row>
    <row r="260" spans="1:5" ht="12.75">
      <c r="A260" s="26" t="s">
        <v>50</v>
      </c>
      <c r="E260" s="27" t="s">
        <v>234</v>
      </c>
    </row>
    <row r="261" spans="1:5" ht="12.75">
      <c r="A261" s="28" t="s">
        <v>52</v>
      </c>
      <c r="E261" s="29" t="s">
        <v>77</v>
      </c>
    </row>
    <row r="262" spans="1:5" ht="12.75">
      <c r="A262" t="s">
        <v>54</v>
      </c>
      <c r="E262" s="27" t="s">
        <v>55</v>
      </c>
    </row>
    <row r="263" spans="1:16" ht="12.75">
      <c r="A263" s="17" t="s">
        <v>45</v>
      </c>
      <c r="B263" s="506">
        <f>MAX(B253:B262)+1</f>
        <v>63</v>
      </c>
      <c r="C263" s="21" t="s">
        <v>232</v>
      </c>
      <c r="D263" s="17" t="s">
        <v>61</v>
      </c>
      <c r="E263" s="22" t="s">
        <v>233</v>
      </c>
      <c r="F263" s="23" t="s">
        <v>76</v>
      </c>
      <c r="G263" s="24">
        <v>8.176</v>
      </c>
      <c r="H263" s="25"/>
      <c r="I263" s="25">
        <f>ROUND(ROUND(H263,2)*ROUND(G263,3),2)</f>
        <v>0</v>
      </c>
      <c r="O263">
        <f>(I263*21)/100</f>
        <v>0</v>
      </c>
      <c r="P263" t="s">
        <v>22</v>
      </c>
    </row>
    <row r="264" spans="1:5" ht="12.75">
      <c r="A264" s="26" t="s">
        <v>50</v>
      </c>
      <c r="E264" s="27" t="s">
        <v>235</v>
      </c>
    </row>
    <row r="265" spans="1:5" ht="12.75">
      <c r="A265" s="28" t="s">
        <v>52</v>
      </c>
      <c r="E265" s="29" t="s">
        <v>77</v>
      </c>
    </row>
    <row r="266" spans="1:5" ht="12.75">
      <c r="A266" t="s">
        <v>54</v>
      </c>
      <c r="E266" s="27" t="s">
        <v>55</v>
      </c>
    </row>
    <row r="267" spans="1:16" ht="12.75">
      <c r="A267" s="17" t="s">
        <v>45</v>
      </c>
      <c r="B267" s="506">
        <f>MAX(B257:B266)+1</f>
        <v>64</v>
      </c>
      <c r="C267" s="21" t="s">
        <v>236</v>
      </c>
      <c r="D267" s="17" t="s">
        <v>47</v>
      </c>
      <c r="E267" s="22" t="s">
        <v>237</v>
      </c>
      <c r="F267" s="23" t="s">
        <v>166</v>
      </c>
      <c r="G267" s="24">
        <v>230</v>
      </c>
      <c r="H267" s="25"/>
      <c r="I267" s="25">
        <f>ROUND(ROUND(H267,2)*ROUND(G267,3),2)</f>
        <v>0</v>
      </c>
      <c r="O267">
        <f>(I267*21)/100</f>
        <v>0</v>
      </c>
      <c r="P267" t="s">
        <v>22</v>
      </c>
    </row>
    <row r="268" spans="1:5" ht="12.75">
      <c r="A268" s="26" t="s">
        <v>50</v>
      </c>
      <c r="E268" s="27" t="s">
        <v>238</v>
      </c>
    </row>
    <row r="269" spans="1:5" ht="12.75">
      <c r="A269" s="28" t="s">
        <v>52</v>
      </c>
      <c r="E269" s="29" t="s">
        <v>77</v>
      </c>
    </row>
    <row r="270" spans="1:5" ht="12.75">
      <c r="A270" t="s">
        <v>54</v>
      </c>
      <c r="E270" s="27" t="s">
        <v>55</v>
      </c>
    </row>
    <row r="271" spans="1:18" ht="12.75" customHeight="1">
      <c r="A271" s="5" t="s">
        <v>42</v>
      </c>
      <c r="B271" s="5"/>
      <c r="C271" s="30" t="s">
        <v>239</v>
      </c>
      <c r="D271" s="5"/>
      <c r="E271" s="19" t="s">
        <v>240</v>
      </c>
      <c r="F271" s="5"/>
      <c r="G271" s="5"/>
      <c r="H271" s="5"/>
      <c r="I271" s="31">
        <f>0+Q271</f>
        <v>0</v>
      </c>
      <c r="O271">
        <f>0+R271</f>
        <v>0</v>
      </c>
      <c r="Q271">
        <f>0+I272+I276+I280</f>
        <v>0</v>
      </c>
      <c r="R271">
        <f>0+O272+O276+O280</f>
        <v>0</v>
      </c>
    </row>
    <row r="272" spans="1:16" ht="12.75">
      <c r="A272" s="17" t="s">
        <v>45</v>
      </c>
      <c r="B272" s="506">
        <f>MAX(B262:B271)+1</f>
        <v>65</v>
      </c>
      <c r="C272" s="21" t="s">
        <v>241</v>
      </c>
      <c r="D272" s="17" t="s">
        <v>47</v>
      </c>
      <c r="E272" s="22" t="s">
        <v>242</v>
      </c>
      <c r="F272" s="23" t="s">
        <v>166</v>
      </c>
      <c r="G272" s="24">
        <v>2</v>
      </c>
      <c r="H272" s="25"/>
      <c r="I272" s="25">
        <f>ROUND(ROUND(H272,2)*ROUND(G272,3),2)</f>
        <v>0</v>
      </c>
      <c r="O272">
        <f>(I272*21)/100</f>
        <v>0</v>
      </c>
      <c r="P272" t="s">
        <v>22</v>
      </c>
    </row>
    <row r="273" spans="1:5" ht="12.75">
      <c r="A273" s="26" t="s">
        <v>50</v>
      </c>
      <c r="E273" s="27" t="s">
        <v>243</v>
      </c>
    </row>
    <row r="274" spans="1:5" ht="12.75">
      <c r="A274" s="28" t="s">
        <v>52</v>
      </c>
      <c r="E274" s="29" t="s">
        <v>77</v>
      </c>
    </row>
    <row r="275" spans="1:5" ht="12.75">
      <c r="A275" t="s">
        <v>54</v>
      </c>
      <c r="E275" s="27" t="s">
        <v>55</v>
      </c>
    </row>
    <row r="276" spans="1:16" ht="12.75">
      <c r="A276" s="17" t="s">
        <v>45</v>
      </c>
      <c r="B276" s="506">
        <f>MAX(B266:B275)+1</f>
        <v>66</v>
      </c>
      <c r="C276" s="21" t="s">
        <v>244</v>
      </c>
      <c r="D276" s="17" t="s">
        <v>47</v>
      </c>
      <c r="E276" s="22" t="s">
        <v>245</v>
      </c>
      <c r="F276" s="23" t="s">
        <v>166</v>
      </c>
      <c r="G276" s="24">
        <v>1.5</v>
      </c>
      <c r="H276" s="25"/>
      <c r="I276" s="25">
        <f>ROUND(ROUND(H276,2)*ROUND(G276,3),2)</f>
        <v>0</v>
      </c>
      <c r="O276">
        <f>(I276*21)/100</f>
        <v>0</v>
      </c>
      <c r="P276" t="s">
        <v>22</v>
      </c>
    </row>
    <row r="277" spans="1:5" ht="12.75">
      <c r="A277" s="26" t="s">
        <v>50</v>
      </c>
      <c r="E277" s="27" t="s">
        <v>246</v>
      </c>
    </row>
    <row r="278" spans="1:5" ht="12.75">
      <c r="A278" s="28" t="s">
        <v>52</v>
      </c>
      <c r="E278" s="29" t="s">
        <v>77</v>
      </c>
    </row>
    <row r="279" spans="1:5" ht="12.75">
      <c r="A279" t="s">
        <v>54</v>
      </c>
      <c r="E279" s="27" t="s">
        <v>55</v>
      </c>
    </row>
    <row r="280" spans="1:16" ht="12.75">
      <c r="A280" s="17" t="s">
        <v>45</v>
      </c>
      <c r="B280" s="506">
        <f>MAX(B270:B279)+1</f>
        <v>67</v>
      </c>
      <c r="C280" s="21" t="s">
        <v>247</v>
      </c>
      <c r="D280" s="17" t="s">
        <v>47</v>
      </c>
      <c r="E280" s="22" t="s">
        <v>248</v>
      </c>
      <c r="F280" s="23" t="s">
        <v>166</v>
      </c>
      <c r="G280" s="24">
        <v>39</v>
      </c>
      <c r="H280" s="25"/>
      <c r="I280" s="25">
        <f>ROUND(ROUND(H280,2)*ROUND(G280,3),2)</f>
        <v>0</v>
      </c>
      <c r="O280">
        <f>(I280*21)/100</f>
        <v>0</v>
      </c>
      <c r="P280" t="s">
        <v>22</v>
      </c>
    </row>
    <row r="281" spans="1:5" ht="12.75">
      <c r="A281" s="26" t="s">
        <v>50</v>
      </c>
      <c r="E281" s="27" t="s">
        <v>249</v>
      </c>
    </row>
    <row r="282" spans="1:5" ht="12.75">
      <c r="A282" s="28" t="s">
        <v>52</v>
      </c>
      <c r="E282" s="29" t="s">
        <v>77</v>
      </c>
    </row>
    <row r="283" spans="1:5" ht="12.75">
      <c r="A283" t="s">
        <v>54</v>
      </c>
      <c r="E283" s="27" t="s">
        <v>55</v>
      </c>
    </row>
    <row r="284" spans="1:18" ht="12.75" customHeight="1">
      <c r="A284" s="5" t="s">
        <v>42</v>
      </c>
      <c r="B284" s="5"/>
      <c r="C284" s="30" t="s">
        <v>250</v>
      </c>
      <c r="D284" s="5"/>
      <c r="E284" s="19" t="s">
        <v>251</v>
      </c>
      <c r="F284" s="5"/>
      <c r="G284" s="5"/>
      <c r="H284" s="5"/>
      <c r="I284" s="31">
        <f>0+Q284</f>
        <v>0</v>
      </c>
      <c r="O284">
        <f>0+R284</f>
        <v>0</v>
      </c>
      <c r="Q284">
        <f>0+I285+I289+I293+I297+I301+I305+I309+I313+I317+I321+I325+I329+I333+I337</f>
        <v>0</v>
      </c>
      <c r="R284">
        <f>0+O285+O289+O293+O297+O301+O305+O309+O313+O317+O321+O325+O329+O333+O337</f>
        <v>0</v>
      </c>
    </row>
    <row r="285" spans="1:16" ht="12.75">
      <c r="A285" s="17" t="s">
        <v>45</v>
      </c>
      <c r="B285" s="506">
        <f>MAX(B275:B284)+1</f>
        <v>68</v>
      </c>
      <c r="C285" s="21" t="s">
        <v>252</v>
      </c>
      <c r="D285" s="17" t="s">
        <v>47</v>
      </c>
      <c r="E285" s="22" t="s">
        <v>253</v>
      </c>
      <c r="F285" s="23" t="s">
        <v>166</v>
      </c>
      <c r="G285" s="24">
        <v>72</v>
      </c>
      <c r="H285" s="25"/>
      <c r="I285" s="25">
        <f>ROUND(ROUND(H285,2)*ROUND(G285,3),2)</f>
        <v>0</v>
      </c>
      <c r="O285">
        <f>(I285*21)/100</f>
        <v>0</v>
      </c>
      <c r="P285" t="s">
        <v>22</v>
      </c>
    </row>
    <row r="286" spans="1:5" ht="12.75">
      <c r="A286" s="26" t="s">
        <v>50</v>
      </c>
      <c r="E286" s="27" t="s">
        <v>47</v>
      </c>
    </row>
    <row r="287" spans="1:5" ht="12.75">
      <c r="A287" s="28" t="s">
        <v>52</v>
      </c>
      <c r="E287" s="29" t="s">
        <v>77</v>
      </c>
    </row>
    <row r="288" spans="1:5" ht="12.75">
      <c r="A288" t="s">
        <v>54</v>
      </c>
      <c r="E288" s="27" t="s">
        <v>55</v>
      </c>
    </row>
    <row r="289" spans="1:16" ht="12.75">
      <c r="A289" s="17" t="s">
        <v>45</v>
      </c>
      <c r="B289" s="506">
        <f>MAX(B279:B288)+1</f>
        <v>69</v>
      </c>
      <c r="C289" s="21" t="s">
        <v>254</v>
      </c>
      <c r="D289" s="17" t="s">
        <v>47</v>
      </c>
      <c r="E289" s="22" t="s">
        <v>255</v>
      </c>
      <c r="F289" s="23" t="s">
        <v>166</v>
      </c>
      <c r="G289" s="24">
        <v>42.5</v>
      </c>
      <c r="H289" s="25"/>
      <c r="I289" s="25">
        <f>ROUND(ROUND(H289,2)*ROUND(G289,3),2)</f>
        <v>0</v>
      </c>
      <c r="O289">
        <f>(I289*21)/100</f>
        <v>0</v>
      </c>
      <c r="P289" t="s">
        <v>22</v>
      </c>
    </row>
    <row r="290" spans="1:5" ht="12.75">
      <c r="A290" s="26" t="s">
        <v>50</v>
      </c>
      <c r="E290" s="27" t="s">
        <v>256</v>
      </c>
    </row>
    <row r="291" spans="1:5" ht="12.75">
      <c r="A291" s="28" t="s">
        <v>52</v>
      </c>
      <c r="E291" s="29" t="s">
        <v>77</v>
      </c>
    </row>
    <row r="292" spans="1:5" ht="12.75">
      <c r="A292" t="s">
        <v>54</v>
      </c>
      <c r="E292" s="27" t="s">
        <v>55</v>
      </c>
    </row>
    <row r="293" spans="1:16" ht="12.75">
      <c r="A293" s="17" t="s">
        <v>45</v>
      </c>
      <c r="B293" s="506">
        <f>MAX(B283:B292)+1</f>
        <v>70</v>
      </c>
      <c r="C293" s="21" t="s">
        <v>257</v>
      </c>
      <c r="D293" s="17" t="s">
        <v>47</v>
      </c>
      <c r="E293" s="22" t="s">
        <v>258</v>
      </c>
      <c r="F293" s="23" t="s">
        <v>81</v>
      </c>
      <c r="G293" s="24">
        <v>8</v>
      </c>
      <c r="H293" s="25"/>
      <c r="I293" s="25">
        <f>ROUND(ROUND(H293,2)*ROUND(G293,3),2)</f>
        <v>0</v>
      </c>
      <c r="O293">
        <f>(I293*21)/100</f>
        <v>0</v>
      </c>
      <c r="P293" t="s">
        <v>22</v>
      </c>
    </row>
    <row r="294" spans="1:5" ht="12.75">
      <c r="A294" s="26" t="s">
        <v>50</v>
      </c>
      <c r="E294" s="27" t="s">
        <v>47</v>
      </c>
    </row>
    <row r="295" spans="1:5" ht="12.75">
      <c r="A295" s="28" t="s">
        <v>52</v>
      </c>
      <c r="E295" s="29" t="s">
        <v>77</v>
      </c>
    </row>
    <row r="296" spans="1:5" ht="12.75">
      <c r="A296" t="s">
        <v>54</v>
      </c>
      <c r="E296" s="27" t="s">
        <v>55</v>
      </c>
    </row>
    <row r="297" spans="1:16" ht="12.75">
      <c r="A297" s="17" t="s">
        <v>45</v>
      </c>
      <c r="B297" s="506">
        <f>MAX(B287:B296)+1</f>
        <v>71</v>
      </c>
      <c r="C297" s="21" t="s">
        <v>259</v>
      </c>
      <c r="D297" s="17" t="s">
        <v>47</v>
      </c>
      <c r="E297" s="22" t="s">
        <v>260</v>
      </c>
      <c r="F297" s="23" t="s">
        <v>81</v>
      </c>
      <c r="G297" s="24">
        <v>2</v>
      </c>
      <c r="H297" s="25"/>
      <c r="I297" s="25">
        <f>ROUND(ROUND(H297,2)*ROUND(G297,3),2)</f>
        <v>0</v>
      </c>
      <c r="O297">
        <f>(I297*21)/100</f>
        <v>0</v>
      </c>
      <c r="P297" t="s">
        <v>22</v>
      </c>
    </row>
    <row r="298" spans="1:5" ht="12.75">
      <c r="A298" s="26" t="s">
        <v>50</v>
      </c>
      <c r="E298" s="27" t="s">
        <v>47</v>
      </c>
    </row>
    <row r="299" spans="1:5" ht="12.75">
      <c r="A299" s="28" t="s">
        <v>52</v>
      </c>
      <c r="E299" s="29" t="s">
        <v>77</v>
      </c>
    </row>
    <row r="300" spans="1:5" ht="12.75">
      <c r="A300" t="s">
        <v>54</v>
      </c>
      <c r="E300" s="27" t="s">
        <v>55</v>
      </c>
    </row>
    <row r="301" spans="1:16" ht="26.25">
      <c r="A301" s="17" t="s">
        <v>45</v>
      </c>
      <c r="B301" s="506">
        <f>MAX(B291:B300)+1</f>
        <v>72</v>
      </c>
      <c r="C301" s="21" t="s">
        <v>261</v>
      </c>
      <c r="D301" s="17" t="s">
        <v>47</v>
      </c>
      <c r="E301" s="22" t="s">
        <v>262</v>
      </c>
      <c r="F301" s="23" t="s">
        <v>81</v>
      </c>
      <c r="G301" s="24">
        <v>2</v>
      </c>
      <c r="H301" s="25"/>
      <c r="I301" s="25">
        <f>ROUND(ROUND(H301,2)*ROUND(G301,3),2)</f>
        <v>0</v>
      </c>
      <c r="O301">
        <f>(I301*21)/100</f>
        <v>0</v>
      </c>
      <c r="P301" t="s">
        <v>22</v>
      </c>
    </row>
    <row r="302" spans="1:5" ht="12.75">
      <c r="A302" s="26" t="s">
        <v>50</v>
      </c>
      <c r="E302" s="27" t="s">
        <v>47</v>
      </c>
    </row>
    <row r="303" spans="1:5" ht="12.75">
      <c r="A303" s="28" t="s">
        <v>52</v>
      </c>
      <c r="E303" s="29" t="s">
        <v>77</v>
      </c>
    </row>
    <row r="304" spans="1:5" ht="12.75">
      <c r="A304" t="s">
        <v>54</v>
      </c>
      <c r="E304" s="27" t="s">
        <v>55</v>
      </c>
    </row>
    <row r="305" spans="1:16" ht="12.75">
      <c r="A305" s="17" t="s">
        <v>45</v>
      </c>
      <c r="B305" s="506">
        <f>MAX(B295:B304)+1</f>
        <v>73</v>
      </c>
      <c r="C305" s="21" t="s">
        <v>263</v>
      </c>
      <c r="D305" s="17" t="s">
        <v>47</v>
      </c>
      <c r="E305" s="22" t="s">
        <v>264</v>
      </c>
      <c r="F305" s="23" t="s">
        <v>166</v>
      </c>
      <c r="G305" s="24">
        <v>59.34</v>
      </c>
      <c r="H305" s="25"/>
      <c r="I305" s="25">
        <f>ROUND(ROUND(H305,2)*ROUND(G305,3),2)</f>
        <v>0</v>
      </c>
      <c r="O305">
        <f>(I305*21)/100</f>
        <v>0</v>
      </c>
      <c r="P305" t="s">
        <v>22</v>
      </c>
    </row>
    <row r="306" spans="1:5" ht="12.75">
      <c r="A306" s="26" t="s">
        <v>50</v>
      </c>
      <c r="E306" s="27" t="s">
        <v>265</v>
      </c>
    </row>
    <row r="307" spans="1:5" ht="12.75">
      <c r="A307" s="28" t="s">
        <v>52</v>
      </c>
      <c r="E307" s="29" t="s">
        <v>77</v>
      </c>
    </row>
    <row r="308" spans="1:5" ht="12.75">
      <c r="A308" t="s">
        <v>54</v>
      </c>
      <c r="E308" s="27" t="s">
        <v>55</v>
      </c>
    </row>
    <row r="309" spans="1:16" ht="12.75">
      <c r="A309" s="17" t="s">
        <v>45</v>
      </c>
      <c r="B309" s="506">
        <f>MAX(B299:B308)+1</f>
        <v>74</v>
      </c>
      <c r="C309" s="21" t="s">
        <v>266</v>
      </c>
      <c r="D309" s="17" t="s">
        <v>47</v>
      </c>
      <c r="E309" s="22" t="s">
        <v>267</v>
      </c>
      <c r="F309" s="23" t="s">
        <v>166</v>
      </c>
      <c r="G309" s="24">
        <v>40.54</v>
      </c>
      <c r="H309" s="25"/>
      <c r="I309" s="25">
        <f>ROUND(ROUND(H309,2)*ROUND(G309,3),2)</f>
        <v>0</v>
      </c>
      <c r="O309">
        <f>(I309*21)/100</f>
        <v>0</v>
      </c>
      <c r="P309" t="s">
        <v>22</v>
      </c>
    </row>
    <row r="310" spans="1:5" ht="26.25">
      <c r="A310" s="26" t="s">
        <v>50</v>
      </c>
      <c r="E310" s="27" t="s">
        <v>268</v>
      </c>
    </row>
    <row r="311" spans="1:5" ht="12.75">
      <c r="A311" s="28" t="s">
        <v>52</v>
      </c>
      <c r="E311" s="29" t="s">
        <v>77</v>
      </c>
    </row>
    <row r="312" spans="1:5" ht="12.75">
      <c r="A312" t="s">
        <v>54</v>
      </c>
      <c r="E312" s="27" t="s">
        <v>55</v>
      </c>
    </row>
    <row r="313" spans="1:16" ht="26.25">
      <c r="A313" s="17" t="s">
        <v>45</v>
      </c>
      <c r="B313" s="506">
        <f>MAX(B303:B312)+1</f>
        <v>75</v>
      </c>
      <c r="C313" s="21" t="s">
        <v>269</v>
      </c>
      <c r="D313" s="17" t="s">
        <v>47</v>
      </c>
      <c r="E313" s="22" t="s">
        <v>270</v>
      </c>
      <c r="F313" s="23" t="s">
        <v>166</v>
      </c>
      <c r="G313" s="24">
        <v>8.3</v>
      </c>
      <c r="H313" s="25"/>
      <c r="I313" s="25">
        <f>ROUND(ROUND(H313,2)*ROUND(G313,3),2)</f>
        <v>0</v>
      </c>
      <c r="O313">
        <f>(I313*21)/100</f>
        <v>0</v>
      </c>
      <c r="P313" t="s">
        <v>22</v>
      </c>
    </row>
    <row r="314" spans="1:5" ht="12.75">
      <c r="A314" s="26" t="s">
        <v>50</v>
      </c>
      <c r="E314" s="27" t="s">
        <v>271</v>
      </c>
    </row>
    <row r="315" spans="1:5" ht="12.75">
      <c r="A315" s="28" t="s">
        <v>52</v>
      </c>
      <c r="E315" s="29" t="s">
        <v>77</v>
      </c>
    </row>
    <row r="316" spans="1:5" ht="12.75">
      <c r="A316" t="s">
        <v>54</v>
      </c>
      <c r="E316" s="27" t="s">
        <v>55</v>
      </c>
    </row>
    <row r="317" spans="1:16" ht="12.75">
      <c r="A317" s="17" t="s">
        <v>45</v>
      </c>
      <c r="B317" s="506">
        <f>MAX(B307:B316)+1</f>
        <v>76</v>
      </c>
      <c r="C317" s="21" t="s">
        <v>272</v>
      </c>
      <c r="D317" s="17" t="s">
        <v>47</v>
      </c>
      <c r="E317" s="22" t="s">
        <v>273</v>
      </c>
      <c r="F317" s="23" t="s">
        <v>166</v>
      </c>
      <c r="G317" s="24">
        <v>59.34</v>
      </c>
      <c r="H317" s="25"/>
      <c r="I317" s="25">
        <f>ROUND(ROUND(H317,2)*ROUND(G317,3),2)</f>
        <v>0</v>
      </c>
      <c r="O317">
        <f>(I317*21)/100</f>
        <v>0</v>
      </c>
      <c r="P317" t="s">
        <v>22</v>
      </c>
    </row>
    <row r="318" spans="1:5" ht="12.75">
      <c r="A318" s="26" t="s">
        <v>50</v>
      </c>
      <c r="E318" s="27" t="s">
        <v>274</v>
      </c>
    </row>
    <row r="319" spans="1:5" ht="12.75">
      <c r="A319" s="28" t="s">
        <v>52</v>
      </c>
      <c r="E319" s="29" t="s">
        <v>77</v>
      </c>
    </row>
    <row r="320" spans="1:5" ht="12.75">
      <c r="A320" t="s">
        <v>54</v>
      </c>
      <c r="E320" s="27" t="s">
        <v>55</v>
      </c>
    </row>
    <row r="321" spans="1:16" ht="26.25">
      <c r="A321" s="17" t="s">
        <v>45</v>
      </c>
      <c r="B321" s="506">
        <f>MAX(B311:B320)+1</f>
        <v>77</v>
      </c>
      <c r="C321" s="21" t="s">
        <v>275</v>
      </c>
      <c r="D321" s="17" t="s">
        <v>47</v>
      </c>
      <c r="E321" s="22" t="s">
        <v>276</v>
      </c>
      <c r="F321" s="23" t="s">
        <v>76</v>
      </c>
      <c r="G321" s="24">
        <v>12.07</v>
      </c>
      <c r="H321" s="25"/>
      <c r="I321" s="25">
        <f>ROUND(ROUND(H321,2)*ROUND(G321,3),2)</f>
        <v>0</v>
      </c>
      <c r="O321">
        <f>(I321*21)/100</f>
        <v>0</v>
      </c>
      <c r="P321" t="s">
        <v>22</v>
      </c>
    </row>
    <row r="322" spans="1:5" ht="12.75">
      <c r="A322" s="26" t="s">
        <v>50</v>
      </c>
      <c r="E322" s="27" t="s">
        <v>47</v>
      </c>
    </row>
    <row r="323" spans="1:5" ht="12.75">
      <c r="A323" s="28" t="s">
        <v>52</v>
      </c>
      <c r="E323" s="29" t="s">
        <v>77</v>
      </c>
    </row>
    <row r="324" spans="1:5" ht="12.75">
      <c r="A324" t="s">
        <v>54</v>
      </c>
      <c r="E324" s="27" t="s">
        <v>55</v>
      </c>
    </row>
    <row r="325" spans="1:16" ht="12.75">
      <c r="A325" s="17" t="s">
        <v>45</v>
      </c>
      <c r="B325" s="506">
        <f>MAX(B315:B324)+1</f>
        <v>78</v>
      </c>
      <c r="C325" s="21" t="s">
        <v>277</v>
      </c>
      <c r="D325" s="17" t="s">
        <v>47</v>
      </c>
      <c r="E325" s="22" t="s">
        <v>278</v>
      </c>
      <c r="F325" s="23" t="s">
        <v>81</v>
      </c>
      <c r="G325" s="24">
        <v>1</v>
      </c>
      <c r="H325" s="25"/>
      <c r="I325" s="25">
        <f>ROUND(ROUND(H325,2)*ROUND(G325,3),2)</f>
        <v>0</v>
      </c>
      <c r="O325">
        <f>(I325*21)/100</f>
        <v>0</v>
      </c>
      <c r="P325" t="s">
        <v>22</v>
      </c>
    </row>
    <row r="326" spans="1:5" ht="12.75">
      <c r="A326" s="26" t="s">
        <v>50</v>
      </c>
      <c r="E326" s="27" t="s">
        <v>47</v>
      </c>
    </row>
    <row r="327" spans="1:5" ht="12.75">
      <c r="A327" s="28" t="s">
        <v>52</v>
      </c>
      <c r="E327" s="29" t="s">
        <v>77</v>
      </c>
    </row>
    <row r="328" spans="1:5" ht="12.75">
      <c r="A328" t="s">
        <v>54</v>
      </c>
      <c r="E328" s="27" t="s">
        <v>55</v>
      </c>
    </row>
    <row r="329" spans="1:16" ht="12.75">
      <c r="A329" s="17" t="s">
        <v>45</v>
      </c>
      <c r="B329" s="506">
        <f>MAX(B319:B328)+1</f>
        <v>79</v>
      </c>
      <c r="C329" s="21" t="s">
        <v>279</v>
      </c>
      <c r="D329" s="17" t="s">
        <v>47</v>
      </c>
      <c r="E329" s="22" t="s">
        <v>280</v>
      </c>
      <c r="F329" s="23" t="s">
        <v>49</v>
      </c>
      <c r="G329" s="24">
        <v>109.059</v>
      </c>
      <c r="H329" s="25"/>
      <c r="I329" s="25">
        <f>ROUND(ROUND(H329,2)*ROUND(G329,3),2)</f>
        <v>0</v>
      </c>
      <c r="O329">
        <f>(I329*21)/100</f>
        <v>0</v>
      </c>
      <c r="P329" t="s">
        <v>22</v>
      </c>
    </row>
    <row r="330" spans="1:5" ht="12.75">
      <c r="A330" s="26" t="s">
        <v>50</v>
      </c>
      <c r="E330" s="27" t="s">
        <v>47</v>
      </c>
    </row>
    <row r="331" spans="1:5" ht="12.75">
      <c r="A331" s="28" t="s">
        <v>52</v>
      </c>
      <c r="E331" s="29" t="s">
        <v>77</v>
      </c>
    </row>
    <row r="332" spans="1:5" ht="12.75">
      <c r="A332" t="s">
        <v>54</v>
      </c>
      <c r="E332" s="27" t="s">
        <v>55</v>
      </c>
    </row>
    <row r="333" spans="1:16" ht="12.75">
      <c r="A333" s="17" t="s">
        <v>45</v>
      </c>
      <c r="B333" s="506">
        <f>MAX(B323:B332)+1</f>
        <v>80</v>
      </c>
      <c r="C333" s="21" t="s">
        <v>281</v>
      </c>
      <c r="D333" s="17" t="s">
        <v>47</v>
      </c>
      <c r="E333" s="22" t="s">
        <v>282</v>
      </c>
      <c r="F333" s="23" t="s">
        <v>49</v>
      </c>
      <c r="G333" s="24">
        <v>31.15</v>
      </c>
      <c r="H333" s="25"/>
      <c r="I333" s="25">
        <f>ROUND(ROUND(H333,2)*ROUND(G333,3),2)</f>
        <v>0</v>
      </c>
      <c r="O333">
        <f>(I333*21)/100</f>
        <v>0</v>
      </c>
      <c r="P333" t="s">
        <v>22</v>
      </c>
    </row>
    <row r="334" spans="1:5" ht="12.75">
      <c r="A334" s="26" t="s">
        <v>50</v>
      </c>
      <c r="E334" s="27" t="s">
        <v>47</v>
      </c>
    </row>
    <row r="335" spans="1:5" ht="12.75">
      <c r="A335" s="28" t="s">
        <v>52</v>
      </c>
      <c r="E335" s="29" t="s">
        <v>77</v>
      </c>
    </row>
    <row r="336" spans="1:5" ht="12.75">
      <c r="A336" t="s">
        <v>54</v>
      </c>
      <c r="E336" s="27" t="s">
        <v>55</v>
      </c>
    </row>
    <row r="337" spans="1:16" ht="12.75">
      <c r="A337" s="17" t="s">
        <v>45</v>
      </c>
      <c r="B337" s="535"/>
      <c r="C337" s="535"/>
      <c r="D337" s="536"/>
      <c r="E337" s="537"/>
      <c r="F337" s="538"/>
      <c r="G337" s="539"/>
      <c r="H337" s="540"/>
      <c r="I337" s="540"/>
      <c r="O337">
        <f>(I337*21)/100</f>
        <v>0</v>
      </c>
      <c r="P337" t="s">
        <v>22</v>
      </c>
    </row>
    <row r="338" spans="1:9" ht="12.75">
      <c r="A338" s="26" t="s">
        <v>50</v>
      </c>
      <c r="B338" s="541"/>
      <c r="C338" s="541"/>
      <c r="D338" s="541"/>
      <c r="E338" s="542"/>
      <c r="F338" s="541"/>
      <c r="G338" s="541"/>
      <c r="H338" s="541"/>
      <c r="I338" s="541"/>
    </row>
    <row r="339" spans="1:9" ht="12.75">
      <c r="A339" s="28" t="s">
        <v>52</v>
      </c>
      <c r="B339" s="541"/>
      <c r="C339" s="541"/>
      <c r="D339" s="541"/>
      <c r="E339" s="543"/>
      <c r="F339" s="541"/>
      <c r="G339" s="541"/>
      <c r="H339" s="541"/>
      <c r="I339" s="541"/>
    </row>
    <row r="340" spans="1:9" ht="12.75">
      <c r="A340" t="s">
        <v>54</v>
      </c>
      <c r="B340" s="541"/>
      <c r="C340" s="541"/>
      <c r="D340" s="541"/>
      <c r="E340" s="542"/>
      <c r="F340" s="541"/>
      <c r="G340" s="541"/>
      <c r="H340" s="541"/>
      <c r="I340" s="541"/>
    </row>
  </sheetData>
  <sheetProtection/>
  <autoFilter ref="B7:I340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9" r:id="rId2"/>
  <headerFooter alignWithMargins="0">
    <oddFooter>&amp;C&amp;P z &amp;N&amp;R&amp;A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1"/>
  <sheetViews>
    <sheetView view="pageBreakPreview" zoomScale="85" zoomScaleNormal="85" zoomScaleSheetLayoutView="85" zoomScalePageLayoutView="0" workbookViewId="0" topLeftCell="A401">
      <selection activeCell="A411" sqref="A411"/>
    </sheetView>
  </sheetViews>
  <sheetFormatPr defaultColWidth="9.140625" defaultRowHeight="12.75"/>
  <cols>
    <col min="1" max="1" width="96.8515625" style="502" customWidth="1"/>
    <col min="2" max="2" width="9.140625" style="38" customWidth="1"/>
    <col min="3" max="3" width="13.28125" style="38" customWidth="1"/>
    <col min="4" max="5" width="9.140625" style="38" customWidth="1"/>
    <col min="6" max="6" width="10.28125" style="38" customWidth="1"/>
    <col min="7" max="7" width="13.00390625" style="38" bestFit="1" customWidth="1"/>
    <col min="8" max="8" width="10.7109375" style="38" customWidth="1"/>
    <col min="9" max="9" width="39.28125" style="38" customWidth="1"/>
    <col min="10" max="16384" width="9.140625" style="38" customWidth="1"/>
  </cols>
  <sheetData>
    <row r="1" spans="1:9" ht="27.75">
      <c r="A1" s="33" t="s">
        <v>338</v>
      </c>
      <c r="B1" s="34" t="s">
        <v>339</v>
      </c>
      <c r="C1" s="35"/>
      <c r="D1" s="36"/>
      <c r="E1" s="36"/>
      <c r="F1" s="37"/>
      <c r="G1" s="36"/>
      <c r="I1" s="37"/>
    </row>
    <row r="2" spans="1:9" ht="12.75">
      <c r="A2" s="39"/>
      <c r="B2" s="40"/>
      <c r="C2" s="40"/>
      <c r="D2" s="41"/>
      <c r="E2" s="41"/>
      <c r="F2" s="42"/>
      <c r="G2" s="41"/>
      <c r="H2" s="42"/>
      <c r="I2" s="42"/>
    </row>
    <row r="3" spans="1:9" ht="12.75">
      <c r="A3" s="39"/>
      <c r="B3" s="40"/>
      <c r="C3" s="40"/>
      <c r="D3" s="41"/>
      <c r="E3" s="41"/>
      <c r="F3" s="42"/>
      <c r="G3" s="41"/>
      <c r="H3" s="42"/>
      <c r="I3" s="42"/>
    </row>
    <row r="4" spans="1:9" ht="13.5" thickBot="1">
      <c r="A4" s="39"/>
      <c r="B4" s="40"/>
      <c r="C4" s="40"/>
      <c r="D4" s="41"/>
      <c r="E4" s="41"/>
      <c r="F4" s="42"/>
      <c r="G4" s="41"/>
      <c r="H4" s="42"/>
      <c r="I4" s="42"/>
    </row>
    <row r="5" spans="1:9" ht="31.5" customHeight="1" thickBot="1">
      <c r="A5" s="43" t="s">
        <v>340</v>
      </c>
      <c r="B5" s="44"/>
      <c r="C5" s="44"/>
      <c r="D5" s="44"/>
      <c r="E5" s="44"/>
      <c r="F5" s="44"/>
      <c r="G5" s="44"/>
      <c r="H5" s="44"/>
      <c r="I5" s="45"/>
    </row>
    <row r="6" spans="1:9" ht="13.5">
      <c r="A6" s="46"/>
      <c r="B6" s="47"/>
      <c r="C6" s="47"/>
      <c r="D6" s="48"/>
      <c r="E6" s="48"/>
      <c r="F6" s="49"/>
      <c r="G6" s="48"/>
      <c r="H6" s="49"/>
      <c r="I6" s="48"/>
    </row>
    <row r="7" spans="1:9" ht="14.25" thickBot="1">
      <c r="A7" s="46"/>
      <c r="B7" s="47"/>
      <c r="C7" s="47"/>
      <c r="D7" s="48"/>
      <c r="E7" s="48"/>
      <c r="F7" s="49"/>
      <c r="G7" s="48"/>
      <c r="H7" s="49"/>
      <c r="I7" s="48"/>
    </row>
    <row r="8" spans="1:9" s="54" customFormat="1" ht="12" customHeight="1">
      <c r="A8" s="50" t="s">
        <v>341</v>
      </c>
      <c r="B8" s="51" t="s">
        <v>33</v>
      </c>
      <c r="C8" s="51"/>
      <c r="D8" s="52" t="s">
        <v>342</v>
      </c>
      <c r="E8" s="52" t="s">
        <v>343</v>
      </c>
      <c r="F8" s="52" t="s">
        <v>344</v>
      </c>
      <c r="G8" s="52" t="s">
        <v>345</v>
      </c>
      <c r="H8" s="52" t="s">
        <v>346</v>
      </c>
      <c r="I8" s="53" t="s">
        <v>347</v>
      </c>
    </row>
    <row r="9" spans="1:9" s="54" customFormat="1" ht="13.5" thickBot="1">
      <c r="A9" s="55"/>
      <c r="B9" s="56"/>
      <c r="C9" s="56"/>
      <c r="D9" s="57" t="s">
        <v>348</v>
      </c>
      <c r="E9" s="57" t="s">
        <v>348</v>
      </c>
      <c r="F9" s="57" t="s">
        <v>349</v>
      </c>
      <c r="G9" s="57" t="s">
        <v>348</v>
      </c>
      <c r="H9" s="57" t="s">
        <v>350</v>
      </c>
      <c r="I9" s="58"/>
    </row>
    <row r="10" spans="1:9" ht="13.5" thickBot="1">
      <c r="A10" s="59"/>
      <c r="B10" s="60"/>
      <c r="C10" s="60"/>
      <c r="D10" s="61"/>
      <c r="E10" s="61"/>
      <c r="F10" s="62"/>
      <c r="G10" s="61"/>
      <c r="H10" s="62"/>
      <c r="I10" s="62"/>
    </row>
    <row r="11" spans="1:9" ht="14.25" thickBot="1">
      <c r="A11" s="527" t="s">
        <v>640</v>
      </c>
      <c r="B11" s="64"/>
      <c r="C11" s="65" t="s">
        <v>351</v>
      </c>
      <c r="D11" s="66"/>
      <c r="E11" s="66"/>
      <c r="F11" s="66"/>
      <c r="G11" s="66"/>
      <c r="H11" s="67"/>
      <c r="I11" s="68"/>
    </row>
    <row r="12" spans="1:10" s="54" customFormat="1" ht="15">
      <c r="A12" s="69" t="s">
        <v>352</v>
      </c>
      <c r="B12" s="70" t="s">
        <v>353</v>
      </c>
      <c r="C12" s="71"/>
      <c r="D12" s="72">
        <v>9</v>
      </c>
      <c r="E12" s="72">
        <v>13.3</v>
      </c>
      <c r="F12" s="72">
        <f>D12*E12</f>
        <v>119.7</v>
      </c>
      <c r="G12" s="73">
        <v>1.42</v>
      </c>
      <c r="H12" s="74">
        <f>+F12*G12+4.1*13.3</f>
        <v>224.504</v>
      </c>
      <c r="I12" s="75" t="s">
        <v>354</v>
      </c>
      <c r="J12" s="54" t="s">
        <v>355</v>
      </c>
    </row>
    <row r="13" spans="1:10" s="54" customFormat="1" ht="15">
      <c r="A13" s="69" t="s">
        <v>356</v>
      </c>
      <c r="B13" s="76" t="s">
        <v>353</v>
      </c>
      <c r="C13" s="77"/>
      <c r="D13" s="78"/>
      <c r="E13" s="78"/>
      <c r="F13" s="78">
        <v>65.81</v>
      </c>
      <c r="G13" s="79">
        <v>1.12</v>
      </c>
      <c r="H13" s="80">
        <f>+F13*G13</f>
        <v>73.70720000000001</v>
      </c>
      <c r="I13" s="81"/>
      <c r="J13" s="54" t="s">
        <v>357</v>
      </c>
    </row>
    <row r="14" spans="1:10" s="54" customFormat="1" ht="15">
      <c r="A14" s="69" t="s">
        <v>358</v>
      </c>
      <c r="B14" s="76" t="s">
        <v>353</v>
      </c>
      <c r="C14" s="77"/>
      <c r="D14" s="78"/>
      <c r="E14" s="78"/>
      <c r="F14" s="78">
        <v>71.1</v>
      </c>
      <c r="G14" s="79">
        <v>1.12</v>
      </c>
      <c r="H14" s="80">
        <f>+F14*G14</f>
        <v>79.632</v>
      </c>
      <c r="I14" s="81"/>
      <c r="J14" s="54" t="s">
        <v>357</v>
      </c>
    </row>
    <row r="15" spans="1:10" s="54" customFormat="1" ht="15">
      <c r="A15" s="82" t="s">
        <v>359</v>
      </c>
      <c r="B15" s="76" t="s">
        <v>353</v>
      </c>
      <c r="C15" s="77"/>
      <c r="D15" s="78"/>
      <c r="E15" s="78">
        <v>3.65</v>
      </c>
      <c r="F15" s="78">
        <v>27.6</v>
      </c>
      <c r="G15" s="79"/>
      <c r="H15" s="80">
        <f>+E15*F15+0.5*14.2*2.5</f>
        <v>118.49000000000001</v>
      </c>
      <c r="I15" s="81" t="s">
        <v>360</v>
      </c>
      <c r="J15" s="54" t="s">
        <v>357</v>
      </c>
    </row>
    <row r="16" spans="1:9" s="54" customFormat="1" ht="15">
      <c r="A16" s="82" t="s">
        <v>361</v>
      </c>
      <c r="B16" s="76" t="s">
        <v>362</v>
      </c>
      <c r="C16" s="77"/>
      <c r="D16" s="78"/>
      <c r="E16" s="78">
        <v>3.75</v>
      </c>
      <c r="F16" s="78">
        <v>20.1</v>
      </c>
      <c r="G16" s="79"/>
      <c r="H16" s="80">
        <f>+E16*F16</f>
        <v>75.375</v>
      </c>
      <c r="I16" s="81"/>
    </row>
    <row r="17" spans="1:9" s="54" customFormat="1" ht="15">
      <c r="A17" s="82" t="s">
        <v>363</v>
      </c>
      <c r="B17" s="76" t="s">
        <v>362</v>
      </c>
      <c r="C17" s="77"/>
      <c r="D17" s="78"/>
      <c r="E17" s="78"/>
      <c r="F17" s="78">
        <v>20</v>
      </c>
      <c r="G17" s="79">
        <v>2.5</v>
      </c>
      <c r="H17" s="80">
        <f>F17*G17</f>
        <v>50</v>
      </c>
      <c r="I17" s="81"/>
    </row>
    <row r="18" spans="1:10" s="54" customFormat="1" ht="15.75" thickBot="1">
      <c r="A18" s="82" t="s">
        <v>364</v>
      </c>
      <c r="B18" s="76" t="s">
        <v>353</v>
      </c>
      <c r="C18" s="77"/>
      <c r="D18" s="78"/>
      <c r="E18" s="78"/>
      <c r="F18" s="78">
        <v>19</v>
      </c>
      <c r="G18" s="79">
        <v>2.5</v>
      </c>
      <c r="H18" s="80">
        <f>F18*G18</f>
        <v>47.5</v>
      </c>
      <c r="I18" s="81"/>
      <c r="J18" s="54" t="s">
        <v>357</v>
      </c>
    </row>
    <row r="19" spans="1:10" s="54" customFormat="1" ht="15.75" thickBot="1">
      <c r="A19" s="83" t="s">
        <v>365</v>
      </c>
      <c r="B19" s="84" t="s">
        <v>353</v>
      </c>
      <c r="C19" s="85"/>
      <c r="D19" s="86"/>
      <c r="E19" s="86"/>
      <c r="F19" s="86"/>
      <c r="G19" s="86"/>
      <c r="H19" s="87">
        <f>1.25*(SUM(H12:H18)+H24)</f>
        <v>887.8515</v>
      </c>
      <c r="I19" s="88" t="s">
        <v>366</v>
      </c>
      <c r="J19" s="54" t="s">
        <v>367</v>
      </c>
    </row>
    <row r="20" spans="1:9" s="54" customFormat="1" ht="14.25" thickBot="1">
      <c r="A20" s="89"/>
      <c r="B20" s="90"/>
      <c r="C20" s="91"/>
      <c r="D20" s="92"/>
      <c r="E20" s="92"/>
      <c r="F20" s="92"/>
      <c r="G20" s="92"/>
      <c r="H20" s="93"/>
      <c r="I20" s="81"/>
    </row>
    <row r="21" spans="1:9" s="54" customFormat="1" ht="14.25" thickBot="1">
      <c r="A21" s="527" t="s">
        <v>640</v>
      </c>
      <c r="B21" s="64"/>
      <c r="C21" s="65" t="s">
        <v>108</v>
      </c>
      <c r="D21" s="66"/>
      <c r="E21" s="66"/>
      <c r="F21" s="66"/>
      <c r="G21" s="66"/>
      <c r="H21" s="67"/>
      <c r="I21" s="81"/>
    </row>
    <row r="22" spans="1:9" s="54" customFormat="1" ht="15">
      <c r="A22" s="69" t="s">
        <v>356</v>
      </c>
      <c r="B22" s="76" t="s">
        <v>362</v>
      </c>
      <c r="C22" s="94"/>
      <c r="D22" s="95"/>
      <c r="E22" s="95"/>
      <c r="F22" s="72">
        <v>65.81</v>
      </c>
      <c r="G22" s="73">
        <v>0.3</v>
      </c>
      <c r="H22" s="74">
        <f>F22*G22</f>
        <v>19.743</v>
      </c>
      <c r="I22" s="96"/>
    </row>
    <row r="23" spans="1:9" s="54" customFormat="1" ht="15.75" thickBot="1">
      <c r="A23" s="69" t="s">
        <v>358</v>
      </c>
      <c r="B23" s="76" t="s">
        <v>362</v>
      </c>
      <c r="C23" s="97"/>
      <c r="D23" s="98"/>
      <c r="E23" s="98"/>
      <c r="F23" s="99">
        <v>71.1</v>
      </c>
      <c r="G23" s="100">
        <v>0.3</v>
      </c>
      <c r="H23" s="101">
        <f>F23*G23</f>
        <v>21.33</v>
      </c>
      <c r="I23" s="96"/>
    </row>
    <row r="24" spans="1:9" s="54" customFormat="1" ht="15.75" thickBot="1">
      <c r="A24" s="83" t="s">
        <v>368</v>
      </c>
      <c r="B24" s="84" t="s">
        <v>353</v>
      </c>
      <c r="C24" s="85"/>
      <c r="D24" s="86"/>
      <c r="E24" s="86"/>
      <c r="F24" s="86"/>
      <c r="G24" s="86"/>
      <c r="H24" s="102">
        <f>SUM(H22:H23)</f>
        <v>41.07299999999999</v>
      </c>
      <c r="I24" s="103"/>
    </row>
    <row r="25" spans="1:9" s="54" customFormat="1" ht="14.25" thickBot="1">
      <c r="A25" s="104"/>
      <c r="B25" s="105"/>
      <c r="C25" s="105"/>
      <c r="D25" s="106"/>
      <c r="E25" s="106"/>
      <c r="F25" s="106"/>
      <c r="G25" s="107"/>
      <c r="H25" s="108"/>
      <c r="I25" s="106"/>
    </row>
    <row r="26" spans="1:9" s="54" customFormat="1" ht="12.75">
      <c r="A26" s="50" t="s">
        <v>341</v>
      </c>
      <c r="B26" s="51" t="s">
        <v>33</v>
      </c>
      <c r="C26" s="51"/>
      <c r="D26" s="52" t="s">
        <v>342</v>
      </c>
      <c r="E26" s="52" t="s">
        <v>343</v>
      </c>
      <c r="F26" s="52"/>
      <c r="G26" s="52"/>
      <c r="H26" s="109" t="s">
        <v>344</v>
      </c>
      <c r="I26" s="53"/>
    </row>
    <row r="27" spans="1:9" s="54" customFormat="1" ht="13.5" thickBot="1">
      <c r="A27" s="55"/>
      <c r="B27" s="56"/>
      <c r="C27" s="56"/>
      <c r="D27" s="57" t="s">
        <v>348</v>
      </c>
      <c r="E27" s="57" t="s">
        <v>348</v>
      </c>
      <c r="F27" s="110"/>
      <c r="G27" s="110"/>
      <c r="H27" s="111" t="s">
        <v>349</v>
      </c>
      <c r="I27" s="112"/>
    </row>
    <row r="28" spans="1:9" s="54" customFormat="1" ht="14.25" thickBot="1">
      <c r="A28" s="89" t="s">
        <v>369</v>
      </c>
      <c r="B28" s="113"/>
      <c r="C28" s="114" t="s">
        <v>120</v>
      </c>
      <c r="D28" s="92"/>
      <c r="E28" s="92"/>
      <c r="F28" s="92"/>
      <c r="G28" s="92"/>
      <c r="I28" s="93"/>
    </row>
    <row r="29" spans="1:9" s="54" customFormat="1" ht="15">
      <c r="A29" s="115" t="s">
        <v>370</v>
      </c>
      <c r="B29" s="71" t="s">
        <v>371</v>
      </c>
      <c r="C29" s="116"/>
      <c r="D29" s="72">
        <v>16.9</v>
      </c>
      <c r="E29" s="72">
        <v>5.2</v>
      </c>
      <c r="F29" s="72"/>
      <c r="G29" s="72"/>
      <c r="H29" s="117">
        <f>+D29*E29</f>
        <v>87.88</v>
      </c>
      <c r="I29" s="74"/>
    </row>
    <row r="30" spans="1:9" s="54" customFormat="1" ht="15.75" thickBot="1">
      <c r="A30" s="118" t="s">
        <v>372</v>
      </c>
      <c r="B30" s="119" t="s">
        <v>371</v>
      </c>
      <c r="C30" s="120"/>
      <c r="D30" s="121">
        <v>20.7</v>
      </c>
      <c r="E30" s="121">
        <v>5</v>
      </c>
      <c r="F30" s="121"/>
      <c r="G30" s="121"/>
      <c r="H30" s="99">
        <f>+D30*E30</f>
        <v>103.5</v>
      </c>
      <c r="I30" s="122"/>
    </row>
    <row r="31" spans="1:9" s="54" customFormat="1" ht="22.5" customHeight="1" thickBot="1">
      <c r="A31" s="123" t="s">
        <v>373</v>
      </c>
      <c r="B31" s="124" t="s">
        <v>371</v>
      </c>
      <c r="C31" s="124"/>
      <c r="D31" s="125"/>
      <c r="E31" s="125"/>
      <c r="F31" s="125"/>
      <c r="G31" s="125"/>
      <c r="H31" s="126">
        <f>SUM(H29:H30)</f>
        <v>191.38</v>
      </c>
      <c r="I31" s="127" t="s">
        <v>374</v>
      </c>
    </row>
    <row r="32" spans="1:9" s="54" customFormat="1" ht="14.25" customHeight="1" thickBot="1">
      <c r="A32" s="46"/>
      <c r="B32" s="105"/>
      <c r="C32" s="105"/>
      <c r="D32" s="106"/>
      <c r="E32" s="106"/>
      <c r="F32" s="106"/>
      <c r="G32" s="106"/>
      <c r="H32" s="106"/>
      <c r="I32" s="106"/>
    </row>
    <row r="33" spans="1:9" s="54" customFormat="1" ht="14.25" customHeight="1">
      <c r="A33" s="50" t="s">
        <v>341</v>
      </c>
      <c r="B33" s="51" t="s">
        <v>33</v>
      </c>
      <c r="C33" s="51"/>
      <c r="D33" s="52" t="s">
        <v>342</v>
      </c>
      <c r="E33" s="52" t="s">
        <v>343</v>
      </c>
      <c r="F33" s="52"/>
      <c r="G33" s="52"/>
      <c r="H33" s="109"/>
      <c r="I33" s="53"/>
    </row>
    <row r="34" spans="1:9" s="54" customFormat="1" ht="14.25" customHeight="1" thickBot="1">
      <c r="A34" s="55"/>
      <c r="B34" s="56"/>
      <c r="C34" s="56"/>
      <c r="D34" s="57" t="s">
        <v>348</v>
      </c>
      <c r="E34" s="57" t="s">
        <v>348</v>
      </c>
      <c r="F34" s="110"/>
      <c r="G34" s="110"/>
      <c r="H34" s="111" t="s">
        <v>350</v>
      </c>
      <c r="I34" s="112"/>
    </row>
    <row r="35" spans="1:9" s="54" customFormat="1" ht="15" customHeight="1" thickBot="1">
      <c r="A35" s="89" t="s">
        <v>375</v>
      </c>
      <c r="B35" s="113"/>
      <c r="C35" s="114" t="s">
        <v>120</v>
      </c>
      <c r="D35" s="92"/>
      <c r="E35" s="92"/>
      <c r="F35" s="92"/>
      <c r="G35" s="92"/>
      <c r="I35" s="93"/>
    </row>
    <row r="36" spans="1:9" s="54" customFormat="1" ht="14.25" customHeight="1">
      <c r="A36" s="115" t="s">
        <v>376</v>
      </c>
      <c r="B36" s="71" t="s">
        <v>353</v>
      </c>
      <c r="C36" s="116"/>
      <c r="D36" s="72"/>
      <c r="E36" s="72"/>
      <c r="F36" s="72"/>
      <c r="G36" s="72">
        <v>0.2</v>
      </c>
      <c r="H36" s="117">
        <f>H29*G36</f>
        <v>17.576</v>
      </c>
      <c r="I36" s="74"/>
    </row>
    <row r="37" spans="1:9" s="54" customFormat="1" ht="14.25" customHeight="1" thickBot="1">
      <c r="A37" s="118" t="s">
        <v>377</v>
      </c>
      <c r="B37" s="119" t="s">
        <v>353</v>
      </c>
      <c r="C37" s="120"/>
      <c r="D37" s="121"/>
      <c r="E37" s="121"/>
      <c r="F37" s="121"/>
      <c r="G37" s="121">
        <v>0.2</v>
      </c>
      <c r="H37" s="99">
        <f>+H30*G37</f>
        <v>20.700000000000003</v>
      </c>
      <c r="I37" s="122"/>
    </row>
    <row r="38" spans="1:9" s="54" customFormat="1" ht="22.5" customHeight="1" thickBot="1">
      <c r="A38" s="128" t="s">
        <v>375</v>
      </c>
      <c r="B38" s="129" t="s">
        <v>353</v>
      </c>
      <c r="C38" s="124"/>
      <c r="D38" s="125"/>
      <c r="E38" s="125"/>
      <c r="F38" s="125"/>
      <c r="G38" s="125"/>
      <c r="H38" s="126">
        <f>SUM(H36:H37)</f>
        <v>38.276</v>
      </c>
      <c r="I38" s="127" t="s">
        <v>378</v>
      </c>
    </row>
    <row r="39" spans="1:9" s="54" customFormat="1" ht="14.25" customHeight="1" thickBot="1">
      <c r="A39" s="130"/>
      <c r="B39" s="131"/>
      <c r="C39" s="131"/>
      <c r="D39" s="132"/>
      <c r="E39" s="132"/>
      <c r="F39" s="132"/>
      <c r="G39" s="132"/>
      <c r="H39" s="133"/>
      <c r="I39" s="134"/>
    </row>
    <row r="40" spans="1:9" s="54" customFormat="1" ht="14.25" customHeight="1">
      <c r="A40" s="50" t="s">
        <v>341</v>
      </c>
      <c r="B40" s="51" t="s">
        <v>33</v>
      </c>
      <c r="C40" s="51"/>
      <c r="D40" s="52" t="s">
        <v>342</v>
      </c>
      <c r="E40" s="52"/>
      <c r="F40" s="52" t="s">
        <v>379</v>
      </c>
      <c r="G40" s="52"/>
      <c r="H40" s="109" t="s">
        <v>344</v>
      </c>
      <c r="I40" s="53"/>
    </row>
    <row r="41" spans="1:9" s="54" customFormat="1" ht="14.25" customHeight="1" thickBot="1">
      <c r="A41" s="55"/>
      <c r="B41" s="56"/>
      <c r="C41" s="56"/>
      <c r="D41" s="57" t="s">
        <v>348</v>
      </c>
      <c r="E41" s="57"/>
      <c r="F41" s="57" t="s">
        <v>348</v>
      </c>
      <c r="G41" s="110"/>
      <c r="H41" s="111" t="s">
        <v>349</v>
      </c>
      <c r="I41" s="112"/>
    </row>
    <row r="42" spans="1:9" s="54" customFormat="1" ht="14.25" customHeight="1" thickBot="1">
      <c r="A42" s="89" t="s">
        <v>380</v>
      </c>
      <c r="B42" s="113"/>
      <c r="C42" s="114"/>
      <c r="D42" s="92"/>
      <c r="E42" s="92"/>
      <c r="F42" s="92"/>
      <c r="G42" s="92"/>
      <c r="I42" s="93"/>
    </row>
    <row r="43" spans="1:9" s="54" customFormat="1" ht="14.25" customHeight="1">
      <c r="A43" s="115" t="s">
        <v>381</v>
      </c>
      <c r="B43" s="71" t="s">
        <v>371</v>
      </c>
      <c r="C43" s="116"/>
      <c r="D43" s="72">
        <v>16.07</v>
      </c>
      <c r="E43" s="72"/>
      <c r="F43" s="72">
        <v>8</v>
      </c>
      <c r="G43" s="72"/>
      <c r="H43" s="117">
        <f>F43*D43</f>
        <v>128.56</v>
      </c>
      <c r="I43" s="74"/>
    </row>
    <row r="44" spans="1:9" s="54" customFormat="1" ht="14.25" customHeight="1" thickBot="1">
      <c r="A44" s="118" t="s">
        <v>382</v>
      </c>
      <c r="B44" s="119" t="s">
        <v>371</v>
      </c>
      <c r="C44" s="120"/>
      <c r="D44" s="121">
        <v>12.51</v>
      </c>
      <c r="E44" s="121"/>
      <c r="F44" s="121">
        <v>8</v>
      </c>
      <c r="G44" s="121"/>
      <c r="H44" s="99">
        <f>+D44*F44</f>
        <v>100.08</v>
      </c>
      <c r="I44" s="122"/>
    </row>
    <row r="45" spans="1:9" s="54" customFormat="1" ht="14.25" customHeight="1" thickBot="1">
      <c r="A45" s="135" t="s">
        <v>380</v>
      </c>
      <c r="B45" s="129" t="s">
        <v>353</v>
      </c>
      <c r="C45" s="124"/>
      <c r="D45" s="125"/>
      <c r="E45" s="125"/>
      <c r="F45" s="125"/>
      <c r="G45" s="125"/>
      <c r="H45" s="126">
        <f>SUM(H43:H44)</f>
        <v>228.64</v>
      </c>
      <c r="I45" s="127" t="s">
        <v>383</v>
      </c>
    </row>
    <row r="46" spans="1:9" s="54" customFormat="1" ht="14.25" customHeight="1" thickBot="1">
      <c r="A46" s="136"/>
      <c r="B46" s="137"/>
      <c r="C46" s="137"/>
      <c r="D46" s="138"/>
      <c r="E46" s="138"/>
      <c r="F46" s="138"/>
      <c r="G46" s="138"/>
      <c r="H46" s="139"/>
      <c r="I46" s="140"/>
    </row>
    <row r="47" spans="1:9" s="54" customFormat="1" ht="14.25" customHeight="1">
      <c r="A47" s="50" t="s">
        <v>341</v>
      </c>
      <c r="B47" s="51" t="s">
        <v>33</v>
      </c>
      <c r="C47" s="51"/>
      <c r="D47" s="52" t="s">
        <v>342</v>
      </c>
      <c r="E47" s="52"/>
      <c r="F47" s="52" t="s">
        <v>384</v>
      </c>
      <c r="G47" s="141"/>
      <c r="H47" s="142"/>
      <c r="I47" s="143"/>
    </row>
    <row r="48" spans="1:9" s="54" customFormat="1" ht="14.25" customHeight="1" thickBot="1">
      <c r="A48" s="55"/>
      <c r="B48" s="56"/>
      <c r="C48" s="56"/>
      <c r="D48" s="57" t="s">
        <v>348</v>
      </c>
      <c r="E48" s="57"/>
      <c r="F48" s="57" t="s">
        <v>385</v>
      </c>
      <c r="G48" s="141"/>
      <c r="H48" s="142"/>
      <c r="I48" s="143"/>
    </row>
    <row r="49" spans="1:9" s="54" customFormat="1" ht="14.25" customHeight="1" thickBot="1">
      <c r="A49" s="89" t="s">
        <v>386</v>
      </c>
      <c r="B49" s="113"/>
      <c r="C49" s="114"/>
      <c r="D49" s="92"/>
      <c r="E49" s="92"/>
      <c r="F49" s="92"/>
      <c r="G49" s="92"/>
      <c r="I49" s="93"/>
    </row>
    <row r="50" spans="1:9" s="54" customFormat="1" ht="14.25" customHeight="1" thickBot="1">
      <c r="A50" s="115" t="s">
        <v>387</v>
      </c>
      <c r="B50" s="71" t="s">
        <v>348</v>
      </c>
      <c r="C50" s="116"/>
      <c r="D50" s="72">
        <v>4.5</v>
      </c>
      <c r="E50" s="72"/>
      <c r="F50" s="72">
        <v>9</v>
      </c>
      <c r="G50" s="72"/>
      <c r="H50" s="117">
        <f>F50*D50</f>
        <v>40.5</v>
      </c>
      <c r="I50" s="74"/>
    </row>
    <row r="51" spans="1:9" s="54" customFormat="1" ht="14.25" customHeight="1" thickBot="1">
      <c r="A51" s="135" t="s">
        <v>380</v>
      </c>
      <c r="B51" s="129" t="s">
        <v>348</v>
      </c>
      <c r="C51" s="124"/>
      <c r="D51" s="125"/>
      <c r="E51" s="125"/>
      <c r="F51" s="125"/>
      <c r="G51" s="125"/>
      <c r="H51" s="126">
        <f>SUM(H50:H50)</f>
        <v>40.5</v>
      </c>
      <c r="I51" s="127"/>
    </row>
    <row r="52" spans="1:9" s="54" customFormat="1" ht="14.25" customHeight="1" thickBot="1">
      <c r="A52" s="130"/>
      <c r="B52" s="131"/>
      <c r="C52" s="131"/>
      <c r="D52" s="132"/>
      <c r="E52" s="132"/>
      <c r="F52" s="132"/>
      <c r="G52" s="132"/>
      <c r="H52" s="133"/>
      <c r="I52" s="134"/>
    </row>
    <row r="53" spans="1:9" s="54" customFormat="1" ht="11.25" customHeight="1">
      <c r="A53" s="50" t="s">
        <v>341</v>
      </c>
      <c r="B53" s="51" t="s">
        <v>33</v>
      </c>
      <c r="C53" s="51"/>
      <c r="D53" s="52" t="s">
        <v>342</v>
      </c>
      <c r="E53" s="52"/>
      <c r="F53" s="52" t="s">
        <v>384</v>
      </c>
      <c r="G53" s="141"/>
      <c r="H53" s="142"/>
      <c r="I53" s="143"/>
    </row>
    <row r="54" spans="1:9" s="54" customFormat="1" ht="14.25" customHeight="1" thickBot="1">
      <c r="A54" s="55"/>
      <c r="B54" s="56"/>
      <c r="C54" s="56"/>
      <c r="D54" s="57" t="s">
        <v>348</v>
      </c>
      <c r="E54" s="57"/>
      <c r="F54" s="57" t="s">
        <v>385</v>
      </c>
      <c r="G54" s="141"/>
      <c r="H54" s="142"/>
      <c r="I54" s="143"/>
    </row>
    <row r="55" spans="1:9" s="54" customFormat="1" ht="14.25" customHeight="1" thickBot="1">
      <c r="A55" s="89" t="s">
        <v>386</v>
      </c>
      <c r="B55" s="113"/>
      <c r="C55" s="114"/>
      <c r="D55" s="92"/>
      <c r="E55" s="92"/>
      <c r="F55" s="92"/>
      <c r="G55" s="92"/>
      <c r="I55" s="93"/>
    </row>
    <row r="56" spans="1:9" s="54" customFormat="1" ht="14.25" customHeight="1">
      <c r="A56" s="115" t="s">
        <v>388</v>
      </c>
      <c r="B56" s="71" t="s">
        <v>348</v>
      </c>
      <c r="C56" s="116"/>
      <c r="D56" s="72">
        <v>4.5</v>
      </c>
      <c r="E56" s="72"/>
      <c r="F56" s="72">
        <v>9</v>
      </c>
      <c r="G56" s="72"/>
      <c r="H56" s="117">
        <f>F56*D56</f>
        <v>40.5</v>
      </c>
      <c r="I56" s="74"/>
    </row>
    <row r="57" spans="1:9" s="54" customFormat="1" ht="14.25" customHeight="1" thickBot="1">
      <c r="A57" s="130"/>
      <c r="B57" s="131"/>
      <c r="C57" s="131"/>
      <c r="D57" s="132"/>
      <c r="E57" s="132"/>
      <c r="F57" s="132"/>
      <c r="G57" s="132"/>
      <c r="H57" s="133"/>
      <c r="I57" s="134"/>
    </row>
    <row r="58" spans="1:9" s="54" customFormat="1" ht="14.25" customHeight="1">
      <c r="A58" s="50" t="s">
        <v>341</v>
      </c>
      <c r="B58" s="51" t="s">
        <v>33</v>
      </c>
      <c r="C58" s="51"/>
      <c r="D58" s="52" t="s">
        <v>342</v>
      </c>
      <c r="E58" s="52" t="s">
        <v>344</v>
      </c>
      <c r="F58" s="52" t="s">
        <v>384</v>
      </c>
      <c r="G58" s="141"/>
      <c r="H58" s="142"/>
      <c r="I58" s="143"/>
    </row>
    <row r="59" spans="1:9" s="54" customFormat="1" ht="14.25" customHeight="1" thickBot="1">
      <c r="A59" s="55"/>
      <c r="B59" s="56"/>
      <c r="C59" s="56"/>
      <c r="D59" s="57" t="s">
        <v>348</v>
      </c>
      <c r="E59" s="57" t="s">
        <v>389</v>
      </c>
      <c r="F59" s="57" t="s">
        <v>385</v>
      </c>
      <c r="G59" s="141"/>
      <c r="H59" s="142"/>
      <c r="I59" s="143"/>
    </row>
    <row r="60" spans="1:9" s="54" customFormat="1" ht="14.25" customHeight="1" thickBot="1">
      <c r="A60" s="89" t="s">
        <v>386</v>
      </c>
      <c r="B60" s="113"/>
      <c r="C60" s="114"/>
      <c r="D60" s="92"/>
      <c r="E60" s="92"/>
      <c r="F60" s="92"/>
      <c r="G60" s="92"/>
      <c r="I60" s="93"/>
    </row>
    <row r="61" spans="1:9" s="54" customFormat="1" ht="14.25" customHeight="1">
      <c r="A61" s="115" t="s">
        <v>390</v>
      </c>
      <c r="B61" s="71" t="s">
        <v>350</v>
      </c>
      <c r="C61" s="116"/>
      <c r="D61" s="72">
        <v>4.5</v>
      </c>
      <c r="E61" s="72">
        <v>0.05</v>
      </c>
      <c r="F61" s="72">
        <v>9</v>
      </c>
      <c r="G61" s="72"/>
      <c r="H61" s="117">
        <f>F61*E61*D61</f>
        <v>2.025</v>
      </c>
      <c r="I61" s="74"/>
    </row>
    <row r="62" spans="1:9" s="54" customFormat="1" ht="14.25" customHeight="1">
      <c r="A62" s="130"/>
      <c r="B62" s="131"/>
      <c r="C62" s="131"/>
      <c r="D62" s="132"/>
      <c r="E62" s="132"/>
      <c r="F62" s="132"/>
      <c r="G62" s="132"/>
      <c r="H62" s="133"/>
      <c r="I62" s="134"/>
    </row>
    <row r="63" spans="1:9" s="54" customFormat="1" ht="14.25" customHeight="1">
      <c r="A63" s="46"/>
      <c r="B63" s="105"/>
      <c r="C63" s="105"/>
      <c r="D63" s="106"/>
      <c r="E63" s="106"/>
      <c r="F63" s="106"/>
      <c r="G63" s="106"/>
      <c r="H63" s="106"/>
      <c r="I63" s="106"/>
    </row>
    <row r="64" spans="1:9" s="54" customFormat="1" ht="15">
      <c r="A64" s="144" t="s">
        <v>391</v>
      </c>
      <c r="B64" s="106"/>
      <c r="C64" s="106"/>
      <c r="D64" s="106"/>
      <c r="E64" s="106"/>
      <c r="F64" s="106"/>
      <c r="G64" s="106"/>
      <c r="H64" s="106"/>
      <c r="I64" s="145"/>
    </row>
    <row r="65" spans="1:9" s="54" customFormat="1" ht="10.5" customHeight="1" thickBot="1">
      <c r="A65" s="146"/>
      <c r="B65" s="106"/>
      <c r="C65" s="106"/>
      <c r="D65" s="106"/>
      <c r="E65" s="106"/>
      <c r="F65" s="106"/>
      <c r="G65" s="106"/>
      <c r="H65" s="106"/>
      <c r="I65" s="145"/>
    </row>
    <row r="66" spans="1:9" s="54" customFormat="1" ht="26.25">
      <c r="A66" s="147" t="s">
        <v>128</v>
      </c>
      <c r="B66" s="116" t="s">
        <v>371</v>
      </c>
      <c r="C66" s="116"/>
      <c r="D66" s="72"/>
      <c r="E66" s="72"/>
      <c r="F66" s="72"/>
      <c r="G66" s="148"/>
      <c r="H66" s="149">
        <v>75</v>
      </c>
      <c r="I66" s="150" t="s">
        <v>392</v>
      </c>
    </row>
    <row r="67" spans="1:9" s="54" customFormat="1" ht="23.25" customHeight="1">
      <c r="A67" s="151" t="s">
        <v>131</v>
      </c>
      <c r="B67" s="152" t="s">
        <v>371</v>
      </c>
      <c r="C67" s="152"/>
      <c r="D67" s="78"/>
      <c r="E67" s="78"/>
      <c r="F67" s="78"/>
      <c r="G67" s="153"/>
      <c r="H67" s="154">
        <v>75</v>
      </c>
      <c r="I67" s="155" t="s">
        <v>393</v>
      </c>
    </row>
    <row r="68" spans="1:9" s="54" customFormat="1" ht="30" customHeight="1" thickBot="1">
      <c r="A68" s="156" t="s">
        <v>394</v>
      </c>
      <c r="B68" s="157" t="s">
        <v>353</v>
      </c>
      <c r="C68" s="158"/>
      <c r="D68" s="99"/>
      <c r="E68" s="99"/>
      <c r="F68" s="99"/>
      <c r="G68" s="159"/>
      <c r="H68" s="160">
        <f>(75+25)*0.15</f>
        <v>15</v>
      </c>
      <c r="I68" s="161" t="s">
        <v>395</v>
      </c>
    </row>
    <row r="69" spans="1:9" s="54" customFormat="1" ht="13.5">
      <c r="A69" s="46"/>
      <c r="B69" s="105"/>
      <c r="C69" s="105"/>
      <c r="D69" s="106"/>
      <c r="E69" s="106"/>
      <c r="F69" s="106"/>
      <c r="G69" s="106"/>
      <c r="H69" s="106"/>
      <c r="I69" s="106"/>
    </row>
    <row r="70" spans="1:9" s="54" customFormat="1" ht="15">
      <c r="A70" s="144" t="s">
        <v>396</v>
      </c>
      <c r="B70" s="106"/>
      <c r="C70" s="106"/>
      <c r="D70" s="106"/>
      <c r="E70" s="106"/>
      <c r="F70" s="106"/>
      <c r="G70" s="106"/>
      <c r="H70" s="106"/>
      <c r="I70" s="145"/>
    </row>
    <row r="71" spans="1:9" s="54" customFormat="1" ht="5.25" customHeight="1" thickBot="1">
      <c r="A71" s="106"/>
      <c r="B71" s="106"/>
      <c r="C71" s="106"/>
      <c r="D71" s="106"/>
      <c r="E71" s="106"/>
      <c r="F71" s="106"/>
      <c r="G71" s="106"/>
      <c r="H71" s="106"/>
      <c r="I71" s="145"/>
    </row>
    <row r="72" spans="1:9" s="54" customFormat="1" ht="15.75" thickBot="1">
      <c r="A72" s="162" t="s">
        <v>75</v>
      </c>
      <c r="B72" s="116" t="s">
        <v>371</v>
      </c>
      <c r="C72" s="116"/>
      <c r="D72" s="72"/>
      <c r="E72" s="72"/>
      <c r="F72" s="72"/>
      <c r="G72" s="72"/>
      <c r="H72" s="72"/>
      <c r="I72" s="74"/>
    </row>
    <row r="73" spans="1:9" s="54" customFormat="1" ht="18.75" customHeight="1" thickBot="1">
      <c r="A73" s="163" t="s">
        <v>397</v>
      </c>
      <c r="B73" s="152" t="s">
        <v>371</v>
      </c>
      <c r="C73" s="152"/>
      <c r="D73" s="78"/>
      <c r="E73" s="78"/>
      <c r="F73" s="78"/>
      <c r="G73" s="78"/>
      <c r="H73" s="149">
        <v>300</v>
      </c>
      <c r="I73" s="164" t="s">
        <v>398</v>
      </c>
    </row>
    <row r="74" spans="1:9" s="54" customFormat="1" ht="39" customHeight="1" thickBot="1">
      <c r="A74" s="151" t="s">
        <v>399</v>
      </c>
      <c r="B74" s="152" t="s">
        <v>385</v>
      </c>
      <c r="C74" s="152"/>
      <c r="D74" s="78"/>
      <c r="E74" s="78"/>
      <c r="F74" s="78"/>
      <c r="G74" s="78"/>
      <c r="H74" s="149">
        <v>4</v>
      </c>
      <c r="I74" s="80"/>
    </row>
    <row r="75" spans="1:9" s="54" customFormat="1" ht="19.5" customHeight="1" thickBot="1">
      <c r="A75" s="163" t="s">
        <v>400</v>
      </c>
      <c r="B75" s="152" t="s">
        <v>385</v>
      </c>
      <c r="C75" s="152"/>
      <c r="D75" s="78"/>
      <c r="E75" s="78"/>
      <c r="F75" s="78"/>
      <c r="G75" s="78"/>
      <c r="H75" s="149">
        <f>+H74</f>
        <v>4</v>
      </c>
      <c r="I75" s="80"/>
    </row>
    <row r="76" spans="1:9" s="54" customFormat="1" ht="33" customHeight="1" thickBot="1">
      <c r="A76" s="151" t="s">
        <v>401</v>
      </c>
      <c r="B76" s="152" t="s">
        <v>385</v>
      </c>
      <c r="C76" s="152"/>
      <c r="D76" s="78"/>
      <c r="E76" s="78"/>
      <c r="F76" s="78"/>
      <c r="G76" s="78"/>
      <c r="H76" s="149">
        <v>2</v>
      </c>
      <c r="I76" s="80"/>
    </row>
    <row r="77" spans="1:9" s="54" customFormat="1" ht="19.5" customHeight="1" thickBot="1">
      <c r="A77" s="163" t="s">
        <v>87</v>
      </c>
      <c r="B77" s="152" t="s">
        <v>385</v>
      </c>
      <c r="C77" s="152"/>
      <c r="D77" s="78"/>
      <c r="E77" s="78"/>
      <c r="F77" s="78"/>
      <c r="G77" s="78"/>
      <c r="H77" s="149">
        <f>+H76</f>
        <v>2</v>
      </c>
      <c r="I77" s="80"/>
    </row>
    <row r="78" spans="1:9" s="54" customFormat="1" ht="21" customHeight="1" thickBot="1">
      <c r="A78" s="165" t="s">
        <v>402</v>
      </c>
      <c r="B78" s="158" t="s">
        <v>385</v>
      </c>
      <c r="C78" s="158"/>
      <c r="D78" s="99"/>
      <c r="E78" s="99"/>
      <c r="F78" s="99"/>
      <c r="G78" s="99"/>
      <c r="H78" s="149">
        <f>30*(+H75+H77)</f>
        <v>180</v>
      </c>
      <c r="I78" s="164" t="s">
        <v>403</v>
      </c>
    </row>
    <row r="79" spans="1:9" s="54" customFormat="1" ht="13.5">
      <c r="A79" s="46"/>
      <c r="B79" s="105"/>
      <c r="C79" s="105"/>
      <c r="D79" s="106"/>
      <c r="E79" s="106"/>
      <c r="F79" s="106"/>
      <c r="G79" s="106"/>
      <c r="H79" s="106"/>
      <c r="I79" s="106"/>
    </row>
    <row r="80" spans="1:9" s="54" customFormat="1" ht="15">
      <c r="A80" s="144" t="s">
        <v>404</v>
      </c>
      <c r="B80" s="106"/>
      <c r="C80" s="106"/>
      <c r="D80" s="106"/>
      <c r="E80" s="106"/>
      <c r="F80" s="106"/>
      <c r="G80" s="106"/>
      <c r="H80" s="106"/>
      <c r="I80" s="145"/>
    </row>
    <row r="81" spans="1:9" s="54" customFormat="1" ht="5.25" customHeight="1" thickBot="1">
      <c r="A81" s="106"/>
      <c r="B81" s="106"/>
      <c r="C81" s="106"/>
      <c r="D81" s="106"/>
      <c r="E81" s="106"/>
      <c r="F81" s="106"/>
      <c r="G81" s="106"/>
      <c r="H81" s="106"/>
      <c r="I81" s="145"/>
    </row>
    <row r="82" spans="1:9" s="54" customFormat="1" ht="12.75">
      <c r="A82" s="50" t="s">
        <v>341</v>
      </c>
      <c r="B82" s="51" t="s">
        <v>33</v>
      </c>
      <c r="C82" s="51" t="s">
        <v>405</v>
      </c>
      <c r="D82" s="52" t="s">
        <v>342</v>
      </c>
      <c r="E82" s="52" t="s">
        <v>343</v>
      </c>
      <c r="F82" s="52" t="s">
        <v>344</v>
      </c>
      <c r="G82" s="52" t="s">
        <v>345</v>
      </c>
      <c r="H82" s="52" t="s">
        <v>346</v>
      </c>
      <c r="I82" s="53" t="s">
        <v>347</v>
      </c>
    </row>
    <row r="83" spans="1:9" s="54" customFormat="1" ht="13.5" thickBot="1">
      <c r="A83" s="55"/>
      <c r="B83" s="56"/>
      <c r="C83" s="56"/>
      <c r="D83" s="57" t="s">
        <v>348</v>
      </c>
      <c r="E83" s="57" t="s">
        <v>348</v>
      </c>
      <c r="F83" s="57" t="s">
        <v>349</v>
      </c>
      <c r="G83" s="57" t="s">
        <v>348</v>
      </c>
      <c r="H83" s="57" t="s">
        <v>350</v>
      </c>
      <c r="I83" s="166"/>
    </row>
    <row r="84" spans="1:9" s="54" customFormat="1" ht="14.25" thickBot="1">
      <c r="A84" s="167" t="s">
        <v>406</v>
      </c>
      <c r="B84" s="64"/>
      <c r="C84" s="64"/>
      <c r="D84" s="168"/>
      <c r="E84" s="168"/>
      <c r="F84" s="168"/>
      <c r="G84" s="168"/>
      <c r="H84" s="168"/>
      <c r="I84" s="169"/>
    </row>
    <row r="85" spans="1:9" s="54" customFormat="1" ht="15">
      <c r="A85" s="170"/>
      <c r="B85" s="171" t="s">
        <v>353</v>
      </c>
      <c r="C85" s="71"/>
      <c r="D85" s="72"/>
      <c r="E85" s="72"/>
      <c r="F85" s="72"/>
      <c r="G85" s="72"/>
      <c r="H85" s="72"/>
      <c r="I85" s="74"/>
    </row>
    <row r="86" spans="1:9" s="54" customFormat="1" ht="15">
      <c r="A86" s="170" t="s">
        <v>407</v>
      </c>
      <c r="B86" s="76" t="s">
        <v>353</v>
      </c>
      <c r="C86" s="77">
        <v>1</v>
      </c>
      <c r="D86" s="78">
        <v>25</v>
      </c>
      <c r="E86" s="78"/>
      <c r="F86" s="78">
        <v>2</v>
      </c>
      <c r="G86" s="78"/>
      <c r="H86" s="78">
        <f>+D86*F86*C86</f>
        <v>50</v>
      </c>
      <c r="I86" s="80"/>
    </row>
    <row r="87" spans="1:9" s="54" customFormat="1" ht="15">
      <c r="A87" s="170" t="s">
        <v>408</v>
      </c>
      <c r="B87" s="76" t="s">
        <v>353</v>
      </c>
      <c r="C87" s="77">
        <v>1</v>
      </c>
      <c r="D87" s="78">
        <v>3.35</v>
      </c>
      <c r="E87" s="78"/>
      <c r="F87" s="78">
        <v>4.2</v>
      </c>
      <c r="G87" s="78"/>
      <c r="H87" s="78">
        <f>+D87*F87*C87</f>
        <v>14.07</v>
      </c>
      <c r="I87" s="80"/>
    </row>
    <row r="88" spans="1:9" s="54" customFormat="1" ht="15">
      <c r="A88" s="170" t="s">
        <v>409</v>
      </c>
      <c r="B88" s="76" t="s">
        <v>353</v>
      </c>
      <c r="C88" s="77">
        <v>1</v>
      </c>
      <c r="D88" s="78"/>
      <c r="E88" s="78">
        <v>9.85</v>
      </c>
      <c r="F88" s="78">
        <v>8.6</v>
      </c>
      <c r="G88" s="78"/>
      <c r="H88" s="78">
        <f>+E88*F88*C88</f>
        <v>84.71</v>
      </c>
      <c r="I88" s="80"/>
    </row>
    <row r="89" spans="1:9" s="54" customFormat="1" ht="15">
      <c r="A89" s="170" t="s">
        <v>410</v>
      </c>
      <c r="B89" s="76" t="s">
        <v>353</v>
      </c>
      <c r="C89" s="77">
        <v>1</v>
      </c>
      <c r="D89" s="78">
        <v>24.2</v>
      </c>
      <c r="E89" s="78"/>
      <c r="F89" s="78">
        <v>2</v>
      </c>
      <c r="G89" s="78"/>
      <c r="H89" s="78">
        <f>+D89*F89*C89</f>
        <v>48.4</v>
      </c>
      <c r="I89" s="80"/>
    </row>
    <row r="90" spans="1:9" s="54" customFormat="1" ht="15">
      <c r="A90" s="170" t="s">
        <v>411</v>
      </c>
      <c r="B90" s="76" t="s">
        <v>353</v>
      </c>
      <c r="C90" s="77">
        <v>1</v>
      </c>
      <c r="D90" s="78">
        <v>2.62</v>
      </c>
      <c r="E90" s="78"/>
      <c r="F90" s="78">
        <v>4.2</v>
      </c>
      <c r="G90" s="78"/>
      <c r="H90" s="78">
        <f>+D90*F90*C90</f>
        <v>11.004000000000001</v>
      </c>
      <c r="I90" s="80"/>
    </row>
    <row r="91" spans="1:9" s="54" customFormat="1" ht="15.75" thickBot="1">
      <c r="A91" s="170" t="s">
        <v>412</v>
      </c>
      <c r="B91" s="76" t="s">
        <v>353</v>
      </c>
      <c r="C91" s="77">
        <v>1</v>
      </c>
      <c r="D91" s="78"/>
      <c r="E91" s="78">
        <v>9.85</v>
      </c>
      <c r="F91" s="78">
        <v>4</v>
      </c>
      <c r="G91" s="78"/>
      <c r="H91" s="78">
        <f>+E91*F91*C91</f>
        <v>39.4</v>
      </c>
      <c r="I91" s="80"/>
    </row>
    <row r="92" spans="1:9" s="54" customFormat="1" ht="21.75" customHeight="1" thickBot="1">
      <c r="A92" s="83" t="s">
        <v>413</v>
      </c>
      <c r="B92" s="84" t="s">
        <v>353</v>
      </c>
      <c r="C92" s="85"/>
      <c r="D92" s="86"/>
      <c r="E92" s="86"/>
      <c r="F92" s="86"/>
      <c r="G92" s="86"/>
      <c r="H92" s="149">
        <f>SUM(H85:H91)</f>
        <v>247.58399999999997</v>
      </c>
      <c r="I92" s="88"/>
    </row>
    <row r="93" spans="1:9" s="54" customFormat="1" ht="13.5">
      <c r="A93" s="46"/>
      <c r="B93" s="105"/>
      <c r="C93" s="105"/>
      <c r="D93" s="106"/>
      <c r="E93" s="106"/>
      <c r="F93" s="106"/>
      <c r="G93" s="106"/>
      <c r="H93" s="106"/>
      <c r="I93" s="106"/>
    </row>
    <row r="94" spans="1:9" s="54" customFormat="1" ht="15">
      <c r="A94" s="144" t="s">
        <v>414</v>
      </c>
      <c r="B94" s="106"/>
      <c r="C94" s="106"/>
      <c r="D94" s="106"/>
      <c r="E94" s="106"/>
      <c r="F94" s="106"/>
      <c r="G94" s="106"/>
      <c r="H94" s="106"/>
      <c r="I94" s="145"/>
    </row>
    <row r="95" spans="1:9" s="54" customFormat="1" ht="5.25" customHeight="1" thickBot="1">
      <c r="A95" s="106"/>
      <c r="B95" s="106"/>
      <c r="C95" s="106"/>
      <c r="D95" s="106"/>
      <c r="E95" s="106"/>
      <c r="F95" s="106"/>
      <c r="G95" s="106"/>
      <c r="H95" s="106"/>
      <c r="I95" s="145"/>
    </row>
    <row r="96" spans="1:9" s="54" customFormat="1" ht="12.75">
      <c r="A96" s="50" t="s">
        <v>341</v>
      </c>
      <c r="B96" s="51" t="s">
        <v>33</v>
      </c>
      <c r="C96" s="51" t="s">
        <v>405</v>
      </c>
      <c r="D96" s="52" t="s">
        <v>342</v>
      </c>
      <c r="E96" s="52" t="s">
        <v>343</v>
      </c>
      <c r="F96" s="52" t="s">
        <v>344</v>
      </c>
      <c r="G96" s="52" t="s">
        <v>345</v>
      </c>
      <c r="H96" s="52" t="s">
        <v>346</v>
      </c>
      <c r="I96" s="53" t="s">
        <v>347</v>
      </c>
    </row>
    <row r="97" spans="1:9" s="54" customFormat="1" ht="13.5" thickBot="1">
      <c r="A97" s="55"/>
      <c r="B97" s="56"/>
      <c r="C97" s="56"/>
      <c r="D97" s="57" t="s">
        <v>348</v>
      </c>
      <c r="E97" s="57" t="s">
        <v>348</v>
      </c>
      <c r="F97" s="57" t="s">
        <v>349</v>
      </c>
      <c r="G97" s="57" t="s">
        <v>348</v>
      </c>
      <c r="H97" s="57" t="s">
        <v>350</v>
      </c>
      <c r="I97" s="166"/>
    </row>
    <row r="98" spans="1:9" s="54" customFormat="1" ht="14.25" thickBot="1">
      <c r="A98" s="167" t="s">
        <v>415</v>
      </c>
      <c r="B98" s="64"/>
      <c r="C98" s="64"/>
      <c r="D98" s="168"/>
      <c r="E98" s="168"/>
      <c r="F98" s="168"/>
      <c r="G98" s="168"/>
      <c r="H98" s="168"/>
      <c r="I98" s="169"/>
    </row>
    <row r="99" spans="1:9" s="54" customFormat="1" ht="15">
      <c r="A99" s="170" t="s">
        <v>416</v>
      </c>
      <c r="B99" s="172" t="s">
        <v>353</v>
      </c>
      <c r="C99" s="71">
        <v>0.5</v>
      </c>
      <c r="D99" s="72"/>
      <c r="E99" s="72"/>
      <c r="F99" s="72">
        <v>20</v>
      </c>
      <c r="G99" s="72">
        <v>2.8</v>
      </c>
      <c r="H99" s="74">
        <f>+F99*G99*C99</f>
        <v>28</v>
      </c>
      <c r="I99" s="75"/>
    </row>
    <row r="100" spans="1:9" s="54" customFormat="1" ht="15.75" thickBot="1">
      <c r="A100" s="170" t="s">
        <v>417</v>
      </c>
      <c r="B100" s="173" t="s">
        <v>353</v>
      </c>
      <c r="C100" s="119">
        <v>0.5</v>
      </c>
      <c r="D100" s="174"/>
      <c r="E100" s="174"/>
      <c r="F100" s="174">
        <v>55</v>
      </c>
      <c r="G100" s="174">
        <v>2.8</v>
      </c>
      <c r="H100" s="80">
        <f>+F100*G100*C100</f>
        <v>77</v>
      </c>
      <c r="I100" s="75"/>
    </row>
    <row r="101" spans="1:9" s="54" customFormat="1" ht="15.75" thickBot="1">
      <c r="A101" s="175" t="s">
        <v>418</v>
      </c>
      <c r="B101" s="84" t="s">
        <v>353</v>
      </c>
      <c r="C101" s="176"/>
      <c r="D101" s="86"/>
      <c r="E101" s="86"/>
      <c r="F101" s="86"/>
      <c r="G101" s="86"/>
      <c r="H101" s="149">
        <f>SUM(H99:H100)</f>
        <v>105</v>
      </c>
      <c r="I101" s="177"/>
    </row>
    <row r="102" spans="1:9" s="54" customFormat="1" ht="13.5">
      <c r="A102" s="46"/>
      <c r="B102" s="105"/>
      <c r="C102" s="105"/>
      <c r="D102" s="106"/>
      <c r="E102" s="106"/>
      <c r="F102" s="106"/>
      <c r="G102" s="106"/>
      <c r="H102" s="106"/>
      <c r="I102" s="106"/>
    </row>
    <row r="103" spans="1:9" s="54" customFormat="1" ht="15">
      <c r="A103" s="144" t="s">
        <v>419</v>
      </c>
      <c r="B103" s="106"/>
      <c r="C103" s="106"/>
      <c r="D103" s="106"/>
      <c r="E103" s="106"/>
      <c r="F103" s="106"/>
      <c r="G103" s="106"/>
      <c r="H103" s="106"/>
      <c r="I103" s="145"/>
    </row>
    <row r="104" spans="1:9" s="54" customFormat="1" ht="5.25" customHeight="1" thickBot="1">
      <c r="A104" s="106"/>
      <c r="B104" s="106"/>
      <c r="C104" s="106"/>
      <c r="D104" s="106"/>
      <c r="E104" s="106"/>
      <c r="F104" s="106"/>
      <c r="G104" s="106"/>
      <c r="H104" s="106"/>
      <c r="I104" s="145"/>
    </row>
    <row r="105" spans="1:9" s="54" customFormat="1" ht="12.75">
      <c r="A105" s="50" t="s">
        <v>341</v>
      </c>
      <c r="B105" s="51" t="s">
        <v>33</v>
      </c>
      <c r="C105" s="51"/>
      <c r="D105" s="52" t="s">
        <v>342</v>
      </c>
      <c r="E105" s="52" t="s">
        <v>343</v>
      </c>
      <c r="F105" s="52" t="s">
        <v>344</v>
      </c>
      <c r="G105" s="52" t="s">
        <v>345</v>
      </c>
      <c r="H105" s="52" t="s">
        <v>346</v>
      </c>
      <c r="I105" s="53" t="s">
        <v>347</v>
      </c>
    </row>
    <row r="106" spans="1:9" s="54" customFormat="1" ht="13.5" thickBot="1">
      <c r="A106" s="55"/>
      <c r="B106" s="56"/>
      <c r="C106" s="56"/>
      <c r="D106" s="57" t="s">
        <v>348</v>
      </c>
      <c r="E106" s="57" t="s">
        <v>348</v>
      </c>
      <c r="F106" s="57" t="s">
        <v>349</v>
      </c>
      <c r="G106" s="57" t="s">
        <v>348</v>
      </c>
      <c r="H106" s="57" t="s">
        <v>350</v>
      </c>
      <c r="I106" s="166"/>
    </row>
    <row r="107" spans="1:9" s="54" customFormat="1" ht="27.75" thickBot="1">
      <c r="A107" s="167" t="s">
        <v>420</v>
      </c>
      <c r="B107" s="64"/>
      <c r="C107" s="64"/>
      <c r="D107" s="168"/>
      <c r="E107" s="168"/>
      <c r="F107" s="168"/>
      <c r="G107" s="168"/>
      <c r="H107" s="168"/>
      <c r="I107" s="169"/>
    </row>
    <row r="108" spans="1:9" s="54" customFormat="1" ht="15">
      <c r="A108" s="170" t="s">
        <v>421</v>
      </c>
      <c r="B108" s="76" t="s">
        <v>353</v>
      </c>
      <c r="C108" s="77"/>
      <c r="D108" s="78"/>
      <c r="E108" s="78"/>
      <c r="F108" s="78"/>
      <c r="G108" s="78"/>
      <c r="H108" s="80">
        <f>+H92</f>
        <v>247.58399999999997</v>
      </c>
      <c r="I108" s="178"/>
    </row>
    <row r="109" spans="1:9" s="54" customFormat="1" ht="15.75" thickBot="1">
      <c r="A109" s="170" t="s">
        <v>422</v>
      </c>
      <c r="B109" s="179" t="s">
        <v>353</v>
      </c>
      <c r="C109" s="180"/>
      <c r="D109" s="99"/>
      <c r="E109" s="99"/>
      <c r="F109" s="99"/>
      <c r="G109" s="99"/>
      <c r="H109" s="101">
        <f>+H101</f>
        <v>105</v>
      </c>
      <c r="I109" s="181"/>
    </row>
    <row r="110" spans="1:9" s="54" customFormat="1" ht="15.75" thickBot="1">
      <c r="A110" s="83" t="s">
        <v>418</v>
      </c>
      <c r="B110" s="182" t="s">
        <v>353</v>
      </c>
      <c r="C110" s="176"/>
      <c r="D110" s="86"/>
      <c r="E110" s="86"/>
      <c r="F110" s="86"/>
      <c r="G110" s="86"/>
      <c r="H110" s="149">
        <f>SUM(H108:H109)</f>
        <v>352.58399999999995</v>
      </c>
      <c r="I110" s="177"/>
    </row>
    <row r="111" spans="1:9" s="54" customFormat="1" ht="13.5">
      <c r="A111" s="46"/>
      <c r="B111" s="105"/>
      <c r="C111" s="105"/>
      <c r="D111" s="106"/>
      <c r="E111" s="106"/>
      <c r="F111" s="106"/>
      <c r="G111" s="106"/>
      <c r="H111" s="106"/>
      <c r="I111" s="106"/>
    </row>
    <row r="112" spans="1:9" s="54" customFormat="1" ht="13.5">
      <c r="A112" s="46"/>
      <c r="B112" s="105"/>
      <c r="C112" s="105"/>
      <c r="D112" s="106"/>
      <c r="E112" s="106"/>
      <c r="F112" s="106"/>
      <c r="G112" s="106"/>
      <c r="H112" s="106"/>
      <c r="I112" s="106"/>
    </row>
    <row r="113" spans="1:9" s="54" customFormat="1" ht="15.75" thickBot="1">
      <c r="A113" s="144" t="s">
        <v>423</v>
      </c>
      <c r="B113" s="106"/>
      <c r="C113" s="106"/>
      <c r="D113" s="106"/>
      <c r="E113" s="106"/>
      <c r="F113" s="106"/>
      <c r="G113" s="106"/>
      <c r="H113" s="106"/>
      <c r="I113" s="145"/>
    </row>
    <row r="114" spans="1:9" s="54" customFormat="1" ht="12.75">
      <c r="A114" s="50" t="s">
        <v>341</v>
      </c>
      <c r="B114" s="51" t="s">
        <v>33</v>
      </c>
      <c r="C114" s="51" t="s">
        <v>384</v>
      </c>
      <c r="D114" s="52" t="s">
        <v>424</v>
      </c>
      <c r="E114" s="52"/>
      <c r="F114" s="183"/>
      <c r="G114" s="183"/>
      <c r="H114" s="184" t="s">
        <v>425</v>
      </c>
      <c r="I114" s="184"/>
    </row>
    <row r="115" spans="1:9" s="54" customFormat="1" ht="13.5" thickBot="1">
      <c r="A115" s="55"/>
      <c r="B115" s="56"/>
      <c r="C115" s="185" t="s">
        <v>426</v>
      </c>
      <c r="D115" s="110" t="s">
        <v>427</v>
      </c>
      <c r="E115" s="57"/>
      <c r="F115" s="186"/>
      <c r="G115" s="186"/>
      <c r="H115" s="187" t="s">
        <v>93</v>
      </c>
      <c r="I115" s="187"/>
    </row>
    <row r="116" spans="1:9" s="54" customFormat="1" ht="14.25" thickBot="1">
      <c r="A116" s="89" t="s">
        <v>428</v>
      </c>
      <c r="B116" s="113"/>
      <c r="C116" s="114"/>
      <c r="D116" s="92"/>
      <c r="E116" s="92"/>
      <c r="F116" s="92"/>
      <c r="G116" s="92"/>
      <c r="I116" s="93"/>
    </row>
    <row r="117" spans="1:9" s="54" customFormat="1" ht="23.25" customHeight="1" thickBot="1">
      <c r="A117" s="115" t="s">
        <v>429</v>
      </c>
      <c r="B117" s="172" t="s">
        <v>430</v>
      </c>
      <c r="C117" s="188">
        <v>60</v>
      </c>
      <c r="D117" s="72">
        <v>2</v>
      </c>
      <c r="E117" s="72"/>
      <c r="F117" s="72"/>
      <c r="G117" s="72"/>
      <c r="H117" s="149">
        <f>+C117*D117*24</f>
        <v>2880</v>
      </c>
      <c r="I117" s="189"/>
    </row>
    <row r="118" spans="1:9" s="54" customFormat="1" ht="23.25" customHeight="1" thickBot="1">
      <c r="A118" s="190" t="s">
        <v>431</v>
      </c>
      <c r="B118" s="191" t="s">
        <v>430</v>
      </c>
      <c r="C118" s="192">
        <v>60</v>
      </c>
      <c r="D118" s="99">
        <v>2</v>
      </c>
      <c r="E118" s="99"/>
      <c r="F118" s="99"/>
      <c r="G118" s="99"/>
      <c r="H118" s="160">
        <f>+C118*D118*24</f>
        <v>2880</v>
      </c>
      <c r="I118" s="106"/>
    </row>
    <row r="119" spans="1:9" s="54" customFormat="1" ht="19.5" customHeight="1" thickBot="1">
      <c r="A119" s="135" t="s">
        <v>432</v>
      </c>
      <c r="B119" s="84" t="s">
        <v>430</v>
      </c>
      <c r="C119" s="85"/>
      <c r="D119" s="86"/>
      <c r="E119" s="86"/>
      <c r="F119" s="86"/>
      <c r="G119" s="86"/>
      <c r="H119" s="193">
        <f>SUM(H117:H118)</f>
        <v>5760</v>
      </c>
      <c r="I119" s="177"/>
    </row>
    <row r="120" spans="1:9" s="54" customFormat="1" ht="13.5">
      <c r="A120" s="46"/>
      <c r="B120" s="105"/>
      <c r="C120" s="105"/>
      <c r="D120" s="106"/>
      <c r="E120" s="106"/>
      <c r="F120" s="106"/>
      <c r="G120" s="106"/>
      <c r="H120" s="106"/>
      <c r="I120" s="106"/>
    </row>
    <row r="121" spans="1:9" s="54" customFormat="1" ht="13.5">
      <c r="A121" s="46"/>
      <c r="B121" s="105"/>
      <c r="C121" s="105"/>
      <c r="D121" s="106"/>
      <c r="E121" s="106"/>
      <c r="F121" s="106"/>
      <c r="G121" s="106"/>
      <c r="H121" s="106"/>
      <c r="I121" s="106"/>
    </row>
    <row r="122" spans="1:9" s="54" customFormat="1" ht="14.25" thickBot="1">
      <c r="A122" s="46"/>
      <c r="B122" s="105"/>
      <c r="C122" s="105"/>
      <c r="D122" s="106"/>
      <c r="E122" s="106"/>
      <c r="F122" s="106"/>
      <c r="G122" s="106"/>
      <c r="H122" s="106"/>
      <c r="I122" s="106"/>
    </row>
    <row r="123" spans="1:9" s="54" customFormat="1" ht="31.5" customHeight="1" thickBot="1">
      <c r="A123" s="43" t="s">
        <v>433</v>
      </c>
      <c r="B123" s="194"/>
      <c r="C123" s="194"/>
      <c r="D123" s="194"/>
      <c r="E123" s="194"/>
      <c r="F123" s="194"/>
      <c r="G123" s="194"/>
      <c r="H123" s="194"/>
      <c r="I123" s="195"/>
    </row>
    <row r="124" spans="1:9" s="54" customFormat="1" ht="14.25" thickBot="1">
      <c r="A124" s="46"/>
      <c r="B124" s="105"/>
      <c r="C124" s="105"/>
      <c r="D124" s="106"/>
      <c r="E124" s="106"/>
      <c r="F124" s="106"/>
      <c r="G124" s="106"/>
      <c r="H124" s="106"/>
      <c r="I124" s="106"/>
    </row>
    <row r="125" spans="1:9" s="54" customFormat="1" ht="12.75">
      <c r="A125" s="50" t="s">
        <v>341</v>
      </c>
      <c r="B125" s="51" t="s">
        <v>33</v>
      </c>
      <c r="C125" s="51" t="s">
        <v>384</v>
      </c>
      <c r="D125" s="52" t="s">
        <v>342</v>
      </c>
      <c r="E125" s="52" t="s">
        <v>343</v>
      </c>
      <c r="F125" s="52" t="s">
        <v>344</v>
      </c>
      <c r="G125" s="52" t="s">
        <v>345</v>
      </c>
      <c r="H125" s="52" t="s">
        <v>344</v>
      </c>
      <c r="I125" s="53" t="s">
        <v>347</v>
      </c>
    </row>
    <row r="126" spans="1:9" s="54" customFormat="1" ht="13.5" thickBot="1">
      <c r="A126" s="55"/>
      <c r="B126" s="56"/>
      <c r="C126" s="56"/>
      <c r="D126" s="57" t="s">
        <v>348</v>
      </c>
      <c r="E126" s="57" t="s">
        <v>348</v>
      </c>
      <c r="F126" s="57" t="s">
        <v>349</v>
      </c>
      <c r="G126" s="57" t="s">
        <v>348</v>
      </c>
      <c r="H126" s="57" t="s">
        <v>350</v>
      </c>
      <c r="I126" s="58"/>
    </row>
    <row r="127" spans="1:9" s="54" customFormat="1" ht="27" thickBot="1">
      <c r="A127" s="196" t="s">
        <v>434</v>
      </c>
      <c r="B127" s="197" t="s">
        <v>353</v>
      </c>
      <c r="C127" s="198"/>
      <c r="D127" s="199"/>
      <c r="E127" s="199"/>
      <c r="F127" s="199"/>
      <c r="G127" s="199"/>
      <c r="H127" s="199"/>
      <c r="I127" s="200"/>
    </row>
    <row r="128" spans="1:9" s="54" customFormat="1" ht="14.25" customHeight="1">
      <c r="A128" s="201" t="s">
        <v>435</v>
      </c>
      <c r="B128" s="202" t="s">
        <v>353</v>
      </c>
      <c r="C128" s="203">
        <v>1</v>
      </c>
      <c r="D128" s="204">
        <v>10.8</v>
      </c>
      <c r="E128" s="204"/>
      <c r="F128" s="204"/>
      <c r="G128" s="204">
        <v>3.7</v>
      </c>
      <c r="H128" s="205">
        <f>+D128*G128*C128*0.05</f>
        <v>1.9980000000000004</v>
      </c>
      <c r="I128" s="206"/>
    </row>
    <row r="129" spans="1:9" s="54" customFormat="1" ht="14.25" customHeight="1">
      <c r="A129" s="201" t="s">
        <v>436</v>
      </c>
      <c r="B129" s="207" t="s">
        <v>353</v>
      </c>
      <c r="C129" s="203">
        <v>1</v>
      </c>
      <c r="D129" s="204">
        <v>13.3</v>
      </c>
      <c r="E129" s="204"/>
      <c r="F129" s="204"/>
      <c r="G129" s="204">
        <v>3.7</v>
      </c>
      <c r="H129" s="205">
        <f>+D129*G129*C129*0.05</f>
        <v>2.4605000000000006</v>
      </c>
      <c r="I129" s="206"/>
    </row>
    <row r="130" spans="1:9" s="54" customFormat="1" ht="14.25" customHeight="1">
      <c r="A130" s="201" t="s">
        <v>437</v>
      </c>
      <c r="B130" s="207" t="s">
        <v>353</v>
      </c>
      <c r="C130" s="203">
        <v>1</v>
      </c>
      <c r="D130" s="204">
        <v>10.8</v>
      </c>
      <c r="E130" s="204"/>
      <c r="F130" s="204"/>
      <c r="G130" s="204">
        <v>3.7</v>
      </c>
      <c r="H130" s="205">
        <f>+D130*G130*C130*0.05</f>
        <v>1.9980000000000004</v>
      </c>
      <c r="I130" s="206"/>
    </row>
    <row r="131" spans="1:9" s="54" customFormat="1" ht="14.25" customHeight="1" thickBot="1">
      <c r="A131" s="208" t="s">
        <v>438</v>
      </c>
      <c r="B131" s="209" t="s">
        <v>353</v>
      </c>
      <c r="C131" s="210">
        <v>1</v>
      </c>
      <c r="D131" s="211">
        <v>14.6</v>
      </c>
      <c r="E131" s="211"/>
      <c r="F131" s="211"/>
      <c r="G131" s="211">
        <v>3.7</v>
      </c>
      <c r="H131" s="212">
        <f>+D131*G131*C131*0.05</f>
        <v>2.7010000000000005</v>
      </c>
      <c r="I131" s="213"/>
    </row>
    <row r="132" spans="1:9" s="54" customFormat="1" ht="19.5" customHeight="1" thickBot="1">
      <c r="A132" s="214" t="s">
        <v>439</v>
      </c>
      <c r="B132" s="197" t="s">
        <v>353</v>
      </c>
      <c r="C132" s="197"/>
      <c r="D132" s="215"/>
      <c r="E132" s="215"/>
      <c r="F132" s="215"/>
      <c r="G132" s="216"/>
      <c r="H132" s="149">
        <f>SUM(H128:H131)</f>
        <v>9.157500000000002</v>
      </c>
      <c r="I132" s="217"/>
    </row>
    <row r="133" spans="1:9" s="54" customFormat="1" ht="22.5" customHeight="1" thickBot="1">
      <c r="A133" s="218"/>
      <c r="B133" s="219"/>
      <c r="C133" s="219"/>
      <c r="D133" s="168"/>
      <c r="E133" s="168"/>
      <c r="F133" s="168"/>
      <c r="G133" s="168"/>
      <c r="H133" s="220"/>
      <c r="I133" s="221"/>
    </row>
    <row r="134" spans="1:9" s="54" customFormat="1" ht="22.5" customHeight="1" thickBot="1">
      <c r="A134" s="196" t="s">
        <v>440</v>
      </c>
      <c r="B134" s="197" t="s">
        <v>353</v>
      </c>
      <c r="C134" s="197"/>
      <c r="D134" s="215"/>
      <c r="E134" s="215"/>
      <c r="F134" s="215"/>
      <c r="G134" s="216"/>
      <c r="H134" s="222"/>
      <c r="I134" s="223"/>
    </row>
    <row r="135" spans="1:9" s="228" customFormat="1" ht="14.25" customHeight="1">
      <c r="A135" s="224" t="s">
        <v>441</v>
      </c>
      <c r="B135" s="202" t="s">
        <v>353</v>
      </c>
      <c r="C135" s="202"/>
      <c r="D135" s="73">
        <v>9.45</v>
      </c>
      <c r="E135" s="73"/>
      <c r="F135" s="73">
        <v>4.4</v>
      </c>
      <c r="G135" s="225"/>
      <c r="H135" s="226">
        <f>D135*F135</f>
        <v>41.58</v>
      </c>
      <c r="I135" s="227"/>
    </row>
    <row r="136" spans="1:9" s="228" customFormat="1" ht="14.25" customHeight="1">
      <c r="A136" s="229" t="s">
        <v>442</v>
      </c>
      <c r="B136" s="207" t="s">
        <v>353</v>
      </c>
      <c r="C136" s="207"/>
      <c r="D136" s="79">
        <v>18</v>
      </c>
      <c r="E136" s="79"/>
      <c r="F136" s="79">
        <v>0.4</v>
      </c>
      <c r="G136" s="230"/>
      <c r="H136" s="231">
        <f>D136*F136</f>
        <v>7.2</v>
      </c>
      <c r="I136" s="232"/>
    </row>
    <row r="137" spans="1:9" s="228" customFormat="1" ht="14.25" customHeight="1">
      <c r="A137" s="229" t="s">
        <v>443</v>
      </c>
      <c r="B137" s="207" t="s">
        <v>353</v>
      </c>
      <c r="C137" s="207"/>
      <c r="D137" s="79">
        <v>9.45</v>
      </c>
      <c r="E137" s="79"/>
      <c r="F137" s="79">
        <v>5.25</v>
      </c>
      <c r="G137" s="230"/>
      <c r="H137" s="231">
        <f>D137*F137</f>
        <v>49.6125</v>
      </c>
      <c r="I137" s="232"/>
    </row>
    <row r="138" spans="1:9" s="228" customFormat="1" ht="14.25" customHeight="1" thickBot="1">
      <c r="A138" s="233" t="s">
        <v>444</v>
      </c>
      <c r="B138" s="209" t="s">
        <v>353</v>
      </c>
      <c r="C138" s="209"/>
      <c r="D138" s="100">
        <v>21.1</v>
      </c>
      <c r="E138" s="100"/>
      <c r="F138" s="100">
        <v>0.25</v>
      </c>
      <c r="G138" s="234"/>
      <c r="H138" s="235">
        <f>D138*F138</f>
        <v>5.275</v>
      </c>
      <c r="I138" s="236"/>
    </row>
    <row r="139" spans="1:9" s="54" customFormat="1" ht="19.5" customHeight="1" thickBot="1">
      <c r="A139" s="237" t="s">
        <v>445</v>
      </c>
      <c r="B139" s="238" t="s">
        <v>353</v>
      </c>
      <c r="C139" s="124"/>
      <c r="D139" s="125"/>
      <c r="E139" s="125"/>
      <c r="F139" s="125"/>
      <c r="G139" s="125"/>
      <c r="H139" s="239">
        <f>SUM(H135:H138)</f>
        <v>103.6675</v>
      </c>
      <c r="I139" s="240"/>
    </row>
    <row r="140" spans="1:9" s="54" customFormat="1" ht="12.75">
      <c r="A140" s="241"/>
      <c r="B140" s="242"/>
      <c r="C140" s="105"/>
      <c r="D140" s="106"/>
      <c r="E140" s="106"/>
      <c r="F140" s="106"/>
      <c r="G140" s="106"/>
      <c r="H140" s="106"/>
      <c r="I140" s="145"/>
    </row>
    <row r="141" spans="1:9" s="54" customFormat="1" ht="15">
      <c r="A141" s="144" t="s">
        <v>446</v>
      </c>
      <c r="B141" s="242"/>
      <c r="C141" s="105"/>
      <c r="D141" s="106"/>
      <c r="E141" s="106"/>
      <c r="F141" s="106"/>
      <c r="G141" s="106"/>
      <c r="H141" s="106"/>
      <c r="I141" s="145"/>
    </row>
    <row r="142" spans="1:9" s="54" customFormat="1" ht="5.25" customHeight="1" thickBot="1">
      <c r="A142" s="146"/>
      <c r="B142" s="242"/>
      <c r="C142" s="105"/>
      <c r="D142" s="106"/>
      <c r="E142" s="106"/>
      <c r="F142" s="106"/>
      <c r="G142" s="106"/>
      <c r="H142" s="106"/>
      <c r="I142" s="145"/>
    </row>
    <row r="143" spans="1:9" s="54" customFormat="1" ht="19.5" customHeight="1" thickBot="1">
      <c r="A143" s="147" t="s">
        <v>447</v>
      </c>
      <c r="B143" s="243" t="s">
        <v>448</v>
      </c>
      <c r="C143" s="244"/>
      <c r="D143" s="245"/>
      <c r="E143" s="245"/>
      <c r="F143" s="245"/>
      <c r="G143" s="245"/>
      <c r="H143" s="246">
        <v>31.2</v>
      </c>
      <c r="I143" s="247" t="s">
        <v>449</v>
      </c>
    </row>
    <row r="144" spans="1:9" s="54" customFormat="1" ht="19.5" customHeight="1" thickBot="1">
      <c r="A144" s="248" t="s">
        <v>450</v>
      </c>
      <c r="B144" s="249" t="s">
        <v>448</v>
      </c>
      <c r="C144" s="250"/>
      <c r="D144" s="106"/>
      <c r="E144" s="106"/>
      <c r="F144" s="106"/>
      <c r="G144" s="106"/>
      <c r="H144" s="246">
        <v>35</v>
      </c>
      <c r="I144" s="247" t="s">
        <v>451</v>
      </c>
    </row>
    <row r="145" spans="1:9" s="54" customFormat="1" ht="19.5" customHeight="1" thickBot="1">
      <c r="A145" s="251" t="s">
        <v>452</v>
      </c>
      <c r="B145" s="210" t="s">
        <v>448</v>
      </c>
      <c r="C145" s="252"/>
      <c r="D145" s="253"/>
      <c r="E145" s="253"/>
      <c r="F145" s="253"/>
      <c r="G145" s="253"/>
      <c r="H145" s="246">
        <v>66.2</v>
      </c>
      <c r="I145" s="254"/>
    </row>
    <row r="146" spans="1:9" s="54" customFormat="1" ht="15.75" customHeight="1">
      <c r="A146" s="255"/>
      <c r="B146" s="256"/>
      <c r="C146" s="256"/>
      <c r="D146" s="257"/>
      <c r="E146" s="257"/>
      <c r="F146" s="257"/>
      <c r="G146" s="257"/>
      <c r="H146" s="257"/>
      <c r="I146" s="257"/>
    </row>
    <row r="147" spans="1:9" s="54" customFormat="1" ht="9" customHeight="1" thickBot="1">
      <c r="A147" s="258"/>
      <c r="B147" s="259"/>
      <c r="C147" s="259"/>
      <c r="D147" s="260"/>
      <c r="E147" s="260"/>
      <c r="F147" s="260"/>
      <c r="G147" s="260"/>
      <c r="H147" s="261"/>
      <c r="I147" s="262"/>
    </row>
    <row r="148" spans="1:9" s="54" customFormat="1" ht="18.75" customHeight="1" thickBot="1">
      <c r="A148" s="263" t="s">
        <v>453</v>
      </c>
      <c r="B148" s="228"/>
      <c r="C148" s="228"/>
      <c r="D148" s="264"/>
      <c r="E148" s="264"/>
      <c r="F148" s="264"/>
      <c r="G148" s="264"/>
      <c r="H148" s="264"/>
      <c r="I148" s="264"/>
    </row>
    <row r="149" spans="1:9" s="54" customFormat="1" ht="12.75">
      <c r="A149" s="115" t="s">
        <v>454</v>
      </c>
      <c r="B149" s="71" t="s">
        <v>353</v>
      </c>
      <c r="C149" s="116"/>
      <c r="D149" s="72"/>
      <c r="E149" s="72"/>
      <c r="F149" s="72">
        <v>40.4</v>
      </c>
      <c r="G149" s="72">
        <v>0.15</v>
      </c>
      <c r="H149" s="72">
        <f>+F149*G149</f>
        <v>6.06</v>
      </c>
      <c r="I149" s="74"/>
    </row>
    <row r="150" spans="1:9" s="54" customFormat="1" ht="12.75">
      <c r="A150" s="265" t="s">
        <v>455</v>
      </c>
      <c r="B150" s="77" t="s">
        <v>456</v>
      </c>
      <c r="C150" s="152"/>
      <c r="D150" s="78"/>
      <c r="E150" s="78"/>
      <c r="F150" s="78">
        <v>44.3</v>
      </c>
      <c r="G150" s="78">
        <v>0.15</v>
      </c>
      <c r="H150" s="78">
        <f>+F150*G150</f>
        <v>6.645</v>
      </c>
      <c r="I150" s="266"/>
    </row>
    <row r="151" spans="1:9" s="54" customFormat="1" ht="12.75">
      <c r="A151" s="265" t="s">
        <v>457</v>
      </c>
      <c r="B151" s="77" t="s">
        <v>458</v>
      </c>
      <c r="C151" s="152"/>
      <c r="D151" s="78">
        <v>17.9</v>
      </c>
      <c r="E151" s="78"/>
      <c r="F151" s="78">
        <v>0.25</v>
      </c>
      <c r="G151" s="78"/>
      <c r="H151" s="78">
        <f>+D151*F151</f>
        <v>4.475</v>
      </c>
      <c r="I151" s="266"/>
    </row>
    <row r="152" spans="1:9" s="54" customFormat="1" ht="12.75">
      <c r="A152" s="265" t="s">
        <v>459</v>
      </c>
      <c r="B152" s="77" t="s">
        <v>458</v>
      </c>
      <c r="C152" s="152"/>
      <c r="D152" s="78">
        <v>21.1</v>
      </c>
      <c r="E152" s="78"/>
      <c r="F152" s="78">
        <v>0.25</v>
      </c>
      <c r="G152" s="78"/>
      <c r="H152" s="78">
        <f>+D152*F152</f>
        <v>5.275</v>
      </c>
      <c r="I152" s="80"/>
    </row>
    <row r="153" spans="1:9" s="54" customFormat="1" ht="13.5" thickBot="1">
      <c r="A153" s="190" t="s">
        <v>460</v>
      </c>
      <c r="B153" s="180" t="s">
        <v>353</v>
      </c>
      <c r="C153" s="158"/>
      <c r="D153" s="99">
        <v>16.815</v>
      </c>
      <c r="E153" s="99"/>
      <c r="F153" s="99">
        <v>0.15</v>
      </c>
      <c r="G153" s="99"/>
      <c r="H153" s="99">
        <f>+D153*F153</f>
        <v>2.52225</v>
      </c>
      <c r="I153" s="101"/>
    </row>
    <row r="154" spans="1:9" s="54" customFormat="1" ht="15" thickBot="1">
      <c r="A154" s="83" t="s">
        <v>461</v>
      </c>
      <c r="B154" s="238" t="s">
        <v>353</v>
      </c>
      <c r="C154" s="238"/>
      <c r="D154" s="86"/>
      <c r="E154" s="86"/>
      <c r="F154" s="86"/>
      <c r="G154" s="86"/>
      <c r="H154" s="87">
        <f>SUM(H149:H153)</f>
        <v>24.977249999999998</v>
      </c>
      <c r="I154" s="88"/>
    </row>
    <row r="155" spans="1:9" s="54" customFormat="1" ht="14.25">
      <c r="A155" s="267"/>
      <c r="B155" s="268"/>
      <c r="C155" s="268"/>
      <c r="D155" s="269"/>
      <c r="E155" s="269"/>
      <c r="F155" s="269"/>
      <c r="G155" s="269"/>
      <c r="H155" s="270"/>
      <c r="I155" s="271"/>
    </row>
    <row r="156" spans="1:9" s="54" customFormat="1" ht="9" customHeight="1" thickBot="1">
      <c r="A156" s="258"/>
      <c r="B156" s="259"/>
      <c r="C156" s="259"/>
      <c r="D156" s="260"/>
      <c r="E156" s="260"/>
      <c r="F156" s="260"/>
      <c r="G156" s="260"/>
      <c r="H156" s="261"/>
      <c r="I156" s="262"/>
    </row>
    <row r="157" spans="1:9" s="54" customFormat="1" ht="18" customHeight="1" thickBot="1">
      <c r="A157" s="167" t="s">
        <v>462</v>
      </c>
      <c r="B157" s="272"/>
      <c r="C157" s="272"/>
      <c r="D157" s="273"/>
      <c r="E157" s="273"/>
      <c r="F157" s="273"/>
      <c r="G157" s="273"/>
      <c r="H157" s="273"/>
      <c r="I157" s="274"/>
    </row>
    <row r="158" spans="1:9" s="54" customFormat="1" ht="18" customHeight="1" thickBot="1">
      <c r="A158" s="170" t="s">
        <v>463</v>
      </c>
      <c r="B158" s="71" t="s">
        <v>353</v>
      </c>
      <c r="C158" s="116"/>
      <c r="D158" s="72"/>
      <c r="E158" s="72"/>
      <c r="F158" s="72">
        <v>191.5</v>
      </c>
      <c r="G158" s="72">
        <v>0.15</v>
      </c>
      <c r="H158" s="72">
        <f>+F158*G158</f>
        <v>28.724999999999998</v>
      </c>
      <c r="I158" s="74"/>
    </row>
    <row r="159" spans="1:9" s="54" customFormat="1" ht="15" thickBot="1">
      <c r="A159" s="83" t="s">
        <v>464</v>
      </c>
      <c r="B159" s="238" t="s">
        <v>353</v>
      </c>
      <c r="C159" s="238"/>
      <c r="D159" s="86"/>
      <c r="E159" s="86"/>
      <c r="F159" s="86"/>
      <c r="G159" s="86"/>
      <c r="H159" s="246">
        <f>SUM(H158:H158)</f>
        <v>28.724999999999998</v>
      </c>
      <c r="I159" s="88"/>
    </row>
    <row r="160" spans="1:9" s="54" customFormat="1" ht="12.75">
      <c r="A160" s="275"/>
      <c r="B160" s="228"/>
      <c r="C160" s="228"/>
      <c r="D160" s="264"/>
      <c r="E160" s="264"/>
      <c r="F160" s="264"/>
      <c r="G160" s="264"/>
      <c r="H160" s="264"/>
      <c r="I160" s="264"/>
    </row>
    <row r="161" spans="1:9" s="54" customFormat="1" ht="12.75">
      <c r="A161" s="275"/>
      <c r="B161" s="228"/>
      <c r="C161" s="228"/>
      <c r="D161" s="264"/>
      <c r="E161" s="264"/>
      <c r="F161" s="264"/>
      <c r="G161" s="264"/>
      <c r="H161" s="264"/>
      <c r="I161" s="264"/>
    </row>
    <row r="162" spans="1:9" s="54" customFormat="1" ht="18">
      <c r="A162" s="276" t="s">
        <v>465</v>
      </c>
      <c r="B162" s="277"/>
      <c r="C162" s="277"/>
      <c r="D162" s="278"/>
      <c r="E162" s="278"/>
      <c r="F162" s="278"/>
      <c r="G162" s="278"/>
      <c r="H162" s="278"/>
      <c r="I162" s="278"/>
    </row>
    <row r="163" spans="1:9" s="54" customFormat="1" ht="8.25" customHeight="1">
      <c r="A163" s="275"/>
      <c r="B163" s="228"/>
      <c r="C163" s="228"/>
      <c r="D163" s="264"/>
      <c r="E163" s="264"/>
      <c r="F163" s="264"/>
      <c r="G163" s="264"/>
      <c r="H163" s="264"/>
      <c r="I163" s="264"/>
    </row>
    <row r="164" s="54" customFormat="1" ht="6" customHeight="1" thickBot="1">
      <c r="A164" s="279"/>
    </row>
    <row r="165" spans="1:9" s="54" customFormat="1" ht="12.75">
      <c r="A165" s="50" t="s">
        <v>341</v>
      </c>
      <c r="B165" s="51" t="s">
        <v>33</v>
      </c>
      <c r="C165" s="51"/>
      <c r="D165" s="52" t="s">
        <v>384</v>
      </c>
      <c r="E165" s="52"/>
      <c r="F165" s="52"/>
      <c r="G165" s="52" t="s">
        <v>342</v>
      </c>
      <c r="H165" s="52" t="s">
        <v>342</v>
      </c>
      <c r="I165" s="53" t="s">
        <v>347</v>
      </c>
    </row>
    <row r="166" spans="1:9" s="54" customFormat="1" ht="13.5" thickBot="1">
      <c r="A166" s="280"/>
      <c r="B166" s="281"/>
      <c r="C166" s="281"/>
      <c r="D166" s="282" t="s">
        <v>385</v>
      </c>
      <c r="E166" s="282"/>
      <c r="F166" s="282"/>
      <c r="G166" s="282" t="s">
        <v>348</v>
      </c>
      <c r="H166" s="282" t="s">
        <v>348</v>
      </c>
      <c r="I166" s="166"/>
    </row>
    <row r="167" spans="1:9" s="54" customFormat="1" ht="17.25" customHeight="1" thickBot="1">
      <c r="A167" s="283" t="s">
        <v>466</v>
      </c>
      <c r="B167" s="284"/>
      <c r="C167" s="284"/>
      <c r="D167" s="269"/>
      <c r="E167" s="269"/>
      <c r="F167" s="269"/>
      <c r="G167" s="269"/>
      <c r="H167" s="269"/>
      <c r="I167" s="285"/>
    </row>
    <row r="168" spans="1:9" s="54" customFormat="1" ht="13.5" thickBot="1">
      <c r="A168" s="286" t="s">
        <v>467</v>
      </c>
      <c r="B168" s="287" t="s">
        <v>348</v>
      </c>
      <c r="C168" s="287"/>
      <c r="D168" s="288">
        <v>32</v>
      </c>
      <c r="E168" s="288"/>
      <c r="F168" s="288"/>
      <c r="G168" s="288">
        <v>9</v>
      </c>
      <c r="H168" s="87">
        <f>G168*D168</f>
        <v>288</v>
      </c>
      <c r="I168" s="289" t="s">
        <v>468</v>
      </c>
    </row>
    <row r="169" s="54" customFormat="1" ht="13.5" thickBot="1">
      <c r="A169" s="279"/>
    </row>
    <row r="170" spans="1:9" s="54" customFormat="1" ht="12.75">
      <c r="A170" s="50" t="s">
        <v>341</v>
      </c>
      <c r="B170" s="51" t="s">
        <v>33</v>
      </c>
      <c r="C170" s="51"/>
      <c r="D170" s="52" t="s">
        <v>384</v>
      </c>
      <c r="E170" s="52"/>
      <c r="F170" s="52"/>
      <c r="G170" s="52" t="s">
        <v>342</v>
      </c>
      <c r="H170" s="52" t="s">
        <v>342</v>
      </c>
      <c r="I170" s="53" t="s">
        <v>347</v>
      </c>
    </row>
    <row r="171" spans="1:9" s="54" customFormat="1" ht="24" customHeight="1" thickBot="1">
      <c r="A171" s="280"/>
      <c r="B171" s="281"/>
      <c r="C171" s="281"/>
      <c r="D171" s="282" t="s">
        <v>385</v>
      </c>
      <c r="E171" s="282"/>
      <c r="F171" s="282"/>
      <c r="G171" s="282" t="s">
        <v>348</v>
      </c>
      <c r="H171" s="282" t="s">
        <v>348</v>
      </c>
      <c r="I171" s="166"/>
    </row>
    <row r="172" spans="1:9" s="54" customFormat="1" ht="15.75" customHeight="1" thickBot="1">
      <c r="A172" s="283" t="s">
        <v>469</v>
      </c>
      <c r="B172" s="284"/>
      <c r="C172" s="284"/>
      <c r="D172" s="269"/>
      <c r="E172" s="269"/>
      <c r="F172" s="269"/>
      <c r="G172" s="269"/>
      <c r="H172" s="269"/>
      <c r="I172" s="285"/>
    </row>
    <row r="173" spans="1:9" s="54" customFormat="1" ht="15.75" customHeight="1" thickBot="1">
      <c r="A173" s="290" t="s">
        <v>470</v>
      </c>
      <c r="B173" s="64"/>
      <c r="C173" s="64"/>
      <c r="D173" s="168"/>
      <c r="E173" s="168"/>
      <c r="F173" s="168"/>
      <c r="G173" s="168"/>
      <c r="H173" s="168"/>
      <c r="I173" s="169"/>
    </row>
    <row r="174" spans="1:9" s="54" customFormat="1" ht="15.75" customHeight="1" thickBot="1">
      <c r="A174" s="291" t="s">
        <v>471</v>
      </c>
      <c r="B174" s="158" t="s">
        <v>348</v>
      </c>
      <c r="C174" s="158"/>
      <c r="D174" s="288">
        <v>32</v>
      </c>
      <c r="E174" s="288"/>
      <c r="F174" s="288"/>
      <c r="G174" s="288">
        <v>1.12</v>
      </c>
      <c r="H174" s="87">
        <f>G174*D174</f>
        <v>35.84</v>
      </c>
      <c r="I174" s="289" t="s">
        <v>472</v>
      </c>
    </row>
    <row r="175" spans="1:9" s="54" customFormat="1" ht="15.75" customHeight="1" thickBot="1">
      <c r="A175" s="291" t="s">
        <v>473</v>
      </c>
      <c r="B175" s="158" t="s">
        <v>348</v>
      </c>
      <c r="C175" s="158"/>
      <c r="D175" s="288">
        <v>32</v>
      </c>
      <c r="E175" s="288"/>
      <c r="F175" s="288"/>
      <c r="G175" s="288">
        <v>9.28</v>
      </c>
      <c r="H175" s="87">
        <f>G175*D175</f>
        <v>296.96</v>
      </c>
      <c r="I175" s="289" t="s">
        <v>474</v>
      </c>
    </row>
    <row r="176" spans="1:9" s="54" customFormat="1" ht="7.5" customHeight="1">
      <c r="A176" s="144"/>
      <c r="B176" s="277"/>
      <c r="C176" s="277"/>
      <c r="D176" s="278"/>
      <c r="E176" s="278"/>
      <c r="F176" s="278"/>
      <c r="G176" s="278"/>
      <c r="H176" s="278"/>
      <c r="I176" s="278"/>
    </row>
    <row r="177" s="54" customFormat="1" ht="6" customHeight="1" thickBot="1">
      <c r="A177" s="279"/>
    </row>
    <row r="178" spans="1:9" s="54" customFormat="1" ht="12.75">
      <c r="A178" s="50" t="s">
        <v>341</v>
      </c>
      <c r="B178" s="51" t="s">
        <v>33</v>
      </c>
      <c r="C178" s="51"/>
      <c r="D178" s="52" t="s">
        <v>384</v>
      </c>
      <c r="E178" s="52"/>
      <c r="F178" s="52"/>
      <c r="G178" s="52" t="s">
        <v>342</v>
      </c>
      <c r="H178" s="52" t="s">
        <v>342</v>
      </c>
      <c r="I178" s="53" t="s">
        <v>347</v>
      </c>
    </row>
    <row r="179" spans="1:9" s="54" customFormat="1" ht="13.5" thickBot="1">
      <c r="A179" s="280"/>
      <c r="B179" s="281"/>
      <c r="C179" s="281"/>
      <c r="D179" s="282" t="s">
        <v>385</v>
      </c>
      <c r="E179" s="282"/>
      <c r="F179" s="282"/>
      <c r="G179" s="282" t="s">
        <v>348</v>
      </c>
      <c r="H179" s="282" t="s">
        <v>348</v>
      </c>
      <c r="I179" s="166"/>
    </row>
    <row r="180" spans="1:9" s="54" customFormat="1" ht="15" thickBot="1">
      <c r="A180" s="283" t="s">
        <v>475</v>
      </c>
      <c r="B180" s="284"/>
      <c r="C180" s="284"/>
      <c r="D180" s="269"/>
      <c r="E180" s="269"/>
      <c r="F180" s="269"/>
      <c r="G180" s="269"/>
      <c r="H180" s="269"/>
      <c r="I180" s="285"/>
    </row>
    <row r="181" spans="1:9" s="54" customFormat="1" ht="13.5" thickBot="1">
      <c r="A181" s="286" t="s">
        <v>467</v>
      </c>
      <c r="B181" s="287" t="s">
        <v>348</v>
      </c>
      <c r="C181" s="287"/>
      <c r="D181" s="288">
        <v>35</v>
      </c>
      <c r="E181" s="288"/>
      <c r="F181" s="288"/>
      <c r="G181" s="288">
        <v>9</v>
      </c>
      <c r="H181" s="87">
        <f>G181*D181</f>
        <v>315</v>
      </c>
      <c r="I181" s="289" t="s">
        <v>476</v>
      </c>
    </row>
    <row r="182" s="54" customFormat="1" ht="6" customHeight="1" thickBot="1">
      <c r="A182" s="279"/>
    </row>
    <row r="183" spans="1:9" s="54" customFormat="1" ht="12.75">
      <c r="A183" s="50" t="s">
        <v>341</v>
      </c>
      <c r="B183" s="51" t="s">
        <v>33</v>
      </c>
      <c r="C183" s="51"/>
      <c r="D183" s="52" t="s">
        <v>384</v>
      </c>
      <c r="E183" s="52"/>
      <c r="F183" s="52"/>
      <c r="G183" s="52" t="s">
        <v>342</v>
      </c>
      <c r="H183" s="52" t="s">
        <v>342</v>
      </c>
      <c r="I183" s="53" t="s">
        <v>347</v>
      </c>
    </row>
    <row r="184" spans="1:9" s="54" customFormat="1" ht="13.5" thickBot="1">
      <c r="A184" s="280"/>
      <c r="B184" s="281"/>
      <c r="C184" s="281"/>
      <c r="D184" s="282" t="s">
        <v>385</v>
      </c>
      <c r="E184" s="282"/>
      <c r="F184" s="282"/>
      <c r="G184" s="282" t="s">
        <v>348</v>
      </c>
      <c r="H184" s="282" t="s">
        <v>348</v>
      </c>
      <c r="I184" s="166"/>
    </row>
    <row r="185" spans="1:9" s="54" customFormat="1" ht="15" thickBot="1">
      <c r="A185" s="283" t="s">
        <v>477</v>
      </c>
      <c r="B185" s="284"/>
      <c r="C185" s="284"/>
      <c r="D185" s="269"/>
      <c r="E185" s="269"/>
      <c r="F185" s="269"/>
      <c r="G185" s="269"/>
      <c r="H185" s="269"/>
      <c r="I185" s="285"/>
    </row>
    <row r="186" spans="1:9" s="54" customFormat="1" ht="21" customHeight="1" thickBot="1">
      <c r="A186" s="290" t="s">
        <v>470</v>
      </c>
      <c r="B186" s="64"/>
      <c r="C186" s="64"/>
      <c r="D186" s="168"/>
      <c r="E186" s="168"/>
      <c r="F186" s="168"/>
      <c r="G186" s="168"/>
      <c r="H186" s="168"/>
      <c r="I186" s="169"/>
    </row>
    <row r="187" spans="1:9" s="54" customFormat="1" ht="21" customHeight="1" thickBot="1">
      <c r="A187" s="291" t="s">
        <v>471</v>
      </c>
      <c r="B187" s="158" t="s">
        <v>348</v>
      </c>
      <c r="C187" s="158"/>
      <c r="D187" s="288">
        <v>35</v>
      </c>
      <c r="E187" s="288"/>
      <c r="F187" s="288"/>
      <c r="G187" s="288">
        <v>1.12</v>
      </c>
      <c r="H187" s="87">
        <f>G187*D187</f>
        <v>39.2</v>
      </c>
      <c r="I187" s="289" t="s">
        <v>478</v>
      </c>
    </row>
    <row r="188" spans="1:9" s="54" customFormat="1" ht="24.75" customHeight="1" thickBot="1">
      <c r="A188" s="291" t="s">
        <v>473</v>
      </c>
      <c r="B188" s="158" t="s">
        <v>348</v>
      </c>
      <c r="C188" s="158"/>
      <c r="D188" s="288">
        <v>35</v>
      </c>
      <c r="E188" s="288"/>
      <c r="F188" s="288"/>
      <c r="G188" s="288">
        <v>9.28</v>
      </c>
      <c r="H188" s="87">
        <f>G188*D188</f>
        <v>324.79999999999995</v>
      </c>
      <c r="I188" s="289" t="s">
        <v>479</v>
      </c>
    </row>
    <row r="189" spans="1:9" s="54" customFormat="1" ht="6" customHeight="1" thickBot="1">
      <c r="A189" s="218"/>
      <c r="B189" s="113"/>
      <c r="C189" s="219"/>
      <c r="D189" s="168"/>
      <c r="E189" s="168"/>
      <c r="F189" s="168"/>
      <c r="G189" s="168"/>
      <c r="H189" s="220"/>
      <c r="I189" s="292"/>
    </row>
    <row r="190" spans="1:9" s="54" customFormat="1" ht="12.75">
      <c r="A190" s="50" t="s">
        <v>341</v>
      </c>
      <c r="B190" s="51" t="s">
        <v>33</v>
      </c>
      <c r="C190" s="51"/>
      <c r="D190" s="52" t="s">
        <v>342</v>
      </c>
      <c r="E190" s="52" t="s">
        <v>384</v>
      </c>
      <c r="F190" s="52" t="s">
        <v>344</v>
      </c>
      <c r="G190" s="52" t="s">
        <v>480</v>
      </c>
      <c r="H190" s="293" t="s">
        <v>346</v>
      </c>
      <c r="I190" s="109" t="s">
        <v>347</v>
      </c>
    </row>
    <row r="191" spans="1:9" s="54" customFormat="1" ht="13.5" thickBot="1">
      <c r="A191" s="280"/>
      <c r="B191" s="281"/>
      <c r="C191" s="56"/>
      <c r="D191" s="57" t="s">
        <v>348</v>
      </c>
      <c r="E191" s="57" t="s">
        <v>385</v>
      </c>
      <c r="F191" s="57" t="s">
        <v>349</v>
      </c>
      <c r="G191" s="57" t="s">
        <v>348</v>
      </c>
      <c r="H191" s="294" t="s">
        <v>350</v>
      </c>
      <c r="I191" s="295"/>
    </row>
    <row r="192" spans="1:9" s="54" customFormat="1" ht="15.75" thickBot="1">
      <c r="A192" s="296" t="s">
        <v>390</v>
      </c>
      <c r="B192" s="297" t="s">
        <v>353</v>
      </c>
      <c r="C192" s="298"/>
      <c r="D192" s="299">
        <v>7.5</v>
      </c>
      <c r="E192" s="299">
        <v>67</v>
      </c>
      <c r="F192" s="299">
        <v>0.05</v>
      </c>
      <c r="G192" s="299">
        <f>+D192*E192</f>
        <v>502.5</v>
      </c>
      <c r="H192" s="300">
        <f>+F192*G192</f>
        <v>25.125</v>
      </c>
      <c r="I192" s="301" t="s">
        <v>481</v>
      </c>
    </row>
    <row r="193" s="54" customFormat="1" ht="12.75"/>
    <row r="194" s="54" customFormat="1" ht="15">
      <c r="A194" s="144" t="s">
        <v>482</v>
      </c>
    </row>
    <row r="195" s="54" customFormat="1" ht="13.5" thickBot="1">
      <c r="A195" s="279"/>
    </row>
    <row r="196" spans="1:9" s="54" customFormat="1" ht="12.75">
      <c r="A196" s="50" t="s">
        <v>341</v>
      </c>
      <c r="B196" s="51" t="s">
        <v>33</v>
      </c>
      <c r="C196" s="51"/>
      <c r="D196" s="52" t="s">
        <v>342</v>
      </c>
      <c r="E196" s="52" t="s">
        <v>343</v>
      </c>
      <c r="F196" s="52" t="s">
        <v>344</v>
      </c>
      <c r="G196" s="52" t="s">
        <v>345</v>
      </c>
      <c r="H196" s="52" t="s">
        <v>346</v>
      </c>
      <c r="I196" s="53" t="s">
        <v>347</v>
      </c>
    </row>
    <row r="197" spans="1:9" s="54" customFormat="1" ht="13.5" thickBot="1">
      <c r="A197" s="55"/>
      <c r="B197" s="56"/>
      <c r="C197" s="56"/>
      <c r="D197" s="57" t="s">
        <v>348</v>
      </c>
      <c r="E197" s="57" t="s">
        <v>348</v>
      </c>
      <c r="F197" s="57" t="s">
        <v>349</v>
      </c>
      <c r="G197" s="57" t="s">
        <v>348</v>
      </c>
      <c r="H197" s="57" t="s">
        <v>350</v>
      </c>
      <c r="I197" s="166"/>
    </row>
    <row r="198" spans="1:9" s="54" customFormat="1" ht="13.5">
      <c r="A198" s="283" t="s">
        <v>483</v>
      </c>
      <c r="B198" s="302"/>
      <c r="C198" s="303" t="s">
        <v>484</v>
      </c>
      <c r="D198" s="269"/>
      <c r="E198" s="269"/>
      <c r="F198" s="269"/>
      <c r="G198" s="269"/>
      <c r="H198" s="269"/>
      <c r="I198" s="285"/>
    </row>
    <row r="199" spans="1:9" s="54" customFormat="1" ht="15">
      <c r="A199" s="265" t="s">
        <v>485</v>
      </c>
      <c r="B199" s="173" t="s">
        <v>353</v>
      </c>
      <c r="C199" s="304"/>
      <c r="D199" s="78">
        <v>11.25</v>
      </c>
      <c r="E199" s="78"/>
      <c r="F199" s="78">
        <v>1</v>
      </c>
      <c r="G199" s="78"/>
      <c r="H199" s="153">
        <f>+D199*F199</f>
        <v>11.25</v>
      </c>
      <c r="I199" s="305"/>
    </row>
    <row r="200" spans="1:9" s="54" customFormat="1" ht="15.75" thickBot="1">
      <c r="A200" s="306" t="s">
        <v>486</v>
      </c>
      <c r="B200" s="307" t="s">
        <v>353</v>
      </c>
      <c r="C200" s="308"/>
      <c r="D200" s="309">
        <v>13.653</v>
      </c>
      <c r="E200" s="309"/>
      <c r="F200" s="309">
        <v>1</v>
      </c>
      <c r="G200" s="309"/>
      <c r="H200" s="310">
        <f>+D200*F200</f>
        <v>13.653</v>
      </c>
      <c r="I200" s="311"/>
    </row>
    <row r="201" spans="1:9" s="54" customFormat="1" ht="15.75" thickBot="1">
      <c r="A201" s="218" t="s">
        <v>487</v>
      </c>
      <c r="B201" s="312" t="s">
        <v>353</v>
      </c>
      <c r="C201" s="313"/>
      <c r="D201" s="314"/>
      <c r="E201" s="314"/>
      <c r="F201" s="314"/>
      <c r="G201" s="314"/>
      <c r="H201" s="315">
        <f>SUM(H199:H200)</f>
        <v>24.903</v>
      </c>
      <c r="I201" s="292"/>
    </row>
    <row r="202" spans="1:9" s="54" customFormat="1" ht="6" customHeight="1" thickBot="1">
      <c r="A202" s="218"/>
      <c r="B202" s="113"/>
      <c r="C202" s="219"/>
      <c r="D202" s="168"/>
      <c r="E202" s="168"/>
      <c r="F202" s="168"/>
      <c r="G202" s="168"/>
      <c r="H202" s="220"/>
      <c r="I202" s="292"/>
    </row>
    <row r="203" spans="1:9" s="54" customFormat="1" ht="14.25" thickBot="1">
      <c r="A203" s="167" t="s">
        <v>488</v>
      </c>
      <c r="B203" s="64"/>
      <c r="C203" s="64"/>
      <c r="D203" s="168"/>
      <c r="E203" s="168"/>
      <c r="F203" s="168"/>
      <c r="G203" s="168"/>
      <c r="H203" s="168"/>
      <c r="I203" s="316"/>
    </row>
    <row r="204" spans="1:9" s="54" customFormat="1" ht="15">
      <c r="A204" s="317" t="s">
        <v>485</v>
      </c>
      <c r="B204" s="116" t="s">
        <v>353</v>
      </c>
      <c r="C204" s="116"/>
      <c r="D204" s="72">
        <v>11.25</v>
      </c>
      <c r="E204" s="72"/>
      <c r="F204" s="72">
        <v>1</v>
      </c>
      <c r="G204" s="72"/>
      <c r="H204" s="148">
        <f>+D204*F204</f>
        <v>11.25</v>
      </c>
      <c r="I204" s="318"/>
    </row>
    <row r="205" spans="1:9" s="54" customFormat="1" ht="15.75" thickBot="1">
      <c r="A205" s="319" t="s">
        <v>486</v>
      </c>
      <c r="B205" s="320" t="s">
        <v>353</v>
      </c>
      <c r="C205" s="320"/>
      <c r="D205" s="309">
        <v>15</v>
      </c>
      <c r="E205" s="309"/>
      <c r="F205" s="309">
        <v>1</v>
      </c>
      <c r="G205" s="309"/>
      <c r="H205" s="310">
        <f>+D205*F205</f>
        <v>15</v>
      </c>
      <c r="I205" s="311"/>
    </row>
    <row r="206" spans="1:9" s="54" customFormat="1" ht="15.75" thickBot="1">
      <c r="A206" s="321" t="s">
        <v>489</v>
      </c>
      <c r="B206" s="287" t="s">
        <v>353</v>
      </c>
      <c r="C206" s="322"/>
      <c r="D206" s="314"/>
      <c r="E206" s="314"/>
      <c r="F206" s="314"/>
      <c r="G206" s="314"/>
      <c r="H206" s="315">
        <f>SUM(H204:H205)</f>
        <v>26.25</v>
      </c>
      <c r="I206" s="292"/>
    </row>
    <row r="207" spans="1:9" s="54" customFormat="1" ht="15.75" thickBot="1">
      <c r="A207" s="83" t="s">
        <v>490</v>
      </c>
      <c r="B207" s="238" t="s">
        <v>353</v>
      </c>
      <c r="C207" s="238"/>
      <c r="D207" s="86"/>
      <c r="E207" s="86"/>
      <c r="F207" s="86"/>
      <c r="G207" s="86"/>
      <c r="H207" s="87">
        <f>+H206+H201</f>
        <v>51.153</v>
      </c>
      <c r="I207" s="88" t="s">
        <v>491</v>
      </c>
    </row>
    <row r="208" spans="1:9" s="54" customFormat="1" ht="18" customHeight="1" thickBot="1">
      <c r="A208" s="323" t="s">
        <v>492</v>
      </c>
      <c r="B208" s="238" t="s">
        <v>448</v>
      </c>
      <c r="C208" s="238"/>
      <c r="D208" s="86"/>
      <c r="E208" s="86"/>
      <c r="F208" s="86">
        <v>0.16</v>
      </c>
      <c r="G208" s="86">
        <f>+H207</f>
        <v>51.153</v>
      </c>
      <c r="H208" s="324">
        <f>+G208*F208+2</f>
        <v>10.18448</v>
      </c>
      <c r="I208" s="240" t="s">
        <v>493</v>
      </c>
    </row>
    <row r="209" spans="1:9" s="54" customFormat="1" ht="13.5">
      <c r="A209" s="325"/>
      <c r="B209" s="326"/>
      <c r="C209" s="326"/>
      <c r="D209" s="107"/>
      <c r="E209" s="107"/>
      <c r="F209" s="107"/>
      <c r="G209" s="107"/>
      <c r="H209" s="327"/>
      <c r="I209" s="328"/>
    </row>
    <row r="210" spans="1:9" s="54" customFormat="1" ht="18.75" customHeight="1">
      <c r="A210" s="325"/>
      <c r="B210" s="105"/>
      <c r="C210" s="326"/>
      <c r="D210" s="107"/>
      <c r="E210" s="107"/>
      <c r="F210" s="107"/>
      <c r="G210" s="107"/>
      <c r="H210" s="327"/>
      <c r="I210" s="327"/>
    </row>
    <row r="211" spans="1:9" s="54" customFormat="1" ht="15">
      <c r="A211" s="144" t="s">
        <v>494</v>
      </c>
      <c r="B211" s="105"/>
      <c r="C211" s="326"/>
      <c r="D211" s="107"/>
      <c r="E211" s="107"/>
      <c r="F211" s="107"/>
      <c r="G211" s="107"/>
      <c r="H211" s="327"/>
      <c r="I211" s="327"/>
    </row>
    <row r="212" spans="1:9" s="54" customFormat="1" ht="9" customHeight="1" thickBot="1">
      <c r="A212" s="144"/>
      <c r="B212" s="105"/>
      <c r="C212" s="326"/>
      <c r="D212" s="107"/>
      <c r="E212" s="107"/>
      <c r="F212" s="107"/>
      <c r="G212" s="107"/>
      <c r="H212" s="327"/>
      <c r="I212" s="327"/>
    </row>
    <row r="213" spans="1:9" s="54" customFormat="1" ht="12.75">
      <c r="A213" s="50" t="s">
        <v>341</v>
      </c>
      <c r="B213" s="51" t="s">
        <v>33</v>
      </c>
      <c r="C213" s="51"/>
      <c r="D213" s="52" t="s">
        <v>342</v>
      </c>
      <c r="E213" s="52" t="s">
        <v>343</v>
      </c>
      <c r="F213" s="52" t="s">
        <v>495</v>
      </c>
      <c r="G213" s="52" t="s">
        <v>345</v>
      </c>
      <c r="H213" s="52" t="s">
        <v>346</v>
      </c>
      <c r="I213" s="53" t="s">
        <v>347</v>
      </c>
    </row>
    <row r="214" spans="1:9" s="54" customFormat="1" ht="13.5" thickBot="1">
      <c r="A214" s="55"/>
      <c r="B214" s="56"/>
      <c r="C214" s="56" t="s">
        <v>496</v>
      </c>
      <c r="D214" s="57" t="s">
        <v>348</v>
      </c>
      <c r="E214" s="57" t="s">
        <v>348</v>
      </c>
      <c r="F214" s="57" t="s">
        <v>349</v>
      </c>
      <c r="G214" s="57" t="s">
        <v>348</v>
      </c>
      <c r="H214" s="57" t="s">
        <v>350</v>
      </c>
      <c r="I214" s="58"/>
    </row>
    <row r="215" spans="1:9" s="54" customFormat="1" ht="26.25">
      <c r="A215" s="329" t="s">
        <v>497</v>
      </c>
      <c r="B215" s="172" t="s">
        <v>350</v>
      </c>
      <c r="C215" s="330"/>
      <c r="D215" s="331"/>
      <c r="E215" s="331"/>
      <c r="F215" s="331"/>
      <c r="G215" s="331"/>
      <c r="H215" s="332"/>
      <c r="I215" s="332"/>
    </row>
    <row r="216" spans="1:9" s="54" customFormat="1" ht="20.25" customHeight="1">
      <c r="A216" s="333" t="s">
        <v>498</v>
      </c>
      <c r="B216" s="173" t="s">
        <v>353</v>
      </c>
      <c r="C216" s="334">
        <v>1</v>
      </c>
      <c r="D216" s="335">
        <v>0.4</v>
      </c>
      <c r="E216" s="335">
        <v>0.45</v>
      </c>
      <c r="F216" s="335">
        <f>+D216*E216*C216</f>
        <v>0.18000000000000002</v>
      </c>
      <c r="G216" s="335">
        <v>0.06</v>
      </c>
      <c r="H216" s="336">
        <f>+F216*G216</f>
        <v>0.0108</v>
      </c>
      <c r="I216" s="335"/>
    </row>
    <row r="217" spans="1:9" s="54" customFormat="1" ht="20.25" customHeight="1">
      <c r="A217" s="333" t="s">
        <v>499</v>
      </c>
      <c r="B217" s="173" t="s">
        <v>353</v>
      </c>
      <c r="C217" s="334">
        <v>2</v>
      </c>
      <c r="D217" s="335">
        <v>2.05</v>
      </c>
      <c r="E217" s="335">
        <v>0.02</v>
      </c>
      <c r="F217" s="335">
        <f>+D217*E217*C217</f>
        <v>0.08199999999999999</v>
      </c>
      <c r="G217" s="335">
        <v>0.02</v>
      </c>
      <c r="H217" s="336">
        <f>+F217*G217</f>
        <v>0.0016399999999999997</v>
      </c>
      <c r="I217" s="335"/>
    </row>
    <row r="218" spans="1:9" s="54" customFormat="1" ht="20.25" customHeight="1" thickBot="1">
      <c r="A218" s="333" t="s">
        <v>500</v>
      </c>
      <c r="B218" s="173" t="s">
        <v>353</v>
      </c>
      <c r="C218" s="334">
        <v>4</v>
      </c>
      <c r="D218" s="335">
        <v>0.8</v>
      </c>
      <c r="E218" s="335">
        <v>0.02</v>
      </c>
      <c r="F218" s="335">
        <f>+D218*E218*C218</f>
        <v>0.064</v>
      </c>
      <c r="G218" s="335">
        <v>0.02</v>
      </c>
      <c r="H218" s="336">
        <f>+F218*G218</f>
        <v>0.00128</v>
      </c>
      <c r="I218" s="335"/>
    </row>
    <row r="219" spans="1:9" s="54" customFormat="1" ht="30" customHeight="1" thickBot="1">
      <c r="A219" s="175" t="s">
        <v>501</v>
      </c>
      <c r="B219" s="84" t="s">
        <v>353</v>
      </c>
      <c r="C219" s="85"/>
      <c r="D219" s="86"/>
      <c r="E219" s="86"/>
      <c r="F219" s="86"/>
      <c r="G219" s="337"/>
      <c r="H219" s="338">
        <f>SUM(H216:H218)</f>
        <v>0.01372</v>
      </c>
      <c r="I219" s="240"/>
    </row>
    <row r="220" spans="1:9" s="54" customFormat="1" ht="12.75">
      <c r="A220" s="339"/>
      <c r="B220" s="105"/>
      <c r="C220" s="326"/>
      <c r="D220" s="107"/>
      <c r="E220" s="107"/>
      <c r="F220" s="107"/>
      <c r="G220" s="107"/>
      <c r="H220" s="327"/>
      <c r="I220" s="327"/>
    </row>
    <row r="221" spans="1:9" s="54" customFormat="1" ht="13.5">
      <c r="A221" s="325"/>
      <c r="B221" s="105"/>
      <c r="C221" s="326"/>
      <c r="D221" s="107"/>
      <c r="E221" s="107"/>
      <c r="F221" s="107"/>
      <c r="G221" s="107"/>
      <c r="H221" s="327"/>
      <c r="I221" s="327"/>
    </row>
    <row r="222" spans="1:9" s="54" customFormat="1" ht="14.25" thickBot="1">
      <c r="A222" s="325"/>
      <c r="B222" s="105"/>
      <c r="C222" s="326"/>
      <c r="D222" s="107"/>
      <c r="E222" s="107"/>
      <c r="F222" s="107"/>
      <c r="G222" s="107"/>
      <c r="H222" s="327"/>
      <c r="I222" s="327"/>
    </row>
    <row r="223" spans="1:9" s="54" customFormat="1" ht="31.5" customHeight="1" thickBot="1">
      <c r="A223" s="340" t="s">
        <v>502</v>
      </c>
      <c r="B223" s="194"/>
      <c r="C223" s="194"/>
      <c r="D223" s="194"/>
      <c r="E223" s="194"/>
      <c r="F223" s="194"/>
      <c r="G223" s="194"/>
      <c r="H223" s="194"/>
      <c r="I223" s="195"/>
    </row>
    <row r="224" s="54" customFormat="1" ht="12.75">
      <c r="A224" s="279"/>
    </row>
    <row r="225" spans="1:9" s="54" customFormat="1" ht="15">
      <c r="A225" s="144" t="s">
        <v>503</v>
      </c>
      <c r="B225" s="277"/>
      <c r="C225" s="277"/>
      <c r="D225" s="278"/>
      <c r="E225" s="278"/>
      <c r="F225" s="278"/>
      <c r="G225" s="278"/>
      <c r="H225" s="278"/>
      <c r="I225" s="278"/>
    </row>
    <row r="226" s="54" customFormat="1" ht="5.25" customHeight="1" thickBot="1">
      <c r="A226" s="279"/>
    </row>
    <row r="227" spans="1:9" s="54" customFormat="1" ht="12.75">
      <c r="A227" s="50" t="s">
        <v>341</v>
      </c>
      <c r="B227" s="51" t="s">
        <v>33</v>
      </c>
      <c r="C227" s="51"/>
      <c r="D227" s="52"/>
      <c r="E227" s="52"/>
      <c r="F227" s="52" t="s">
        <v>344</v>
      </c>
      <c r="G227" s="52" t="s">
        <v>342</v>
      </c>
      <c r="H227" s="52" t="s">
        <v>346</v>
      </c>
      <c r="I227" s="109" t="s">
        <v>347</v>
      </c>
    </row>
    <row r="228" spans="1:9" s="54" customFormat="1" ht="13.5" thickBot="1">
      <c r="A228" s="55"/>
      <c r="B228" s="56"/>
      <c r="C228" s="56"/>
      <c r="D228" s="57"/>
      <c r="E228" s="57"/>
      <c r="F228" s="57" t="s">
        <v>349</v>
      </c>
      <c r="G228" s="57" t="s">
        <v>348</v>
      </c>
      <c r="H228" s="57" t="s">
        <v>350</v>
      </c>
      <c r="I228" s="111"/>
    </row>
    <row r="229" spans="1:9" s="54" customFormat="1" ht="13.5" thickBot="1">
      <c r="A229" s="341" t="s">
        <v>183</v>
      </c>
      <c r="B229" s="284"/>
      <c r="C229" s="341"/>
      <c r="D229" s="269"/>
      <c r="E229" s="269"/>
      <c r="F229" s="269"/>
      <c r="G229" s="269"/>
      <c r="H229" s="269"/>
      <c r="I229" s="342"/>
    </row>
    <row r="230" spans="1:9" s="54" customFormat="1" ht="18.75" customHeight="1">
      <c r="A230" s="115" t="s">
        <v>504</v>
      </c>
      <c r="B230" s="70" t="s">
        <v>353</v>
      </c>
      <c r="C230" s="71"/>
      <c r="D230" s="72"/>
      <c r="E230" s="72"/>
      <c r="F230" s="72">
        <v>0.573</v>
      </c>
      <c r="G230" s="72">
        <v>5.47</v>
      </c>
      <c r="H230" s="72">
        <f aca="true" t="shared" si="0" ref="H230:H235">+F230*G230</f>
        <v>3.1343099999999997</v>
      </c>
      <c r="I230" s="343"/>
    </row>
    <row r="231" spans="1:9" s="54" customFormat="1" ht="18.75" customHeight="1">
      <c r="A231" s="265" t="s">
        <v>505</v>
      </c>
      <c r="B231" s="76" t="s">
        <v>353</v>
      </c>
      <c r="C231" s="77"/>
      <c r="D231" s="78"/>
      <c r="E231" s="78"/>
      <c r="F231" s="78">
        <v>0.26</v>
      </c>
      <c r="G231" s="78">
        <v>4.78</v>
      </c>
      <c r="H231" s="78">
        <f t="shared" si="0"/>
        <v>1.2428000000000001</v>
      </c>
      <c r="I231" s="164"/>
    </row>
    <row r="232" spans="1:9" s="54" customFormat="1" ht="18.75" customHeight="1">
      <c r="A232" s="265" t="s">
        <v>506</v>
      </c>
      <c r="B232" s="76" t="s">
        <v>353</v>
      </c>
      <c r="C232" s="77"/>
      <c r="D232" s="78"/>
      <c r="E232" s="78"/>
      <c r="F232" s="78">
        <v>0.57</v>
      </c>
      <c r="G232" s="78">
        <v>6.43</v>
      </c>
      <c r="H232" s="78">
        <f t="shared" si="0"/>
        <v>3.6650999999999994</v>
      </c>
      <c r="I232" s="164"/>
    </row>
    <row r="233" spans="1:9" s="54" customFormat="1" ht="18.75" customHeight="1">
      <c r="A233" s="265" t="s">
        <v>507</v>
      </c>
      <c r="B233" s="76" t="s">
        <v>353</v>
      </c>
      <c r="C233" s="77"/>
      <c r="D233" s="78"/>
      <c r="E233" s="78"/>
      <c r="F233" s="78">
        <v>0.57</v>
      </c>
      <c r="G233" s="78">
        <v>4.91</v>
      </c>
      <c r="H233" s="78">
        <f t="shared" si="0"/>
        <v>2.7986999999999997</v>
      </c>
      <c r="I233" s="164"/>
    </row>
    <row r="234" spans="1:9" s="54" customFormat="1" ht="18.75" customHeight="1">
      <c r="A234" s="265" t="s">
        <v>508</v>
      </c>
      <c r="B234" s="76" t="s">
        <v>353</v>
      </c>
      <c r="C234" s="77"/>
      <c r="D234" s="78"/>
      <c r="E234" s="78"/>
      <c r="F234" s="78">
        <v>0.26</v>
      </c>
      <c r="G234" s="78">
        <v>7.3</v>
      </c>
      <c r="H234" s="78">
        <f t="shared" si="0"/>
        <v>1.898</v>
      </c>
      <c r="I234" s="164"/>
    </row>
    <row r="235" spans="1:9" s="54" customFormat="1" ht="18.75" customHeight="1" thickBot="1">
      <c r="A235" s="190" t="s">
        <v>509</v>
      </c>
      <c r="B235" s="179" t="s">
        <v>353</v>
      </c>
      <c r="C235" s="180"/>
      <c r="D235" s="99"/>
      <c r="E235" s="99"/>
      <c r="F235" s="99">
        <v>0.26</v>
      </c>
      <c r="G235" s="99">
        <v>10.7</v>
      </c>
      <c r="H235" s="99">
        <f t="shared" si="0"/>
        <v>2.782</v>
      </c>
      <c r="I235" s="344"/>
    </row>
    <row r="236" spans="1:9" s="54" customFormat="1" ht="18.75" customHeight="1" thickBot="1">
      <c r="A236" s="214" t="s">
        <v>510</v>
      </c>
      <c r="B236" s="197" t="s">
        <v>353</v>
      </c>
      <c r="C236" s="197"/>
      <c r="D236" s="215"/>
      <c r="E236" s="215"/>
      <c r="F236" s="215"/>
      <c r="G236" s="215"/>
      <c r="H236" s="345">
        <f>SUM(H230:H235)</f>
        <v>15.520909999999999</v>
      </c>
      <c r="I236" s="217" t="s">
        <v>511</v>
      </c>
    </row>
    <row r="237" spans="1:9" s="54" customFormat="1" ht="18" customHeight="1" thickBot="1">
      <c r="A237" s="346" t="s">
        <v>512</v>
      </c>
      <c r="B237" s="347" t="s">
        <v>448</v>
      </c>
      <c r="C237" s="347"/>
      <c r="D237" s="348"/>
      <c r="E237" s="348"/>
      <c r="F237" s="348">
        <v>0.15</v>
      </c>
      <c r="G237" s="349">
        <f>+H236</f>
        <v>15.520909999999999</v>
      </c>
      <c r="H237" s="350">
        <f>+G237*F237</f>
        <v>2.3281365</v>
      </c>
      <c r="I237" s="271" t="s">
        <v>513</v>
      </c>
    </row>
    <row r="238" spans="1:9" s="54" customFormat="1" ht="18" customHeight="1" thickBot="1">
      <c r="A238" s="346"/>
      <c r="B238" s="347"/>
      <c r="C238" s="347"/>
      <c r="D238" s="348"/>
      <c r="E238" s="348"/>
      <c r="F238" s="348"/>
      <c r="G238" s="348"/>
      <c r="H238" s="351"/>
      <c r="I238" s="352"/>
    </row>
    <row r="239" spans="1:9" s="54" customFormat="1" ht="12.75">
      <c r="A239" s="50" t="s">
        <v>341</v>
      </c>
      <c r="B239" s="51" t="s">
        <v>33</v>
      </c>
      <c r="C239" s="51" t="s">
        <v>342</v>
      </c>
      <c r="D239" s="52" t="s">
        <v>496</v>
      </c>
      <c r="E239" s="52" t="s">
        <v>514</v>
      </c>
      <c r="F239" s="52"/>
      <c r="G239" s="52"/>
      <c r="H239" s="53" t="s">
        <v>515</v>
      </c>
      <c r="I239" s="109" t="s">
        <v>347</v>
      </c>
    </row>
    <row r="240" spans="1:9" s="54" customFormat="1" ht="13.5" thickBot="1">
      <c r="A240" s="55"/>
      <c r="B240" s="56"/>
      <c r="C240" s="185" t="s">
        <v>348</v>
      </c>
      <c r="D240" s="110" t="s">
        <v>385</v>
      </c>
      <c r="E240" s="110" t="s">
        <v>516</v>
      </c>
      <c r="F240" s="57"/>
      <c r="G240" s="57"/>
      <c r="H240" s="58"/>
      <c r="I240" s="111"/>
    </row>
    <row r="241" spans="1:9" s="54" customFormat="1" ht="27" thickBot="1">
      <c r="A241" s="353" t="s">
        <v>517</v>
      </c>
      <c r="B241" s="354" t="s">
        <v>518</v>
      </c>
      <c r="C241" s="355">
        <f>SUM(G230:G235)</f>
        <v>39.59</v>
      </c>
      <c r="D241" s="356">
        <f>CEILING(+C241+2,1)</f>
        <v>42</v>
      </c>
      <c r="E241" s="356">
        <v>6</v>
      </c>
      <c r="F241" s="356"/>
      <c r="G241" s="357"/>
      <c r="H241" s="246">
        <f>+D241*E241</f>
        <v>252</v>
      </c>
      <c r="I241" s="358" t="s">
        <v>519</v>
      </c>
    </row>
    <row r="242" spans="1:2" s="54" customFormat="1" ht="13.5" thickBot="1">
      <c r="A242" s="359"/>
      <c r="B242" s="360"/>
    </row>
    <row r="243" spans="1:9" s="54" customFormat="1" ht="12.75">
      <c r="A243" s="50" t="s">
        <v>341</v>
      </c>
      <c r="B243" s="51" t="s">
        <v>33</v>
      </c>
      <c r="C243" s="51"/>
      <c r="D243" s="52" t="s">
        <v>342</v>
      </c>
      <c r="E243" s="52" t="s">
        <v>343</v>
      </c>
      <c r="F243" s="52" t="s">
        <v>344</v>
      </c>
      <c r="G243" s="52" t="s">
        <v>345</v>
      </c>
      <c r="H243" s="52" t="s">
        <v>346</v>
      </c>
      <c r="I243" s="53" t="s">
        <v>347</v>
      </c>
    </row>
    <row r="244" spans="1:9" s="54" customFormat="1" ht="13.5" thickBot="1">
      <c r="A244" s="55"/>
      <c r="B244" s="56"/>
      <c r="C244" s="56"/>
      <c r="D244" s="57" t="s">
        <v>348</v>
      </c>
      <c r="E244" s="57" t="s">
        <v>348</v>
      </c>
      <c r="F244" s="57" t="s">
        <v>349</v>
      </c>
      <c r="G244" s="57" t="s">
        <v>348</v>
      </c>
      <c r="H244" s="57" t="s">
        <v>350</v>
      </c>
      <c r="I244" s="166"/>
    </row>
    <row r="245" spans="1:9" s="54" customFormat="1" ht="19.5" customHeight="1" thickBot="1">
      <c r="A245" s="167" t="s">
        <v>520</v>
      </c>
      <c r="B245" s="65" t="s">
        <v>521</v>
      </c>
      <c r="C245" s="64"/>
      <c r="D245" s="168"/>
      <c r="E245" s="168"/>
      <c r="F245" s="168"/>
      <c r="G245" s="168"/>
      <c r="H245" s="168"/>
      <c r="I245" s="169"/>
    </row>
    <row r="246" spans="1:9" s="54" customFormat="1" ht="15">
      <c r="A246" s="361" t="s">
        <v>522</v>
      </c>
      <c r="B246" s="362" t="s">
        <v>353</v>
      </c>
      <c r="C246" s="362"/>
      <c r="D246" s="174">
        <v>11.24</v>
      </c>
      <c r="E246" s="174"/>
      <c r="F246" s="174">
        <v>0.78</v>
      </c>
      <c r="G246" s="174"/>
      <c r="H246" s="174">
        <f>+D246*F246</f>
        <v>8.7672</v>
      </c>
      <c r="I246" s="363"/>
    </row>
    <row r="247" spans="1:9" s="54" customFormat="1" ht="15">
      <c r="A247" s="364" t="s">
        <v>523</v>
      </c>
      <c r="B247" s="152" t="s">
        <v>353</v>
      </c>
      <c r="C247" s="152"/>
      <c r="D247" s="78">
        <v>6.54</v>
      </c>
      <c r="E247" s="78"/>
      <c r="F247" s="78">
        <v>1.3</v>
      </c>
      <c r="G247" s="78"/>
      <c r="H247" s="78">
        <f>+D247*F247</f>
        <v>8.502</v>
      </c>
      <c r="I247" s="80"/>
    </row>
    <row r="248" spans="1:9" s="54" customFormat="1" ht="15">
      <c r="A248" s="364" t="s">
        <v>524</v>
      </c>
      <c r="B248" s="152" t="s">
        <v>353</v>
      </c>
      <c r="C248" s="152"/>
      <c r="D248" s="78">
        <v>7</v>
      </c>
      <c r="E248" s="78"/>
      <c r="F248" s="78">
        <v>1.3</v>
      </c>
      <c r="G248" s="78"/>
      <c r="H248" s="78">
        <f>+D248*F248</f>
        <v>9.1</v>
      </c>
      <c r="I248" s="80"/>
    </row>
    <row r="249" spans="1:9" s="54" customFormat="1" ht="15.75" thickBot="1">
      <c r="A249" s="364" t="s">
        <v>525</v>
      </c>
      <c r="B249" s="152" t="s">
        <v>353</v>
      </c>
      <c r="C249" s="152"/>
      <c r="D249" s="78">
        <v>5.47</v>
      </c>
      <c r="E249" s="78"/>
      <c r="F249" s="78">
        <v>0.34</v>
      </c>
      <c r="G249" s="78"/>
      <c r="H249" s="78">
        <f>+D249*F249</f>
        <v>1.8598000000000001</v>
      </c>
      <c r="I249" s="80"/>
    </row>
    <row r="250" spans="1:9" s="54" customFormat="1" ht="15.75" thickBot="1">
      <c r="A250" s="321" t="s">
        <v>526</v>
      </c>
      <c r="B250" s="287" t="s">
        <v>353</v>
      </c>
      <c r="C250" s="322"/>
      <c r="D250" s="314"/>
      <c r="E250" s="314"/>
      <c r="F250" s="314"/>
      <c r="G250" s="314"/>
      <c r="H250" s="365">
        <f>SUM(H246:H249)</f>
        <v>28.229</v>
      </c>
      <c r="I250" s="366"/>
    </row>
    <row r="251" s="54" customFormat="1" ht="6" customHeight="1" thickBot="1">
      <c r="A251" s="279"/>
    </row>
    <row r="252" spans="1:9" s="54" customFormat="1" ht="24" customHeight="1" thickBot="1">
      <c r="A252" s="167" t="s">
        <v>527</v>
      </c>
      <c r="B252" s="65" t="s">
        <v>521</v>
      </c>
      <c r="C252" s="64"/>
      <c r="D252" s="168"/>
      <c r="E252" s="168"/>
      <c r="F252" s="168"/>
      <c r="G252" s="168"/>
      <c r="H252" s="168"/>
      <c r="I252" s="169"/>
    </row>
    <row r="253" spans="1:9" s="54" customFormat="1" ht="15">
      <c r="A253" s="361" t="s">
        <v>522</v>
      </c>
      <c r="B253" s="362" t="s">
        <v>353</v>
      </c>
      <c r="C253" s="362"/>
      <c r="D253" s="174">
        <v>11.24</v>
      </c>
      <c r="E253" s="174"/>
      <c r="F253" s="174">
        <v>0.78</v>
      </c>
      <c r="G253" s="174"/>
      <c r="H253" s="174">
        <f>+D253*F253</f>
        <v>8.7672</v>
      </c>
      <c r="I253" s="363"/>
    </row>
    <row r="254" spans="1:9" s="54" customFormat="1" ht="15">
      <c r="A254" s="364" t="s">
        <v>523</v>
      </c>
      <c r="B254" s="152" t="s">
        <v>353</v>
      </c>
      <c r="C254" s="152"/>
      <c r="D254" s="78">
        <v>4.91</v>
      </c>
      <c r="E254" s="78"/>
      <c r="F254" s="78">
        <v>1.3</v>
      </c>
      <c r="G254" s="78"/>
      <c r="H254" s="174">
        <f>+D254*F254</f>
        <v>6.383</v>
      </c>
      <c r="I254" s="80"/>
    </row>
    <row r="255" spans="1:9" s="54" customFormat="1" ht="15">
      <c r="A255" s="364" t="s">
        <v>524</v>
      </c>
      <c r="B255" s="152" t="s">
        <v>353</v>
      </c>
      <c r="C255" s="152"/>
      <c r="D255" s="78">
        <v>10.2</v>
      </c>
      <c r="E255" s="78"/>
      <c r="F255" s="78">
        <v>1.3</v>
      </c>
      <c r="G255" s="78"/>
      <c r="H255" s="174">
        <f>+D255*F255</f>
        <v>13.26</v>
      </c>
      <c r="I255" s="80"/>
    </row>
    <row r="256" spans="1:9" s="54" customFormat="1" ht="15.75" thickBot="1">
      <c r="A256" s="364" t="s">
        <v>525</v>
      </c>
      <c r="B256" s="152" t="s">
        <v>353</v>
      </c>
      <c r="C256" s="152"/>
      <c r="D256" s="78">
        <v>4.6</v>
      </c>
      <c r="E256" s="78"/>
      <c r="F256" s="78">
        <v>0.34</v>
      </c>
      <c r="G256" s="78"/>
      <c r="H256" s="174">
        <f>+D256*F256</f>
        <v>1.564</v>
      </c>
      <c r="I256" s="80"/>
    </row>
    <row r="257" spans="1:9" s="54" customFormat="1" ht="15.75" thickBot="1">
      <c r="A257" s="321" t="s">
        <v>528</v>
      </c>
      <c r="B257" s="287" t="s">
        <v>353</v>
      </c>
      <c r="C257" s="322"/>
      <c r="D257" s="314"/>
      <c r="E257" s="314"/>
      <c r="F257" s="314"/>
      <c r="G257" s="314"/>
      <c r="H257" s="365">
        <f>SUM(H253:H256)</f>
        <v>29.974200000000003</v>
      </c>
      <c r="I257" s="366"/>
    </row>
    <row r="258" spans="1:9" s="54" customFormat="1" ht="15.75" thickBot="1">
      <c r="A258" s="83" t="s">
        <v>529</v>
      </c>
      <c r="B258" s="238" t="s">
        <v>353</v>
      </c>
      <c r="C258" s="238"/>
      <c r="D258" s="86"/>
      <c r="E258" s="86"/>
      <c r="F258" s="86"/>
      <c r="G258" s="86"/>
      <c r="H258" s="102">
        <f>+H257+H250</f>
        <v>58.2032</v>
      </c>
      <c r="I258" s="240" t="s">
        <v>530</v>
      </c>
    </row>
    <row r="259" spans="1:9" s="54" customFormat="1" ht="33" customHeight="1" thickBot="1">
      <c r="A259" s="367" t="s">
        <v>531</v>
      </c>
      <c r="B259" s="322" t="s">
        <v>448</v>
      </c>
      <c r="C259" s="322"/>
      <c r="D259" s="314"/>
      <c r="E259" s="314"/>
      <c r="F259" s="314">
        <v>0.16</v>
      </c>
      <c r="G259" s="314">
        <f>+H258</f>
        <v>58.2032</v>
      </c>
      <c r="H259" s="324">
        <f>+G259*F259</f>
        <v>9.312512</v>
      </c>
      <c r="I259" s="368" t="s">
        <v>532</v>
      </c>
    </row>
    <row r="260" spans="1:9" s="54" customFormat="1" ht="12.75">
      <c r="A260" s="369"/>
      <c r="B260" s="105"/>
      <c r="C260" s="228"/>
      <c r="D260" s="228"/>
      <c r="E260" s="228"/>
      <c r="F260" s="228"/>
      <c r="G260" s="228"/>
      <c r="H260" s="228"/>
      <c r="I260" s="228"/>
    </row>
    <row r="261" spans="1:9" s="54" customFormat="1" ht="15" customHeight="1">
      <c r="A261" s="275"/>
      <c r="B261" s="131"/>
      <c r="C261" s="370"/>
      <c r="D261" s="370"/>
      <c r="E261" s="370"/>
      <c r="F261" s="370"/>
      <c r="G261" s="370"/>
      <c r="H261" s="371"/>
      <c r="I261" s="228"/>
    </row>
    <row r="262" s="54" customFormat="1" ht="13.5" thickBot="1">
      <c r="A262" s="279"/>
    </row>
    <row r="263" spans="1:9" s="54" customFormat="1" ht="31.5" customHeight="1" thickBot="1">
      <c r="A263" s="340" t="s">
        <v>533</v>
      </c>
      <c r="B263" s="194"/>
      <c r="C263" s="194"/>
      <c r="D263" s="194"/>
      <c r="E263" s="194"/>
      <c r="F263" s="194"/>
      <c r="G263" s="194"/>
      <c r="H263" s="194"/>
      <c r="I263" s="195"/>
    </row>
    <row r="264" s="54" customFormat="1" ht="12.75">
      <c r="A264" s="279"/>
    </row>
    <row r="265" s="54" customFormat="1" ht="15">
      <c r="A265" s="144" t="s">
        <v>534</v>
      </c>
    </row>
    <row r="266" s="54" customFormat="1" ht="6" customHeight="1" thickBot="1">
      <c r="A266" s="279"/>
    </row>
    <row r="267" spans="1:9" s="54" customFormat="1" ht="12.75">
      <c r="A267" s="50" t="s">
        <v>341</v>
      </c>
      <c r="B267" s="51" t="s">
        <v>33</v>
      </c>
      <c r="C267" s="51"/>
      <c r="D267" s="52" t="s">
        <v>342</v>
      </c>
      <c r="E267" s="52"/>
      <c r="F267" s="52" t="s">
        <v>344</v>
      </c>
      <c r="G267" s="52"/>
      <c r="H267" s="52" t="s">
        <v>535</v>
      </c>
      <c r="I267" s="109"/>
    </row>
    <row r="268" spans="1:9" s="54" customFormat="1" ht="13.5" thickBot="1">
      <c r="A268" s="280"/>
      <c r="B268" s="281"/>
      <c r="C268" s="281"/>
      <c r="D268" s="282" t="s">
        <v>348</v>
      </c>
      <c r="E268" s="282"/>
      <c r="F268" s="282" t="s">
        <v>349</v>
      </c>
      <c r="G268" s="282"/>
      <c r="H268" s="372" t="s">
        <v>350</v>
      </c>
      <c r="I268" s="295"/>
    </row>
    <row r="269" spans="1:9" s="54" customFormat="1" ht="14.25" thickBot="1">
      <c r="A269" s="283" t="s">
        <v>536</v>
      </c>
      <c r="B269" s="284"/>
      <c r="C269" s="373" t="s">
        <v>537</v>
      </c>
      <c r="D269" s="269"/>
      <c r="E269" s="269"/>
      <c r="F269" s="269"/>
      <c r="G269" s="269"/>
      <c r="H269" s="269"/>
      <c r="I269" s="342"/>
    </row>
    <row r="270" spans="1:9" s="54" customFormat="1" ht="33.75" customHeight="1">
      <c r="A270" s="317" t="s">
        <v>538</v>
      </c>
      <c r="B270" s="116" t="s">
        <v>353</v>
      </c>
      <c r="C270" s="116"/>
      <c r="D270" s="72">
        <v>11.24</v>
      </c>
      <c r="E270" s="72"/>
      <c r="F270" s="72">
        <v>2.5</v>
      </c>
      <c r="G270" s="72"/>
      <c r="H270" s="374">
        <f>D270*F270</f>
        <v>28.1</v>
      </c>
      <c r="I270" s="343"/>
    </row>
    <row r="271" spans="1:9" s="54" customFormat="1" ht="33.75" customHeight="1" thickBot="1">
      <c r="A271" s="291" t="s">
        <v>539</v>
      </c>
      <c r="B271" s="158" t="s">
        <v>448</v>
      </c>
      <c r="C271" s="158"/>
      <c r="D271" s="99"/>
      <c r="E271" s="99"/>
      <c r="F271" s="99">
        <v>0.38</v>
      </c>
      <c r="G271" s="99">
        <f>H270</f>
        <v>28.1</v>
      </c>
      <c r="H271" s="375">
        <f>F271*G271</f>
        <v>10.678</v>
      </c>
      <c r="I271" s="344"/>
    </row>
    <row r="272" s="54" customFormat="1" ht="12.75">
      <c r="A272" s="279"/>
    </row>
    <row r="273" s="54" customFormat="1" ht="19.5" customHeight="1">
      <c r="A273" s="279"/>
    </row>
    <row r="274" spans="1:9" s="54" customFormat="1" ht="15.75" thickBot="1">
      <c r="A274" s="376"/>
      <c r="B274" s="377"/>
      <c r="C274" s="378"/>
      <c r="D274" s="377"/>
      <c r="E274" s="377"/>
      <c r="F274" s="377"/>
      <c r="G274" s="377"/>
      <c r="H274" s="377"/>
      <c r="I274" s="377"/>
    </row>
    <row r="275" spans="1:9" s="54" customFormat="1" ht="12.75">
      <c r="A275" s="50" t="s">
        <v>341</v>
      </c>
      <c r="B275" s="51" t="s">
        <v>33</v>
      </c>
      <c r="C275" s="51"/>
      <c r="D275" s="52" t="s">
        <v>342</v>
      </c>
      <c r="E275" s="52" t="s">
        <v>343</v>
      </c>
      <c r="F275" s="52" t="s">
        <v>344</v>
      </c>
      <c r="G275" s="52" t="s">
        <v>345</v>
      </c>
      <c r="H275" s="53" t="s">
        <v>346</v>
      </c>
      <c r="I275" s="109"/>
    </row>
    <row r="276" spans="1:9" s="54" customFormat="1" ht="13.5" thickBot="1">
      <c r="A276" s="280"/>
      <c r="B276" s="281"/>
      <c r="C276" s="281"/>
      <c r="D276" s="282" t="s">
        <v>348</v>
      </c>
      <c r="E276" s="282" t="s">
        <v>348</v>
      </c>
      <c r="F276" s="282" t="s">
        <v>349</v>
      </c>
      <c r="G276" s="282" t="s">
        <v>348</v>
      </c>
      <c r="H276" s="166" t="s">
        <v>350</v>
      </c>
      <c r="I276" s="295"/>
    </row>
    <row r="277" spans="1:9" s="54" customFormat="1" ht="39.75" thickBot="1">
      <c r="A277" s="379" t="s">
        <v>540</v>
      </c>
      <c r="B277" s="380" t="s">
        <v>353</v>
      </c>
      <c r="C277" s="381"/>
      <c r="D277" s="356"/>
      <c r="E277" s="356"/>
      <c r="F277" s="356"/>
      <c r="G277" s="357"/>
      <c r="H277" s="382"/>
      <c r="I277" s="358"/>
    </row>
    <row r="278" spans="1:9" s="54" customFormat="1" ht="19.5" customHeight="1" thickBot="1">
      <c r="A278" s="383" t="s">
        <v>541</v>
      </c>
      <c r="B278" s="384" t="s">
        <v>353</v>
      </c>
      <c r="C278" s="385"/>
      <c r="D278" s="386"/>
      <c r="E278" s="386"/>
      <c r="F278" s="387">
        <v>150</v>
      </c>
      <c r="G278" s="388">
        <v>0.4</v>
      </c>
      <c r="H278" s="389">
        <f>+G278*F278</f>
        <v>60</v>
      </c>
      <c r="I278" s="390"/>
    </row>
    <row r="279" spans="1:9" s="54" customFormat="1" ht="27" customHeight="1" thickBot="1">
      <c r="A279" s="83" t="s">
        <v>542</v>
      </c>
      <c r="B279" s="84" t="s">
        <v>353</v>
      </c>
      <c r="C279" s="85"/>
      <c r="D279" s="86"/>
      <c r="E279" s="86"/>
      <c r="F279" s="86"/>
      <c r="G279" s="337"/>
      <c r="H279" s="338">
        <f>SUM(H278:H278)</f>
        <v>60</v>
      </c>
      <c r="I279" s="240"/>
    </row>
    <row r="280" spans="1:9" s="54" customFormat="1" ht="39" customHeight="1" thickBot="1">
      <c r="A280" s="379" t="s">
        <v>543</v>
      </c>
      <c r="B280" s="380" t="s">
        <v>353</v>
      </c>
      <c r="C280" s="391"/>
      <c r="D280" s="314"/>
      <c r="E280" s="314"/>
      <c r="F280" s="314"/>
      <c r="G280" s="315"/>
      <c r="H280" s="292"/>
      <c r="I280" s="392"/>
    </row>
    <row r="281" spans="1:9" s="54" customFormat="1" ht="19.5" customHeight="1">
      <c r="A281" s="393" t="s">
        <v>544</v>
      </c>
      <c r="B281" s="384" t="s">
        <v>353</v>
      </c>
      <c r="C281" s="394"/>
      <c r="D281" s="395"/>
      <c r="E281" s="395"/>
      <c r="F281" s="387">
        <v>6.05</v>
      </c>
      <c r="G281" s="388">
        <v>0.35</v>
      </c>
      <c r="H281" s="389">
        <f>F281*G281</f>
        <v>2.1174999999999997</v>
      </c>
      <c r="I281" s="396"/>
    </row>
    <row r="282" spans="1:9" s="54" customFormat="1" ht="19.5" customHeight="1" thickBot="1">
      <c r="A282" s="397" t="s">
        <v>545</v>
      </c>
      <c r="B282" s="398" t="s">
        <v>353</v>
      </c>
      <c r="C282" s="334"/>
      <c r="D282" s="335"/>
      <c r="E282" s="335"/>
      <c r="F282" s="387">
        <v>4.65</v>
      </c>
      <c r="G282" s="388">
        <v>0.35</v>
      </c>
      <c r="H282" s="399">
        <f>F282*G282</f>
        <v>1.6275</v>
      </c>
      <c r="I282" s="400"/>
    </row>
    <row r="283" spans="1:9" s="54" customFormat="1" ht="27" customHeight="1" thickBot="1">
      <c r="A283" s="83" t="s">
        <v>546</v>
      </c>
      <c r="B283" s="84" t="s">
        <v>353</v>
      </c>
      <c r="C283" s="85"/>
      <c r="D283" s="86"/>
      <c r="E283" s="86"/>
      <c r="F283" s="86"/>
      <c r="G283" s="337"/>
      <c r="H283" s="338">
        <f>SUM(H281:H282)</f>
        <v>3.7449999999999997</v>
      </c>
      <c r="I283" s="240"/>
    </row>
    <row r="284" spans="1:9" s="54" customFormat="1" ht="39" customHeight="1" thickBot="1">
      <c r="A284" s="379" t="s">
        <v>547</v>
      </c>
      <c r="B284" s="380" t="s">
        <v>353</v>
      </c>
      <c r="C284" s="391"/>
      <c r="D284" s="314"/>
      <c r="E284" s="314"/>
      <c r="F284" s="314"/>
      <c r="G284" s="315"/>
      <c r="H284" s="292"/>
      <c r="I284" s="392"/>
    </row>
    <row r="285" spans="1:9" s="54" customFormat="1" ht="19.5" customHeight="1">
      <c r="A285" s="401" t="s">
        <v>548</v>
      </c>
      <c r="B285" s="384" t="s">
        <v>353</v>
      </c>
      <c r="C285" s="394"/>
      <c r="D285" s="395"/>
      <c r="E285" s="395"/>
      <c r="F285" s="387">
        <v>7.5</v>
      </c>
      <c r="G285" s="388">
        <v>0.25</v>
      </c>
      <c r="H285" s="389">
        <f>F285*G285</f>
        <v>1.875</v>
      </c>
      <c r="I285" s="396"/>
    </row>
    <row r="286" spans="1:9" s="54" customFormat="1" ht="19.5" customHeight="1">
      <c r="A286" s="383" t="s">
        <v>549</v>
      </c>
      <c r="B286" s="398" t="s">
        <v>353</v>
      </c>
      <c r="C286" s="334"/>
      <c r="D286" s="335"/>
      <c r="E286" s="335"/>
      <c r="F286" s="387">
        <v>12.1</v>
      </c>
      <c r="G286" s="388">
        <v>0.25</v>
      </c>
      <c r="H286" s="399">
        <f>F286*G286</f>
        <v>3.025</v>
      </c>
      <c r="I286" s="400"/>
    </row>
    <row r="287" spans="1:9" s="54" customFormat="1" ht="19.5" customHeight="1">
      <c r="A287" s="383" t="s">
        <v>550</v>
      </c>
      <c r="B287" s="398" t="s">
        <v>353</v>
      </c>
      <c r="C287" s="334"/>
      <c r="D287" s="335"/>
      <c r="E287" s="335"/>
      <c r="F287" s="387">
        <v>5.5</v>
      </c>
      <c r="G287" s="388">
        <v>0.25</v>
      </c>
      <c r="H287" s="399">
        <f>F287*G287</f>
        <v>1.375</v>
      </c>
      <c r="I287" s="400"/>
    </row>
    <row r="288" spans="1:9" s="54" customFormat="1" ht="19.5" customHeight="1" thickBot="1">
      <c r="A288" s="383" t="s">
        <v>551</v>
      </c>
      <c r="B288" s="398" t="s">
        <v>353</v>
      </c>
      <c r="C288" s="334"/>
      <c r="D288" s="335"/>
      <c r="E288" s="335"/>
      <c r="F288" s="387">
        <v>21.7</v>
      </c>
      <c r="G288" s="388">
        <v>0.25</v>
      </c>
      <c r="H288" s="399">
        <f>F288*G288</f>
        <v>5.425</v>
      </c>
      <c r="I288" s="400"/>
    </row>
    <row r="289" spans="1:9" s="54" customFormat="1" ht="27" customHeight="1" thickBot="1">
      <c r="A289" s="83" t="s">
        <v>552</v>
      </c>
      <c r="B289" s="84" t="s">
        <v>353</v>
      </c>
      <c r="C289" s="85"/>
      <c r="D289" s="86"/>
      <c r="E289" s="86"/>
      <c r="F289" s="86"/>
      <c r="G289" s="337"/>
      <c r="H289" s="338">
        <f>SUM(H285:H288)</f>
        <v>11.7</v>
      </c>
      <c r="I289" s="240"/>
    </row>
    <row r="290" spans="1:9" s="54" customFormat="1" ht="27" customHeight="1" thickBot="1">
      <c r="A290" s="83" t="s">
        <v>553</v>
      </c>
      <c r="B290" s="84" t="s">
        <v>353</v>
      </c>
      <c r="C290" s="85"/>
      <c r="D290" s="86"/>
      <c r="E290" s="86"/>
      <c r="F290" s="86"/>
      <c r="G290" s="337"/>
      <c r="H290" s="338">
        <f>SUM(H279,H283,H289)</f>
        <v>75.445</v>
      </c>
      <c r="I290" s="240" t="s">
        <v>554</v>
      </c>
    </row>
    <row r="291" s="54" customFormat="1" ht="22.5" customHeight="1">
      <c r="A291" s="279"/>
    </row>
    <row r="292" spans="1:9" s="54" customFormat="1" ht="12.75">
      <c r="A292" s="402"/>
      <c r="B292" s="403"/>
      <c r="C292" s="228"/>
      <c r="D292" s="228"/>
      <c r="E292" s="228"/>
      <c r="F292" s="228"/>
      <c r="G292" s="228"/>
      <c r="H292" s="228"/>
      <c r="I292" s="228"/>
    </row>
    <row r="293" s="54" customFormat="1" ht="13.5" thickBot="1">
      <c r="A293" s="279"/>
    </row>
    <row r="294" spans="1:9" s="54" customFormat="1" ht="31.5" customHeight="1" thickBot="1">
      <c r="A294" s="340" t="s">
        <v>555</v>
      </c>
      <c r="B294" s="194"/>
      <c r="C294" s="194"/>
      <c r="D294" s="194"/>
      <c r="E294" s="194"/>
      <c r="F294" s="194"/>
      <c r="G294" s="194"/>
      <c r="H294" s="194"/>
      <c r="I294" s="195"/>
    </row>
    <row r="295" s="54" customFormat="1" ht="13.5" thickBot="1">
      <c r="A295" s="279"/>
    </row>
    <row r="296" spans="1:9" s="54" customFormat="1" ht="12.75">
      <c r="A296" s="50" t="s">
        <v>341</v>
      </c>
      <c r="B296" s="51" t="s">
        <v>33</v>
      </c>
      <c r="C296" s="51" t="s">
        <v>384</v>
      </c>
      <c r="D296" s="52" t="s">
        <v>342</v>
      </c>
      <c r="E296" s="52" t="s">
        <v>343</v>
      </c>
      <c r="F296" s="52"/>
      <c r="G296" s="52"/>
      <c r="H296" s="53" t="s">
        <v>344</v>
      </c>
      <c r="I296" s="109"/>
    </row>
    <row r="297" spans="1:9" s="54" customFormat="1" ht="13.5" thickBot="1">
      <c r="A297" s="55"/>
      <c r="B297" s="56"/>
      <c r="C297" s="281"/>
      <c r="D297" s="282" t="s">
        <v>348</v>
      </c>
      <c r="E297" s="282" t="s">
        <v>348</v>
      </c>
      <c r="F297" s="282"/>
      <c r="G297" s="282"/>
      <c r="H297" s="166" t="s">
        <v>349</v>
      </c>
      <c r="I297" s="295"/>
    </row>
    <row r="298" spans="1:9" s="54" customFormat="1" ht="27.75" customHeight="1">
      <c r="A298" s="404" t="s">
        <v>556</v>
      </c>
      <c r="B298" s="384" t="s">
        <v>371</v>
      </c>
      <c r="C298" s="405">
        <v>1</v>
      </c>
      <c r="D298" s="406">
        <v>38.1</v>
      </c>
      <c r="E298" s="406">
        <v>7.5</v>
      </c>
      <c r="F298" s="406"/>
      <c r="G298" s="407"/>
      <c r="H298" s="408">
        <f>+E298*D298*C298</f>
        <v>285.75</v>
      </c>
      <c r="I298" s="409"/>
    </row>
    <row r="299" spans="1:9" s="54" customFormat="1" ht="27.75" customHeight="1">
      <c r="A299" s="410" t="s">
        <v>557</v>
      </c>
      <c r="B299" s="398" t="s">
        <v>458</v>
      </c>
      <c r="C299" s="411">
        <v>1</v>
      </c>
      <c r="D299" s="412">
        <v>38.1</v>
      </c>
      <c r="E299" s="412">
        <v>7.5</v>
      </c>
      <c r="F299" s="412"/>
      <c r="G299" s="413"/>
      <c r="H299" s="414">
        <f>+E299*D299*C299</f>
        <v>285.75</v>
      </c>
      <c r="I299" s="415"/>
    </row>
    <row r="300" spans="1:9" s="54" customFormat="1" ht="27.75" customHeight="1">
      <c r="A300" s="410" t="s">
        <v>558</v>
      </c>
      <c r="B300" s="398" t="s">
        <v>371</v>
      </c>
      <c r="C300" s="411">
        <v>1</v>
      </c>
      <c r="D300" s="412">
        <v>38.1</v>
      </c>
      <c r="E300" s="412">
        <v>7.5</v>
      </c>
      <c r="F300" s="412"/>
      <c r="G300" s="413"/>
      <c r="H300" s="414">
        <f>+E300*D300*C300</f>
        <v>285.75</v>
      </c>
      <c r="I300" s="415"/>
    </row>
    <row r="301" spans="1:9" s="54" customFormat="1" ht="27.75" customHeight="1">
      <c r="A301" s="410" t="s">
        <v>559</v>
      </c>
      <c r="B301" s="398" t="s">
        <v>371</v>
      </c>
      <c r="C301" s="411">
        <v>1</v>
      </c>
      <c r="D301" s="412">
        <v>38.1</v>
      </c>
      <c r="E301" s="412">
        <v>7.5</v>
      </c>
      <c r="F301" s="412"/>
      <c r="G301" s="413"/>
      <c r="H301" s="414">
        <f>+E301*D301*C301</f>
        <v>285.75</v>
      </c>
      <c r="I301" s="415"/>
    </row>
    <row r="302" spans="1:10" s="54" customFormat="1" ht="27.75" customHeight="1">
      <c r="A302" s="516" t="s">
        <v>637</v>
      </c>
      <c r="B302" s="398" t="s">
        <v>371</v>
      </c>
      <c r="C302" s="411">
        <v>1</v>
      </c>
      <c r="D302" s="412">
        <v>5.48</v>
      </c>
      <c r="E302" s="412">
        <v>7.5</v>
      </c>
      <c r="F302" s="412"/>
      <c r="G302" s="413"/>
      <c r="H302" s="416">
        <f>+C302*E302*D302</f>
        <v>41.1</v>
      </c>
      <c r="I302" s="415"/>
      <c r="J302" s="54" t="s">
        <v>636</v>
      </c>
    </row>
    <row r="303" spans="1:9" s="54" customFormat="1" ht="27.75" customHeight="1" thickBot="1">
      <c r="A303" s="517" t="s">
        <v>638</v>
      </c>
      <c r="B303" s="417" t="s">
        <v>371</v>
      </c>
      <c r="C303" s="418">
        <v>2</v>
      </c>
      <c r="D303" s="419">
        <v>38.1</v>
      </c>
      <c r="E303" s="419">
        <v>0.5</v>
      </c>
      <c r="F303" s="419"/>
      <c r="G303" s="420"/>
      <c r="H303" s="421">
        <f>+E303*D303*C303</f>
        <v>38.1</v>
      </c>
      <c r="I303" s="422"/>
    </row>
    <row r="304" spans="1:9" s="54" customFormat="1" ht="12.75">
      <c r="A304" s="423"/>
      <c r="B304" s="360"/>
      <c r="C304" s="360"/>
      <c r="D304" s="360"/>
      <c r="E304" s="360"/>
      <c r="F304" s="360"/>
      <c r="G304" s="360"/>
      <c r="H304" s="360"/>
      <c r="I304" s="360"/>
    </row>
    <row r="305" s="54" customFormat="1" ht="13.5" thickBot="1">
      <c r="A305" s="279"/>
    </row>
    <row r="306" spans="1:9" s="54" customFormat="1" ht="31.5" customHeight="1" thickBot="1">
      <c r="A306" s="340" t="s">
        <v>560</v>
      </c>
      <c r="B306" s="194"/>
      <c r="C306" s="194"/>
      <c r="D306" s="194"/>
      <c r="E306" s="194"/>
      <c r="F306" s="194"/>
      <c r="G306" s="194"/>
      <c r="H306" s="194"/>
      <c r="I306" s="195"/>
    </row>
    <row r="307" s="54" customFormat="1" ht="12.75">
      <c r="A307" s="279"/>
    </row>
    <row r="308" s="54" customFormat="1" ht="15">
      <c r="A308" s="144" t="s">
        <v>561</v>
      </c>
    </row>
    <row r="309" s="54" customFormat="1" ht="11.25" customHeight="1" thickBot="1">
      <c r="A309" s="144"/>
    </row>
    <row r="310" spans="1:9" s="54" customFormat="1" ht="12.75">
      <c r="A310" s="50" t="s">
        <v>341</v>
      </c>
      <c r="B310" s="51" t="s">
        <v>33</v>
      </c>
      <c r="C310" s="51" t="s">
        <v>384</v>
      </c>
      <c r="D310" s="52" t="s">
        <v>342</v>
      </c>
      <c r="E310" s="52" t="s">
        <v>343</v>
      </c>
      <c r="F310" s="52"/>
      <c r="G310" s="52"/>
      <c r="H310" s="53" t="s">
        <v>344</v>
      </c>
      <c r="I310" s="109" t="s">
        <v>347</v>
      </c>
    </row>
    <row r="311" spans="1:9" s="54" customFormat="1" ht="13.5" thickBot="1">
      <c r="A311" s="55"/>
      <c r="B311" s="56"/>
      <c r="C311" s="56" t="s">
        <v>385</v>
      </c>
      <c r="D311" s="57" t="s">
        <v>348</v>
      </c>
      <c r="E311" s="57" t="s">
        <v>348</v>
      </c>
      <c r="F311" s="57"/>
      <c r="G311" s="57"/>
      <c r="H311" s="58" t="s">
        <v>349</v>
      </c>
      <c r="I311" s="111"/>
    </row>
    <row r="312" spans="1:9" s="54" customFormat="1" ht="26.25">
      <c r="A312" s="424" t="s">
        <v>562</v>
      </c>
      <c r="B312" s="425" t="s">
        <v>371</v>
      </c>
      <c r="C312" s="119"/>
      <c r="D312" s="362">
        <v>16</v>
      </c>
      <c r="E312" s="362">
        <v>9.85</v>
      </c>
      <c r="F312" s="362"/>
      <c r="G312" s="426"/>
      <c r="H312" s="427">
        <f>+D312*E312</f>
        <v>157.6</v>
      </c>
      <c r="I312" s="428"/>
    </row>
    <row r="313" spans="1:9" s="54" customFormat="1" ht="39.75" thickBot="1">
      <c r="A313" s="410" t="s">
        <v>563</v>
      </c>
      <c r="B313" s="398" t="s">
        <v>371</v>
      </c>
      <c r="C313" s="77"/>
      <c r="D313" s="362">
        <v>39.59</v>
      </c>
      <c r="E313" s="362">
        <v>2.37</v>
      </c>
      <c r="F313" s="362"/>
      <c r="G313" s="426"/>
      <c r="H313" s="429">
        <f>+D313*E313</f>
        <v>93.82830000000001</v>
      </c>
      <c r="I313" s="428"/>
    </row>
    <row r="314" spans="1:9" s="54" customFormat="1" ht="12.75">
      <c r="A314" s="50" t="s">
        <v>341</v>
      </c>
      <c r="B314" s="51" t="s">
        <v>33</v>
      </c>
      <c r="C314" s="430" t="s">
        <v>345</v>
      </c>
      <c r="D314" s="431" t="s">
        <v>342</v>
      </c>
      <c r="E314" s="431"/>
      <c r="F314" s="431"/>
      <c r="G314" s="431"/>
      <c r="H314" s="431" t="s">
        <v>344</v>
      </c>
      <c r="I314" s="109" t="s">
        <v>347</v>
      </c>
    </row>
    <row r="315" spans="1:9" s="54" customFormat="1" ht="13.5" thickBot="1">
      <c r="A315" s="55"/>
      <c r="B315" s="56"/>
      <c r="C315" s="432" t="s">
        <v>348</v>
      </c>
      <c r="D315" s="433" t="s">
        <v>348</v>
      </c>
      <c r="E315" s="433"/>
      <c r="F315" s="433"/>
      <c r="G315" s="433"/>
      <c r="H315" s="434" t="s">
        <v>349</v>
      </c>
      <c r="I315" s="111"/>
    </row>
    <row r="316" spans="1:9" s="54" customFormat="1" ht="28.5" customHeight="1">
      <c r="A316" s="306" t="s">
        <v>564</v>
      </c>
      <c r="B316" s="435" t="s">
        <v>371</v>
      </c>
      <c r="C316" s="436"/>
      <c r="D316" s="320"/>
      <c r="E316" s="320"/>
      <c r="F316" s="320"/>
      <c r="G316" s="437"/>
      <c r="H316" s="438"/>
      <c r="I316" s="439"/>
    </row>
    <row r="317" spans="1:9" s="54" customFormat="1" ht="18" customHeight="1">
      <c r="A317" s="440" t="s">
        <v>565</v>
      </c>
      <c r="B317" s="435" t="s">
        <v>371</v>
      </c>
      <c r="C317" s="152">
        <v>2.3</v>
      </c>
      <c r="D317" s="152">
        <v>24.1</v>
      </c>
      <c r="E317" s="152"/>
      <c r="F317" s="152"/>
      <c r="G317" s="441"/>
      <c r="H317" s="442">
        <f>+C317*D317</f>
        <v>55.43</v>
      </c>
      <c r="I317" s="334"/>
    </row>
    <row r="318" spans="1:9" s="54" customFormat="1" ht="18" customHeight="1">
      <c r="A318" s="440" t="s">
        <v>566</v>
      </c>
      <c r="B318" s="435" t="s">
        <v>371</v>
      </c>
      <c r="C318" s="152">
        <v>1.55</v>
      </c>
      <c r="D318" s="152">
        <v>24.1</v>
      </c>
      <c r="E318" s="152"/>
      <c r="F318" s="152"/>
      <c r="G318" s="441"/>
      <c r="H318" s="442">
        <f>+C318*D318</f>
        <v>37.355000000000004</v>
      </c>
      <c r="I318" s="334"/>
    </row>
    <row r="319" spans="1:9" s="54" customFormat="1" ht="18" customHeight="1">
      <c r="A319" s="440" t="s">
        <v>567</v>
      </c>
      <c r="B319" s="435" t="s">
        <v>371</v>
      </c>
      <c r="C319" s="152">
        <v>2.3</v>
      </c>
      <c r="D319" s="152">
        <v>25.6</v>
      </c>
      <c r="E319" s="152"/>
      <c r="F319" s="152"/>
      <c r="G319" s="441"/>
      <c r="H319" s="442">
        <f>+C319*D319</f>
        <v>58.879999999999995</v>
      </c>
      <c r="I319" s="334"/>
    </row>
    <row r="320" spans="1:9" s="54" customFormat="1" ht="18" customHeight="1" thickBot="1">
      <c r="A320" s="440" t="s">
        <v>568</v>
      </c>
      <c r="B320" s="435" t="s">
        <v>371</v>
      </c>
      <c r="C320" s="152">
        <v>1.55</v>
      </c>
      <c r="D320" s="152">
        <v>25.6</v>
      </c>
      <c r="E320" s="152"/>
      <c r="F320" s="152"/>
      <c r="G320" s="441"/>
      <c r="H320" s="442">
        <f>+C320*D320</f>
        <v>39.68000000000001</v>
      </c>
      <c r="I320" s="334"/>
    </row>
    <row r="321" spans="1:9" s="54" customFormat="1" ht="22.5" customHeight="1" thickBot="1">
      <c r="A321" s="83" t="s">
        <v>569</v>
      </c>
      <c r="B321" s="238" t="s">
        <v>371</v>
      </c>
      <c r="C321" s="238"/>
      <c r="D321" s="86"/>
      <c r="E321" s="86"/>
      <c r="F321" s="86"/>
      <c r="G321" s="337"/>
      <c r="H321" s="338">
        <f>SUM(H317:H320)</f>
        <v>191.345</v>
      </c>
      <c r="I321" s="240" t="s">
        <v>570</v>
      </c>
    </row>
    <row r="322" spans="1:9" s="54" customFormat="1" ht="28.5" customHeight="1">
      <c r="A322" s="275"/>
      <c r="B322" s="403"/>
      <c r="C322" s="105"/>
      <c r="D322" s="105"/>
      <c r="E322" s="105"/>
      <c r="F322" s="105"/>
      <c r="G322" s="105"/>
      <c r="H322" s="443"/>
      <c r="I322" s="377"/>
    </row>
    <row r="323" spans="1:9" s="54" customFormat="1" ht="15">
      <c r="A323" s="144" t="s">
        <v>571</v>
      </c>
      <c r="B323" s="228"/>
      <c r="C323" s="105"/>
      <c r="D323" s="105"/>
      <c r="E323" s="105"/>
      <c r="F323" s="105"/>
      <c r="G323" s="105"/>
      <c r="H323" s="105"/>
      <c r="I323" s="228"/>
    </row>
    <row r="324" spans="1:9" s="54" customFormat="1" ht="8.25" customHeight="1" thickBot="1">
      <c r="A324" s="144"/>
      <c r="B324" s="228"/>
      <c r="C324" s="105"/>
      <c r="D324" s="105"/>
      <c r="E324" s="105"/>
      <c r="F324" s="105"/>
      <c r="G324" s="105"/>
      <c r="H324" s="105"/>
      <c r="I324" s="228"/>
    </row>
    <row r="325" spans="1:9" s="54" customFormat="1" ht="12.75">
      <c r="A325" s="50" t="s">
        <v>341</v>
      </c>
      <c r="B325" s="51" t="s">
        <v>33</v>
      </c>
      <c r="C325" s="51" t="s">
        <v>384</v>
      </c>
      <c r="D325" s="52" t="s">
        <v>342</v>
      </c>
      <c r="E325" s="52" t="s">
        <v>343</v>
      </c>
      <c r="F325" s="52"/>
      <c r="G325" s="52"/>
      <c r="H325" s="53" t="s">
        <v>344</v>
      </c>
      <c r="I325" s="109" t="s">
        <v>347</v>
      </c>
    </row>
    <row r="326" spans="1:9" s="54" customFormat="1" ht="13.5" thickBot="1">
      <c r="A326" s="55"/>
      <c r="B326" s="56"/>
      <c r="C326" s="56" t="s">
        <v>385</v>
      </c>
      <c r="D326" s="57" t="s">
        <v>348</v>
      </c>
      <c r="E326" s="57" t="s">
        <v>348</v>
      </c>
      <c r="F326" s="57"/>
      <c r="G326" s="57"/>
      <c r="H326" s="166" t="s">
        <v>349</v>
      </c>
      <c r="I326" s="295"/>
    </row>
    <row r="327" spans="1:9" s="54" customFormat="1" ht="23.25" customHeight="1" thickBot="1">
      <c r="A327" s="444" t="s">
        <v>572</v>
      </c>
      <c r="B327" s="312" t="s">
        <v>349</v>
      </c>
      <c r="C327" s="445">
        <v>1</v>
      </c>
      <c r="D327" s="287">
        <v>16.815</v>
      </c>
      <c r="E327" s="287">
        <v>1.61</v>
      </c>
      <c r="F327" s="287"/>
      <c r="G327" s="446"/>
      <c r="H327" s="408">
        <f>+D327*E327*C327</f>
        <v>27.072150000000004</v>
      </c>
      <c r="I327" s="358"/>
    </row>
    <row r="328" spans="1:9" s="54" customFormat="1" ht="23.25" customHeight="1" thickBot="1">
      <c r="A328" s="444" t="s">
        <v>573</v>
      </c>
      <c r="B328" s="312" t="s">
        <v>350</v>
      </c>
      <c r="C328" s="445">
        <v>1</v>
      </c>
      <c r="D328" s="287">
        <v>22.71</v>
      </c>
      <c r="E328" s="287">
        <v>0.36</v>
      </c>
      <c r="F328" s="287"/>
      <c r="G328" s="446"/>
      <c r="H328" s="408">
        <f>+D328*E328*C328</f>
        <v>8.1756</v>
      </c>
      <c r="I328" s="358"/>
    </row>
    <row r="329" s="54" customFormat="1" ht="12.75">
      <c r="A329" s="279"/>
    </row>
    <row r="330" s="54" customFormat="1" ht="12.75">
      <c r="A330" s="279"/>
    </row>
    <row r="331" s="54" customFormat="1" ht="15">
      <c r="A331" s="144" t="s">
        <v>574</v>
      </c>
    </row>
    <row r="332" s="54" customFormat="1" ht="13.5" thickBot="1">
      <c r="A332" s="279"/>
    </row>
    <row r="333" spans="1:9" s="54" customFormat="1" ht="12.75">
      <c r="A333" s="50" t="s">
        <v>341</v>
      </c>
      <c r="B333" s="51" t="s">
        <v>33</v>
      </c>
      <c r="C333" s="51" t="s">
        <v>384</v>
      </c>
      <c r="D333" s="52" t="s">
        <v>342</v>
      </c>
      <c r="E333" s="52"/>
      <c r="F333" s="52"/>
      <c r="G333" s="52"/>
      <c r="H333" s="53" t="s">
        <v>342</v>
      </c>
      <c r="I333" s="109" t="s">
        <v>347</v>
      </c>
    </row>
    <row r="334" spans="1:9" s="54" customFormat="1" ht="13.5" thickBot="1">
      <c r="A334" s="280"/>
      <c r="B334" s="281"/>
      <c r="C334" s="281" t="s">
        <v>385</v>
      </c>
      <c r="D334" s="282" t="s">
        <v>348</v>
      </c>
      <c r="E334" s="282"/>
      <c r="F334" s="282"/>
      <c r="G334" s="282"/>
      <c r="H334" s="166" t="s">
        <v>348</v>
      </c>
      <c r="I334" s="295"/>
    </row>
    <row r="335" spans="1:9" s="54" customFormat="1" ht="20.25" customHeight="1" thickBot="1">
      <c r="A335" s="286" t="s">
        <v>575</v>
      </c>
      <c r="B335" s="287" t="s">
        <v>348</v>
      </c>
      <c r="C335" s="287">
        <v>2</v>
      </c>
      <c r="D335" s="287">
        <v>115</v>
      </c>
      <c r="E335" s="287"/>
      <c r="F335" s="287"/>
      <c r="G335" s="446"/>
      <c r="H335" s="447">
        <f>C335*D335</f>
        <v>230</v>
      </c>
      <c r="I335" s="358" t="s">
        <v>576</v>
      </c>
    </row>
    <row r="336" s="54" customFormat="1" ht="12.75">
      <c r="A336" s="279"/>
    </row>
    <row r="337" s="54" customFormat="1" ht="12.75">
      <c r="A337" s="279"/>
    </row>
    <row r="338" s="54" customFormat="1" ht="12.75">
      <c r="A338" s="279"/>
    </row>
    <row r="339" s="54" customFormat="1" ht="13.5" thickBot="1">
      <c r="A339" s="279"/>
    </row>
    <row r="340" spans="1:9" s="54" customFormat="1" ht="31.5" customHeight="1" thickBot="1">
      <c r="A340" s="340" t="s">
        <v>577</v>
      </c>
      <c r="B340" s="194"/>
      <c r="C340" s="194"/>
      <c r="D340" s="194"/>
      <c r="E340" s="194"/>
      <c r="F340" s="194"/>
      <c r="G340" s="194"/>
      <c r="H340" s="194"/>
      <c r="I340" s="195"/>
    </row>
    <row r="341" s="54" customFormat="1" ht="12.75">
      <c r="A341" s="279"/>
    </row>
    <row r="342" s="54" customFormat="1" ht="15">
      <c r="A342" s="144" t="s">
        <v>578</v>
      </c>
    </row>
    <row r="343" s="54" customFormat="1" ht="7.5" customHeight="1" thickBot="1">
      <c r="A343" s="279"/>
    </row>
    <row r="344" spans="1:9" s="54" customFormat="1" ht="12.75">
      <c r="A344" s="50" t="s">
        <v>341</v>
      </c>
      <c r="B344" s="51" t="s">
        <v>33</v>
      </c>
      <c r="C344" s="51" t="s">
        <v>384</v>
      </c>
      <c r="D344" s="52" t="s">
        <v>342</v>
      </c>
      <c r="E344" s="52"/>
      <c r="F344" s="52"/>
      <c r="G344" s="52"/>
      <c r="H344" s="52" t="s">
        <v>342</v>
      </c>
      <c r="I344" s="109" t="s">
        <v>347</v>
      </c>
    </row>
    <row r="345" spans="1:9" s="54" customFormat="1" ht="13.5" thickBot="1">
      <c r="A345" s="55"/>
      <c r="B345" s="56"/>
      <c r="C345" s="56" t="s">
        <v>385</v>
      </c>
      <c r="D345" s="57" t="s">
        <v>348</v>
      </c>
      <c r="E345" s="57"/>
      <c r="F345" s="57"/>
      <c r="G345" s="57"/>
      <c r="H345" s="57" t="s">
        <v>348</v>
      </c>
      <c r="I345" s="111"/>
    </row>
    <row r="346" spans="1:9" s="54" customFormat="1" ht="20.25" customHeight="1" thickBot="1">
      <c r="A346" s="448" t="s">
        <v>579</v>
      </c>
      <c r="B346" s="158" t="s">
        <v>348</v>
      </c>
      <c r="C346" s="449">
        <v>1</v>
      </c>
      <c r="D346" s="449">
        <v>2</v>
      </c>
      <c r="E346" s="449"/>
      <c r="F346" s="449"/>
      <c r="G346" s="449"/>
      <c r="H346" s="450">
        <f>+C346*D346</f>
        <v>2</v>
      </c>
      <c r="I346" s="451"/>
    </row>
    <row r="347" s="54" customFormat="1" ht="12.75">
      <c r="A347" s="279"/>
    </row>
    <row r="348" s="54" customFormat="1" ht="15">
      <c r="A348" s="144" t="s">
        <v>580</v>
      </c>
    </row>
    <row r="349" s="54" customFormat="1" ht="6.75" customHeight="1" thickBot="1">
      <c r="A349" s="279"/>
    </row>
    <row r="350" spans="1:9" s="54" customFormat="1" ht="36" customHeight="1">
      <c r="A350" s="151" t="s">
        <v>581</v>
      </c>
      <c r="B350" s="152" t="s">
        <v>348</v>
      </c>
      <c r="C350" s="335"/>
      <c r="D350" s="335"/>
      <c r="E350" s="335"/>
      <c r="F350" s="335"/>
      <c r="G350" s="335"/>
      <c r="H350" s="452">
        <v>39</v>
      </c>
      <c r="I350" s="453" t="s">
        <v>582</v>
      </c>
    </row>
    <row r="351" spans="1:9" s="54" customFormat="1" ht="20.25" customHeight="1">
      <c r="A351" s="248" t="s">
        <v>583</v>
      </c>
      <c r="B351" s="152" t="s">
        <v>348</v>
      </c>
      <c r="C351" s="454">
        <v>3</v>
      </c>
      <c r="D351" s="454">
        <v>0.5</v>
      </c>
      <c r="E351" s="454"/>
      <c r="F351" s="454"/>
      <c r="G351" s="454"/>
      <c r="H351" s="455">
        <f>+C351*D351</f>
        <v>1.5</v>
      </c>
      <c r="I351" s="456"/>
    </row>
    <row r="352" s="54" customFormat="1" ht="12.75">
      <c r="A352" s="279"/>
    </row>
    <row r="353" s="54" customFormat="1" ht="12.75">
      <c r="A353" s="279"/>
    </row>
    <row r="354" s="54" customFormat="1" ht="13.5" thickBot="1">
      <c r="A354" s="279"/>
    </row>
    <row r="355" spans="1:9" s="54" customFormat="1" ht="31.5" customHeight="1" thickBot="1">
      <c r="A355" s="340" t="s">
        <v>584</v>
      </c>
      <c r="B355" s="194"/>
      <c r="C355" s="194"/>
      <c r="D355" s="194"/>
      <c r="E355" s="194"/>
      <c r="F355" s="194"/>
      <c r="G355" s="194"/>
      <c r="H355" s="194"/>
      <c r="I355" s="195"/>
    </row>
    <row r="356" s="54" customFormat="1" ht="12.75">
      <c r="A356" s="279"/>
    </row>
    <row r="357" s="54" customFormat="1" ht="12.75">
      <c r="A357" s="279"/>
    </row>
    <row r="358" s="54" customFormat="1" ht="15">
      <c r="A358" s="144" t="s">
        <v>585</v>
      </c>
    </row>
    <row r="359" s="54" customFormat="1" ht="6" customHeight="1" thickBot="1">
      <c r="A359" s="144"/>
    </row>
    <row r="360" spans="1:9" s="54" customFormat="1" ht="12.75">
      <c r="A360" s="50" t="s">
        <v>341</v>
      </c>
      <c r="B360" s="51" t="s">
        <v>33</v>
      </c>
      <c r="C360" s="51" t="s">
        <v>384</v>
      </c>
      <c r="D360" s="52"/>
      <c r="E360" s="52"/>
      <c r="F360" s="52"/>
      <c r="G360" s="52"/>
      <c r="H360" s="53" t="s">
        <v>384</v>
      </c>
      <c r="I360" s="53" t="s">
        <v>347</v>
      </c>
    </row>
    <row r="361" spans="1:9" s="54" customFormat="1" ht="13.5" thickBot="1">
      <c r="A361" s="55"/>
      <c r="B361" s="56"/>
      <c r="C361" s="56" t="s">
        <v>385</v>
      </c>
      <c r="D361" s="57"/>
      <c r="E361" s="57"/>
      <c r="F361" s="57"/>
      <c r="G361" s="57"/>
      <c r="H361" s="58" t="s">
        <v>385</v>
      </c>
      <c r="I361" s="58"/>
    </row>
    <row r="362" spans="1:9" s="54" customFormat="1" ht="21" customHeight="1">
      <c r="A362" s="147" t="s">
        <v>260</v>
      </c>
      <c r="B362" s="116" t="s">
        <v>385</v>
      </c>
      <c r="C362" s="457">
        <v>2</v>
      </c>
      <c r="D362" s="395"/>
      <c r="E362" s="395"/>
      <c r="F362" s="395"/>
      <c r="G362" s="458"/>
      <c r="H362" s="459">
        <v>2</v>
      </c>
      <c r="I362" s="460" t="s">
        <v>586</v>
      </c>
    </row>
    <row r="363" spans="1:9" s="54" customFormat="1" ht="27" thickBot="1">
      <c r="A363" s="448" t="s">
        <v>587</v>
      </c>
      <c r="B363" s="158" t="s">
        <v>385</v>
      </c>
      <c r="C363" s="210">
        <v>2</v>
      </c>
      <c r="D363" s="449"/>
      <c r="E363" s="449"/>
      <c r="F363" s="449"/>
      <c r="G363" s="461"/>
      <c r="H363" s="462">
        <v>2</v>
      </c>
      <c r="I363" s="451" t="s">
        <v>586</v>
      </c>
    </row>
    <row r="364" spans="1:9" s="54" customFormat="1" ht="23.25" customHeight="1" thickBot="1">
      <c r="A364" s="463" t="s">
        <v>588</v>
      </c>
      <c r="B364" s="287" t="s">
        <v>385</v>
      </c>
      <c r="C364" s="464">
        <v>2</v>
      </c>
      <c r="D364" s="356"/>
      <c r="E364" s="356"/>
      <c r="F364" s="356"/>
      <c r="G364" s="357"/>
      <c r="H364" s="465">
        <v>2</v>
      </c>
      <c r="I364" s="382" t="s">
        <v>586</v>
      </c>
    </row>
    <row r="365" s="54" customFormat="1" ht="12.75">
      <c r="A365" s="279"/>
    </row>
    <row r="366" s="54" customFormat="1" ht="12.75">
      <c r="A366" s="279"/>
    </row>
    <row r="367" s="54" customFormat="1" ht="15">
      <c r="A367" s="144" t="s">
        <v>589</v>
      </c>
    </row>
    <row r="368" s="54" customFormat="1" ht="6" customHeight="1" thickBot="1">
      <c r="A368" s="144"/>
    </row>
    <row r="369" spans="1:9" s="54" customFormat="1" ht="12.75">
      <c r="A369" s="466" t="s">
        <v>341</v>
      </c>
      <c r="B369" s="51" t="s">
        <v>33</v>
      </c>
      <c r="C369" s="51" t="s">
        <v>384</v>
      </c>
      <c r="D369" s="52"/>
      <c r="E369" s="52"/>
      <c r="F369" s="52"/>
      <c r="G369" s="52"/>
      <c r="H369" s="109" t="s">
        <v>384</v>
      </c>
      <c r="I369" s="109" t="s">
        <v>347</v>
      </c>
    </row>
    <row r="370" spans="1:9" s="54" customFormat="1" ht="13.5" thickBot="1">
      <c r="A370" s="467"/>
      <c r="B370" s="56"/>
      <c r="C370" s="56" t="s">
        <v>385</v>
      </c>
      <c r="D370" s="57"/>
      <c r="E370" s="57"/>
      <c r="F370" s="57"/>
      <c r="G370" s="57"/>
      <c r="H370" s="111" t="s">
        <v>385</v>
      </c>
      <c r="I370" s="111"/>
    </row>
    <row r="371" spans="1:9" s="54" customFormat="1" ht="24" customHeight="1">
      <c r="A371" s="404" t="s">
        <v>278</v>
      </c>
      <c r="B371" s="70" t="s">
        <v>385</v>
      </c>
      <c r="C371" s="71">
        <v>1</v>
      </c>
      <c r="D371" s="395"/>
      <c r="E371" s="395"/>
      <c r="F371" s="395"/>
      <c r="G371" s="395"/>
      <c r="H371" s="468">
        <v>1</v>
      </c>
      <c r="I371" s="396"/>
    </row>
    <row r="372" s="54" customFormat="1" ht="12.75">
      <c r="A372" s="279"/>
    </row>
    <row r="373" s="54" customFormat="1" ht="12.75">
      <c r="A373" s="279"/>
    </row>
    <row r="374" s="54" customFormat="1" ht="15">
      <c r="A374" s="144" t="s">
        <v>590</v>
      </c>
    </row>
    <row r="375" s="54" customFormat="1" ht="13.5" thickBot="1">
      <c r="A375" s="279"/>
    </row>
    <row r="376" spans="1:9" s="54" customFormat="1" ht="12.75">
      <c r="A376" s="469" t="s">
        <v>591</v>
      </c>
      <c r="B376" s="51" t="s">
        <v>33</v>
      </c>
      <c r="C376" s="51"/>
      <c r="D376" s="52" t="s">
        <v>342</v>
      </c>
      <c r="E376" s="52" t="s">
        <v>343</v>
      </c>
      <c r="F376" s="52" t="s">
        <v>344</v>
      </c>
      <c r="G376" s="52" t="s">
        <v>345</v>
      </c>
      <c r="H376" s="52" t="s">
        <v>346</v>
      </c>
      <c r="I376" s="109" t="s">
        <v>347</v>
      </c>
    </row>
    <row r="377" spans="1:9" s="54" customFormat="1" ht="13.5" thickBot="1">
      <c r="A377" s="470"/>
      <c r="B377" s="281"/>
      <c r="C377" s="281"/>
      <c r="D377" s="282" t="s">
        <v>348</v>
      </c>
      <c r="E377" s="282" t="s">
        <v>348</v>
      </c>
      <c r="F377" s="282" t="s">
        <v>349</v>
      </c>
      <c r="G377" s="282" t="s">
        <v>348</v>
      </c>
      <c r="H377" s="282" t="s">
        <v>350</v>
      </c>
      <c r="I377" s="111"/>
    </row>
    <row r="378" spans="1:8" s="54" customFormat="1" ht="14.25" thickBot="1">
      <c r="A378" s="471" t="s">
        <v>592</v>
      </c>
      <c r="B378" s="284"/>
      <c r="C378" s="284"/>
      <c r="D378" s="269"/>
      <c r="E378" s="269"/>
      <c r="F378" s="269"/>
      <c r="G378" s="269"/>
      <c r="H378" s="269"/>
    </row>
    <row r="379" spans="1:9" s="54" customFormat="1" ht="15">
      <c r="A379" s="472" t="s">
        <v>593</v>
      </c>
      <c r="B379" s="172" t="s">
        <v>353</v>
      </c>
      <c r="C379" s="188"/>
      <c r="D379" s="72"/>
      <c r="E379" s="72"/>
      <c r="F379" s="72">
        <v>2.415</v>
      </c>
      <c r="G379" s="72">
        <v>12.65</v>
      </c>
      <c r="H379" s="148">
        <f>+F379*G379</f>
        <v>30.549750000000003</v>
      </c>
      <c r="I379" s="473"/>
    </row>
    <row r="380" spans="1:9" s="54" customFormat="1" ht="15.75" thickBot="1">
      <c r="A380" s="474" t="s">
        <v>594</v>
      </c>
      <c r="B380" s="191" t="s">
        <v>353</v>
      </c>
      <c r="C380" s="192"/>
      <c r="D380" s="99"/>
      <c r="E380" s="99"/>
      <c r="F380" s="99">
        <v>1.5</v>
      </c>
      <c r="G380" s="99">
        <v>0.4</v>
      </c>
      <c r="H380" s="159">
        <f>+F380*G380</f>
        <v>0.6000000000000001</v>
      </c>
      <c r="I380" s="475"/>
    </row>
    <row r="381" spans="1:9" s="54" customFormat="1" ht="15.75" thickBot="1">
      <c r="A381" s="476" t="s">
        <v>595</v>
      </c>
      <c r="B381" s="477" t="s">
        <v>353</v>
      </c>
      <c r="C381" s="477"/>
      <c r="D381" s="478"/>
      <c r="E381" s="478"/>
      <c r="F381" s="478"/>
      <c r="G381" s="478"/>
      <c r="H381" s="350">
        <f>SUM(H379:H380)</f>
        <v>31.149750000000004</v>
      </c>
      <c r="I381" s="479"/>
    </row>
    <row r="382" spans="1:8" s="54" customFormat="1" ht="13.5" thickBot="1">
      <c r="A382" s="228"/>
      <c r="B382" s="105"/>
      <c r="C382" s="105"/>
      <c r="D382" s="106"/>
      <c r="E382" s="106"/>
      <c r="F382" s="106"/>
      <c r="G382" s="106"/>
      <c r="H382" s="106"/>
    </row>
    <row r="383" spans="1:9" s="54" customFormat="1" ht="14.25" thickBot="1">
      <c r="A383" s="63" t="s">
        <v>596</v>
      </c>
      <c r="B383" s="284"/>
      <c r="C383" s="64"/>
      <c r="D383" s="168"/>
      <c r="E383" s="168"/>
      <c r="F383" s="168"/>
      <c r="G383" s="168"/>
      <c r="H383" s="168"/>
      <c r="I383" s="473"/>
    </row>
    <row r="384" spans="1:9" s="54" customFormat="1" ht="15.75" thickBot="1">
      <c r="A384" s="480" t="s">
        <v>597</v>
      </c>
      <c r="B384" s="172" t="s">
        <v>353</v>
      </c>
      <c r="C384" s="188"/>
      <c r="D384" s="72">
        <v>1.41</v>
      </c>
      <c r="E384" s="72">
        <v>0.3</v>
      </c>
      <c r="F384" s="72">
        <f>+E384*D384</f>
        <v>0.423</v>
      </c>
      <c r="G384" s="73">
        <v>5.2</v>
      </c>
      <c r="H384" s="148">
        <f>1.2*(+F384*G384)</f>
        <v>2.63952</v>
      </c>
      <c r="I384" s="475" t="s">
        <v>598</v>
      </c>
    </row>
    <row r="385" spans="1:9" s="54" customFormat="1" ht="15">
      <c r="A385" s="480" t="s">
        <v>599</v>
      </c>
      <c r="B385" s="172" t="s">
        <v>600</v>
      </c>
      <c r="C385" s="188"/>
      <c r="D385" s="72">
        <v>2.45</v>
      </c>
      <c r="E385" s="72">
        <v>0.5</v>
      </c>
      <c r="F385" s="72">
        <f>+E385*D385</f>
        <v>1.225</v>
      </c>
      <c r="G385" s="73">
        <v>5.7</v>
      </c>
      <c r="H385" s="148">
        <f>1.2*(+F385*G385)</f>
        <v>8.379000000000001</v>
      </c>
      <c r="I385" s="475" t="s">
        <v>598</v>
      </c>
    </row>
    <row r="386" spans="1:9" s="54" customFormat="1" ht="15">
      <c r="A386" s="82" t="s">
        <v>152</v>
      </c>
      <c r="B386" s="173" t="s">
        <v>353</v>
      </c>
      <c r="C386" s="304"/>
      <c r="D386" s="78">
        <v>2</v>
      </c>
      <c r="E386" s="78">
        <v>1</v>
      </c>
      <c r="F386" s="78">
        <f>D386*E386</f>
        <v>2</v>
      </c>
      <c r="G386" s="78">
        <v>12.5</v>
      </c>
      <c r="H386" s="153">
        <f>1.2*(+F386*G386)</f>
        <v>30</v>
      </c>
      <c r="I386" s="475" t="s">
        <v>598</v>
      </c>
    </row>
    <row r="387" spans="1:9" s="54" customFormat="1" ht="15">
      <c r="A387" s="82" t="s">
        <v>601</v>
      </c>
      <c r="B387" s="173" t="s">
        <v>353</v>
      </c>
      <c r="C387" s="304"/>
      <c r="D387" s="78">
        <v>4.5</v>
      </c>
      <c r="E387" s="78">
        <v>0.5</v>
      </c>
      <c r="F387" s="78">
        <f>D387*E387</f>
        <v>2.25</v>
      </c>
      <c r="G387" s="78">
        <v>8</v>
      </c>
      <c r="H387" s="153">
        <f>1.2*(+F387*G387)</f>
        <v>21.599999999999998</v>
      </c>
      <c r="I387" s="475" t="s">
        <v>598</v>
      </c>
    </row>
    <row r="388" spans="1:9" s="54" customFormat="1" ht="15.75" thickBot="1">
      <c r="A388" s="481" t="s">
        <v>602</v>
      </c>
      <c r="B388" s="307" t="s">
        <v>353</v>
      </c>
      <c r="C388" s="308"/>
      <c r="D388" s="299">
        <v>4.5</v>
      </c>
      <c r="E388" s="299">
        <v>0.4</v>
      </c>
      <c r="F388" s="299">
        <f>+E388*D388</f>
        <v>1.8</v>
      </c>
      <c r="G388" s="482">
        <v>21.5</v>
      </c>
      <c r="H388" s="483">
        <f>1.2*(+F388*G388)</f>
        <v>46.440000000000005</v>
      </c>
      <c r="I388" s="475" t="s">
        <v>598</v>
      </c>
    </row>
    <row r="389" spans="1:9" s="54" customFormat="1" ht="15.75" thickBot="1">
      <c r="A389" s="476" t="s">
        <v>603</v>
      </c>
      <c r="B389" s="477" t="s">
        <v>353</v>
      </c>
      <c r="C389" s="477"/>
      <c r="D389" s="478"/>
      <c r="E389" s="478"/>
      <c r="F389" s="478"/>
      <c r="G389" s="478"/>
      <c r="H389" s="350">
        <f>SUM(H384:H388)</f>
        <v>109.05852000000002</v>
      </c>
      <c r="I389" s="479">
        <v>1</v>
      </c>
    </row>
    <row r="390" s="54" customFormat="1" ht="12.75">
      <c r="A390" s="279"/>
    </row>
    <row r="391" s="54" customFormat="1" ht="15">
      <c r="A391" s="144" t="s">
        <v>590</v>
      </c>
    </row>
    <row r="392" s="54" customFormat="1" ht="4.5" customHeight="1" thickBot="1">
      <c r="A392" s="279"/>
    </row>
    <row r="393" spans="1:9" s="54" customFormat="1" ht="12.75">
      <c r="A393" s="50" t="s">
        <v>341</v>
      </c>
      <c r="B393" s="51" t="s">
        <v>33</v>
      </c>
      <c r="C393" s="51" t="s">
        <v>384</v>
      </c>
      <c r="D393" s="52" t="s">
        <v>342</v>
      </c>
      <c r="E393" s="52"/>
      <c r="F393" s="52"/>
      <c r="G393" s="52"/>
      <c r="H393" s="52" t="s">
        <v>342</v>
      </c>
      <c r="I393" s="53" t="s">
        <v>347</v>
      </c>
    </row>
    <row r="394" spans="1:9" s="54" customFormat="1" ht="13.5" thickBot="1">
      <c r="A394" s="55"/>
      <c r="B394" s="56"/>
      <c r="C394" s="56" t="s">
        <v>385</v>
      </c>
      <c r="D394" s="57" t="s">
        <v>348</v>
      </c>
      <c r="E394" s="57"/>
      <c r="F394" s="57"/>
      <c r="G394" s="57"/>
      <c r="H394" s="57" t="s">
        <v>348</v>
      </c>
      <c r="I394" s="58"/>
    </row>
    <row r="395" spans="1:9" s="54" customFormat="1" ht="24" customHeight="1" thickBot="1">
      <c r="A395" s="290" t="s">
        <v>604</v>
      </c>
      <c r="B395" s="312" t="s">
        <v>348</v>
      </c>
      <c r="C395" s="484">
        <v>1</v>
      </c>
      <c r="D395" s="464">
        <v>42.5</v>
      </c>
      <c r="E395" s="356"/>
      <c r="F395" s="356"/>
      <c r="G395" s="357"/>
      <c r="H395" s="246">
        <f>+D395*C395</f>
        <v>42.5</v>
      </c>
      <c r="I395" s="485"/>
    </row>
    <row r="396" s="54" customFormat="1" ht="17.25" customHeight="1">
      <c r="A396" s="279"/>
    </row>
    <row r="397" s="54" customFormat="1" ht="15">
      <c r="A397" s="144" t="s">
        <v>605</v>
      </c>
    </row>
    <row r="398" s="54" customFormat="1" ht="4.5" customHeight="1" thickBot="1">
      <c r="A398" s="279"/>
    </row>
    <row r="399" spans="1:9" s="54" customFormat="1" ht="12.75">
      <c r="A399" s="50" t="s">
        <v>341</v>
      </c>
      <c r="B399" s="51" t="s">
        <v>33</v>
      </c>
      <c r="C399" s="430" t="s">
        <v>606</v>
      </c>
      <c r="D399" s="431" t="s">
        <v>342</v>
      </c>
      <c r="E399" s="431"/>
      <c r="F399" s="431"/>
      <c r="G399" s="486"/>
      <c r="H399" s="53" t="s">
        <v>344</v>
      </c>
      <c r="I399" s="109" t="s">
        <v>347</v>
      </c>
    </row>
    <row r="400" spans="1:9" s="54" customFormat="1" ht="13.5" thickBot="1">
      <c r="A400" s="280"/>
      <c r="B400" s="281"/>
      <c r="C400" s="487" t="s">
        <v>348</v>
      </c>
      <c r="D400" s="434" t="s">
        <v>348</v>
      </c>
      <c r="E400" s="434"/>
      <c r="F400" s="434"/>
      <c r="G400" s="488"/>
      <c r="H400" s="166" t="s">
        <v>349</v>
      </c>
      <c r="I400" s="295"/>
    </row>
    <row r="401" spans="1:9" s="54" customFormat="1" ht="41.25" customHeight="1" thickBot="1">
      <c r="A401" s="290" t="s">
        <v>607</v>
      </c>
      <c r="B401" s="489" t="s">
        <v>349</v>
      </c>
      <c r="C401" s="490">
        <v>0.85</v>
      </c>
      <c r="D401" s="491">
        <v>14.2</v>
      </c>
      <c r="E401" s="356"/>
      <c r="F401" s="356"/>
      <c r="G401" s="357"/>
      <c r="H401" s="246">
        <f>+C401*D401</f>
        <v>12.069999999999999</v>
      </c>
      <c r="I401" s="358" t="s">
        <v>608</v>
      </c>
    </row>
    <row r="402" s="54" customFormat="1" ht="17.25" customHeight="1">
      <c r="A402" s="279"/>
    </row>
    <row r="403" s="54" customFormat="1" ht="17.25" customHeight="1">
      <c r="A403" s="144" t="s">
        <v>609</v>
      </c>
    </row>
    <row r="404" s="54" customFormat="1" ht="24.75" customHeight="1" thickBot="1">
      <c r="A404" s="144"/>
    </row>
    <row r="405" spans="1:9" s="54" customFormat="1" ht="33" customHeight="1" thickBot="1">
      <c r="A405" s="290" t="s">
        <v>610</v>
      </c>
      <c r="B405" s="489" t="s">
        <v>611</v>
      </c>
      <c r="C405" s="381"/>
      <c r="D405" s="356"/>
      <c r="E405" s="356"/>
      <c r="F405" s="356"/>
      <c r="G405" s="356"/>
      <c r="H405" s="465">
        <v>72</v>
      </c>
      <c r="I405" s="492" t="s">
        <v>612</v>
      </c>
    </row>
    <row r="406" s="54" customFormat="1" ht="17.25" customHeight="1">
      <c r="A406" s="279"/>
    </row>
    <row r="407" spans="1:9" s="54" customFormat="1" ht="34.5" customHeight="1" thickBot="1">
      <c r="A407" s="369"/>
      <c r="B407" s="228"/>
      <c r="C407" s="228"/>
      <c r="D407" s="228"/>
      <c r="E407" s="228"/>
      <c r="F407" s="228"/>
      <c r="G407" s="228"/>
      <c r="H407" s="228"/>
      <c r="I407" s="228"/>
    </row>
    <row r="408" spans="1:9" s="54" customFormat="1" ht="12.75">
      <c r="A408" s="50" t="s">
        <v>341</v>
      </c>
      <c r="B408" s="51" t="s">
        <v>33</v>
      </c>
      <c r="C408" s="51" t="s">
        <v>384</v>
      </c>
      <c r="D408" s="52" t="s">
        <v>342</v>
      </c>
      <c r="E408" s="52" t="s">
        <v>515</v>
      </c>
      <c r="F408" s="52"/>
      <c r="G408" s="52"/>
      <c r="H408" s="52" t="s">
        <v>515</v>
      </c>
      <c r="I408" s="53" t="s">
        <v>347</v>
      </c>
    </row>
    <row r="409" spans="1:9" s="54" customFormat="1" ht="13.5" thickBot="1">
      <c r="A409" s="55"/>
      <c r="B409" s="56"/>
      <c r="C409" s="56" t="s">
        <v>385</v>
      </c>
      <c r="D409" s="57" t="s">
        <v>348</v>
      </c>
      <c r="E409" s="57" t="s">
        <v>613</v>
      </c>
      <c r="F409" s="57"/>
      <c r="G409" s="57"/>
      <c r="H409" s="57" t="s">
        <v>614</v>
      </c>
      <c r="I409" s="58"/>
    </row>
    <row r="410" spans="1:2" s="54" customFormat="1" ht="17.25" customHeight="1" thickBot="1">
      <c r="A410" s="279"/>
      <c r="B410" s="493"/>
    </row>
    <row r="411" spans="1:9" s="550" customFormat="1" ht="25.5" customHeight="1" thickBot="1">
      <c r="A411" s="544"/>
      <c r="B411" s="545"/>
      <c r="C411" s="546"/>
      <c r="D411" s="546"/>
      <c r="E411" s="546"/>
      <c r="F411" s="546"/>
      <c r="G411" s="547"/>
      <c r="H411" s="548"/>
      <c r="I411" s="549"/>
    </row>
    <row r="412" spans="1:2" s="54" customFormat="1" ht="10.5" customHeight="1">
      <c r="A412" s="359"/>
      <c r="B412" s="493"/>
    </row>
    <row r="413" spans="1:2" s="54" customFormat="1" ht="9" customHeight="1" thickBot="1">
      <c r="A413" s="279"/>
      <c r="B413" s="493"/>
    </row>
    <row r="414" spans="1:9" s="54" customFormat="1" ht="24.75" customHeight="1" thickBot="1">
      <c r="A414" s="353" t="s">
        <v>615</v>
      </c>
      <c r="B414" s="287" t="s">
        <v>385</v>
      </c>
      <c r="C414" s="356"/>
      <c r="D414" s="356"/>
      <c r="E414" s="356"/>
      <c r="F414" s="356"/>
      <c r="G414" s="356"/>
      <c r="H414" s="246">
        <v>8</v>
      </c>
      <c r="I414" s="494" t="s">
        <v>616</v>
      </c>
    </row>
    <row r="415" s="54" customFormat="1" ht="12.75">
      <c r="A415" s="279"/>
    </row>
    <row r="416" s="54" customFormat="1" ht="15">
      <c r="A416" s="144" t="s">
        <v>617</v>
      </c>
    </row>
    <row r="417" s="54" customFormat="1" ht="13.5" thickBot="1">
      <c r="A417" s="279"/>
    </row>
    <row r="418" spans="1:9" s="54" customFormat="1" ht="20.25" customHeight="1" thickBot="1">
      <c r="A418" s="224" t="s">
        <v>618</v>
      </c>
      <c r="B418" s="172" t="s">
        <v>348</v>
      </c>
      <c r="C418" s="394"/>
      <c r="D418" s="395"/>
      <c r="E418" s="395"/>
      <c r="F418" s="395"/>
      <c r="G418" s="395"/>
      <c r="H418" s="246">
        <v>59.34</v>
      </c>
      <c r="I418" s="495" t="s">
        <v>619</v>
      </c>
    </row>
    <row r="419" spans="1:9" s="54" customFormat="1" ht="27" thickBot="1">
      <c r="A419" s="496" t="s">
        <v>620</v>
      </c>
      <c r="B419" s="173" t="s">
        <v>348</v>
      </c>
      <c r="C419" s="334"/>
      <c r="D419" s="335"/>
      <c r="E419" s="335"/>
      <c r="F419" s="335"/>
      <c r="G419" s="335"/>
      <c r="H419" s="246">
        <v>40.54</v>
      </c>
      <c r="I419" s="497" t="s">
        <v>621</v>
      </c>
    </row>
    <row r="420" spans="1:9" s="54" customFormat="1" ht="27" thickBot="1">
      <c r="A420" s="498" t="s">
        <v>622</v>
      </c>
      <c r="B420" s="499" t="s">
        <v>348</v>
      </c>
      <c r="C420" s="381"/>
      <c r="D420" s="356"/>
      <c r="E420" s="356"/>
      <c r="F420" s="356"/>
      <c r="G420" s="356"/>
      <c r="H420" s="246">
        <f>+H418</f>
        <v>59.34</v>
      </c>
      <c r="I420" s="494" t="s">
        <v>623</v>
      </c>
    </row>
    <row r="421" spans="1:9" s="54" customFormat="1" ht="27" thickBot="1">
      <c r="A421" s="500" t="s">
        <v>624</v>
      </c>
      <c r="B421" s="312" t="s">
        <v>348</v>
      </c>
      <c r="C421" s="381"/>
      <c r="D421" s="356"/>
      <c r="E421" s="356"/>
      <c r="F421" s="356"/>
      <c r="G421" s="356"/>
      <c r="H421" s="501">
        <v>8.3</v>
      </c>
      <c r="I421" s="494"/>
    </row>
  </sheetData>
  <sheetProtection/>
  <autoFilter ref="A7:I421"/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3" r:id="rId2"/>
  <headerFooter alignWithMargins="0">
    <oddFooter>&amp;C&amp;P z &amp;N&amp;R&amp;A</oddFooter>
  </headerFooter>
  <rowBreaks count="6" manualBreakCount="6">
    <brk id="122" max="8" man="1"/>
    <brk id="161" max="8" man="1"/>
    <brk id="242" max="8" man="1"/>
    <brk id="274" max="8" man="1"/>
    <brk id="339" max="8" man="1"/>
    <brk id="373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532" t="s">
        <v>14</v>
      </c>
      <c r="D3" s="528"/>
      <c r="E3" s="10" t="s">
        <v>15</v>
      </c>
      <c r="F3" s="1"/>
      <c r="G3" s="8"/>
      <c r="H3" s="7" t="s">
        <v>283</v>
      </c>
      <c r="I3" s="32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533" t="s">
        <v>283</v>
      </c>
      <c r="D4" s="534"/>
      <c r="E4" s="13" t="s">
        <v>284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531" t="s">
        <v>25</v>
      </c>
      <c r="B5" s="531" t="s">
        <v>27</v>
      </c>
      <c r="C5" s="531" t="s">
        <v>29</v>
      </c>
      <c r="D5" s="531" t="s">
        <v>30</v>
      </c>
      <c r="E5" s="531" t="s">
        <v>31</v>
      </c>
      <c r="F5" s="531" t="s">
        <v>33</v>
      </c>
      <c r="G5" s="531" t="s">
        <v>35</v>
      </c>
      <c r="H5" s="531" t="s">
        <v>37</v>
      </c>
      <c r="I5" s="531"/>
      <c r="O5" t="s">
        <v>20</v>
      </c>
      <c r="P5" t="s">
        <v>22</v>
      </c>
    </row>
    <row r="6" spans="1:9" ht="12.75" customHeight="1">
      <c r="A6" s="531"/>
      <c r="B6" s="531"/>
      <c r="C6" s="531"/>
      <c r="D6" s="531"/>
      <c r="E6" s="531"/>
      <c r="F6" s="531"/>
      <c r="G6" s="531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45</v>
      </c>
      <c r="D8" s="14"/>
      <c r="E8" s="19" t="s">
        <v>284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45</v>
      </c>
      <c r="B9" s="21" t="s">
        <v>28</v>
      </c>
      <c r="C9" s="21" t="s">
        <v>285</v>
      </c>
      <c r="D9" s="17" t="s">
        <v>47</v>
      </c>
      <c r="E9" s="22" t="s">
        <v>625</v>
      </c>
      <c r="F9" s="23" t="s">
        <v>70</v>
      </c>
      <c r="G9" s="24">
        <v>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50</v>
      </c>
      <c r="E10" s="27" t="s">
        <v>626</v>
      </c>
    </row>
    <row r="11" spans="1:5" ht="12.75">
      <c r="A11" s="28" t="s">
        <v>52</v>
      </c>
      <c r="E11" s="503"/>
    </row>
    <row r="12" spans="1:5" ht="12.75">
      <c r="A12" t="s">
        <v>54</v>
      </c>
      <c r="E12" s="27" t="s">
        <v>627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9" r:id="rId2"/>
  <headerFooter alignWithMargins="0">
    <oddFooter>&amp;C&amp;P z &amp;N&amp;R&amp;A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B1">
      <pane ySplit="7" topLeftCell="A8" activePane="bottomLeft" state="frozen"/>
      <selection pane="topLeft" activeCell="A1" sqref="A1:A3"/>
      <selection pane="bottomLeft" activeCell="G7" sqref="G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0+O8+O41</f>
        <v>0</v>
      </c>
      <c r="P2" t="s">
        <v>21</v>
      </c>
    </row>
    <row r="3" spans="1:16" ht="15" customHeight="1">
      <c r="A3" t="s">
        <v>11</v>
      </c>
      <c r="B3" s="9" t="s">
        <v>13</v>
      </c>
      <c r="C3" s="532" t="s">
        <v>14</v>
      </c>
      <c r="D3" s="528"/>
      <c r="E3" s="10" t="s">
        <v>15</v>
      </c>
      <c r="F3" s="1"/>
      <c r="G3" s="8"/>
      <c r="H3" s="7" t="s">
        <v>286</v>
      </c>
      <c r="I3" s="32">
        <f>0+I8+I41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533" t="s">
        <v>286</v>
      </c>
      <c r="D4" s="534"/>
      <c r="E4" s="13" t="s">
        <v>287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531" t="s">
        <v>25</v>
      </c>
      <c r="B5" s="531" t="s">
        <v>27</v>
      </c>
      <c r="C5" s="531" t="s">
        <v>29</v>
      </c>
      <c r="D5" s="531" t="s">
        <v>30</v>
      </c>
      <c r="E5" s="531" t="s">
        <v>31</v>
      </c>
      <c r="F5" s="531" t="s">
        <v>33</v>
      </c>
      <c r="G5" s="531" t="s">
        <v>35</v>
      </c>
      <c r="H5" s="531" t="s">
        <v>37</v>
      </c>
      <c r="I5" s="531"/>
      <c r="O5" t="s">
        <v>20</v>
      </c>
      <c r="P5" t="s">
        <v>22</v>
      </c>
    </row>
    <row r="6" spans="1:9" ht="12.75" customHeight="1">
      <c r="A6" s="531"/>
      <c r="B6" s="531"/>
      <c r="C6" s="531"/>
      <c r="D6" s="531"/>
      <c r="E6" s="531"/>
      <c r="F6" s="531"/>
      <c r="G6" s="531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288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17" t="s">
        <v>45</v>
      </c>
      <c r="B9" s="21" t="s">
        <v>28</v>
      </c>
      <c r="C9" s="21" t="s">
        <v>289</v>
      </c>
      <c r="D9" s="17" t="s">
        <v>47</v>
      </c>
      <c r="E9" s="22" t="s">
        <v>290</v>
      </c>
      <c r="F9" s="23" t="s">
        <v>70</v>
      </c>
      <c r="G9" s="24">
        <v>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50</v>
      </c>
      <c r="E10" s="27" t="s">
        <v>47</v>
      </c>
    </row>
    <row r="11" spans="1:5" ht="12.75">
      <c r="A11" s="28" t="s">
        <v>52</v>
      </c>
      <c r="E11" s="29" t="s">
        <v>47</v>
      </c>
    </row>
    <row r="12" spans="1:5" ht="12.75">
      <c r="A12" t="s">
        <v>54</v>
      </c>
      <c r="E12" s="27" t="s">
        <v>55</v>
      </c>
    </row>
    <row r="13" spans="1:16" ht="12.75">
      <c r="A13" s="17" t="s">
        <v>45</v>
      </c>
      <c r="B13" s="21" t="s">
        <v>22</v>
      </c>
      <c r="C13" s="21" t="s">
        <v>291</v>
      </c>
      <c r="D13" s="17" t="s">
        <v>47</v>
      </c>
      <c r="E13" s="22" t="s">
        <v>292</v>
      </c>
      <c r="F13" s="23" t="s">
        <v>81</v>
      </c>
      <c r="G13" s="24">
        <v>1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50</v>
      </c>
      <c r="E14" s="27" t="s">
        <v>47</v>
      </c>
    </row>
    <row r="15" spans="1:5" ht="12.75">
      <c r="A15" s="28" t="s">
        <v>52</v>
      </c>
      <c r="E15" s="29" t="s">
        <v>47</v>
      </c>
    </row>
    <row r="16" spans="1:5" ht="12.75">
      <c r="A16" t="s">
        <v>54</v>
      </c>
      <c r="E16" s="27" t="s">
        <v>55</v>
      </c>
    </row>
    <row r="17" spans="1:16" ht="12.75">
      <c r="A17" s="17" t="s">
        <v>45</v>
      </c>
      <c r="B17" s="21" t="s">
        <v>21</v>
      </c>
      <c r="C17" s="21" t="s">
        <v>293</v>
      </c>
      <c r="D17" s="17" t="s">
        <v>47</v>
      </c>
      <c r="E17" s="22" t="s">
        <v>294</v>
      </c>
      <c r="F17" s="23" t="s">
        <v>70</v>
      </c>
      <c r="G17" s="24">
        <v>1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50</v>
      </c>
      <c r="E18" s="27" t="s">
        <v>47</v>
      </c>
    </row>
    <row r="19" spans="1:5" ht="12.75">
      <c r="A19" s="28" t="s">
        <v>52</v>
      </c>
      <c r="E19" s="29" t="s">
        <v>47</v>
      </c>
    </row>
    <row r="20" spans="1:5" ht="12.75">
      <c r="A20" t="s">
        <v>54</v>
      </c>
      <c r="E20" s="27" t="s">
        <v>55</v>
      </c>
    </row>
    <row r="21" spans="1:16" ht="12.75">
      <c r="A21" s="17" t="s">
        <v>45</v>
      </c>
      <c r="B21" s="21" t="s">
        <v>32</v>
      </c>
      <c r="C21" s="21" t="s">
        <v>295</v>
      </c>
      <c r="D21" s="17" t="s">
        <v>47</v>
      </c>
      <c r="E21" s="22" t="s">
        <v>296</v>
      </c>
      <c r="F21" s="23" t="s">
        <v>81</v>
      </c>
      <c r="G21" s="24">
        <v>1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50</v>
      </c>
      <c r="E22" s="27" t="s">
        <v>47</v>
      </c>
    </row>
    <row r="23" spans="1:5" ht="12.75">
      <c r="A23" s="28" t="s">
        <v>52</v>
      </c>
      <c r="E23" s="29" t="s">
        <v>47</v>
      </c>
    </row>
    <row r="24" spans="1:5" ht="12.75">
      <c r="A24" t="s">
        <v>54</v>
      </c>
      <c r="E24" s="27" t="s">
        <v>55</v>
      </c>
    </row>
    <row r="25" spans="1:16" ht="12.75">
      <c r="A25" s="17" t="s">
        <v>45</v>
      </c>
      <c r="B25" s="21" t="s">
        <v>34</v>
      </c>
      <c r="C25" s="21" t="s">
        <v>297</v>
      </c>
      <c r="D25" s="17" t="s">
        <v>47</v>
      </c>
      <c r="E25" s="22" t="s">
        <v>298</v>
      </c>
      <c r="F25" s="23" t="s">
        <v>70</v>
      </c>
      <c r="G25" s="24">
        <v>1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50</v>
      </c>
      <c r="E26" s="27" t="s">
        <v>47</v>
      </c>
    </row>
    <row r="27" spans="1:5" ht="12.75">
      <c r="A27" s="28" t="s">
        <v>52</v>
      </c>
      <c r="E27" s="29" t="s">
        <v>47</v>
      </c>
    </row>
    <row r="28" spans="1:5" ht="12.75">
      <c r="A28" t="s">
        <v>54</v>
      </c>
      <c r="E28" s="27" t="s">
        <v>55</v>
      </c>
    </row>
    <row r="29" spans="1:16" ht="12.75">
      <c r="A29" s="17" t="s">
        <v>45</v>
      </c>
      <c r="B29" s="21" t="s">
        <v>36</v>
      </c>
      <c r="C29" s="21" t="s">
        <v>299</v>
      </c>
      <c r="D29" s="17" t="s">
        <v>47</v>
      </c>
      <c r="E29" s="22" t="s">
        <v>300</v>
      </c>
      <c r="F29" s="23" t="s">
        <v>70</v>
      </c>
      <c r="G29" s="24">
        <v>1</v>
      </c>
      <c r="H29" s="25"/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50</v>
      </c>
      <c r="E30" s="27" t="s">
        <v>47</v>
      </c>
    </row>
    <row r="31" spans="1:5" ht="12.75">
      <c r="A31" s="28" t="s">
        <v>52</v>
      </c>
      <c r="E31" s="29" t="s">
        <v>47</v>
      </c>
    </row>
    <row r="32" spans="1:5" ht="12.75">
      <c r="A32" t="s">
        <v>54</v>
      </c>
      <c r="E32" s="27" t="s">
        <v>55</v>
      </c>
    </row>
    <row r="33" spans="1:16" ht="12.75">
      <c r="A33" s="17" t="s">
        <v>45</v>
      </c>
      <c r="B33" s="21" t="s">
        <v>78</v>
      </c>
      <c r="C33" s="21" t="s">
        <v>301</v>
      </c>
      <c r="D33" s="17" t="s">
        <v>47</v>
      </c>
      <c r="E33" s="22" t="s">
        <v>302</v>
      </c>
      <c r="F33" s="23" t="s">
        <v>70</v>
      </c>
      <c r="G33" s="24">
        <v>1</v>
      </c>
      <c r="H33" s="25"/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50</v>
      </c>
      <c r="E34" s="27" t="s">
        <v>47</v>
      </c>
    </row>
    <row r="35" spans="1:5" ht="12.75">
      <c r="A35" s="28" t="s">
        <v>52</v>
      </c>
      <c r="E35" s="29" t="s">
        <v>47</v>
      </c>
    </row>
    <row r="36" spans="1:5" ht="12.75">
      <c r="A36" t="s">
        <v>54</v>
      </c>
      <c r="E36" s="27" t="s">
        <v>55</v>
      </c>
    </row>
    <row r="37" spans="1:16" ht="12.75">
      <c r="A37" s="17" t="s">
        <v>45</v>
      </c>
      <c r="B37" s="21" t="s">
        <v>83</v>
      </c>
      <c r="C37" s="21" t="s">
        <v>303</v>
      </c>
      <c r="D37" s="17" t="s">
        <v>47</v>
      </c>
      <c r="E37" s="22" t="s">
        <v>304</v>
      </c>
      <c r="F37" s="23" t="s">
        <v>70</v>
      </c>
      <c r="G37" s="24">
        <v>1</v>
      </c>
      <c r="H37" s="25"/>
      <c r="I37" s="25">
        <f>ROUND(ROUND(H37,2)*ROUND(G37,3),2)</f>
        <v>0</v>
      </c>
      <c r="O37">
        <f>(I37*21)/100</f>
        <v>0</v>
      </c>
      <c r="P37" t="s">
        <v>22</v>
      </c>
    </row>
    <row r="38" spans="1:5" ht="12.75">
      <c r="A38" s="26" t="s">
        <v>50</v>
      </c>
      <c r="E38" s="27" t="s">
        <v>47</v>
      </c>
    </row>
    <row r="39" spans="1:5" ht="12.75">
      <c r="A39" s="28" t="s">
        <v>52</v>
      </c>
      <c r="E39" s="29" t="s">
        <v>47</v>
      </c>
    </row>
    <row r="40" spans="1:5" ht="12.75">
      <c r="A40" t="s">
        <v>54</v>
      </c>
      <c r="E40" s="27" t="s">
        <v>55</v>
      </c>
    </row>
    <row r="41" spans="1:18" ht="12.75" customHeight="1">
      <c r="A41" s="5" t="s">
        <v>42</v>
      </c>
      <c r="B41" s="5"/>
      <c r="C41" s="30" t="s">
        <v>305</v>
      </c>
      <c r="D41" s="5"/>
      <c r="E41" s="19" t="s">
        <v>306</v>
      </c>
      <c r="F41" s="5"/>
      <c r="G41" s="5"/>
      <c r="H41" s="5"/>
      <c r="I41" s="31">
        <f>0+Q41</f>
        <v>0</v>
      </c>
      <c r="O41">
        <f>0+R41</f>
        <v>0</v>
      </c>
      <c r="Q41">
        <f>0+I42+I46+I50+I54+I58+I62+I66+I70+I74+I78</f>
        <v>0</v>
      </c>
      <c r="R41">
        <f>0+O42+O46+O50+O54+O58+O62+O66+O70+O74+O78</f>
        <v>0</v>
      </c>
    </row>
    <row r="42" spans="1:16" ht="12.75">
      <c r="A42" s="17" t="s">
        <v>45</v>
      </c>
      <c r="B42" s="21" t="s">
        <v>39</v>
      </c>
      <c r="C42" s="21" t="s">
        <v>307</v>
      </c>
      <c r="D42" s="17" t="s">
        <v>47</v>
      </c>
      <c r="E42" s="22" t="s">
        <v>308</v>
      </c>
      <c r="F42" s="23" t="s">
        <v>70</v>
      </c>
      <c r="G42" s="24">
        <v>1</v>
      </c>
      <c r="H42" s="25"/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50</v>
      </c>
      <c r="E43" s="27" t="s">
        <v>47</v>
      </c>
    </row>
    <row r="44" spans="1:5" ht="12.75">
      <c r="A44" s="28" t="s">
        <v>52</v>
      </c>
      <c r="E44" s="29" t="s">
        <v>47</v>
      </c>
    </row>
    <row r="45" spans="1:5" ht="12.75">
      <c r="A45" t="s">
        <v>54</v>
      </c>
      <c r="E45" s="27" t="s">
        <v>309</v>
      </c>
    </row>
    <row r="46" spans="1:16" ht="26.25">
      <c r="A46" s="17" t="s">
        <v>45</v>
      </c>
      <c r="B46" s="21" t="s">
        <v>41</v>
      </c>
      <c r="C46" s="21" t="s">
        <v>310</v>
      </c>
      <c r="D46" s="17" t="s">
        <v>47</v>
      </c>
      <c r="E46" s="22" t="s">
        <v>311</v>
      </c>
      <c r="F46" s="23" t="s">
        <v>81</v>
      </c>
      <c r="G46" s="24">
        <v>32</v>
      </c>
      <c r="H46" s="25"/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50</v>
      </c>
      <c r="E47" s="27" t="s">
        <v>47</v>
      </c>
    </row>
    <row r="48" spans="1:5" ht="105">
      <c r="A48" s="28" t="s">
        <v>52</v>
      </c>
      <c r="E48" s="29" t="s">
        <v>312</v>
      </c>
    </row>
    <row r="49" spans="1:5" ht="12.75">
      <c r="A49" t="s">
        <v>54</v>
      </c>
      <c r="E49" s="27" t="s">
        <v>55</v>
      </c>
    </row>
    <row r="50" spans="1:16" ht="12.75">
      <c r="A50" s="17" t="s">
        <v>45</v>
      </c>
      <c r="B50" s="21" t="s">
        <v>90</v>
      </c>
      <c r="C50" s="21" t="s">
        <v>313</v>
      </c>
      <c r="D50" s="17" t="s">
        <v>47</v>
      </c>
      <c r="E50" s="22" t="s">
        <v>314</v>
      </c>
      <c r="F50" s="23" t="s">
        <v>81</v>
      </c>
      <c r="G50" s="24">
        <v>32</v>
      </c>
      <c r="H50" s="25"/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50</v>
      </c>
      <c r="E51" s="27" t="s">
        <v>47</v>
      </c>
    </row>
    <row r="52" spans="1:5" ht="12.75">
      <c r="A52" s="28" t="s">
        <v>52</v>
      </c>
      <c r="E52" s="29" t="s">
        <v>315</v>
      </c>
    </row>
    <row r="53" spans="1:5" ht="12.75">
      <c r="A53" t="s">
        <v>54</v>
      </c>
      <c r="E53" s="27" t="s">
        <v>55</v>
      </c>
    </row>
    <row r="54" spans="1:16" ht="12.75">
      <c r="A54" s="17" t="s">
        <v>45</v>
      </c>
      <c r="B54" s="21" t="s">
        <v>94</v>
      </c>
      <c r="C54" s="21" t="s">
        <v>316</v>
      </c>
      <c r="D54" s="17" t="s">
        <v>47</v>
      </c>
      <c r="E54" s="22" t="s">
        <v>317</v>
      </c>
      <c r="F54" s="23" t="s">
        <v>318</v>
      </c>
      <c r="G54" s="24">
        <v>7488</v>
      </c>
      <c r="H54" s="25"/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50</v>
      </c>
      <c r="E55" s="27" t="s">
        <v>47</v>
      </c>
    </row>
    <row r="56" spans="1:5" ht="12.75">
      <c r="A56" s="28" t="s">
        <v>52</v>
      </c>
      <c r="E56" s="29" t="s">
        <v>319</v>
      </c>
    </row>
    <row r="57" spans="1:5" ht="12.75">
      <c r="A57" t="s">
        <v>54</v>
      </c>
      <c r="E57" s="27" t="s">
        <v>55</v>
      </c>
    </row>
    <row r="58" spans="1:16" ht="26.25">
      <c r="A58" s="17" t="s">
        <v>45</v>
      </c>
      <c r="B58" s="21" t="s">
        <v>97</v>
      </c>
      <c r="C58" s="21" t="s">
        <v>320</v>
      </c>
      <c r="D58" s="17" t="s">
        <v>47</v>
      </c>
      <c r="E58" s="22" t="s">
        <v>321</v>
      </c>
      <c r="F58" s="23" t="s">
        <v>81</v>
      </c>
      <c r="G58" s="24">
        <v>9</v>
      </c>
      <c r="H58" s="25"/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50</v>
      </c>
      <c r="E59" s="27" t="s">
        <v>47</v>
      </c>
    </row>
    <row r="60" spans="1:5" ht="12.75">
      <c r="A60" s="28" t="s">
        <v>52</v>
      </c>
      <c r="E60" s="29" t="s">
        <v>322</v>
      </c>
    </row>
    <row r="61" spans="1:5" ht="12.75">
      <c r="A61" t="s">
        <v>54</v>
      </c>
      <c r="E61" s="27" t="s">
        <v>55</v>
      </c>
    </row>
    <row r="62" spans="1:16" ht="12.75">
      <c r="A62" s="17" t="s">
        <v>45</v>
      </c>
      <c r="B62" s="21" t="s">
        <v>101</v>
      </c>
      <c r="C62" s="21" t="s">
        <v>323</v>
      </c>
      <c r="D62" s="17" t="s">
        <v>47</v>
      </c>
      <c r="E62" s="22" t="s">
        <v>324</v>
      </c>
      <c r="F62" s="23" t="s">
        <v>81</v>
      </c>
      <c r="G62" s="24">
        <v>9</v>
      </c>
      <c r="H62" s="25"/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50</v>
      </c>
      <c r="E63" s="27" t="s">
        <v>47</v>
      </c>
    </row>
    <row r="64" spans="1:5" ht="12.75">
      <c r="A64" s="28" t="s">
        <v>52</v>
      </c>
      <c r="E64" s="29" t="s">
        <v>322</v>
      </c>
    </row>
    <row r="65" spans="1:5" ht="12.75">
      <c r="A65" t="s">
        <v>54</v>
      </c>
      <c r="E65" s="27" t="s">
        <v>55</v>
      </c>
    </row>
    <row r="66" spans="1:16" ht="12.75">
      <c r="A66" s="17" t="s">
        <v>45</v>
      </c>
      <c r="B66" s="21" t="s">
        <v>106</v>
      </c>
      <c r="C66" s="21" t="s">
        <v>325</v>
      </c>
      <c r="D66" s="17" t="s">
        <v>47</v>
      </c>
      <c r="E66" s="22" t="s">
        <v>326</v>
      </c>
      <c r="F66" s="23" t="s">
        <v>318</v>
      </c>
      <c r="G66" s="24">
        <v>2106</v>
      </c>
      <c r="H66" s="25"/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50</v>
      </c>
      <c r="E67" s="27" t="s">
        <v>47</v>
      </c>
    </row>
    <row r="68" spans="1:5" ht="12.75">
      <c r="A68" s="28" t="s">
        <v>52</v>
      </c>
      <c r="E68" s="29" t="s">
        <v>327</v>
      </c>
    </row>
    <row r="69" spans="1:5" ht="12.75">
      <c r="A69" t="s">
        <v>54</v>
      </c>
      <c r="E69" s="27" t="s">
        <v>55</v>
      </c>
    </row>
    <row r="70" spans="1:16" ht="12.75">
      <c r="A70" s="17" t="s">
        <v>45</v>
      </c>
      <c r="B70" s="21" t="s">
        <v>107</v>
      </c>
      <c r="C70" s="21" t="s">
        <v>328</v>
      </c>
      <c r="D70" s="17" t="s">
        <v>47</v>
      </c>
      <c r="E70" s="22" t="s">
        <v>329</v>
      </c>
      <c r="F70" s="23" t="s">
        <v>81</v>
      </c>
      <c r="G70" s="24">
        <v>38</v>
      </c>
      <c r="H70" s="25"/>
      <c r="I70" s="25">
        <f>ROUND(ROUND(H70,2)*ROUND(G70,3),2)</f>
        <v>0</v>
      </c>
      <c r="O70">
        <f>(I70*21)/100</f>
        <v>0</v>
      </c>
      <c r="P70" t="s">
        <v>22</v>
      </c>
    </row>
    <row r="71" spans="1:5" ht="12.75">
      <c r="A71" s="26" t="s">
        <v>50</v>
      </c>
      <c r="E71" s="27" t="s">
        <v>330</v>
      </c>
    </row>
    <row r="72" spans="1:5" ht="92.25">
      <c r="A72" s="28" t="s">
        <v>52</v>
      </c>
      <c r="E72" s="29" t="s">
        <v>331</v>
      </c>
    </row>
    <row r="73" spans="1:5" ht="12.75">
      <c r="A73" t="s">
        <v>54</v>
      </c>
      <c r="E73" s="27" t="s">
        <v>55</v>
      </c>
    </row>
    <row r="74" spans="1:16" ht="12.75">
      <c r="A74" s="17" t="s">
        <v>45</v>
      </c>
      <c r="B74" s="21" t="s">
        <v>109</v>
      </c>
      <c r="C74" s="21" t="s">
        <v>332</v>
      </c>
      <c r="D74" s="17" t="s">
        <v>47</v>
      </c>
      <c r="E74" s="22" t="s">
        <v>333</v>
      </c>
      <c r="F74" s="23" t="s">
        <v>81</v>
      </c>
      <c r="G74" s="24">
        <v>38</v>
      </c>
      <c r="H74" s="25"/>
      <c r="I74" s="25">
        <f>ROUND(ROUND(H74,2)*ROUND(G74,3),2)</f>
        <v>0</v>
      </c>
      <c r="O74">
        <f>(I74*21)/100</f>
        <v>0</v>
      </c>
      <c r="P74" t="s">
        <v>22</v>
      </c>
    </row>
    <row r="75" spans="1:5" ht="12.75">
      <c r="A75" s="26" t="s">
        <v>50</v>
      </c>
      <c r="E75" s="27" t="s">
        <v>330</v>
      </c>
    </row>
    <row r="76" spans="1:5" ht="12.75">
      <c r="A76" s="28" t="s">
        <v>52</v>
      </c>
      <c r="E76" s="29" t="s">
        <v>334</v>
      </c>
    </row>
    <row r="77" spans="1:5" ht="12.75">
      <c r="A77" t="s">
        <v>54</v>
      </c>
      <c r="E77" s="27" t="s">
        <v>55</v>
      </c>
    </row>
    <row r="78" spans="1:16" ht="12.75">
      <c r="A78" s="17" t="s">
        <v>45</v>
      </c>
      <c r="B78" s="21" t="s">
        <v>112</v>
      </c>
      <c r="C78" s="21" t="s">
        <v>335</v>
      </c>
      <c r="D78" s="17" t="s">
        <v>47</v>
      </c>
      <c r="E78" s="22" t="s">
        <v>336</v>
      </c>
      <c r="F78" s="23" t="s">
        <v>318</v>
      </c>
      <c r="G78" s="24">
        <v>8892</v>
      </c>
      <c r="H78" s="25"/>
      <c r="I78" s="25">
        <f>ROUND(ROUND(H78,2)*ROUND(G78,3),2)</f>
        <v>0</v>
      </c>
      <c r="O78">
        <f>(I78*21)/100</f>
        <v>0</v>
      </c>
      <c r="P78" t="s">
        <v>22</v>
      </c>
    </row>
    <row r="79" spans="1:5" ht="12.75">
      <c r="A79" s="26" t="s">
        <v>50</v>
      </c>
      <c r="E79" s="27" t="s">
        <v>330</v>
      </c>
    </row>
    <row r="80" spans="1:5" ht="12.75">
      <c r="A80" s="28" t="s">
        <v>52</v>
      </c>
      <c r="E80" s="29" t="s">
        <v>337</v>
      </c>
    </row>
    <row r="81" spans="1:5" ht="12.75">
      <c r="A81" t="s">
        <v>54</v>
      </c>
      <c r="E81" s="27" t="s">
        <v>55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9" r:id="rId2"/>
  <headerFooter alignWithMargins="0">
    <oddFooter>&amp;C&amp;P z &amp;N&amp;R&amp;A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Kubíček Martin</dc:creator>
  <cp:keywords/>
  <dc:description/>
  <cp:lastModifiedBy>Kubíček Martin</cp:lastModifiedBy>
  <cp:lastPrinted>2019-09-11T08:39:44Z</cp:lastPrinted>
  <dcterms:created xsi:type="dcterms:W3CDTF">2019-08-20T10:58:52Z</dcterms:created>
  <dcterms:modified xsi:type="dcterms:W3CDTF">2019-10-02T06:02:40Z</dcterms:modified>
  <cp:category/>
  <cp:version/>
  <cp:contentType/>
  <cp:contentStatus/>
</cp:coreProperties>
</file>