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201 - Kamenné mosty, m..." sheetId="2" r:id="rId2"/>
    <sheet name="SO 901 - DIO - Dopravně i..." sheetId="3" r:id="rId3"/>
  </sheets>
  <definedNames>
    <definedName name="_xlnm.Print_Titles" localSheetId="0">'Rekapitulace stavby'!$85:$85</definedName>
    <definedName name="_xlnm.Print_Titles" localSheetId="1">'SO 201 - Kamenné mosty, m...'!$129:$129</definedName>
    <definedName name="_xlnm.Print_Titles" localSheetId="2">'SO 901 - DIO - Dopravně i...'!$117:$117</definedName>
    <definedName name="_xlnm.Print_Area" localSheetId="0">'Rekapitulace stavby'!$C$4:$AP$70,'Rekapitulace stavby'!$C$76:$AP$97</definedName>
    <definedName name="_xlnm.Print_Area" localSheetId="1">'SO 201 - Kamenné mosty, m...'!$C$4:$Q$70,'SO 201 - Kamenné mosty, m...'!$C$76:$Q$113,'SO 201 - Kamenné mosty, m...'!$C$119:$Q$291</definedName>
    <definedName name="_xlnm.Print_Area" localSheetId="2">'SO 901 - DIO - Dopravně i...'!$C$4:$Q$70,'SO 901 - DIO - Dopravně i...'!$C$76:$Q$101,'SO 901 - DIO - Dopravně i...'!$C$107:$Q$156</definedName>
  </definedNames>
  <calcPr fullCalcOnLoad="1"/>
</workbook>
</file>

<file path=xl/sharedStrings.xml><?xml version="1.0" encoding="utf-8"?>
<sst xmlns="http://schemas.openxmlformats.org/spreadsheetml/2006/main" count="2088" uniqueCount="530">
  <si>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</si>
  <si>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</si>
  <si>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</si>
  <si>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</si>
  <si>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</si>
  <si>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</si>
  <si>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</si>
  <si>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</si>
  <si>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</si>
  <si>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</si>
  <si>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</si>
  <si>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</si>
  <si>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</si>
  <si>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</si>
  <si>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</si>
  <si>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III/33736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</si>
  <si>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</si>
  <si>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</si>
  <si>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Kamenné mosty, most ev.č.33736-1</t>
  </si>
  <si>
    <t>0,1</t>
  </si>
  <si>
    <t>JKSO:</t>
  </si>
  <si>
    <t>CC-CZ:</t>
  </si>
  <si>
    <t>1</t>
  </si>
  <si>
    <t>Místo:</t>
  </si>
  <si>
    <t xml:space="preserve"> </t>
  </si>
  <si>
    <t>Datum:</t>
  </si>
  <si>
    <t>26.05.2015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</si>
  <si>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</si>
  <si>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</si>
  <si>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</si>
  <si>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</si>
  <si>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</si>
  <si>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</si>
  <si>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</si>
  <si>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</si>
  <si>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Ing.Pelant</t>
  </si>
  <si>
    <t>True</t>
  </si>
  <si>
    <t>Zpracovatel:</t>
  </si>
  <si>
    <t>Ing.Hanzlová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</si>
  <si>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</si>
  <si>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</si>
  <si>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</si>
  <si>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</si>
  <si>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</si>
  <si>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</si>
  <si>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</si>
  <si>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</si>
  <si>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</si>
  <si>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</si>
  <si>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</si>
  <si>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</si>
  <si>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</si>
  <si>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</si>
  <si>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</si>
  <si>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</si>
  <si>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</si>
  <si>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</si>
  <si>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</si>
  <si>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</si>
  <si>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</si>
  <si>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</si>
  <si>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</si>
  <si>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</si>
  <si>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</si>
  <si>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</si>
  <si>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</si>
  <si>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</si>
  <si>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</si>
  <si>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</si>
  <si>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</si>
  <si>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</si>
  <si>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</si>
  <si>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</si>
  <si>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</si>
  <si>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</si>
  <si>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</si>
  <si>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</si>
  <si>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</si>
  <si>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</si>
  <si>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</si>
  <si>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</si>
  <si>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</si>
  <si>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{F0664D00-1711-4146-B1BD-F41A3E94CF92}</t>
  </si>
  <si>
    <t>{00000000-0000-0000-0000-000000000000}</t>
  </si>
  <si>
    <t>SO 201</t>
  </si>
  <si>
    <t>{5165E4F7-2726-4A8E-89C3-DE7CBE25CFCD}</t>
  </si>
  <si>
    <t>SO 901</t>
  </si>
  <si>
    <t>DIO - Dopravně inženýrská opatření</t>
  </si>
  <si>
    <t>{BDC38584-CD57-4010-BC26-35E67D0D9CE2}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</si>
  <si>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</si>
  <si>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</si>
  <si>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</si>
  <si>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</si>
  <si>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</si>
  <si>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</si>
  <si>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</si>
  <si>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</si>
  <si>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</si>
  <si>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</si>
  <si>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</si>
  <si>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</si>
  <si>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</si>
  <si>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201 - Kamenné mosty, most ev.č.33736-1</t>
  </si>
  <si>
    <t>Ing. Pelant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</si>
  <si>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</si>
  <si>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</si>
  <si>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</si>
  <si>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</si>
  <si>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</si>
  <si>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</si>
  <si>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</si>
  <si>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</si>
  <si>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</si>
  <si>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</si>
  <si>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</si>
  <si>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</si>
  <si>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</si>
  <si>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</si>
  <si>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</si>
  <si>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711 - Izolace proti vodě, vlhkosti a plynům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</si>
  <si>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</si>
  <si>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</si>
  <si>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</si>
  <si>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</si>
  <si>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</si>
  <si>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</si>
  <si>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</si>
  <si>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</si>
  <si>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</si>
  <si>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</si>
  <si>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</si>
  <si>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</si>
  <si>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</si>
  <si>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</si>
  <si>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</si>
  <si>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</si>
  <si>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</si>
  <si>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</si>
  <si>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</si>
  <si>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</si>
  <si>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</si>
  <si>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</si>
  <si>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</si>
  <si>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</si>
  <si>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</si>
  <si>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</si>
  <si>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</si>
  <si>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</si>
  <si>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</si>
  <si>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</si>
  <si>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</si>
  <si>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113154121</t>
  </si>
  <si>
    <t>Frézování živičného krytu tl 30 mm pruh š 1 m pl do 500 m2 bez překážek v trase</t>
  </si>
  <si>
    <t>m2</t>
  </si>
  <si>
    <t>4</t>
  </si>
  <si>
    <t>1881622589</t>
  </si>
  <si>
    <t>frézování 2.vrtsvy vozovky v tl. 60mm vč. naložení na dopravní prostředek nebo uložení na MDP</t>
  </si>
  <si>
    <t>P</t>
  </si>
  <si>
    <t>145*2*1,15     "plocha dle v.č.C.1.02 a dle v.č.C.1.10 * celkem tl. 60mm</t>
  </si>
  <si>
    <t>VV</t>
  </si>
  <si>
    <t>113154122</t>
  </si>
  <si>
    <t>Frézování živičného krytu tl 40 mm pruh š 1 m pl do 500 m2 bez překážek v trase</t>
  </si>
  <si>
    <t>542329049</t>
  </si>
  <si>
    <t>frézování 1. a 3. vrstvy vozovky vč. uložení na dopravní prostředek nebo na MDP</t>
  </si>
  <si>
    <t>161*1,15   "dle v.č.C.1.02 a C1.10</t>
  </si>
  <si>
    <t>129*1,15   "dle v.č.C.1.02 a C1.10</t>
  </si>
  <si>
    <t>Součet</t>
  </si>
  <si>
    <t>3</t>
  </si>
  <si>
    <t>115101202</t>
  </si>
  <si>
    <t>Čerpání vody na dopravní výšku do 10 m průměrný přítok do 1000 l/min</t>
  </si>
  <si>
    <t>hod</t>
  </si>
  <si>
    <t>-1173060479</t>
  </si>
  <si>
    <t>10*4*30*1,10     "odhad - 10 hod/den * 4 měsíce * 30 dní/měsíc</t>
  </si>
  <si>
    <t>122201402</t>
  </si>
  <si>
    <t>Vykopávky v zemníku na suchu v hornině tř. 3 objem do 1000 m3</t>
  </si>
  <si>
    <t>m3</t>
  </si>
  <si>
    <t>1550011801</t>
  </si>
  <si>
    <t>pro zásyp mostu vč.naložení na dopr.prostředek</t>
  </si>
  <si>
    <t>275,31   "dle pol. 172102101</t>
  </si>
  <si>
    <t>5</t>
  </si>
  <si>
    <t>127403201</t>
  </si>
  <si>
    <t>Vykopávky zářezů pod vodou pro podzemní vedení v hornině tř. 5 bez použití trhavin</t>
  </si>
  <si>
    <t>196037484</t>
  </si>
  <si>
    <t>vykopávky pro nové odláždění koryta vč.naložení na dopr.prostředek</t>
  </si>
  <si>
    <t>532,272*0,45   "dle pol. 465513127</t>
  </si>
  <si>
    <t xml:space="preserve">57,155*0,45    "dle pol.465513256    </t>
  </si>
  <si>
    <t>6</t>
  </si>
  <si>
    <t>131201202</t>
  </si>
  <si>
    <t>Hloubení jam zapažených v hornině tř. 3 objemu do 1000 m3</t>
  </si>
  <si>
    <t>-1585627925</t>
  </si>
  <si>
    <t>vč. naložení na dopravní prostředek</t>
  </si>
  <si>
    <t>44*6,3*1,15    "plocha v pod.řezu dle v.č.C.1.03*šířka mostu mezi stáv.zdmi</t>
  </si>
  <si>
    <t>7</t>
  </si>
  <si>
    <t>162701105</t>
  </si>
  <si>
    <t>Vodorovné přemístění do 10000 m výkopku/sypaniny z horniny tř. 1 až 4</t>
  </si>
  <si>
    <t>275995174</t>
  </si>
  <si>
    <t>odvoz a uložení vykopaného materiálu na skládku</t>
  </si>
  <si>
    <t>318,78    "odvoz vykopané sypaniny na skládku dle pol. 131201202</t>
  </si>
  <si>
    <t>262,242  "odvoz výkopku pro dlažbu dle pol. 127403201</t>
  </si>
  <si>
    <t>275,31    "dovoz vhodného materiálu pro zásyp kleneb dle pol. 172102101</t>
  </si>
  <si>
    <t>8</t>
  </si>
  <si>
    <t>162701109</t>
  </si>
  <si>
    <t>Příplatek k vodorovnému přemístění výkopku/sypaniny z horniny tř. 1 až 4 ZKD 1000 m přes 10000 m</t>
  </si>
  <si>
    <t>-1611707703</t>
  </si>
  <si>
    <t>856,332*10    "dle pol. 162701105 - celkem 20 km skládka i zemník - odhad</t>
  </si>
  <si>
    <t>9</t>
  </si>
  <si>
    <t>171201211</t>
  </si>
  <si>
    <t>Poplatek za uložení odpadu ze sypaniny na skládce (skládkovné)</t>
  </si>
  <si>
    <t>t</t>
  </si>
  <si>
    <t>-618102140</t>
  </si>
  <si>
    <t>(265,242+318,78)*1,85    "dle pol.127403201 a 131201202</t>
  </si>
  <si>
    <t>171201212R</t>
  </si>
  <si>
    <t>Poplatek za nakoupení zeminy ze zemníku</t>
  </si>
  <si>
    <t>1990014568</t>
  </si>
  <si>
    <t>275,31*1,85   "dle pol. 122201402</t>
  </si>
  <si>
    <t>11</t>
  </si>
  <si>
    <t>172102101</t>
  </si>
  <si>
    <t>Zřízení těsnicí výplně se zhutněním do 100 % PS nebo 0,9 I(d) bez dodání sypaniny</t>
  </si>
  <si>
    <t>493557791</t>
  </si>
  <si>
    <t>Zpětný zásyp kleneb, ukládat po vrstvách tl. 300mm</t>
  </si>
  <si>
    <t>38*6,3*1,15   "plocha dle v.č.C.1.06*šířka dle v.č.C.1.07</t>
  </si>
  <si>
    <t>12</t>
  </si>
  <si>
    <t>212752214</t>
  </si>
  <si>
    <t>Trativod z drenážních trubek plastových flexibilních D do 200 mm včetně lože otevřený výkop</t>
  </si>
  <si>
    <t>m</t>
  </si>
  <si>
    <t>874918877</t>
  </si>
  <si>
    <t>3*5,5*1,15   "dle v.č.C.1.05 - 3x odvodnění zemní pláně * délka</t>
  </si>
  <si>
    <t>13</t>
  </si>
  <si>
    <t>212972113</t>
  </si>
  <si>
    <t>Opláštění drenážních trub filtrační textilií DN 160</t>
  </si>
  <si>
    <t>-608736521</t>
  </si>
  <si>
    <t xml:space="preserve">dle pol.212752214
</t>
  </si>
  <si>
    <t>14</t>
  </si>
  <si>
    <t>224521114</t>
  </si>
  <si>
    <t>Vrty maloprofilové D do 245 mm úklon do 45° hl do 25 m hor. III a IV omezený prostor</t>
  </si>
  <si>
    <t>1357378793</t>
  </si>
  <si>
    <t>274311125</t>
  </si>
  <si>
    <t>Základové pasy, prahy, věnce a ostruhy z betonu prostého C 16/20</t>
  </si>
  <si>
    <t>1507347791</t>
  </si>
  <si>
    <t>220*0,5*0,3*1,15</t>
  </si>
  <si>
    <t>16</t>
  </si>
  <si>
    <t>282606015</t>
  </si>
  <si>
    <t>Trysková injektáž sloupy D do 1000 mm stísněné podmínky</t>
  </si>
  <si>
    <t>-1001727832</t>
  </si>
  <si>
    <t>3,0*8*6   "3m délka jedné kotvy * 8 ks * 6 opěr</t>
  </si>
  <si>
    <t>17</t>
  </si>
  <si>
    <t>M</t>
  </si>
  <si>
    <t>585221130</t>
  </si>
  <si>
    <t xml:space="preserve">cement struskoportlandský CEM II/A-S 42.5R bal. 25 kg </t>
  </si>
  <si>
    <t>2002880295</t>
  </si>
  <si>
    <t>(144*3,14*0,4*0,4)*400*0,001  "převod na m3: délka*pí*r*r* odhad 400kg/m3*převod na tuny</t>
  </si>
  <si>
    <t>18</t>
  </si>
  <si>
    <t>317235811</t>
  </si>
  <si>
    <t>Doplnění zdiva hlavních a kordónových říms cihlami pálenými na maltu</t>
  </si>
  <si>
    <t>-2019567832</t>
  </si>
  <si>
    <t>mrazuvzdorné tmavě červené pálené cihly osazené na zábradelních zídkách</t>
  </si>
  <si>
    <t>2*40*0,6*0,15  "2 strany*délka zdí*šířka*tl. dle v.č.C.1.07</t>
  </si>
  <si>
    <t>19</t>
  </si>
  <si>
    <t>334213345</t>
  </si>
  <si>
    <t>Zdivo nadzákladové pilířů, opěr, křídel obkladní z lomového kamene tl 250-450 mm s vyspárováním</t>
  </si>
  <si>
    <t>76773501</t>
  </si>
  <si>
    <t xml:space="preserve">nové kamenné zábradelní zídky a nové nábřežní zídky v místech kleneb a ochranné zdi u opěrných křídelních zdí na straně vtoku.
</t>
  </si>
  <si>
    <t>2*40*0,71  "zábradelní zídky: obě strany*délka*plocha v řezu dle v.č.C.1.07</t>
  </si>
  <si>
    <t xml:space="preserve">221*0,7*0,4*1,15    "nábřežní zídky   </t>
  </si>
  <si>
    <t>20</t>
  </si>
  <si>
    <t>334221311</t>
  </si>
  <si>
    <t>Obklad z lomového kamene zdiva mostů nekotvený dvoustranně lícovaný kvádrový tl do 350 mm</t>
  </si>
  <si>
    <t>-1245514589</t>
  </si>
  <si>
    <t>kamenný obklad za zábradelními zídkami</t>
  </si>
  <si>
    <t>22*0,06+11*0,06   "plocha z půdorysu v.č.C.1.05 a tlouštka obkladu dle vzor. řez v.č. C.1.07</t>
  </si>
  <si>
    <t>421321128</t>
  </si>
  <si>
    <t>Mostní nosné konstrukce deskové ze ŽB C 30/37</t>
  </si>
  <si>
    <t>-552394374</t>
  </si>
  <si>
    <t>ŽB ochranná deska tl. 150 mm</t>
  </si>
  <si>
    <t>173*0,25*1,15   "plocha dle v.č.C.1.05*tloušťka desky 200-300mm dle v.č.C.1.07</t>
  </si>
  <si>
    <t>22</t>
  </si>
  <si>
    <t>451311541</t>
  </si>
  <si>
    <t>Podklad pro dlažbu z betonu prostého vodostavebného V4 tř. B 20 vrstva tl nad 200 do 250 mm</t>
  </si>
  <si>
    <t>-486469792</t>
  </si>
  <si>
    <t>tl. podkladu pro odláždění 0,25m</t>
  </si>
  <si>
    <t>532,272+57,155   "dle pol. 465513127 a pol. 465513256</t>
  </si>
  <si>
    <t>23</t>
  </si>
  <si>
    <t>452318510</t>
  </si>
  <si>
    <t>Zajišťovací práh z betonu prostého</t>
  </si>
  <si>
    <t>-2141960045</t>
  </si>
  <si>
    <t>koncové betonové prahy</t>
  </si>
  <si>
    <t xml:space="preserve">30*0,3*0,6*1,15   </t>
  </si>
  <si>
    <t>24</t>
  </si>
  <si>
    <t>458311131</t>
  </si>
  <si>
    <t>Filtrační vrstvy za opěrou z betonu drenážního B 5 hutněného po vrstvách</t>
  </si>
  <si>
    <t>-1349620445</t>
  </si>
  <si>
    <t>44*0,25*0,05*1,15   "drenážní beton pro odvodnění vozovky podél obrubníku vpravo</t>
  </si>
  <si>
    <t>25</t>
  </si>
  <si>
    <t>465513127</t>
  </si>
  <si>
    <t>Dlažba z lomového kamene na cementovou maltu s vyspárováním tl 200 mm</t>
  </si>
  <si>
    <t>-264580024</t>
  </si>
  <si>
    <t>((497+(17+15+14)*0,5)-57,155)*1,15   "nové odláždění koryta dle půd.+doplnění dlažby pod klenbami-odhad 50% a odečet odláždění na svazích</t>
  </si>
  <si>
    <t>26</t>
  </si>
  <si>
    <t>465513256</t>
  </si>
  <si>
    <t>Dlažba svahu u opěr z upraveného lomového žulového kamene LK 25 do lože C 25/30 plochy do 10 m2</t>
  </si>
  <si>
    <t>1810004153</t>
  </si>
  <si>
    <t>497*0,10*1,15   "odhad 10% ve svahu z celkového odláždění koryta</t>
  </si>
  <si>
    <t>27</t>
  </si>
  <si>
    <t>564871111</t>
  </si>
  <si>
    <t>Podklad ze štěrkodrtě ŠD tl 250 mm</t>
  </si>
  <si>
    <t>1162433015</t>
  </si>
  <si>
    <t>podkladní vrstva v přechodových oblastech při napojení na stávající vozovku</t>
  </si>
  <si>
    <t>2*((2,0*6,0)+(2,0*4,5))*1,15    "na ZÚ i na KÚ*délka dle v.č.C.1.06*šířka dle v.č.C.1.05</t>
  </si>
  <si>
    <t>28</t>
  </si>
  <si>
    <t>565166112</t>
  </si>
  <si>
    <t>Asfaltový beton vrstva podkladní ACP 22 (obalované kamenivo OKH) tl 90 mm š do 3 m</t>
  </si>
  <si>
    <t>1066721617</t>
  </si>
  <si>
    <t xml:space="preserve">dle pol. 564871111
</t>
  </si>
  <si>
    <t>29</t>
  </si>
  <si>
    <t>576133211</t>
  </si>
  <si>
    <t>Asfaltový koberec mastixový SMA 11 (AKMS) tl 40 mm š do 3 m</t>
  </si>
  <si>
    <t>-770682326</t>
  </si>
  <si>
    <t>SMA 11 S - obrusná vrstva</t>
  </si>
  <si>
    <t>189*1,15   "dle v.č.C.1.05</t>
  </si>
  <si>
    <t>30</t>
  </si>
  <si>
    <t>577134131</t>
  </si>
  <si>
    <t>Asfaltový beton vrstva obrusná ACO 11 (ABS) tř. I tl 40 mm š do 3 m z modifikovaného asfaltu</t>
  </si>
  <si>
    <t>-1061146422</t>
  </si>
  <si>
    <t>161*1,15</t>
  </si>
  <si>
    <t>31</t>
  </si>
  <si>
    <t>577145132</t>
  </si>
  <si>
    <t>Asfaltový beton vrstva ložní ACL 16 (ABH) tl 50 mm š do 3 m z modifikovaného asfaltu</t>
  </si>
  <si>
    <t>-1439543743</t>
  </si>
  <si>
    <t>189*1,20   "plocha dle v.č.C.1.05*rezerva na zesílení na tl. 60mm v přechodových oblastech</t>
  </si>
  <si>
    <t>32</t>
  </si>
  <si>
    <t>578143133</t>
  </si>
  <si>
    <t>Litý asfalt MA 11 (LAS) tl 40 mm š do 3 m z modifikovaného asfaltu</t>
  </si>
  <si>
    <t>-175930862</t>
  </si>
  <si>
    <t>130*1,15  "plocha dle v.č.C.1.05</t>
  </si>
  <si>
    <t>33</t>
  </si>
  <si>
    <t>871355221</t>
  </si>
  <si>
    <t>Kanalizační potrubí z tvrdého PVC-systém KG tuhost třídy SN8 DN200</t>
  </si>
  <si>
    <t>565496304</t>
  </si>
  <si>
    <t>odvodnění zemní pláně - vyústění plastovou troubou pod kamennými zdmi</t>
  </si>
  <si>
    <t>3*1,0   "dle v.č.C.1.05</t>
  </si>
  <si>
    <t>34</t>
  </si>
  <si>
    <t>911331111</t>
  </si>
  <si>
    <t>Svodidlo ocelové jednostranné zádržnosti N2 typ JSNH4/N2 se zaberaněním sloupků v rozmezí do 2 m</t>
  </si>
  <si>
    <t>-37923532</t>
  </si>
  <si>
    <t>navázání svodidla na konci úseku vlevo</t>
  </si>
  <si>
    <t>35</t>
  </si>
  <si>
    <t>915121111</t>
  </si>
  <si>
    <t>Vodorovné dopravní značení šířky 250 mm bílou barvou vodící čáry</t>
  </si>
  <si>
    <t>-2069951870</t>
  </si>
  <si>
    <t>první fáze vodorovného značení vč.předznačení</t>
  </si>
  <si>
    <t>46+42   "dle v.č.C.1.05-půdorys</t>
  </si>
  <si>
    <t>36</t>
  </si>
  <si>
    <t>915221111</t>
  </si>
  <si>
    <t>Vodorovné dopravní značení bílým plastem vodící čáry šířky 250 mm</t>
  </si>
  <si>
    <t>-487602402</t>
  </si>
  <si>
    <t>2.fáze VDZ - dle pol. 915121111</t>
  </si>
  <si>
    <t>37</t>
  </si>
  <si>
    <t>916241212</t>
  </si>
  <si>
    <t>Osazení obrubníku kamenného stojatého bez boční opěry do lože z betonu prostého</t>
  </si>
  <si>
    <t>-838682114</t>
  </si>
  <si>
    <t>44*2   "obrubník dle v.č. C.1.07 a C.1.06</t>
  </si>
  <si>
    <t>38</t>
  </si>
  <si>
    <t>583803140</t>
  </si>
  <si>
    <t>obrubník kamenný přímý, (aAP) žula, OP2 30x20</t>
  </si>
  <si>
    <t>622969454</t>
  </si>
  <si>
    <t>39</t>
  </si>
  <si>
    <t>931996213</t>
  </si>
  <si>
    <t>Krytí hydroizolace mostní konstrukce z desek z pryže volně položených vodorovně nebo svisle</t>
  </si>
  <si>
    <t>1227467875</t>
  </si>
  <si>
    <t>3*(3*5)   "pružná vrstva EPS na hydroizolaci nad klenbami: 3x klenba*3m podélně a 5m na šířku</t>
  </si>
  <si>
    <t>40</t>
  </si>
  <si>
    <t>936911111</t>
  </si>
  <si>
    <t>Montáž chrliče žlabového z kamene žulového š 300 x hl 100 x dl 500 mm</t>
  </si>
  <si>
    <t>kus</t>
  </si>
  <si>
    <t>-708285907</t>
  </si>
  <si>
    <t>41</t>
  </si>
  <si>
    <t>900000001R</t>
  </si>
  <si>
    <t>Chrliče z kamene</t>
  </si>
  <si>
    <t>1546760316</t>
  </si>
  <si>
    <t>42</t>
  </si>
  <si>
    <t>945211122</t>
  </si>
  <si>
    <t>Montáž pojízdné pracovní lávky mostu zavěšené pod mostem</t>
  </si>
  <si>
    <t>-561330757</t>
  </si>
  <si>
    <t>43</t>
  </si>
  <si>
    <t>945211132</t>
  </si>
  <si>
    <t>Přesun pojízdné pracovní lávky mostu zavěšené pod mostem</t>
  </si>
  <si>
    <t>1913673932</t>
  </si>
  <si>
    <t>44</t>
  </si>
  <si>
    <t>945211222</t>
  </si>
  <si>
    <t>Demontáž pojízdné pracovní lávky zavěšené pod mostem</t>
  </si>
  <si>
    <t>1075228024</t>
  </si>
  <si>
    <t>45</t>
  </si>
  <si>
    <t>945211291</t>
  </si>
  <si>
    <t>Měsíční nájem pojízdná pracovní lávka mostu konzolově vysunuté</t>
  </si>
  <si>
    <t>-111872279</t>
  </si>
  <si>
    <t>ocení se individuálně podle konkrétních podmínek stavby</t>
  </si>
  <si>
    <t>30*9     "30 dní * 9 měsíců, cena cca 500,- Kč/den/kus</t>
  </si>
  <si>
    <t>46</t>
  </si>
  <si>
    <t>948511111</t>
  </si>
  <si>
    <t>Podpěrné skruže dočasné ze dřeva - výroba vzepětí oblouku nebo klenby</t>
  </si>
  <si>
    <t>-316761641</t>
  </si>
  <si>
    <t>(3*165*6)*0,20   "3 klenby*délka klenby dle PP v.č.C.1.03*šířka klenby dle v.č.C.1.07*odhad tloušťky dřeva</t>
  </si>
  <si>
    <t>47</t>
  </si>
  <si>
    <t>948511112</t>
  </si>
  <si>
    <t>Podpěrné skruže dočasné ze dřeva - montáž vzepětí oblouku nebo klenby</t>
  </si>
  <si>
    <t>908551207</t>
  </si>
  <si>
    <t>594   "dle pol. 948511111</t>
  </si>
  <si>
    <t>48</t>
  </si>
  <si>
    <t>948511122</t>
  </si>
  <si>
    <t>Podpěrné skruže dočasné ze dřeva - demontáž vzepětí oblouku nebo klenby</t>
  </si>
  <si>
    <t>-1544074635</t>
  </si>
  <si>
    <t>49</t>
  </si>
  <si>
    <t>962021112</t>
  </si>
  <si>
    <t>Bourání mostních zdí a pilířů z kamene</t>
  </si>
  <si>
    <t>2137766271</t>
  </si>
  <si>
    <t>2*40*0,5*1,3   "kamenné zábradlí na mostě</t>
  </si>
  <si>
    <t>1*6*45   "patní zídky</t>
  </si>
  <si>
    <t>50</t>
  </si>
  <si>
    <t>985131111</t>
  </si>
  <si>
    <t>Očištění ploch stěn, rubu kleneb a podlah tlakovou vodou</t>
  </si>
  <si>
    <t>1159932162</t>
  </si>
  <si>
    <t>všechna nutné očištění kleneb i dlažby</t>
  </si>
  <si>
    <t>165*6*3*1,15</t>
  </si>
  <si>
    <t>51</t>
  </si>
  <si>
    <t>985142112</t>
  </si>
  <si>
    <t xml:space="preserve">Vysekání spojovací hmoty ze spár zdiva hl do 40 mm dl do 12 m/m2 </t>
  </si>
  <si>
    <t>-1547685037</t>
  </si>
  <si>
    <t xml:space="preserve">vč. čištění spár
</t>
  </si>
  <si>
    <t>52</t>
  </si>
  <si>
    <t>985221112</t>
  </si>
  <si>
    <t>Doplnění zdiva kamenem do aktivované malty ve zdivu se spárami dl do 12 m/m2</t>
  </si>
  <si>
    <t>-1806225315</t>
  </si>
  <si>
    <t>356*0,25*0,50   "odhad tl.25cm a 50% z plochy</t>
  </si>
  <si>
    <t>53</t>
  </si>
  <si>
    <t>583810900</t>
  </si>
  <si>
    <t>kopák hrubý (1 t =1,3 m2)</t>
  </si>
  <si>
    <t>-39799592</t>
  </si>
  <si>
    <t>44,5/0,25</t>
  </si>
  <si>
    <t>54</t>
  </si>
  <si>
    <t>985231112</t>
  </si>
  <si>
    <t>Spárování zdiva aktivovanou maltou spára hl do 40 mm dl do 12 m/m2</t>
  </si>
  <si>
    <t>-1137037167</t>
  </si>
  <si>
    <t>spárování nových zábradelních zídek</t>
  </si>
  <si>
    <t>(1,0+1,4)*40*2    "výška zábradelní zídky z obou stran*délka*počet zídek</t>
  </si>
  <si>
    <t>55</t>
  </si>
  <si>
    <t>985233121</t>
  </si>
  <si>
    <t>Úprava spár po spárování zdiva uhlazením spára dl do 12 m/m2</t>
  </si>
  <si>
    <t>389293799</t>
  </si>
  <si>
    <t>192   "dle pol. 985231112</t>
  </si>
  <si>
    <t>56</t>
  </si>
  <si>
    <t>711331382</t>
  </si>
  <si>
    <t>Provedení hydroizolace mostovek pásy na sucho AIP nebo tkaniny</t>
  </si>
  <si>
    <t>989771904</t>
  </si>
  <si>
    <t>spodní hydroizolace</t>
  </si>
  <si>
    <t>36*5   "hydroizolace</t>
  </si>
  <si>
    <t>57</t>
  </si>
  <si>
    <t>628311160</t>
  </si>
  <si>
    <t>pás těžký asfaltovaný IPA400/H-PE S40</t>
  </si>
  <si>
    <t>492647008</t>
  </si>
  <si>
    <t>58</t>
  </si>
  <si>
    <t>711341564</t>
  </si>
  <si>
    <t>Provedení hydroizolace mostovek pásy přitavením NAIP</t>
  </si>
  <si>
    <t>1954974372</t>
  </si>
  <si>
    <t>(30+2+2)*5</t>
  </si>
  <si>
    <t>59</t>
  </si>
  <si>
    <t>628321340</t>
  </si>
  <si>
    <t>pás těžký asfaltovaný</t>
  </si>
  <si>
    <t>1338413238</t>
  </si>
  <si>
    <t>60</t>
  </si>
  <si>
    <t>230210030</t>
  </si>
  <si>
    <t>Ochrana opláštění kladením pytlů plněných pískem - provizorní hrázky pro odvedení vody</t>
  </si>
  <si>
    <t>64</t>
  </si>
  <si>
    <t>-618777111</t>
  </si>
  <si>
    <t>200   "odhad</t>
  </si>
  <si>
    <t>61</t>
  </si>
  <si>
    <t>012203000</t>
  </si>
  <si>
    <t>Geodetické práce při provádění stavby</t>
  </si>
  <si>
    <t>kpl</t>
  </si>
  <si>
    <t>1024</t>
  </si>
  <si>
    <t>-1068497417</t>
  </si>
  <si>
    <t>VP - Vícepráce</t>
  </si>
  <si>
    <t>PN</t>
  </si>
  <si>
    <t>SO 901 - DIO - Dopravně inženýrská opatření</t>
  </si>
  <si>
    <t>913111111</t>
  </si>
  <si>
    <t>Montáž a demontáž plastového podstavce dočasné dopravní značky</t>
  </si>
  <si>
    <t>-1166027672</t>
  </si>
  <si>
    <t>dle pol. 913111112</t>
  </si>
  <si>
    <t>913111112</t>
  </si>
  <si>
    <t>Montáž a demontáž sloupku délky do 2 m dočasné dopravní značky</t>
  </si>
  <si>
    <t>-1830045227</t>
  </si>
  <si>
    <t>značky E13 a B1 jsou osazeny na sloupku značek B24a, B24b a na Z2</t>
  </si>
  <si>
    <t>2       "IS11a</t>
  </si>
  <si>
    <t>2+4+6+2+2+2+3+3+4+6+2+4+2+2   "IS11b</t>
  </si>
  <si>
    <t>2+2+2+2+1+1+2+3+2+4+2   "IS11c</t>
  </si>
  <si>
    <t>2+2+1+1+1+1+1+1   "IP22</t>
  </si>
  <si>
    <t>1+1   "B24a</t>
  </si>
  <si>
    <t>1+1   "B24b</t>
  </si>
  <si>
    <t>913111115</t>
  </si>
  <si>
    <t>Montáž a demontáž dočasné dopravní značky samostatné základní</t>
  </si>
  <si>
    <t>-456427959</t>
  </si>
  <si>
    <t>montáž a demontáž značek na sloupky v jednotlivých křižovatkách - dle tabulka Přehled použitých značek v TZ</t>
  </si>
  <si>
    <t>1+1   "B1</t>
  </si>
  <si>
    <t>3+3   "E13</t>
  </si>
  <si>
    <t>913121211</t>
  </si>
  <si>
    <t>Příplatek k dočasné dopravní značce kompletní základní za první a ZKD den použití</t>
  </si>
  <si>
    <t>-1501006998</t>
  </si>
  <si>
    <t>91*(9*30)    "91 kusů*9 měsíců po 30-ti dnech</t>
  </si>
  <si>
    <t>913221112</t>
  </si>
  <si>
    <t>Montáž a demontáž dočasné dopravní zábrany Z2 světelné šířky 2,5 m s 5 světly</t>
  </si>
  <si>
    <t>873792266</t>
  </si>
  <si>
    <t>na začátku a na konci objízdné trasy</t>
  </si>
  <si>
    <t>913221212</t>
  </si>
  <si>
    <t>Příplatek k dočasné dopravní zábraně Z2 světelné šířky 2,5m s 5 světly za první a ZKD den použití</t>
  </si>
  <si>
    <t>-139168375</t>
  </si>
  <si>
    <t>2*(9*30)    "2 kusy*9 měsíců po 30-ti dnech</t>
  </si>
  <si>
    <t>913921131</t>
  </si>
  <si>
    <t>Dočasné omezení platnosti zakrytí základní dopravní značky</t>
  </si>
  <si>
    <t>260377481</t>
  </si>
  <si>
    <t>10     "odhad</t>
  </si>
  <si>
    <t>913921132</t>
  </si>
  <si>
    <t>Dočasné omezení platnosti odkrytí základní dopravní značky</t>
  </si>
  <si>
    <t>1179891957</t>
  </si>
  <si>
    <t>10    "dle pol. 913921132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</si>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</sst>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E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9C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36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5EF0.tmp" descr="C:\KROSplusData\System\Temp\rad85E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9C4E.tmp" descr="C:\KROSplusData\System\Temp\radD9C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36A1.tmp" descr="C:\KROSplusData\System\Temp\rad836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49" t="s">
        <v>0</v>
      </c>
      <c r="B1" s="250"/>
      <c r="C1" s="250"/>
      <c r="D1" s="251" t="s">
        <v>1</v>
      </c>
      <c r="E1" s="250"/>
      <c r="F1" s="250"/>
      <c r="G1" s="250"/>
      <c r="H1" s="250"/>
      <c r="I1" s="250"/>
      <c r="J1" s="250"/>
      <c r="K1" s="252" t="s">
        <v>523</v>
      </c>
      <c r="L1" s="252"/>
      <c r="M1" s="252"/>
      <c r="N1" s="252"/>
      <c r="O1" s="252"/>
      <c r="P1" s="252"/>
      <c r="Q1" s="252"/>
      <c r="R1" s="252"/>
      <c r="S1" s="252"/>
      <c r="T1" s="250"/>
      <c r="U1" s="250"/>
      <c r="V1" s="250"/>
      <c r="W1" s="252" t="s">
        <v>524</v>
      </c>
      <c r="X1" s="252"/>
      <c r="Y1" s="252"/>
      <c r="Z1" s="252"/>
      <c r="AA1" s="252"/>
      <c r="AB1" s="252"/>
      <c r="AC1" s="252"/>
      <c r="AD1" s="252"/>
      <c r="AE1" s="252"/>
      <c r="AF1" s="252"/>
      <c r="AG1" s="250"/>
      <c r="AH1" s="25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14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75" t="s">
        <v>10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80" t="s">
        <v>15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1"/>
      <c r="AQ5" s="12"/>
      <c r="BE5" s="177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81" t="s">
        <v>18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1"/>
      <c r="AQ6" s="12"/>
      <c r="BE6" s="174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74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74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74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74"/>
      <c r="BS10" s="6" t="s">
        <v>19</v>
      </c>
    </row>
    <row r="11" spans="2:71" s="2" customFormat="1" ht="19.5" customHeight="1">
      <c r="B11" s="10"/>
      <c r="C11" s="11"/>
      <c r="D11" s="11"/>
      <c r="E11" s="16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74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74"/>
      <c r="BS12" s="6" t="s">
        <v>19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33</v>
      </c>
      <c r="AO13" s="11"/>
      <c r="AP13" s="11"/>
      <c r="AQ13" s="12"/>
      <c r="BE13" s="174"/>
      <c r="BS13" s="6" t="s">
        <v>19</v>
      </c>
    </row>
    <row r="14" spans="2:71" s="2" customFormat="1" ht="15.75" customHeight="1">
      <c r="B14" s="10"/>
      <c r="C14" s="11"/>
      <c r="D14" s="11"/>
      <c r="E14" s="182" t="s">
        <v>33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74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74"/>
      <c r="BS15" s="6" t="s">
        <v>4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74"/>
      <c r="BS16" s="6" t="s">
        <v>4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74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74"/>
      <c r="BS18" s="6" t="s">
        <v>7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74"/>
      <c r="BS19" s="6" t="s">
        <v>7</v>
      </c>
    </row>
    <row r="20" spans="2:57" s="2" customFormat="1" ht="15.75" customHeight="1">
      <c r="B20" s="10"/>
      <c r="C20" s="11"/>
      <c r="D20" s="11"/>
      <c r="E20" s="16" t="s">
        <v>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74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74"/>
    </row>
    <row r="22" spans="2:57" s="2" customFormat="1" ht="15.75" customHeight="1">
      <c r="B22" s="10"/>
      <c r="C22" s="11"/>
      <c r="D22" s="18" t="s">
        <v>39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74"/>
    </row>
    <row r="23" spans="2:57" s="2" customFormat="1" ht="15.75" customHeight="1">
      <c r="B23" s="10"/>
      <c r="C23" s="11"/>
      <c r="D23" s="11"/>
      <c r="E23" s="183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1"/>
      <c r="AP23" s="11"/>
      <c r="AQ23" s="12"/>
      <c r="BE23" s="174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74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74"/>
    </row>
    <row r="26" spans="2:57" s="2" customFormat="1" ht="15" customHeight="1">
      <c r="B26" s="10"/>
      <c r="C26" s="11"/>
      <c r="D26" s="22" t="s">
        <v>40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84">
        <f>ROUND($AG$87,2)</f>
        <v>0</v>
      </c>
      <c r="AL26" s="176"/>
      <c r="AM26" s="176"/>
      <c r="AN26" s="176"/>
      <c r="AO26" s="176"/>
      <c r="AP26" s="11"/>
      <c r="AQ26" s="12"/>
      <c r="BE26" s="174"/>
    </row>
    <row r="27" spans="2:57" s="2" customFormat="1" ht="15" customHeight="1">
      <c r="B27" s="10"/>
      <c r="C27" s="11"/>
      <c r="D27" s="22" t="s">
        <v>41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84">
        <f>ROUND($AG$91,2)</f>
        <v>0</v>
      </c>
      <c r="AL27" s="176"/>
      <c r="AM27" s="176"/>
      <c r="AN27" s="176"/>
      <c r="AO27" s="176"/>
      <c r="AP27" s="11"/>
      <c r="AQ27" s="12"/>
      <c r="BE27" s="174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78"/>
    </row>
    <row r="29" spans="2:57" s="6" customFormat="1" ht="27" customHeight="1">
      <c r="B29" s="23"/>
      <c r="C29" s="24"/>
      <c r="D29" s="26" t="s">
        <v>42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5">
        <f>ROUND($AK$26+$AK$27,2)</f>
        <v>0</v>
      </c>
      <c r="AL29" s="186"/>
      <c r="AM29" s="186"/>
      <c r="AN29" s="186"/>
      <c r="AO29" s="186"/>
      <c r="AP29" s="24"/>
      <c r="AQ29" s="25"/>
      <c r="BE29" s="178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78"/>
    </row>
    <row r="31" spans="2:57" s="6" customFormat="1" ht="15" customHeight="1">
      <c r="B31" s="28"/>
      <c r="C31" s="29"/>
      <c r="D31" s="29" t="s">
        <v>43</v>
      </c>
      <c r="E31" s="29"/>
      <c r="F31" s="29" t="s">
        <v>44</v>
      </c>
      <c r="G31" s="29"/>
      <c r="H31" s="29"/>
      <c r="I31" s="29"/>
      <c r="J31" s="29"/>
      <c r="K31" s="29"/>
      <c r="L31" s="187">
        <v>0.21</v>
      </c>
      <c r="M31" s="188"/>
      <c r="N31" s="188"/>
      <c r="O31" s="188"/>
      <c r="P31" s="29"/>
      <c r="Q31" s="29"/>
      <c r="R31" s="29"/>
      <c r="S31" s="29"/>
      <c r="T31" s="31" t="s">
        <v>45</v>
      </c>
      <c r="U31" s="29"/>
      <c r="V31" s="29"/>
      <c r="W31" s="189">
        <f>ROUND($AZ$87+SUM($CD$92:$CD$96),2)</f>
        <v>0</v>
      </c>
      <c r="X31" s="188"/>
      <c r="Y31" s="188"/>
      <c r="Z31" s="188"/>
      <c r="AA31" s="188"/>
      <c r="AB31" s="188"/>
      <c r="AC31" s="188"/>
      <c r="AD31" s="188"/>
      <c r="AE31" s="188"/>
      <c r="AF31" s="29"/>
      <c r="AG31" s="29"/>
      <c r="AH31" s="29"/>
      <c r="AI31" s="29"/>
      <c r="AJ31" s="29"/>
      <c r="AK31" s="189">
        <f>ROUND($AV$87+SUM($BY$92:$BY$96),2)</f>
        <v>0</v>
      </c>
      <c r="AL31" s="188"/>
      <c r="AM31" s="188"/>
      <c r="AN31" s="188"/>
      <c r="AO31" s="188"/>
      <c r="AP31" s="29"/>
      <c r="AQ31" s="32"/>
      <c r="BE31" s="179"/>
    </row>
    <row r="32" spans="2:57" s="6" customFormat="1" ht="15" customHeight="1">
      <c r="B32" s="28"/>
      <c r="C32" s="29"/>
      <c r="D32" s="29"/>
      <c r="E32" s="29"/>
      <c r="F32" s="29" t="s">
        <v>46</v>
      </c>
      <c r="G32" s="29"/>
      <c r="H32" s="29"/>
      <c r="I32" s="29"/>
      <c r="J32" s="29"/>
      <c r="K32" s="29"/>
      <c r="L32" s="187">
        <v>0.15</v>
      </c>
      <c r="M32" s="188"/>
      <c r="N32" s="188"/>
      <c r="O32" s="188"/>
      <c r="P32" s="29"/>
      <c r="Q32" s="29"/>
      <c r="R32" s="29"/>
      <c r="S32" s="29"/>
      <c r="T32" s="31" t="s">
        <v>45</v>
      </c>
      <c r="U32" s="29"/>
      <c r="V32" s="29"/>
      <c r="W32" s="189">
        <f>ROUND($BA$87+SUM($CE$92:$CE$96),2)</f>
        <v>0</v>
      </c>
      <c r="X32" s="188"/>
      <c r="Y32" s="188"/>
      <c r="Z32" s="188"/>
      <c r="AA32" s="188"/>
      <c r="AB32" s="188"/>
      <c r="AC32" s="188"/>
      <c r="AD32" s="188"/>
      <c r="AE32" s="188"/>
      <c r="AF32" s="29"/>
      <c r="AG32" s="29"/>
      <c r="AH32" s="29"/>
      <c r="AI32" s="29"/>
      <c r="AJ32" s="29"/>
      <c r="AK32" s="189">
        <f>ROUND($AW$87+SUM($BZ$92:$BZ$96),2)</f>
        <v>0</v>
      </c>
      <c r="AL32" s="188"/>
      <c r="AM32" s="188"/>
      <c r="AN32" s="188"/>
      <c r="AO32" s="188"/>
      <c r="AP32" s="29"/>
      <c r="AQ32" s="32"/>
      <c r="BE32" s="179"/>
    </row>
    <row r="33" spans="2:57" s="6" customFormat="1" ht="15" customHeight="1" hidden="1">
      <c r="B33" s="28"/>
      <c r="C33" s="29"/>
      <c r="D33" s="29"/>
      <c r="E33" s="29"/>
      <c r="F33" s="29" t="s">
        <v>47</v>
      </c>
      <c r="G33" s="29"/>
      <c r="H33" s="29"/>
      <c r="I33" s="29"/>
      <c r="J33" s="29"/>
      <c r="K33" s="29"/>
      <c r="L33" s="187">
        <v>0.21</v>
      </c>
      <c r="M33" s="188"/>
      <c r="N33" s="188"/>
      <c r="O33" s="188"/>
      <c r="P33" s="29"/>
      <c r="Q33" s="29"/>
      <c r="R33" s="29"/>
      <c r="S33" s="29"/>
      <c r="T33" s="31" t="s">
        <v>45</v>
      </c>
      <c r="U33" s="29"/>
      <c r="V33" s="29"/>
      <c r="W33" s="189">
        <f>ROUND($BB$87+SUM($CF$92:$CF$96),2)</f>
        <v>0</v>
      </c>
      <c r="X33" s="188"/>
      <c r="Y33" s="188"/>
      <c r="Z33" s="188"/>
      <c r="AA33" s="188"/>
      <c r="AB33" s="188"/>
      <c r="AC33" s="188"/>
      <c r="AD33" s="188"/>
      <c r="AE33" s="188"/>
      <c r="AF33" s="29"/>
      <c r="AG33" s="29"/>
      <c r="AH33" s="29"/>
      <c r="AI33" s="29"/>
      <c r="AJ33" s="29"/>
      <c r="AK33" s="189">
        <v>0</v>
      </c>
      <c r="AL33" s="188"/>
      <c r="AM33" s="188"/>
      <c r="AN33" s="188"/>
      <c r="AO33" s="188"/>
      <c r="AP33" s="29"/>
      <c r="AQ33" s="32"/>
      <c r="BE33" s="179"/>
    </row>
    <row r="34" spans="2:57" s="6" customFormat="1" ht="15" customHeight="1" hidden="1">
      <c r="B34" s="28"/>
      <c r="C34" s="29"/>
      <c r="D34" s="29"/>
      <c r="E34" s="29"/>
      <c r="F34" s="29" t="s">
        <v>48</v>
      </c>
      <c r="G34" s="29"/>
      <c r="H34" s="29"/>
      <c r="I34" s="29"/>
      <c r="J34" s="29"/>
      <c r="K34" s="29"/>
      <c r="L34" s="187">
        <v>0.15</v>
      </c>
      <c r="M34" s="188"/>
      <c r="N34" s="188"/>
      <c r="O34" s="188"/>
      <c r="P34" s="29"/>
      <c r="Q34" s="29"/>
      <c r="R34" s="29"/>
      <c r="S34" s="29"/>
      <c r="T34" s="31" t="s">
        <v>45</v>
      </c>
      <c r="U34" s="29"/>
      <c r="V34" s="29"/>
      <c r="W34" s="189">
        <f>ROUND($BC$87+SUM($CG$92:$CG$96),2)</f>
        <v>0</v>
      </c>
      <c r="X34" s="188"/>
      <c r="Y34" s="188"/>
      <c r="Z34" s="188"/>
      <c r="AA34" s="188"/>
      <c r="AB34" s="188"/>
      <c r="AC34" s="188"/>
      <c r="AD34" s="188"/>
      <c r="AE34" s="188"/>
      <c r="AF34" s="29"/>
      <c r="AG34" s="29"/>
      <c r="AH34" s="29"/>
      <c r="AI34" s="29"/>
      <c r="AJ34" s="29"/>
      <c r="AK34" s="189">
        <v>0</v>
      </c>
      <c r="AL34" s="188"/>
      <c r="AM34" s="188"/>
      <c r="AN34" s="188"/>
      <c r="AO34" s="188"/>
      <c r="AP34" s="29"/>
      <c r="AQ34" s="32"/>
      <c r="BE34" s="179"/>
    </row>
    <row r="35" spans="2:43" s="6" customFormat="1" ht="15" customHeight="1" hidden="1">
      <c r="B35" s="28"/>
      <c r="C35" s="29"/>
      <c r="D35" s="29"/>
      <c r="E35" s="29"/>
      <c r="F35" s="29" t="s">
        <v>49</v>
      </c>
      <c r="G35" s="29"/>
      <c r="H35" s="29"/>
      <c r="I35" s="29"/>
      <c r="J35" s="29"/>
      <c r="K35" s="29"/>
      <c r="L35" s="187">
        <v>0</v>
      </c>
      <c r="M35" s="188"/>
      <c r="N35" s="188"/>
      <c r="O35" s="188"/>
      <c r="P35" s="29"/>
      <c r="Q35" s="29"/>
      <c r="R35" s="29"/>
      <c r="S35" s="29"/>
      <c r="T35" s="31" t="s">
        <v>45</v>
      </c>
      <c r="U35" s="29"/>
      <c r="V35" s="29"/>
      <c r="W35" s="189">
        <f>ROUND($BD$87+SUM($CH$92:$CH$96),2)</f>
        <v>0</v>
      </c>
      <c r="X35" s="188"/>
      <c r="Y35" s="188"/>
      <c r="Z35" s="188"/>
      <c r="AA35" s="188"/>
      <c r="AB35" s="188"/>
      <c r="AC35" s="188"/>
      <c r="AD35" s="188"/>
      <c r="AE35" s="188"/>
      <c r="AF35" s="29"/>
      <c r="AG35" s="29"/>
      <c r="AH35" s="29"/>
      <c r="AI35" s="29"/>
      <c r="AJ35" s="29"/>
      <c r="AK35" s="189">
        <v>0</v>
      </c>
      <c r="AL35" s="188"/>
      <c r="AM35" s="188"/>
      <c r="AN35" s="188"/>
      <c r="AO35" s="188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51</v>
      </c>
      <c r="U37" s="35"/>
      <c r="V37" s="35"/>
      <c r="W37" s="35"/>
      <c r="X37" s="190" t="s">
        <v>52</v>
      </c>
      <c r="Y37" s="191"/>
      <c r="Z37" s="191"/>
      <c r="AA37" s="191"/>
      <c r="AB37" s="191"/>
      <c r="AC37" s="35"/>
      <c r="AD37" s="35"/>
      <c r="AE37" s="35"/>
      <c r="AF37" s="35"/>
      <c r="AG37" s="35"/>
      <c r="AH37" s="35"/>
      <c r="AI37" s="35"/>
      <c r="AJ37" s="35"/>
      <c r="AK37" s="192">
        <f>SUM($AK$29:$AK$35)</f>
        <v>0</v>
      </c>
      <c r="AL37" s="191"/>
      <c r="AM37" s="191"/>
      <c r="AN37" s="191"/>
      <c r="AO37" s="193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54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56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55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56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58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56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55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56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75" t="s">
        <v>59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III/33736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5" t="str">
        <f>$K$6</f>
        <v>Kamenné mosty, most ev.č.33736-1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26.05.2015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180" t="str">
        <f>IF($E$17="","",$E$17)</f>
        <v>Ing.Pelant</v>
      </c>
      <c r="AN82" s="194"/>
      <c r="AO82" s="194"/>
      <c r="AP82" s="194"/>
      <c r="AQ82" s="25"/>
      <c r="AS82" s="197" t="s">
        <v>60</v>
      </c>
      <c r="AT82" s="198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37</v>
      </c>
      <c r="AJ83" s="24"/>
      <c r="AK83" s="24"/>
      <c r="AL83" s="24"/>
      <c r="AM83" s="180" t="str">
        <f>IF($E$20="","",$E$20)</f>
        <v>Ing.Hanzlová</v>
      </c>
      <c r="AN83" s="194"/>
      <c r="AO83" s="194"/>
      <c r="AP83" s="194"/>
      <c r="AQ83" s="25"/>
      <c r="AS83" s="199"/>
      <c r="AT83" s="178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0"/>
      <c r="AT84" s="19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01" t="s">
        <v>61</v>
      </c>
      <c r="D85" s="191"/>
      <c r="E85" s="191"/>
      <c r="F85" s="191"/>
      <c r="G85" s="191"/>
      <c r="H85" s="35"/>
      <c r="I85" s="202" t="s">
        <v>62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202" t="s">
        <v>63</v>
      </c>
      <c r="AH85" s="191"/>
      <c r="AI85" s="191"/>
      <c r="AJ85" s="191"/>
      <c r="AK85" s="191"/>
      <c r="AL85" s="191"/>
      <c r="AM85" s="191"/>
      <c r="AN85" s="202" t="s">
        <v>64</v>
      </c>
      <c r="AO85" s="191"/>
      <c r="AP85" s="193"/>
      <c r="AQ85" s="25"/>
      <c r="AS85" s="66" t="s">
        <v>65</v>
      </c>
      <c r="AT85" s="67" t="s">
        <v>66</v>
      </c>
      <c r="AU85" s="67" t="s">
        <v>67</v>
      </c>
      <c r="AV85" s="67" t="s">
        <v>68</v>
      </c>
      <c r="AW85" s="67" t="s">
        <v>69</v>
      </c>
      <c r="AX85" s="67" t="s">
        <v>70</v>
      </c>
      <c r="AY85" s="67" t="s">
        <v>71</v>
      </c>
      <c r="AZ85" s="67" t="s">
        <v>72</v>
      </c>
      <c r="BA85" s="67" t="s">
        <v>73</v>
      </c>
      <c r="BB85" s="67" t="s">
        <v>74</v>
      </c>
      <c r="BC85" s="67" t="s">
        <v>75</v>
      </c>
      <c r="BD85" s="68" t="s">
        <v>76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77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10">
        <f>ROUND(SUM($AG$88:$AG$89),2)</f>
        <v>0</v>
      </c>
      <c r="AH87" s="211"/>
      <c r="AI87" s="211"/>
      <c r="AJ87" s="211"/>
      <c r="AK87" s="211"/>
      <c r="AL87" s="211"/>
      <c r="AM87" s="211"/>
      <c r="AN87" s="210">
        <f>SUM($AG$87,$AT$87)</f>
        <v>0</v>
      </c>
      <c r="AO87" s="211"/>
      <c r="AP87" s="211"/>
      <c r="AQ87" s="58"/>
      <c r="AS87" s="72">
        <f>ROUND(SUM($AS$88:$AS$89),2)</f>
        <v>0</v>
      </c>
      <c r="AT87" s="73">
        <f>ROUND(SUM($AV$87:$AW$87),2)</f>
        <v>0</v>
      </c>
      <c r="AU87" s="74">
        <f>ROUND(SUM($AU$88:$AU$89),5)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ROUND(SUM($AZ$88:$AZ$89),2)</f>
        <v>0</v>
      </c>
      <c r="BA87" s="73">
        <f>ROUND(SUM($BA$88:$BA$89),2)</f>
        <v>0</v>
      </c>
      <c r="BB87" s="73">
        <f>ROUND(SUM($BB$88:$BB$89),2)</f>
        <v>0</v>
      </c>
      <c r="BC87" s="73">
        <f>ROUND(SUM($BC$88:$BC$89),2)</f>
        <v>0</v>
      </c>
      <c r="BD87" s="75">
        <f>ROUND(SUM($BD$88:$BD$89),2)</f>
        <v>0</v>
      </c>
      <c r="BS87" s="55" t="s">
        <v>78</v>
      </c>
      <c r="BT87" s="55" t="s">
        <v>79</v>
      </c>
      <c r="BU87" s="76" t="s">
        <v>80</v>
      </c>
      <c r="BV87" s="55" t="s">
        <v>81</v>
      </c>
      <c r="BW87" s="55" t="s">
        <v>82</v>
      </c>
      <c r="BX87" s="55" t="s">
        <v>83</v>
      </c>
    </row>
    <row r="88" spans="1:76" s="77" customFormat="1" ht="28.5" customHeight="1">
      <c r="A88" s="248" t="s">
        <v>525</v>
      </c>
      <c r="B88" s="78"/>
      <c r="C88" s="79"/>
      <c r="D88" s="205" t="s">
        <v>84</v>
      </c>
      <c r="E88" s="206"/>
      <c r="F88" s="206"/>
      <c r="G88" s="206"/>
      <c r="H88" s="206"/>
      <c r="I88" s="79"/>
      <c r="J88" s="205" t="s">
        <v>18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3">
        <f>'SO 201 - Kamenné mosty, m...'!$M$30</f>
        <v>0</v>
      </c>
      <c r="AH88" s="204"/>
      <c r="AI88" s="204"/>
      <c r="AJ88" s="204"/>
      <c r="AK88" s="204"/>
      <c r="AL88" s="204"/>
      <c r="AM88" s="204"/>
      <c r="AN88" s="203">
        <f>SUM($AG$88,$AT$88)</f>
        <v>0</v>
      </c>
      <c r="AO88" s="204"/>
      <c r="AP88" s="204"/>
      <c r="AQ88" s="80"/>
      <c r="AS88" s="81">
        <f>'SO 201 - Kamenné mosty, m...'!$M$28</f>
        <v>0</v>
      </c>
      <c r="AT88" s="82">
        <f>ROUND(SUM($AV$88:$AW$88),2)</f>
        <v>0</v>
      </c>
      <c r="AU88" s="83">
        <f>'SO 201 - Kamenné mosty, m...'!$W$130</f>
        <v>0</v>
      </c>
      <c r="AV88" s="82">
        <f>'SO 201 - Kamenné mosty, m...'!$M$32</f>
        <v>0</v>
      </c>
      <c r="AW88" s="82">
        <f>'SO 201 - Kamenné mosty, m...'!$M$33</f>
        <v>0</v>
      </c>
      <c r="AX88" s="82">
        <f>'SO 201 - Kamenné mosty, m...'!$M$34</f>
        <v>0</v>
      </c>
      <c r="AY88" s="82">
        <f>'SO 201 - Kamenné mosty, m...'!$M$35</f>
        <v>0</v>
      </c>
      <c r="AZ88" s="82">
        <f>'SO 201 - Kamenné mosty, m...'!$H$32</f>
        <v>0</v>
      </c>
      <c r="BA88" s="82">
        <f>'SO 201 - Kamenné mosty, m...'!$H$33</f>
        <v>0</v>
      </c>
      <c r="BB88" s="82">
        <f>'SO 201 - Kamenné mosty, m...'!$H$34</f>
        <v>0</v>
      </c>
      <c r="BC88" s="82">
        <f>'SO 201 - Kamenné mosty, m...'!$H$35</f>
        <v>0</v>
      </c>
      <c r="BD88" s="84">
        <f>'SO 201 - Kamenné mosty, m...'!$H$36</f>
        <v>0</v>
      </c>
      <c r="BT88" s="77" t="s">
        <v>22</v>
      </c>
      <c r="BV88" s="77" t="s">
        <v>81</v>
      </c>
      <c r="BW88" s="77" t="s">
        <v>85</v>
      </c>
      <c r="BX88" s="77" t="s">
        <v>82</v>
      </c>
    </row>
    <row r="89" spans="1:76" s="77" customFormat="1" ht="28.5" customHeight="1">
      <c r="A89" s="248" t="s">
        <v>525</v>
      </c>
      <c r="B89" s="78"/>
      <c r="C89" s="79"/>
      <c r="D89" s="205" t="s">
        <v>86</v>
      </c>
      <c r="E89" s="206"/>
      <c r="F89" s="206"/>
      <c r="G89" s="206"/>
      <c r="H89" s="206"/>
      <c r="I89" s="79"/>
      <c r="J89" s="205" t="s">
        <v>87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3">
        <f>'SO 901 - DIO - Dopravně i...'!$M$30</f>
        <v>0</v>
      </c>
      <c r="AH89" s="204"/>
      <c r="AI89" s="204"/>
      <c r="AJ89" s="204"/>
      <c r="AK89" s="204"/>
      <c r="AL89" s="204"/>
      <c r="AM89" s="204"/>
      <c r="AN89" s="203">
        <f>SUM($AG$89,$AT$89)</f>
        <v>0</v>
      </c>
      <c r="AO89" s="204"/>
      <c r="AP89" s="204"/>
      <c r="AQ89" s="80"/>
      <c r="AS89" s="85">
        <f>'SO 901 - DIO - Dopravně i...'!$M$28</f>
        <v>0</v>
      </c>
      <c r="AT89" s="86">
        <f>ROUND(SUM($AV$89:$AW$89),2)</f>
        <v>0</v>
      </c>
      <c r="AU89" s="87">
        <f>'SO 901 - DIO - Dopravně i...'!$W$118</f>
        <v>0</v>
      </c>
      <c r="AV89" s="86">
        <f>'SO 901 - DIO - Dopravně i...'!$M$32</f>
        <v>0</v>
      </c>
      <c r="AW89" s="86">
        <f>'SO 901 - DIO - Dopravně i...'!$M$33</f>
        <v>0</v>
      </c>
      <c r="AX89" s="86">
        <f>'SO 901 - DIO - Dopravně i...'!$M$34</f>
        <v>0</v>
      </c>
      <c r="AY89" s="86">
        <f>'SO 901 - DIO - Dopravně i...'!$M$35</f>
        <v>0</v>
      </c>
      <c r="AZ89" s="86">
        <f>'SO 901 - DIO - Dopravně i...'!$H$32</f>
        <v>0</v>
      </c>
      <c r="BA89" s="86">
        <f>'SO 901 - DIO - Dopravně i...'!$H$33</f>
        <v>0</v>
      </c>
      <c r="BB89" s="86">
        <f>'SO 901 - DIO - Dopravně i...'!$H$34</f>
        <v>0</v>
      </c>
      <c r="BC89" s="86">
        <f>'SO 901 - DIO - Dopravně i...'!$H$35</f>
        <v>0</v>
      </c>
      <c r="BD89" s="88">
        <f>'SO 901 - DIO - Dopravně i...'!$H$36</f>
        <v>0</v>
      </c>
      <c r="BT89" s="77" t="s">
        <v>22</v>
      </c>
      <c r="BV89" s="77" t="s">
        <v>81</v>
      </c>
      <c r="BW89" s="77" t="s">
        <v>88</v>
      </c>
      <c r="BX89" s="77" t="s">
        <v>82</v>
      </c>
    </row>
    <row r="90" spans="2:43" s="2" customFormat="1" ht="14.2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2:49" s="6" customFormat="1" ht="30.75" customHeight="1">
      <c r="B91" s="23"/>
      <c r="C91" s="71" t="s">
        <v>89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10">
        <f>ROUND(SUM($AG$92:$AG$95),2)</f>
        <v>0</v>
      </c>
      <c r="AH91" s="194"/>
      <c r="AI91" s="194"/>
      <c r="AJ91" s="194"/>
      <c r="AK91" s="194"/>
      <c r="AL91" s="194"/>
      <c r="AM91" s="194"/>
      <c r="AN91" s="210">
        <f>ROUND(SUM($AN$92:$AN$95),2)</f>
        <v>0</v>
      </c>
      <c r="AO91" s="194"/>
      <c r="AP91" s="194"/>
      <c r="AQ91" s="25"/>
      <c r="AS91" s="66" t="s">
        <v>90</v>
      </c>
      <c r="AT91" s="67" t="s">
        <v>91</v>
      </c>
      <c r="AU91" s="67" t="s">
        <v>43</v>
      </c>
      <c r="AV91" s="68" t="s">
        <v>66</v>
      </c>
      <c r="AW91" s="69"/>
    </row>
    <row r="92" spans="2:89" s="6" customFormat="1" ht="21" customHeight="1">
      <c r="B92" s="23"/>
      <c r="C92" s="24"/>
      <c r="D92" s="89" t="s">
        <v>92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07">
        <f>ROUND($AG$87*$AS$92,2)</f>
        <v>0</v>
      </c>
      <c r="AH92" s="194"/>
      <c r="AI92" s="194"/>
      <c r="AJ92" s="194"/>
      <c r="AK92" s="194"/>
      <c r="AL92" s="194"/>
      <c r="AM92" s="194"/>
      <c r="AN92" s="208">
        <f>ROUND($AG$92+$AV$92,2)</f>
        <v>0</v>
      </c>
      <c r="AO92" s="194"/>
      <c r="AP92" s="194"/>
      <c r="AQ92" s="25"/>
      <c r="AS92" s="90">
        <v>0</v>
      </c>
      <c r="AT92" s="91" t="s">
        <v>93</v>
      </c>
      <c r="AU92" s="91" t="s">
        <v>44</v>
      </c>
      <c r="AV92" s="92">
        <f>ROUND(IF($AU$92="základní",$AG$92*$L$31,IF($AU$92="snížená",$AG$92*$L$32,0)),2)</f>
        <v>0</v>
      </c>
      <c r="BV92" s="6" t="s">
        <v>94</v>
      </c>
      <c r="BY92" s="93">
        <f>IF($AU$92="základní",$AV$92,0)</f>
        <v>0</v>
      </c>
      <c r="BZ92" s="93">
        <f>IF($AU$92="snížená",$AV$92,0)</f>
        <v>0</v>
      </c>
      <c r="CA92" s="93">
        <v>0</v>
      </c>
      <c r="CB92" s="93">
        <v>0</v>
      </c>
      <c r="CC92" s="93">
        <v>0</v>
      </c>
      <c r="CD92" s="93">
        <f>IF($AU$92="základní",$AG$92,0)</f>
        <v>0</v>
      </c>
      <c r="CE92" s="93">
        <f>IF($AU$92="snížená",$AG$92,0)</f>
        <v>0</v>
      </c>
      <c r="CF92" s="93">
        <f>IF($AU$92="zákl. přenesená",$AG$92,0)</f>
        <v>0</v>
      </c>
      <c r="CG92" s="93">
        <f>IF($AU$92="sníž. přenesená",$AG$92,0)</f>
        <v>0</v>
      </c>
      <c r="CH92" s="93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3"/>
      <c r="C93" s="24"/>
      <c r="D93" s="209" t="s">
        <v>95</v>
      </c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24"/>
      <c r="AD93" s="24"/>
      <c r="AE93" s="24"/>
      <c r="AF93" s="24"/>
      <c r="AG93" s="207">
        <f>$AG$87*$AS$93</f>
        <v>0</v>
      </c>
      <c r="AH93" s="194"/>
      <c r="AI93" s="194"/>
      <c r="AJ93" s="194"/>
      <c r="AK93" s="194"/>
      <c r="AL93" s="194"/>
      <c r="AM93" s="194"/>
      <c r="AN93" s="208">
        <f>$AG$93+$AV$93</f>
        <v>0</v>
      </c>
      <c r="AO93" s="194"/>
      <c r="AP93" s="194"/>
      <c r="AQ93" s="25"/>
      <c r="AS93" s="94">
        <v>0</v>
      </c>
      <c r="AT93" s="95" t="s">
        <v>93</v>
      </c>
      <c r="AU93" s="95" t="s">
        <v>44</v>
      </c>
      <c r="AV93" s="96">
        <f>ROUND(IF($AU$93="nulová",0,IF(OR($AU$93="základní",$AU$93="zákl. přenesená"),$AG$93*$L$31,$AG$93*$L$32)),2)</f>
        <v>0</v>
      </c>
      <c r="BV93" s="6" t="s">
        <v>96</v>
      </c>
      <c r="BY93" s="93">
        <f>IF($AU$93="základní",$AV$93,0)</f>
        <v>0</v>
      </c>
      <c r="BZ93" s="93">
        <f>IF($AU$93="snížená",$AV$93,0)</f>
        <v>0</v>
      </c>
      <c r="CA93" s="93">
        <f>IF($AU$93="zákl. přenesená",$AV$93,0)</f>
        <v>0</v>
      </c>
      <c r="CB93" s="93">
        <f>IF($AU$93="sníž. přenesená",$AV$93,0)</f>
        <v>0</v>
      </c>
      <c r="CC93" s="93">
        <f>IF($AU$93="nulová",$AV$93,0)</f>
        <v>0</v>
      </c>
      <c r="CD93" s="93">
        <f>IF($AU$93="základní",$AG$93,0)</f>
        <v>0</v>
      </c>
      <c r="CE93" s="93">
        <f>IF($AU$93="snížená",$AG$93,0)</f>
        <v>0</v>
      </c>
      <c r="CF93" s="93">
        <f>IF($AU$93="zákl. přenesená",$AG$93,0)</f>
        <v>0</v>
      </c>
      <c r="CG93" s="93">
        <f>IF($AU$93="sníž. přenesená",$AG$93,0)</f>
        <v>0</v>
      </c>
      <c r="CH93" s="93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209" t="s">
        <v>95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24"/>
      <c r="AD94" s="24"/>
      <c r="AE94" s="24"/>
      <c r="AF94" s="24"/>
      <c r="AG94" s="207">
        <f>$AG$87*$AS$94</f>
        <v>0</v>
      </c>
      <c r="AH94" s="194"/>
      <c r="AI94" s="194"/>
      <c r="AJ94" s="194"/>
      <c r="AK94" s="194"/>
      <c r="AL94" s="194"/>
      <c r="AM94" s="194"/>
      <c r="AN94" s="208">
        <f>$AG$94+$AV$94</f>
        <v>0</v>
      </c>
      <c r="AO94" s="194"/>
      <c r="AP94" s="194"/>
      <c r="AQ94" s="25"/>
      <c r="AS94" s="94">
        <v>0</v>
      </c>
      <c r="AT94" s="95" t="s">
        <v>93</v>
      </c>
      <c r="AU94" s="95" t="s">
        <v>44</v>
      </c>
      <c r="AV94" s="96">
        <f>ROUND(IF($AU$94="nulová",0,IF(OR($AU$94="základní",$AU$94="zákl. přenesená"),$AG$94*$L$31,$AG$94*$L$32)),2)</f>
        <v>0</v>
      </c>
      <c r="BV94" s="6" t="s">
        <v>96</v>
      </c>
      <c r="BY94" s="93">
        <f>IF($AU$94="základní",$AV$94,0)</f>
        <v>0</v>
      </c>
      <c r="BZ94" s="93">
        <f>IF($AU$94="snížená",$AV$94,0)</f>
        <v>0</v>
      </c>
      <c r="CA94" s="93">
        <f>IF($AU$94="zákl. přenesená",$AV$94,0)</f>
        <v>0</v>
      </c>
      <c r="CB94" s="93">
        <f>IF($AU$94="sníž. přenesená",$AV$94,0)</f>
        <v>0</v>
      </c>
      <c r="CC94" s="93">
        <f>IF($AU$94="nulová",$AV$94,0)</f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3"/>
      <c r="C95" s="24"/>
      <c r="D95" s="209" t="s">
        <v>95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24"/>
      <c r="AD95" s="24"/>
      <c r="AE95" s="24"/>
      <c r="AF95" s="24"/>
      <c r="AG95" s="207">
        <f>$AG$87*$AS$95</f>
        <v>0</v>
      </c>
      <c r="AH95" s="194"/>
      <c r="AI95" s="194"/>
      <c r="AJ95" s="194"/>
      <c r="AK95" s="194"/>
      <c r="AL95" s="194"/>
      <c r="AM95" s="194"/>
      <c r="AN95" s="208">
        <f>$AG$95+$AV$95</f>
        <v>0</v>
      </c>
      <c r="AO95" s="194"/>
      <c r="AP95" s="194"/>
      <c r="AQ95" s="25"/>
      <c r="AS95" s="97">
        <v>0</v>
      </c>
      <c r="AT95" s="98" t="s">
        <v>93</v>
      </c>
      <c r="AU95" s="98" t="s">
        <v>44</v>
      </c>
      <c r="AV95" s="99">
        <f>ROUND(IF($AU$95="nulová",0,IF(OR($AU$95="základní",$AU$95="zákl. přenesená"),$AG$95*$L$31,$AG$95*$L$32)),2)</f>
        <v>0</v>
      </c>
      <c r="BV95" s="6" t="s">
        <v>96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43" s="6" customFormat="1" ht="12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5"/>
    </row>
    <row r="97" spans="2:43" s="6" customFormat="1" ht="30.75" customHeight="1">
      <c r="B97" s="23"/>
      <c r="C97" s="100" t="s">
        <v>97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212">
        <f>ROUND($AG$87+$AG$91,2)</f>
        <v>0</v>
      </c>
      <c r="AH97" s="213"/>
      <c r="AI97" s="213"/>
      <c r="AJ97" s="213"/>
      <c r="AK97" s="213"/>
      <c r="AL97" s="213"/>
      <c r="AM97" s="213"/>
      <c r="AN97" s="212">
        <f>$AN$87+$AN$91</f>
        <v>0</v>
      </c>
      <c r="AO97" s="213"/>
      <c r="AP97" s="213"/>
      <c r="AQ97" s="25"/>
    </row>
    <row r="98" spans="2:43" s="6" customFormat="1" ht="7.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8"/>
    </row>
  </sheetData>
  <sheetProtection password="CC35" sheet="1" objects="1" scenarios="1" formatColumns="0" formatRows="0" sort="0" autoFilter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201 - Kamenné mosty, m...'!C2" tooltip="SO 201 - Kamenné mosty, m..." display="/"/>
    <hyperlink ref="A89" location="'SO 901 - DIO - Dopravně i...'!C2" tooltip="SO 901 - DIO - Dopravně i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3"/>
      <c r="B1" s="250"/>
      <c r="C1" s="250"/>
      <c r="D1" s="251" t="s">
        <v>1</v>
      </c>
      <c r="E1" s="250"/>
      <c r="F1" s="252" t="s">
        <v>526</v>
      </c>
      <c r="G1" s="252"/>
      <c r="H1" s="254" t="s">
        <v>527</v>
      </c>
      <c r="I1" s="254"/>
      <c r="J1" s="254"/>
      <c r="K1" s="254"/>
      <c r="L1" s="252" t="s">
        <v>528</v>
      </c>
      <c r="M1" s="250"/>
      <c r="N1" s="250"/>
      <c r="O1" s="251" t="s">
        <v>98</v>
      </c>
      <c r="P1" s="250"/>
      <c r="Q1" s="250"/>
      <c r="R1" s="250"/>
      <c r="S1" s="252" t="s">
        <v>529</v>
      </c>
      <c r="T1" s="252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75" t="s">
        <v>100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Kamenné mosty, most ev.č.33736-1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101</v>
      </c>
      <c r="E7" s="24"/>
      <c r="F7" s="181" t="s">
        <v>102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26.05.2015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31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/>
      <c r="P17" s="194"/>
      <c r="Q17" s="24"/>
      <c r="R17" s="25"/>
    </row>
    <row r="18" spans="2:18" s="6" customFormat="1" ht="18.75" customHeight="1">
      <c r="B18" s="23"/>
      <c r="C18" s="24"/>
      <c r="D18" s="24"/>
      <c r="E18" s="16" t="s">
        <v>103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80"/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/>
      <c r="P20" s="194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80"/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104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92</v>
      </c>
      <c r="E28" s="24"/>
      <c r="F28" s="24"/>
      <c r="G28" s="24"/>
      <c r="H28" s="24"/>
      <c r="I28" s="24"/>
      <c r="J28" s="24"/>
      <c r="K28" s="24"/>
      <c r="L28" s="24"/>
      <c r="M28" s="184">
        <f>$N$105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20">
        <f>ROUND((((SUM($BE$105:$BE$112)+SUM($BE$130:$BE$287))+SUM($BE$289:$BE$291))),2)</f>
        <v>0</v>
      </c>
      <c r="I32" s="194"/>
      <c r="J32" s="194"/>
      <c r="K32" s="24"/>
      <c r="L32" s="24"/>
      <c r="M32" s="220">
        <f>ROUND(((ROUND((SUM($BE$105:$BE$112)+SUM($BE$130:$BE$287)),2)*$F$32)+SUM($BE$289:$BE$291)*$F$32),2)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20">
        <f>ROUND((((SUM($BF$105:$BF$112)+SUM($BF$130:$BF$287))+SUM($BF$289:$BF$291))),2)</f>
        <v>0</v>
      </c>
      <c r="I33" s="194"/>
      <c r="J33" s="194"/>
      <c r="K33" s="24"/>
      <c r="L33" s="24"/>
      <c r="M33" s="220">
        <f>ROUND(((ROUND((SUM($BF$105:$BF$112)+SUM($BF$130:$BF$287)),2)*$F$33)+SUM($BF$289:$BF$291)*$F$33),2)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20">
        <f>ROUND((((SUM($BG$105:$BG$112)+SUM($BG$130:$BG$287))+SUM($BG$289:$BG$291))),2)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20">
        <f>ROUND((((SUM($BH$105:$BH$112)+SUM($BH$130:$BH$287))+SUM($BH$289:$BH$291))),2)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20">
        <f>ROUND((((SUM($BI$105:$BI$112)+SUM($BI$130:$BI$287))+SUM($BI$289:$BI$291))),2)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105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Kamenné mosty, most ev.č.33736-1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101</v>
      </c>
      <c r="D79" s="24"/>
      <c r="E79" s="24"/>
      <c r="F79" s="195" t="str">
        <f>$F$7</f>
        <v>SO 201 - Kamenné mosty, most ev.č.33736-1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26.05.2015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80" t="str">
        <f>$E$18</f>
        <v>Ing. Pelant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Ing.Hanzlová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106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107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$N$130</f>
        <v>0</v>
      </c>
      <c r="O88" s="194"/>
      <c r="P88" s="194"/>
      <c r="Q88" s="194"/>
      <c r="R88" s="25"/>
      <c r="T88" s="24"/>
      <c r="U88" s="24"/>
      <c r="AU88" s="6" t="s">
        <v>109</v>
      </c>
    </row>
    <row r="89" spans="2:21" s="76" customFormat="1" ht="25.5" customHeight="1">
      <c r="B89" s="112"/>
      <c r="C89" s="113"/>
      <c r="D89" s="113" t="s">
        <v>110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$N$131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111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$N$132</f>
        <v>0</v>
      </c>
      <c r="O90" s="225"/>
      <c r="P90" s="225"/>
      <c r="Q90" s="225"/>
      <c r="R90" s="117"/>
      <c r="T90" s="89"/>
      <c r="U90" s="89"/>
    </row>
    <row r="91" spans="2:21" s="115" customFormat="1" ht="21" customHeight="1">
      <c r="B91" s="116"/>
      <c r="C91" s="89"/>
      <c r="D91" s="89" t="s">
        <v>112</v>
      </c>
      <c r="E91" s="89"/>
      <c r="F91" s="89"/>
      <c r="G91" s="89"/>
      <c r="H91" s="89"/>
      <c r="I91" s="89"/>
      <c r="J91" s="89"/>
      <c r="K91" s="89"/>
      <c r="L91" s="89"/>
      <c r="M91" s="89"/>
      <c r="N91" s="208">
        <f>$N$169</f>
        <v>0</v>
      </c>
      <c r="O91" s="225"/>
      <c r="P91" s="225"/>
      <c r="Q91" s="225"/>
      <c r="R91" s="117"/>
      <c r="T91" s="89"/>
      <c r="U91" s="89"/>
    </row>
    <row r="92" spans="2:21" s="115" customFormat="1" ht="21" customHeight="1">
      <c r="B92" s="116"/>
      <c r="C92" s="89"/>
      <c r="D92" s="89" t="s">
        <v>113</v>
      </c>
      <c r="E92" s="89"/>
      <c r="F92" s="89"/>
      <c r="G92" s="89"/>
      <c r="H92" s="89"/>
      <c r="I92" s="89"/>
      <c r="J92" s="89"/>
      <c r="K92" s="89"/>
      <c r="L92" s="89"/>
      <c r="M92" s="89"/>
      <c r="N92" s="208">
        <f>$N$181</f>
        <v>0</v>
      </c>
      <c r="O92" s="225"/>
      <c r="P92" s="225"/>
      <c r="Q92" s="225"/>
      <c r="R92" s="117"/>
      <c r="T92" s="89"/>
      <c r="U92" s="89"/>
    </row>
    <row r="93" spans="2:21" s="115" customFormat="1" ht="21" customHeight="1">
      <c r="B93" s="116"/>
      <c r="C93" s="89"/>
      <c r="D93" s="89" t="s">
        <v>114</v>
      </c>
      <c r="E93" s="89"/>
      <c r="F93" s="89"/>
      <c r="G93" s="89"/>
      <c r="H93" s="89"/>
      <c r="I93" s="89"/>
      <c r="J93" s="89"/>
      <c r="K93" s="89"/>
      <c r="L93" s="89"/>
      <c r="M93" s="89"/>
      <c r="N93" s="208">
        <f>$N$193</f>
        <v>0</v>
      </c>
      <c r="O93" s="225"/>
      <c r="P93" s="225"/>
      <c r="Q93" s="225"/>
      <c r="R93" s="117"/>
      <c r="T93" s="89"/>
      <c r="U93" s="89"/>
    </row>
    <row r="94" spans="2:21" s="115" customFormat="1" ht="21" customHeight="1">
      <c r="B94" s="116"/>
      <c r="C94" s="89"/>
      <c r="D94" s="89" t="s">
        <v>115</v>
      </c>
      <c r="E94" s="89"/>
      <c r="F94" s="89"/>
      <c r="G94" s="89"/>
      <c r="H94" s="89"/>
      <c r="I94" s="89"/>
      <c r="J94" s="89"/>
      <c r="K94" s="89"/>
      <c r="L94" s="89"/>
      <c r="M94" s="89"/>
      <c r="N94" s="208">
        <f>$N$209</f>
        <v>0</v>
      </c>
      <c r="O94" s="225"/>
      <c r="P94" s="225"/>
      <c r="Q94" s="225"/>
      <c r="R94" s="117"/>
      <c r="T94" s="89"/>
      <c r="U94" s="89"/>
    </row>
    <row r="95" spans="2:21" s="115" customFormat="1" ht="21" customHeight="1">
      <c r="B95" s="116"/>
      <c r="C95" s="89"/>
      <c r="D95" s="89" t="s">
        <v>116</v>
      </c>
      <c r="E95" s="89"/>
      <c r="F95" s="89"/>
      <c r="G95" s="89"/>
      <c r="H95" s="89"/>
      <c r="I95" s="89"/>
      <c r="J95" s="89"/>
      <c r="K95" s="89"/>
      <c r="L95" s="89"/>
      <c r="M95" s="89"/>
      <c r="N95" s="208">
        <f>$N$224</f>
        <v>0</v>
      </c>
      <c r="O95" s="225"/>
      <c r="P95" s="225"/>
      <c r="Q95" s="225"/>
      <c r="R95" s="117"/>
      <c r="T95" s="89"/>
      <c r="U95" s="89"/>
    </row>
    <row r="96" spans="2:21" s="115" customFormat="1" ht="21" customHeight="1">
      <c r="B96" s="116"/>
      <c r="C96" s="89"/>
      <c r="D96" s="89" t="s">
        <v>117</v>
      </c>
      <c r="E96" s="89"/>
      <c r="F96" s="89"/>
      <c r="G96" s="89"/>
      <c r="H96" s="89"/>
      <c r="I96" s="89"/>
      <c r="J96" s="89"/>
      <c r="K96" s="89"/>
      <c r="L96" s="89"/>
      <c r="M96" s="89"/>
      <c r="N96" s="208">
        <f>$N$228</f>
        <v>0</v>
      </c>
      <c r="O96" s="225"/>
      <c r="P96" s="225"/>
      <c r="Q96" s="225"/>
      <c r="R96" s="117"/>
      <c r="T96" s="89"/>
      <c r="U96" s="89"/>
    </row>
    <row r="97" spans="2:21" s="76" customFormat="1" ht="25.5" customHeight="1">
      <c r="B97" s="112"/>
      <c r="C97" s="113"/>
      <c r="D97" s="113" t="s">
        <v>118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23">
        <f>$N$272</f>
        <v>0</v>
      </c>
      <c r="O97" s="224"/>
      <c r="P97" s="224"/>
      <c r="Q97" s="224"/>
      <c r="R97" s="114"/>
      <c r="T97" s="113"/>
      <c r="U97" s="113"/>
    </row>
    <row r="98" spans="2:21" s="115" customFormat="1" ht="21" customHeight="1">
      <c r="B98" s="116"/>
      <c r="C98" s="89"/>
      <c r="D98" s="89" t="s">
        <v>119</v>
      </c>
      <c r="E98" s="89"/>
      <c r="F98" s="89"/>
      <c r="G98" s="89"/>
      <c r="H98" s="89"/>
      <c r="I98" s="89"/>
      <c r="J98" s="89"/>
      <c r="K98" s="89"/>
      <c r="L98" s="89"/>
      <c r="M98" s="89"/>
      <c r="N98" s="208">
        <f>$N$273</f>
        <v>0</v>
      </c>
      <c r="O98" s="225"/>
      <c r="P98" s="225"/>
      <c r="Q98" s="225"/>
      <c r="R98" s="117"/>
      <c r="T98" s="89"/>
      <c r="U98" s="89"/>
    </row>
    <row r="99" spans="2:21" s="76" customFormat="1" ht="25.5" customHeight="1">
      <c r="B99" s="112"/>
      <c r="C99" s="113"/>
      <c r="D99" s="113" t="s">
        <v>120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23">
        <f>$N$281</f>
        <v>0</v>
      </c>
      <c r="O99" s="224"/>
      <c r="P99" s="224"/>
      <c r="Q99" s="224"/>
      <c r="R99" s="114"/>
      <c r="T99" s="113"/>
      <c r="U99" s="113"/>
    </row>
    <row r="100" spans="2:21" s="115" customFormat="1" ht="21" customHeight="1">
      <c r="B100" s="116"/>
      <c r="C100" s="89"/>
      <c r="D100" s="89" t="s">
        <v>121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08">
        <f>$N$282</f>
        <v>0</v>
      </c>
      <c r="O100" s="225"/>
      <c r="P100" s="225"/>
      <c r="Q100" s="225"/>
      <c r="R100" s="117"/>
      <c r="T100" s="89"/>
      <c r="U100" s="89"/>
    </row>
    <row r="101" spans="2:21" s="76" customFormat="1" ht="25.5" customHeight="1">
      <c r="B101" s="112"/>
      <c r="C101" s="113"/>
      <c r="D101" s="113" t="s">
        <v>122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23">
        <f>$N$285</f>
        <v>0</v>
      </c>
      <c r="O101" s="224"/>
      <c r="P101" s="224"/>
      <c r="Q101" s="224"/>
      <c r="R101" s="114"/>
      <c r="T101" s="113"/>
      <c r="U101" s="113"/>
    </row>
    <row r="102" spans="2:21" s="115" customFormat="1" ht="21" customHeight="1">
      <c r="B102" s="116"/>
      <c r="C102" s="89"/>
      <c r="D102" s="89" t="s">
        <v>123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08">
        <f>$N$286</f>
        <v>0</v>
      </c>
      <c r="O102" s="225"/>
      <c r="P102" s="225"/>
      <c r="Q102" s="225"/>
      <c r="R102" s="117"/>
      <c r="T102" s="89"/>
      <c r="U102" s="89"/>
    </row>
    <row r="103" spans="2:21" s="76" customFormat="1" ht="22.5" customHeight="1">
      <c r="B103" s="112"/>
      <c r="C103" s="113"/>
      <c r="D103" s="113" t="s">
        <v>124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26">
        <f>$N$288</f>
        <v>0</v>
      </c>
      <c r="O103" s="224"/>
      <c r="P103" s="224"/>
      <c r="Q103" s="224"/>
      <c r="R103" s="114"/>
      <c r="T103" s="113"/>
      <c r="U103" s="113"/>
    </row>
    <row r="104" spans="2:21" s="6" customFormat="1" ht="22.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71" t="s">
        <v>125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10">
        <f>ROUND($N$106+$N$107+$N$108+$N$109+$N$110+$N$111,2)</f>
        <v>0</v>
      </c>
      <c r="O105" s="194"/>
      <c r="P105" s="194"/>
      <c r="Q105" s="194"/>
      <c r="R105" s="25"/>
      <c r="T105" s="118"/>
      <c r="U105" s="119" t="s">
        <v>43</v>
      </c>
    </row>
    <row r="106" spans="2:62" s="6" customFormat="1" ht="18.75" customHeight="1">
      <c r="B106" s="23"/>
      <c r="C106" s="24"/>
      <c r="D106" s="209" t="s">
        <v>126</v>
      </c>
      <c r="E106" s="194"/>
      <c r="F106" s="194"/>
      <c r="G106" s="194"/>
      <c r="H106" s="194"/>
      <c r="I106" s="24"/>
      <c r="J106" s="24"/>
      <c r="K106" s="24"/>
      <c r="L106" s="24"/>
      <c r="M106" s="24"/>
      <c r="N106" s="207">
        <f>ROUND($N$88*$T$106,2)</f>
        <v>0</v>
      </c>
      <c r="O106" s="194"/>
      <c r="P106" s="194"/>
      <c r="Q106" s="194"/>
      <c r="R106" s="25"/>
      <c r="T106" s="120"/>
      <c r="U106" s="121" t="s">
        <v>44</v>
      </c>
      <c r="AY106" s="6" t="s">
        <v>127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209" t="s">
        <v>128</v>
      </c>
      <c r="E107" s="194"/>
      <c r="F107" s="194"/>
      <c r="G107" s="194"/>
      <c r="H107" s="194"/>
      <c r="I107" s="24"/>
      <c r="J107" s="24"/>
      <c r="K107" s="24"/>
      <c r="L107" s="24"/>
      <c r="M107" s="24"/>
      <c r="N107" s="207">
        <f>ROUND($N$88*$T$107,2)</f>
        <v>0</v>
      </c>
      <c r="O107" s="194"/>
      <c r="P107" s="194"/>
      <c r="Q107" s="194"/>
      <c r="R107" s="25"/>
      <c r="T107" s="120"/>
      <c r="U107" s="121" t="s">
        <v>44</v>
      </c>
      <c r="AY107" s="6" t="s">
        <v>127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209" t="s">
        <v>129</v>
      </c>
      <c r="E108" s="194"/>
      <c r="F108" s="194"/>
      <c r="G108" s="194"/>
      <c r="H108" s="194"/>
      <c r="I108" s="24"/>
      <c r="J108" s="24"/>
      <c r="K108" s="24"/>
      <c r="L108" s="24"/>
      <c r="M108" s="24"/>
      <c r="N108" s="207">
        <f>ROUND($N$88*$T$108,2)</f>
        <v>0</v>
      </c>
      <c r="O108" s="194"/>
      <c r="P108" s="194"/>
      <c r="Q108" s="194"/>
      <c r="R108" s="25"/>
      <c r="T108" s="120"/>
      <c r="U108" s="121" t="s">
        <v>44</v>
      </c>
      <c r="AY108" s="6" t="s">
        <v>127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209" t="s">
        <v>130</v>
      </c>
      <c r="E109" s="194"/>
      <c r="F109" s="194"/>
      <c r="G109" s="194"/>
      <c r="H109" s="194"/>
      <c r="I109" s="24"/>
      <c r="J109" s="24"/>
      <c r="K109" s="24"/>
      <c r="L109" s="24"/>
      <c r="M109" s="24"/>
      <c r="N109" s="207">
        <f>ROUND($N$88*$T$109,2)</f>
        <v>0</v>
      </c>
      <c r="O109" s="194"/>
      <c r="P109" s="194"/>
      <c r="Q109" s="194"/>
      <c r="R109" s="25"/>
      <c r="T109" s="120"/>
      <c r="U109" s="121" t="s">
        <v>44</v>
      </c>
      <c r="AY109" s="6" t="s">
        <v>127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209" t="s">
        <v>131</v>
      </c>
      <c r="E110" s="194"/>
      <c r="F110" s="194"/>
      <c r="G110" s="194"/>
      <c r="H110" s="194"/>
      <c r="I110" s="24"/>
      <c r="J110" s="24"/>
      <c r="K110" s="24"/>
      <c r="L110" s="24"/>
      <c r="M110" s="24"/>
      <c r="N110" s="207">
        <f>ROUND($N$88*$T$110,2)</f>
        <v>0</v>
      </c>
      <c r="O110" s="194"/>
      <c r="P110" s="194"/>
      <c r="Q110" s="194"/>
      <c r="R110" s="25"/>
      <c r="T110" s="120"/>
      <c r="U110" s="121" t="s">
        <v>44</v>
      </c>
      <c r="AY110" s="6" t="s">
        <v>127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89" t="s">
        <v>132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07">
        <f>ROUND($N$88*$T$111,2)</f>
        <v>0</v>
      </c>
      <c r="O111" s="194"/>
      <c r="P111" s="194"/>
      <c r="Q111" s="194"/>
      <c r="R111" s="25"/>
      <c r="T111" s="122"/>
      <c r="U111" s="123" t="s">
        <v>44</v>
      </c>
      <c r="AY111" s="6" t="s">
        <v>133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21" s="6" customFormat="1" ht="14.2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  <c r="T112" s="24"/>
      <c r="U112" s="24"/>
    </row>
    <row r="113" spans="2:21" s="6" customFormat="1" ht="30" customHeight="1">
      <c r="B113" s="23"/>
      <c r="C113" s="100" t="s">
        <v>97</v>
      </c>
      <c r="D113" s="33"/>
      <c r="E113" s="33"/>
      <c r="F113" s="33"/>
      <c r="G113" s="33"/>
      <c r="H113" s="33"/>
      <c r="I113" s="33"/>
      <c r="J113" s="33"/>
      <c r="K113" s="33"/>
      <c r="L113" s="212">
        <f>ROUND(SUM($N$88+$N$105),2)</f>
        <v>0</v>
      </c>
      <c r="M113" s="213"/>
      <c r="N113" s="213"/>
      <c r="O113" s="213"/>
      <c r="P113" s="213"/>
      <c r="Q113" s="213"/>
      <c r="R113" s="25"/>
      <c r="T113" s="24"/>
      <c r="U113" s="24"/>
    </row>
    <row r="114" spans="2:21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  <c r="T114" s="24"/>
      <c r="U114" s="24"/>
    </row>
    <row r="118" spans="2:18" s="6" customFormat="1" ht="7.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6" customFormat="1" ht="37.5" customHeight="1">
      <c r="B119" s="23"/>
      <c r="C119" s="175" t="s">
        <v>134</v>
      </c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30.75" customHeight="1">
      <c r="B121" s="23"/>
      <c r="C121" s="18" t="s">
        <v>17</v>
      </c>
      <c r="D121" s="24"/>
      <c r="E121" s="24"/>
      <c r="F121" s="215" t="str">
        <f>$F$6</f>
        <v>Kamenné mosty, most ev.č.33736-1</v>
      </c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24"/>
      <c r="R121" s="25"/>
    </row>
    <row r="122" spans="2:18" s="6" customFormat="1" ht="37.5" customHeight="1">
      <c r="B122" s="23"/>
      <c r="C122" s="57" t="s">
        <v>101</v>
      </c>
      <c r="D122" s="24"/>
      <c r="E122" s="24"/>
      <c r="F122" s="195" t="str">
        <f>$F$7</f>
        <v>SO 201 - Kamenné mosty, most ev.č.33736-1</v>
      </c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8.75" customHeight="1">
      <c r="B124" s="23"/>
      <c r="C124" s="18" t="s">
        <v>23</v>
      </c>
      <c r="D124" s="24"/>
      <c r="E124" s="24"/>
      <c r="F124" s="16" t="str">
        <f>$F$9</f>
        <v> </v>
      </c>
      <c r="G124" s="24"/>
      <c r="H124" s="24"/>
      <c r="I124" s="24"/>
      <c r="J124" s="24"/>
      <c r="K124" s="18" t="s">
        <v>25</v>
      </c>
      <c r="L124" s="24"/>
      <c r="M124" s="221" t="str">
        <f>IF($O$9="","",$O$9)</f>
        <v>26.05.2015</v>
      </c>
      <c r="N124" s="194"/>
      <c r="O124" s="194"/>
      <c r="P124" s="194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5.75" customHeight="1">
      <c r="B126" s="23"/>
      <c r="C126" s="18" t="s">
        <v>29</v>
      </c>
      <c r="D126" s="24"/>
      <c r="E126" s="24"/>
      <c r="F126" s="16" t="str">
        <f>$E$12</f>
        <v> </v>
      </c>
      <c r="G126" s="24"/>
      <c r="H126" s="24"/>
      <c r="I126" s="24"/>
      <c r="J126" s="24"/>
      <c r="K126" s="18" t="s">
        <v>34</v>
      </c>
      <c r="L126" s="24"/>
      <c r="M126" s="180" t="str">
        <f>$E$18</f>
        <v>Ing. Pelant</v>
      </c>
      <c r="N126" s="194"/>
      <c r="O126" s="194"/>
      <c r="P126" s="194"/>
      <c r="Q126" s="194"/>
      <c r="R126" s="25"/>
    </row>
    <row r="127" spans="2:18" s="6" customFormat="1" ht="15" customHeight="1">
      <c r="B127" s="23"/>
      <c r="C127" s="18" t="s">
        <v>32</v>
      </c>
      <c r="D127" s="24"/>
      <c r="E127" s="24"/>
      <c r="F127" s="16" t="str">
        <f>IF($E$15="","",$E$15)</f>
        <v>Vyplň údaj</v>
      </c>
      <c r="G127" s="24"/>
      <c r="H127" s="24"/>
      <c r="I127" s="24"/>
      <c r="J127" s="24"/>
      <c r="K127" s="18" t="s">
        <v>37</v>
      </c>
      <c r="L127" s="24"/>
      <c r="M127" s="180" t="str">
        <f>$E$21</f>
        <v>Ing.Hanzlová</v>
      </c>
      <c r="N127" s="194"/>
      <c r="O127" s="194"/>
      <c r="P127" s="194"/>
      <c r="Q127" s="194"/>
      <c r="R127" s="25"/>
    </row>
    <row r="128" spans="2:18" s="6" customFormat="1" ht="11.2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27" s="124" customFormat="1" ht="30" customHeight="1">
      <c r="B129" s="125"/>
      <c r="C129" s="126" t="s">
        <v>135</v>
      </c>
      <c r="D129" s="127" t="s">
        <v>136</v>
      </c>
      <c r="E129" s="127" t="s">
        <v>61</v>
      </c>
      <c r="F129" s="227" t="s">
        <v>137</v>
      </c>
      <c r="G129" s="228"/>
      <c r="H129" s="228"/>
      <c r="I129" s="228"/>
      <c r="J129" s="127" t="s">
        <v>138</v>
      </c>
      <c r="K129" s="127" t="s">
        <v>139</v>
      </c>
      <c r="L129" s="227" t="s">
        <v>140</v>
      </c>
      <c r="M129" s="228"/>
      <c r="N129" s="227" t="s">
        <v>141</v>
      </c>
      <c r="O129" s="228"/>
      <c r="P129" s="228"/>
      <c r="Q129" s="229"/>
      <c r="R129" s="128"/>
      <c r="T129" s="66" t="s">
        <v>142</v>
      </c>
      <c r="U129" s="67" t="s">
        <v>43</v>
      </c>
      <c r="V129" s="67" t="s">
        <v>143</v>
      </c>
      <c r="W129" s="67" t="s">
        <v>144</v>
      </c>
      <c r="X129" s="67" t="s">
        <v>145</v>
      </c>
      <c r="Y129" s="67" t="s">
        <v>146</v>
      </c>
      <c r="Z129" s="67" t="s">
        <v>147</v>
      </c>
      <c r="AA129" s="68" t="s">
        <v>148</v>
      </c>
    </row>
    <row r="130" spans="2:63" s="6" customFormat="1" ht="30" customHeight="1">
      <c r="B130" s="23"/>
      <c r="C130" s="71" t="s">
        <v>104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5">
        <f>$BK$130</f>
        <v>0</v>
      </c>
      <c r="O130" s="194"/>
      <c r="P130" s="194"/>
      <c r="Q130" s="194"/>
      <c r="R130" s="25"/>
      <c r="T130" s="70"/>
      <c r="U130" s="38"/>
      <c r="V130" s="38"/>
      <c r="W130" s="129">
        <f>$W$131+$W$272+$W$281+$W$285+$W$288</f>
        <v>0</v>
      </c>
      <c r="X130" s="38"/>
      <c r="Y130" s="129">
        <f>$Y$131+$Y$272+$Y$281+$Y$285+$Y$288</f>
        <v>1112.3868503</v>
      </c>
      <c r="Z130" s="38"/>
      <c r="AA130" s="130">
        <f>$AA$131+$AA$272+$AA$281+$AA$285+$AA$288</f>
        <v>870.1048000000001</v>
      </c>
      <c r="AT130" s="6" t="s">
        <v>78</v>
      </c>
      <c r="AU130" s="6" t="s">
        <v>109</v>
      </c>
      <c r="BK130" s="131">
        <f>$BK$131+$BK$272+$BK$281+$BK$285+$BK$288</f>
        <v>0</v>
      </c>
    </row>
    <row r="131" spans="2:63" s="132" customFormat="1" ht="37.5" customHeight="1">
      <c r="B131" s="133"/>
      <c r="C131" s="134"/>
      <c r="D131" s="135" t="s">
        <v>110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226">
        <f>$BK$131</f>
        <v>0</v>
      </c>
      <c r="O131" s="246"/>
      <c r="P131" s="246"/>
      <c r="Q131" s="246"/>
      <c r="R131" s="136"/>
      <c r="T131" s="137"/>
      <c r="U131" s="134"/>
      <c r="V131" s="134"/>
      <c r="W131" s="138">
        <f>$W$132+$W$169+$W$181+$W$193+$W$209+$W$224+$W$228</f>
        <v>0</v>
      </c>
      <c r="X131" s="134"/>
      <c r="Y131" s="138">
        <f>$Y$132+$Y$169+$Y$181+$Y$193+$Y$209+$Y$224+$Y$228</f>
        <v>1110.6736103</v>
      </c>
      <c r="Z131" s="134"/>
      <c r="AA131" s="139">
        <f>$AA$132+$AA$169+$AA$181+$AA$193+$AA$209+$AA$224+$AA$228</f>
        <v>870.1048000000001</v>
      </c>
      <c r="AR131" s="140" t="s">
        <v>22</v>
      </c>
      <c r="AT131" s="140" t="s">
        <v>78</v>
      </c>
      <c r="AU131" s="140" t="s">
        <v>79</v>
      </c>
      <c r="AY131" s="140" t="s">
        <v>149</v>
      </c>
      <c r="BK131" s="141">
        <f>$BK$132+$BK$169+$BK$181+$BK$193+$BK$209+$BK$224+$BK$228</f>
        <v>0</v>
      </c>
    </row>
    <row r="132" spans="2:63" s="132" customFormat="1" ht="21" customHeight="1">
      <c r="B132" s="133"/>
      <c r="C132" s="134"/>
      <c r="D132" s="142" t="s">
        <v>111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47">
        <f>$BK$132</f>
        <v>0</v>
      </c>
      <c r="O132" s="246"/>
      <c r="P132" s="246"/>
      <c r="Q132" s="246"/>
      <c r="R132" s="136"/>
      <c r="T132" s="137"/>
      <c r="U132" s="134"/>
      <c r="V132" s="134"/>
      <c r="W132" s="138">
        <f>SUM($W$133:$W$168)</f>
        <v>0</v>
      </c>
      <c r="X132" s="134"/>
      <c r="Y132" s="138">
        <f>SUM($Y$133:$Y$168)</f>
        <v>0.023345</v>
      </c>
      <c r="Z132" s="134"/>
      <c r="AA132" s="139">
        <f>SUM($AA$133:$AA$168)</f>
        <v>60.03</v>
      </c>
      <c r="AR132" s="140" t="s">
        <v>22</v>
      </c>
      <c r="AT132" s="140" t="s">
        <v>78</v>
      </c>
      <c r="AU132" s="140" t="s">
        <v>22</v>
      </c>
      <c r="AY132" s="140" t="s">
        <v>149</v>
      </c>
      <c r="BK132" s="141">
        <f>SUM($BK$133:$BK$168)</f>
        <v>0</v>
      </c>
    </row>
    <row r="133" spans="2:65" s="6" customFormat="1" ht="27" customHeight="1">
      <c r="B133" s="23"/>
      <c r="C133" s="143" t="s">
        <v>22</v>
      </c>
      <c r="D133" s="143" t="s">
        <v>150</v>
      </c>
      <c r="E133" s="144" t="s">
        <v>151</v>
      </c>
      <c r="F133" s="230" t="s">
        <v>152</v>
      </c>
      <c r="G133" s="231"/>
      <c r="H133" s="231"/>
      <c r="I133" s="231"/>
      <c r="J133" s="145" t="s">
        <v>153</v>
      </c>
      <c r="K133" s="146">
        <v>333.5</v>
      </c>
      <c r="L133" s="232">
        <v>0</v>
      </c>
      <c r="M133" s="231"/>
      <c r="N133" s="233">
        <f>ROUND($L$133*$K$133,2)</f>
        <v>0</v>
      </c>
      <c r="O133" s="231"/>
      <c r="P133" s="231"/>
      <c r="Q133" s="231"/>
      <c r="R133" s="25"/>
      <c r="T133" s="147"/>
      <c r="U133" s="31" t="s">
        <v>44</v>
      </c>
      <c r="V133" s="24"/>
      <c r="W133" s="148">
        <f>$V$133*$K$133</f>
        <v>0</v>
      </c>
      <c r="X133" s="148">
        <v>3E-05</v>
      </c>
      <c r="Y133" s="148">
        <f>$X$133*$K$133</f>
        <v>0.010005</v>
      </c>
      <c r="Z133" s="148">
        <v>0.077</v>
      </c>
      <c r="AA133" s="149">
        <f>$Z$133*$K$133</f>
        <v>25.6795</v>
      </c>
      <c r="AR133" s="6" t="s">
        <v>154</v>
      </c>
      <c r="AT133" s="6" t="s">
        <v>150</v>
      </c>
      <c r="AU133" s="6" t="s">
        <v>99</v>
      </c>
      <c r="AY133" s="6" t="s">
        <v>149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154</v>
      </c>
      <c r="BM133" s="6" t="s">
        <v>155</v>
      </c>
    </row>
    <row r="134" spans="2:47" s="6" customFormat="1" ht="30.75" customHeight="1">
      <c r="B134" s="23"/>
      <c r="C134" s="24"/>
      <c r="D134" s="24"/>
      <c r="E134" s="24"/>
      <c r="F134" s="234" t="s">
        <v>156</v>
      </c>
      <c r="G134" s="194"/>
      <c r="H134" s="194"/>
      <c r="I134" s="194"/>
      <c r="J134" s="24"/>
      <c r="K134" s="24"/>
      <c r="L134" s="24"/>
      <c r="M134" s="24"/>
      <c r="N134" s="24"/>
      <c r="O134" s="24"/>
      <c r="P134" s="24"/>
      <c r="Q134" s="24"/>
      <c r="R134" s="25"/>
      <c r="T134" s="64"/>
      <c r="U134" s="24"/>
      <c r="V134" s="24"/>
      <c r="W134" s="24"/>
      <c r="X134" s="24"/>
      <c r="Y134" s="24"/>
      <c r="Z134" s="24"/>
      <c r="AA134" s="65"/>
      <c r="AT134" s="6" t="s">
        <v>157</v>
      </c>
      <c r="AU134" s="6" t="s">
        <v>99</v>
      </c>
    </row>
    <row r="135" spans="2:51" s="6" customFormat="1" ht="32.25" customHeight="1">
      <c r="B135" s="150"/>
      <c r="C135" s="151"/>
      <c r="D135" s="151"/>
      <c r="E135" s="151"/>
      <c r="F135" s="235" t="s">
        <v>158</v>
      </c>
      <c r="G135" s="236"/>
      <c r="H135" s="236"/>
      <c r="I135" s="236"/>
      <c r="J135" s="151"/>
      <c r="K135" s="152">
        <v>333.5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159</v>
      </c>
      <c r="AU135" s="156" t="s">
        <v>99</v>
      </c>
      <c r="AV135" s="156" t="s">
        <v>99</v>
      </c>
      <c r="AW135" s="156" t="s">
        <v>109</v>
      </c>
      <c r="AX135" s="156" t="s">
        <v>22</v>
      </c>
      <c r="AY135" s="156" t="s">
        <v>149</v>
      </c>
    </row>
    <row r="136" spans="2:65" s="6" customFormat="1" ht="27" customHeight="1">
      <c r="B136" s="23"/>
      <c r="C136" s="143" t="s">
        <v>99</v>
      </c>
      <c r="D136" s="143" t="s">
        <v>150</v>
      </c>
      <c r="E136" s="144" t="s">
        <v>160</v>
      </c>
      <c r="F136" s="230" t="s">
        <v>161</v>
      </c>
      <c r="G136" s="231"/>
      <c r="H136" s="231"/>
      <c r="I136" s="231"/>
      <c r="J136" s="145" t="s">
        <v>153</v>
      </c>
      <c r="K136" s="146">
        <v>333.5</v>
      </c>
      <c r="L136" s="232">
        <v>0</v>
      </c>
      <c r="M136" s="231"/>
      <c r="N136" s="233">
        <f>ROUND($L$136*$K$136,2)</f>
        <v>0</v>
      </c>
      <c r="O136" s="231"/>
      <c r="P136" s="231"/>
      <c r="Q136" s="231"/>
      <c r="R136" s="25"/>
      <c r="T136" s="147"/>
      <c r="U136" s="31" t="s">
        <v>44</v>
      </c>
      <c r="V136" s="24"/>
      <c r="W136" s="148">
        <f>$V$136*$K$136</f>
        <v>0</v>
      </c>
      <c r="X136" s="148">
        <v>4E-05</v>
      </c>
      <c r="Y136" s="148">
        <f>$X$136*$K$136</f>
        <v>0.013340000000000001</v>
      </c>
      <c r="Z136" s="148">
        <v>0.103</v>
      </c>
      <c r="AA136" s="149">
        <f>$Z$136*$K$136</f>
        <v>34.3505</v>
      </c>
      <c r="AR136" s="6" t="s">
        <v>154</v>
      </c>
      <c r="AT136" s="6" t="s">
        <v>150</v>
      </c>
      <c r="AU136" s="6" t="s">
        <v>99</v>
      </c>
      <c r="AY136" s="6" t="s">
        <v>149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154</v>
      </c>
      <c r="BM136" s="6" t="s">
        <v>162</v>
      </c>
    </row>
    <row r="137" spans="2:47" s="6" customFormat="1" ht="30.75" customHeight="1">
      <c r="B137" s="23"/>
      <c r="C137" s="24"/>
      <c r="D137" s="24"/>
      <c r="E137" s="24"/>
      <c r="F137" s="234" t="s">
        <v>163</v>
      </c>
      <c r="G137" s="194"/>
      <c r="H137" s="194"/>
      <c r="I137" s="194"/>
      <c r="J137" s="24"/>
      <c r="K137" s="24"/>
      <c r="L137" s="24"/>
      <c r="M137" s="24"/>
      <c r="N137" s="24"/>
      <c r="O137" s="24"/>
      <c r="P137" s="24"/>
      <c r="Q137" s="24"/>
      <c r="R137" s="25"/>
      <c r="T137" s="64"/>
      <c r="U137" s="24"/>
      <c r="V137" s="24"/>
      <c r="W137" s="24"/>
      <c r="X137" s="24"/>
      <c r="Y137" s="24"/>
      <c r="Z137" s="24"/>
      <c r="AA137" s="65"/>
      <c r="AT137" s="6" t="s">
        <v>157</v>
      </c>
      <c r="AU137" s="6" t="s">
        <v>99</v>
      </c>
    </row>
    <row r="138" spans="2:51" s="6" customFormat="1" ht="18.75" customHeight="1">
      <c r="B138" s="150"/>
      <c r="C138" s="151"/>
      <c r="D138" s="151"/>
      <c r="E138" s="151"/>
      <c r="F138" s="235" t="s">
        <v>164</v>
      </c>
      <c r="G138" s="236"/>
      <c r="H138" s="236"/>
      <c r="I138" s="236"/>
      <c r="J138" s="151"/>
      <c r="K138" s="152">
        <v>185.15</v>
      </c>
      <c r="L138" s="151"/>
      <c r="M138" s="151"/>
      <c r="N138" s="151"/>
      <c r="O138" s="151"/>
      <c r="P138" s="151"/>
      <c r="Q138" s="151"/>
      <c r="R138" s="153"/>
      <c r="T138" s="154"/>
      <c r="U138" s="151"/>
      <c r="V138" s="151"/>
      <c r="W138" s="151"/>
      <c r="X138" s="151"/>
      <c r="Y138" s="151"/>
      <c r="Z138" s="151"/>
      <c r="AA138" s="155"/>
      <c r="AT138" s="156" t="s">
        <v>159</v>
      </c>
      <c r="AU138" s="156" t="s">
        <v>99</v>
      </c>
      <c r="AV138" s="156" t="s">
        <v>99</v>
      </c>
      <c r="AW138" s="156" t="s">
        <v>109</v>
      </c>
      <c r="AX138" s="156" t="s">
        <v>79</v>
      </c>
      <c r="AY138" s="156" t="s">
        <v>149</v>
      </c>
    </row>
    <row r="139" spans="2:51" s="6" customFormat="1" ht="18.75" customHeight="1">
      <c r="B139" s="150"/>
      <c r="C139" s="151"/>
      <c r="D139" s="151"/>
      <c r="E139" s="151"/>
      <c r="F139" s="235" t="s">
        <v>165</v>
      </c>
      <c r="G139" s="236"/>
      <c r="H139" s="236"/>
      <c r="I139" s="236"/>
      <c r="J139" s="151"/>
      <c r="K139" s="152">
        <v>148.35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159</v>
      </c>
      <c r="AU139" s="156" t="s">
        <v>99</v>
      </c>
      <c r="AV139" s="156" t="s">
        <v>99</v>
      </c>
      <c r="AW139" s="156" t="s">
        <v>109</v>
      </c>
      <c r="AX139" s="156" t="s">
        <v>79</v>
      </c>
      <c r="AY139" s="156" t="s">
        <v>149</v>
      </c>
    </row>
    <row r="140" spans="2:51" s="6" customFormat="1" ht="18.75" customHeight="1">
      <c r="B140" s="157"/>
      <c r="C140" s="158"/>
      <c r="D140" s="158"/>
      <c r="E140" s="158"/>
      <c r="F140" s="237" t="s">
        <v>166</v>
      </c>
      <c r="G140" s="238"/>
      <c r="H140" s="238"/>
      <c r="I140" s="238"/>
      <c r="J140" s="158"/>
      <c r="K140" s="159">
        <v>333.5</v>
      </c>
      <c r="L140" s="158"/>
      <c r="M140" s="158"/>
      <c r="N140" s="158"/>
      <c r="O140" s="158"/>
      <c r="P140" s="158"/>
      <c r="Q140" s="158"/>
      <c r="R140" s="160"/>
      <c r="T140" s="161"/>
      <c r="U140" s="158"/>
      <c r="V140" s="158"/>
      <c r="W140" s="158"/>
      <c r="X140" s="158"/>
      <c r="Y140" s="158"/>
      <c r="Z140" s="158"/>
      <c r="AA140" s="162"/>
      <c r="AT140" s="163" t="s">
        <v>159</v>
      </c>
      <c r="AU140" s="163" t="s">
        <v>99</v>
      </c>
      <c r="AV140" s="163" t="s">
        <v>154</v>
      </c>
      <c r="AW140" s="163" t="s">
        <v>109</v>
      </c>
      <c r="AX140" s="163" t="s">
        <v>22</v>
      </c>
      <c r="AY140" s="163" t="s">
        <v>149</v>
      </c>
    </row>
    <row r="141" spans="2:65" s="6" customFormat="1" ht="27" customHeight="1">
      <c r="B141" s="23"/>
      <c r="C141" s="143" t="s">
        <v>167</v>
      </c>
      <c r="D141" s="143" t="s">
        <v>150</v>
      </c>
      <c r="E141" s="144" t="s">
        <v>168</v>
      </c>
      <c r="F141" s="230" t="s">
        <v>169</v>
      </c>
      <c r="G141" s="231"/>
      <c r="H141" s="231"/>
      <c r="I141" s="231"/>
      <c r="J141" s="145" t="s">
        <v>170</v>
      </c>
      <c r="K141" s="146">
        <v>1320</v>
      </c>
      <c r="L141" s="232">
        <v>0</v>
      </c>
      <c r="M141" s="231"/>
      <c r="N141" s="233">
        <f>ROUND($L$141*$K$141,2)</f>
        <v>0</v>
      </c>
      <c r="O141" s="231"/>
      <c r="P141" s="231"/>
      <c r="Q141" s="231"/>
      <c r="R141" s="25"/>
      <c r="T141" s="147"/>
      <c r="U141" s="31" t="s">
        <v>44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154</v>
      </c>
      <c r="AT141" s="6" t="s">
        <v>150</v>
      </c>
      <c r="AU141" s="6" t="s">
        <v>99</v>
      </c>
      <c r="AY141" s="6" t="s">
        <v>149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154</v>
      </c>
      <c r="BM141" s="6" t="s">
        <v>171</v>
      </c>
    </row>
    <row r="142" spans="2:51" s="6" customFormat="1" ht="32.25" customHeight="1">
      <c r="B142" s="150"/>
      <c r="C142" s="151"/>
      <c r="D142" s="151"/>
      <c r="E142" s="151"/>
      <c r="F142" s="235" t="s">
        <v>172</v>
      </c>
      <c r="G142" s="236"/>
      <c r="H142" s="236"/>
      <c r="I142" s="236"/>
      <c r="J142" s="151"/>
      <c r="K142" s="152">
        <v>1320</v>
      </c>
      <c r="L142" s="151"/>
      <c r="M142" s="151"/>
      <c r="N142" s="151"/>
      <c r="O142" s="151"/>
      <c r="P142" s="151"/>
      <c r="Q142" s="151"/>
      <c r="R142" s="153"/>
      <c r="T142" s="154"/>
      <c r="U142" s="151"/>
      <c r="V142" s="151"/>
      <c r="W142" s="151"/>
      <c r="X142" s="151"/>
      <c r="Y142" s="151"/>
      <c r="Z142" s="151"/>
      <c r="AA142" s="155"/>
      <c r="AT142" s="156" t="s">
        <v>159</v>
      </c>
      <c r="AU142" s="156" t="s">
        <v>99</v>
      </c>
      <c r="AV142" s="156" t="s">
        <v>99</v>
      </c>
      <c r="AW142" s="156" t="s">
        <v>109</v>
      </c>
      <c r="AX142" s="156" t="s">
        <v>22</v>
      </c>
      <c r="AY142" s="156" t="s">
        <v>149</v>
      </c>
    </row>
    <row r="143" spans="2:65" s="6" customFormat="1" ht="27" customHeight="1">
      <c r="B143" s="23"/>
      <c r="C143" s="143" t="s">
        <v>154</v>
      </c>
      <c r="D143" s="143" t="s">
        <v>150</v>
      </c>
      <c r="E143" s="144" t="s">
        <v>173</v>
      </c>
      <c r="F143" s="230" t="s">
        <v>174</v>
      </c>
      <c r="G143" s="231"/>
      <c r="H143" s="231"/>
      <c r="I143" s="231"/>
      <c r="J143" s="145" t="s">
        <v>175</v>
      </c>
      <c r="K143" s="146">
        <v>275.31</v>
      </c>
      <c r="L143" s="232">
        <v>0</v>
      </c>
      <c r="M143" s="231"/>
      <c r="N143" s="233">
        <f>ROUND($L$143*$K$143,2)</f>
        <v>0</v>
      </c>
      <c r="O143" s="231"/>
      <c r="P143" s="231"/>
      <c r="Q143" s="231"/>
      <c r="R143" s="25"/>
      <c r="T143" s="147"/>
      <c r="U143" s="31" t="s">
        <v>44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154</v>
      </c>
      <c r="AT143" s="6" t="s">
        <v>150</v>
      </c>
      <c r="AU143" s="6" t="s">
        <v>99</v>
      </c>
      <c r="AY143" s="6" t="s">
        <v>149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154</v>
      </c>
      <c r="BM143" s="6" t="s">
        <v>176</v>
      </c>
    </row>
    <row r="144" spans="2:47" s="6" customFormat="1" ht="18.75" customHeight="1">
      <c r="B144" s="23"/>
      <c r="C144" s="24"/>
      <c r="D144" s="24"/>
      <c r="E144" s="24"/>
      <c r="F144" s="234" t="s">
        <v>177</v>
      </c>
      <c r="G144" s="194"/>
      <c r="H144" s="194"/>
      <c r="I144" s="194"/>
      <c r="J144" s="24"/>
      <c r="K144" s="24"/>
      <c r="L144" s="24"/>
      <c r="M144" s="24"/>
      <c r="N144" s="24"/>
      <c r="O144" s="24"/>
      <c r="P144" s="24"/>
      <c r="Q144" s="24"/>
      <c r="R144" s="25"/>
      <c r="T144" s="64"/>
      <c r="U144" s="24"/>
      <c r="V144" s="24"/>
      <c r="W144" s="24"/>
      <c r="X144" s="24"/>
      <c r="Y144" s="24"/>
      <c r="Z144" s="24"/>
      <c r="AA144" s="65"/>
      <c r="AT144" s="6" t="s">
        <v>157</v>
      </c>
      <c r="AU144" s="6" t="s">
        <v>99</v>
      </c>
    </row>
    <row r="145" spans="2:51" s="6" customFormat="1" ht="18.75" customHeight="1">
      <c r="B145" s="150"/>
      <c r="C145" s="151"/>
      <c r="D145" s="151"/>
      <c r="E145" s="151"/>
      <c r="F145" s="235" t="s">
        <v>178</v>
      </c>
      <c r="G145" s="236"/>
      <c r="H145" s="236"/>
      <c r="I145" s="236"/>
      <c r="J145" s="151"/>
      <c r="K145" s="152">
        <v>275.31</v>
      </c>
      <c r="L145" s="151"/>
      <c r="M145" s="151"/>
      <c r="N145" s="151"/>
      <c r="O145" s="151"/>
      <c r="P145" s="151"/>
      <c r="Q145" s="151"/>
      <c r="R145" s="153"/>
      <c r="T145" s="154"/>
      <c r="U145" s="151"/>
      <c r="V145" s="151"/>
      <c r="W145" s="151"/>
      <c r="X145" s="151"/>
      <c r="Y145" s="151"/>
      <c r="Z145" s="151"/>
      <c r="AA145" s="155"/>
      <c r="AT145" s="156" t="s">
        <v>159</v>
      </c>
      <c r="AU145" s="156" t="s">
        <v>99</v>
      </c>
      <c r="AV145" s="156" t="s">
        <v>99</v>
      </c>
      <c r="AW145" s="156" t="s">
        <v>109</v>
      </c>
      <c r="AX145" s="156" t="s">
        <v>22</v>
      </c>
      <c r="AY145" s="156" t="s">
        <v>149</v>
      </c>
    </row>
    <row r="146" spans="2:65" s="6" customFormat="1" ht="27" customHeight="1">
      <c r="B146" s="23"/>
      <c r="C146" s="143" t="s">
        <v>179</v>
      </c>
      <c r="D146" s="143" t="s">
        <v>150</v>
      </c>
      <c r="E146" s="144" t="s">
        <v>180</v>
      </c>
      <c r="F146" s="230" t="s">
        <v>181</v>
      </c>
      <c r="G146" s="231"/>
      <c r="H146" s="231"/>
      <c r="I146" s="231"/>
      <c r="J146" s="145" t="s">
        <v>175</v>
      </c>
      <c r="K146" s="146">
        <v>265.242</v>
      </c>
      <c r="L146" s="232">
        <v>0</v>
      </c>
      <c r="M146" s="231"/>
      <c r="N146" s="233">
        <f>ROUND($L$146*$K$146,2)</f>
        <v>0</v>
      </c>
      <c r="O146" s="231"/>
      <c r="P146" s="231"/>
      <c r="Q146" s="231"/>
      <c r="R146" s="25"/>
      <c r="T146" s="147"/>
      <c r="U146" s="31" t="s">
        <v>44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154</v>
      </c>
      <c r="AT146" s="6" t="s">
        <v>150</v>
      </c>
      <c r="AU146" s="6" t="s">
        <v>99</v>
      </c>
      <c r="AY146" s="6" t="s">
        <v>149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154</v>
      </c>
      <c r="BM146" s="6" t="s">
        <v>182</v>
      </c>
    </row>
    <row r="147" spans="2:47" s="6" customFormat="1" ht="30.75" customHeight="1">
      <c r="B147" s="23"/>
      <c r="C147" s="24"/>
      <c r="D147" s="24"/>
      <c r="E147" s="24"/>
      <c r="F147" s="234" t="s">
        <v>183</v>
      </c>
      <c r="G147" s="194"/>
      <c r="H147" s="194"/>
      <c r="I147" s="194"/>
      <c r="J147" s="24"/>
      <c r="K147" s="24"/>
      <c r="L147" s="24"/>
      <c r="M147" s="24"/>
      <c r="N147" s="24"/>
      <c r="O147" s="24"/>
      <c r="P147" s="24"/>
      <c r="Q147" s="24"/>
      <c r="R147" s="25"/>
      <c r="T147" s="64"/>
      <c r="U147" s="24"/>
      <c r="V147" s="24"/>
      <c r="W147" s="24"/>
      <c r="X147" s="24"/>
      <c r="Y147" s="24"/>
      <c r="Z147" s="24"/>
      <c r="AA147" s="65"/>
      <c r="AT147" s="6" t="s">
        <v>157</v>
      </c>
      <c r="AU147" s="6" t="s">
        <v>99</v>
      </c>
    </row>
    <row r="148" spans="2:51" s="6" customFormat="1" ht="18.75" customHeight="1">
      <c r="B148" s="150"/>
      <c r="C148" s="151"/>
      <c r="D148" s="151"/>
      <c r="E148" s="151"/>
      <c r="F148" s="235" t="s">
        <v>184</v>
      </c>
      <c r="G148" s="236"/>
      <c r="H148" s="236"/>
      <c r="I148" s="236"/>
      <c r="J148" s="151"/>
      <c r="K148" s="152">
        <v>239.522</v>
      </c>
      <c r="L148" s="151"/>
      <c r="M148" s="151"/>
      <c r="N148" s="151"/>
      <c r="O148" s="151"/>
      <c r="P148" s="151"/>
      <c r="Q148" s="151"/>
      <c r="R148" s="153"/>
      <c r="T148" s="154"/>
      <c r="U148" s="151"/>
      <c r="V148" s="151"/>
      <c r="W148" s="151"/>
      <c r="X148" s="151"/>
      <c r="Y148" s="151"/>
      <c r="Z148" s="151"/>
      <c r="AA148" s="155"/>
      <c r="AT148" s="156" t="s">
        <v>159</v>
      </c>
      <c r="AU148" s="156" t="s">
        <v>99</v>
      </c>
      <c r="AV148" s="156" t="s">
        <v>99</v>
      </c>
      <c r="AW148" s="156" t="s">
        <v>109</v>
      </c>
      <c r="AX148" s="156" t="s">
        <v>79</v>
      </c>
      <c r="AY148" s="156" t="s">
        <v>149</v>
      </c>
    </row>
    <row r="149" spans="2:51" s="6" customFormat="1" ht="18.75" customHeight="1">
      <c r="B149" s="150"/>
      <c r="C149" s="151"/>
      <c r="D149" s="151"/>
      <c r="E149" s="151"/>
      <c r="F149" s="235" t="s">
        <v>185</v>
      </c>
      <c r="G149" s="236"/>
      <c r="H149" s="236"/>
      <c r="I149" s="236"/>
      <c r="J149" s="151"/>
      <c r="K149" s="152">
        <v>25.72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159</v>
      </c>
      <c r="AU149" s="156" t="s">
        <v>99</v>
      </c>
      <c r="AV149" s="156" t="s">
        <v>99</v>
      </c>
      <c r="AW149" s="156" t="s">
        <v>109</v>
      </c>
      <c r="AX149" s="156" t="s">
        <v>79</v>
      </c>
      <c r="AY149" s="156" t="s">
        <v>149</v>
      </c>
    </row>
    <row r="150" spans="2:51" s="6" customFormat="1" ht="18.75" customHeight="1">
      <c r="B150" s="157"/>
      <c r="C150" s="158"/>
      <c r="D150" s="158"/>
      <c r="E150" s="158"/>
      <c r="F150" s="237" t="s">
        <v>166</v>
      </c>
      <c r="G150" s="238"/>
      <c r="H150" s="238"/>
      <c r="I150" s="238"/>
      <c r="J150" s="158"/>
      <c r="K150" s="159">
        <v>265.242</v>
      </c>
      <c r="L150" s="158"/>
      <c r="M150" s="158"/>
      <c r="N150" s="158"/>
      <c r="O150" s="158"/>
      <c r="P150" s="158"/>
      <c r="Q150" s="158"/>
      <c r="R150" s="160"/>
      <c r="T150" s="161"/>
      <c r="U150" s="158"/>
      <c r="V150" s="158"/>
      <c r="W150" s="158"/>
      <c r="X150" s="158"/>
      <c r="Y150" s="158"/>
      <c r="Z150" s="158"/>
      <c r="AA150" s="162"/>
      <c r="AT150" s="163" t="s">
        <v>159</v>
      </c>
      <c r="AU150" s="163" t="s">
        <v>99</v>
      </c>
      <c r="AV150" s="163" t="s">
        <v>154</v>
      </c>
      <c r="AW150" s="163" t="s">
        <v>109</v>
      </c>
      <c r="AX150" s="163" t="s">
        <v>22</v>
      </c>
      <c r="AY150" s="163" t="s">
        <v>149</v>
      </c>
    </row>
    <row r="151" spans="2:65" s="6" customFormat="1" ht="27" customHeight="1">
      <c r="B151" s="23"/>
      <c r="C151" s="143" t="s">
        <v>186</v>
      </c>
      <c r="D151" s="143" t="s">
        <v>150</v>
      </c>
      <c r="E151" s="144" t="s">
        <v>187</v>
      </c>
      <c r="F151" s="230" t="s">
        <v>188</v>
      </c>
      <c r="G151" s="231"/>
      <c r="H151" s="231"/>
      <c r="I151" s="231"/>
      <c r="J151" s="145" t="s">
        <v>175</v>
      </c>
      <c r="K151" s="146">
        <v>318.78</v>
      </c>
      <c r="L151" s="232">
        <v>0</v>
      </c>
      <c r="M151" s="231"/>
      <c r="N151" s="233">
        <f>ROUND($L$151*$K$151,2)</f>
        <v>0</v>
      </c>
      <c r="O151" s="231"/>
      <c r="P151" s="231"/>
      <c r="Q151" s="231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154</v>
      </c>
      <c r="AT151" s="6" t="s">
        <v>150</v>
      </c>
      <c r="AU151" s="6" t="s">
        <v>99</v>
      </c>
      <c r="AY151" s="6" t="s">
        <v>149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154</v>
      </c>
      <c r="BM151" s="6" t="s">
        <v>189</v>
      </c>
    </row>
    <row r="152" spans="2:47" s="6" customFormat="1" ht="18.75" customHeight="1">
      <c r="B152" s="23"/>
      <c r="C152" s="24"/>
      <c r="D152" s="24"/>
      <c r="E152" s="24"/>
      <c r="F152" s="234" t="s">
        <v>190</v>
      </c>
      <c r="G152" s="194"/>
      <c r="H152" s="194"/>
      <c r="I152" s="194"/>
      <c r="J152" s="24"/>
      <c r="K152" s="24"/>
      <c r="L152" s="24"/>
      <c r="M152" s="24"/>
      <c r="N152" s="24"/>
      <c r="O152" s="24"/>
      <c r="P152" s="24"/>
      <c r="Q152" s="24"/>
      <c r="R152" s="25"/>
      <c r="T152" s="64"/>
      <c r="U152" s="24"/>
      <c r="V152" s="24"/>
      <c r="W152" s="24"/>
      <c r="X152" s="24"/>
      <c r="Y152" s="24"/>
      <c r="Z152" s="24"/>
      <c r="AA152" s="65"/>
      <c r="AT152" s="6" t="s">
        <v>157</v>
      </c>
      <c r="AU152" s="6" t="s">
        <v>99</v>
      </c>
    </row>
    <row r="153" spans="2:51" s="6" customFormat="1" ht="32.25" customHeight="1">
      <c r="B153" s="150"/>
      <c r="C153" s="151"/>
      <c r="D153" s="151"/>
      <c r="E153" s="151"/>
      <c r="F153" s="235" t="s">
        <v>191</v>
      </c>
      <c r="G153" s="236"/>
      <c r="H153" s="236"/>
      <c r="I153" s="236"/>
      <c r="J153" s="151"/>
      <c r="K153" s="152">
        <v>318.78</v>
      </c>
      <c r="L153" s="151"/>
      <c r="M153" s="151"/>
      <c r="N153" s="151"/>
      <c r="O153" s="151"/>
      <c r="P153" s="151"/>
      <c r="Q153" s="151"/>
      <c r="R153" s="153"/>
      <c r="T153" s="154"/>
      <c r="U153" s="151"/>
      <c r="V153" s="151"/>
      <c r="W153" s="151"/>
      <c r="X153" s="151"/>
      <c r="Y153" s="151"/>
      <c r="Z153" s="151"/>
      <c r="AA153" s="155"/>
      <c r="AT153" s="156" t="s">
        <v>159</v>
      </c>
      <c r="AU153" s="156" t="s">
        <v>99</v>
      </c>
      <c r="AV153" s="156" t="s">
        <v>99</v>
      </c>
      <c r="AW153" s="156" t="s">
        <v>109</v>
      </c>
      <c r="AX153" s="156" t="s">
        <v>22</v>
      </c>
      <c r="AY153" s="156" t="s">
        <v>149</v>
      </c>
    </row>
    <row r="154" spans="2:65" s="6" customFormat="1" ht="27" customHeight="1">
      <c r="B154" s="23"/>
      <c r="C154" s="143" t="s">
        <v>192</v>
      </c>
      <c r="D154" s="143" t="s">
        <v>150</v>
      </c>
      <c r="E154" s="144" t="s">
        <v>193</v>
      </c>
      <c r="F154" s="230" t="s">
        <v>194</v>
      </c>
      <c r="G154" s="231"/>
      <c r="H154" s="231"/>
      <c r="I154" s="231"/>
      <c r="J154" s="145" t="s">
        <v>175</v>
      </c>
      <c r="K154" s="146">
        <v>856.332</v>
      </c>
      <c r="L154" s="232">
        <v>0</v>
      </c>
      <c r="M154" s="231"/>
      <c r="N154" s="233">
        <f>ROUND($L$154*$K$154,2)</f>
        <v>0</v>
      </c>
      <c r="O154" s="231"/>
      <c r="P154" s="231"/>
      <c r="Q154" s="231"/>
      <c r="R154" s="25"/>
      <c r="T154" s="147"/>
      <c r="U154" s="31" t="s">
        <v>44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154</v>
      </c>
      <c r="AT154" s="6" t="s">
        <v>150</v>
      </c>
      <c r="AU154" s="6" t="s">
        <v>99</v>
      </c>
      <c r="AY154" s="6" t="s">
        <v>149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154</v>
      </c>
      <c r="BM154" s="6" t="s">
        <v>195</v>
      </c>
    </row>
    <row r="155" spans="2:47" s="6" customFormat="1" ht="18.75" customHeight="1">
      <c r="B155" s="23"/>
      <c r="C155" s="24"/>
      <c r="D155" s="24"/>
      <c r="E155" s="24"/>
      <c r="F155" s="234" t="s">
        <v>196</v>
      </c>
      <c r="G155" s="194"/>
      <c r="H155" s="194"/>
      <c r="I155" s="194"/>
      <c r="J155" s="24"/>
      <c r="K155" s="24"/>
      <c r="L155" s="24"/>
      <c r="M155" s="24"/>
      <c r="N155" s="24"/>
      <c r="O155" s="24"/>
      <c r="P155" s="24"/>
      <c r="Q155" s="24"/>
      <c r="R155" s="25"/>
      <c r="T155" s="64"/>
      <c r="U155" s="24"/>
      <c r="V155" s="24"/>
      <c r="W155" s="24"/>
      <c r="X155" s="24"/>
      <c r="Y155" s="24"/>
      <c r="Z155" s="24"/>
      <c r="AA155" s="65"/>
      <c r="AT155" s="6" t="s">
        <v>157</v>
      </c>
      <c r="AU155" s="6" t="s">
        <v>99</v>
      </c>
    </row>
    <row r="156" spans="2:51" s="6" customFormat="1" ht="32.25" customHeight="1">
      <c r="B156" s="150"/>
      <c r="C156" s="151"/>
      <c r="D156" s="151"/>
      <c r="E156" s="151"/>
      <c r="F156" s="235" t="s">
        <v>197</v>
      </c>
      <c r="G156" s="236"/>
      <c r="H156" s="236"/>
      <c r="I156" s="236"/>
      <c r="J156" s="151"/>
      <c r="K156" s="152">
        <v>318.78</v>
      </c>
      <c r="L156" s="151"/>
      <c r="M156" s="151"/>
      <c r="N156" s="151"/>
      <c r="O156" s="151"/>
      <c r="P156" s="151"/>
      <c r="Q156" s="151"/>
      <c r="R156" s="153"/>
      <c r="T156" s="154"/>
      <c r="U156" s="151"/>
      <c r="V156" s="151"/>
      <c r="W156" s="151"/>
      <c r="X156" s="151"/>
      <c r="Y156" s="151"/>
      <c r="Z156" s="151"/>
      <c r="AA156" s="155"/>
      <c r="AT156" s="156" t="s">
        <v>159</v>
      </c>
      <c r="AU156" s="156" t="s">
        <v>99</v>
      </c>
      <c r="AV156" s="156" t="s">
        <v>99</v>
      </c>
      <c r="AW156" s="156" t="s">
        <v>109</v>
      </c>
      <c r="AX156" s="156" t="s">
        <v>79</v>
      </c>
      <c r="AY156" s="156" t="s">
        <v>149</v>
      </c>
    </row>
    <row r="157" spans="2:51" s="6" customFormat="1" ht="32.25" customHeight="1">
      <c r="B157" s="150"/>
      <c r="C157" s="151"/>
      <c r="D157" s="151"/>
      <c r="E157" s="151"/>
      <c r="F157" s="235" t="s">
        <v>198</v>
      </c>
      <c r="G157" s="236"/>
      <c r="H157" s="236"/>
      <c r="I157" s="236"/>
      <c r="J157" s="151"/>
      <c r="K157" s="152">
        <v>262.242</v>
      </c>
      <c r="L157" s="151"/>
      <c r="M157" s="151"/>
      <c r="N157" s="151"/>
      <c r="O157" s="151"/>
      <c r="P157" s="151"/>
      <c r="Q157" s="151"/>
      <c r="R157" s="153"/>
      <c r="T157" s="154"/>
      <c r="U157" s="151"/>
      <c r="V157" s="151"/>
      <c r="W157" s="151"/>
      <c r="X157" s="151"/>
      <c r="Y157" s="151"/>
      <c r="Z157" s="151"/>
      <c r="AA157" s="155"/>
      <c r="AT157" s="156" t="s">
        <v>159</v>
      </c>
      <c r="AU157" s="156" t="s">
        <v>99</v>
      </c>
      <c r="AV157" s="156" t="s">
        <v>99</v>
      </c>
      <c r="AW157" s="156" t="s">
        <v>109</v>
      </c>
      <c r="AX157" s="156" t="s">
        <v>79</v>
      </c>
      <c r="AY157" s="156" t="s">
        <v>149</v>
      </c>
    </row>
    <row r="158" spans="2:51" s="6" customFormat="1" ht="32.25" customHeight="1">
      <c r="B158" s="150"/>
      <c r="C158" s="151"/>
      <c r="D158" s="151"/>
      <c r="E158" s="151"/>
      <c r="F158" s="235" t="s">
        <v>199</v>
      </c>
      <c r="G158" s="236"/>
      <c r="H158" s="236"/>
      <c r="I158" s="236"/>
      <c r="J158" s="151"/>
      <c r="K158" s="152">
        <v>275.31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159</v>
      </c>
      <c r="AU158" s="156" t="s">
        <v>99</v>
      </c>
      <c r="AV158" s="156" t="s">
        <v>99</v>
      </c>
      <c r="AW158" s="156" t="s">
        <v>109</v>
      </c>
      <c r="AX158" s="156" t="s">
        <v>79</v>
      </c>
      <c r="AY158" s="156" t="s">
        <v>149</v>
      </c>
    </row>
    <row r="159" spans="2:51" s="6" customFormat="1" ht="18.75" customHeight="1">
      <c r="B159" s="157"/>
      <c r="C159" s="158"/>
      <c r="D159" s="158"/>
      <c r="E159" s="158"/>
      <c r="F159" s="237" t="s">
        <v>166</v>
      </c>
      <c r="G159" s="238"/>
      <c r="H159" s="238"/>
      <c r="I159" s="238"/>
      <c r="J159" s="158"/>
      <c r="K159" s="159">
        <v>856.332</v>
      </c>
      <c r="L159" s="158"/>
      <c r="M159" s="158"/>
      <c r="N159" s="158"/>
      <c r="O159" s="158"/>
      <c r="P159" s="158"/>
      <c r="Q159" s="158"/>
      <c r="R159" s="160"/>
      <c r="T159" s="161"/>
      <c r="U159" s="158"/>
      <c r="V159" s="158"/>
      <c r="W159" s="158"/>
      <c r="X159" s="158"/>
      <c r="Y159" s="158"/>
      <c r="Z159" s="158"/>
      <c r="AA159" s="162"/>
      <c r="AT159" s="163" t="s">
        <v>159</v>
      </c>
      <c r="AU159" s="163" t="s">
        <v>99</v>
      </c>
      <c r="AV159" s="163" t="s">
        <v>154</v>
      </c>
      <c r="AW159" s="163" t="s">
        <v>109</v>
      </c>
      <c r="AX159" s="163" t="s">
        <v>22</v>
      </c>
      <c r="AY159" s="163" t="s">
        <v>149</v>
      </c>
    </row>
    <row r="160" spans="2:65" s="6" customFormat="1" ht="39" customHeight="1">
      <c r="B160" s="23"/>
      <c r="C160" s="143" t="s">
        <v>200</v>
      </c>
      <c r="D160" s="143" t="s">
        <v>150</v>
      </c>
      <c r="E160" s="144" t="s">
        <v>201</v>
      </c>
      <c r="F160" s="230" t="s">
        <v>202</v>
      </c>
      <c r="G160" s="231"/>
      <c r="H160" s="231"/>
      <c r="I160" s="231"/>
      <c r="J160" s="145" t="s">
        <v>175</v>
      </c>
      <c r="K160" s="146">
        <v>8563.32</v>
      </c>
      <c r="L160" s="232">
        <v>0</v>
      </c>
      <c r="M160" s="231"/>
      <c r="N160" s="233">
        <f>ROUND($L$160*$K$160,2)</f>
        <v>0</v>
      </c>
      <c r="O160" s="231"/>
      <c r="P160" s="231"/>
      <c r="Q160" s="231"/>
      <c r="R160" s="25"/>
      <c r="T160" s="147"/>
      <c r="U160" s="31" t="s">
        <v>44</v>
      </c>
      <c r="V160" s="24"/>
      <c r="W160" s="148">
        <f>$V$160*$K$160</f>
        <v>0</v>
      </c>
      <c r="X160" s="148">
        <v>0</v>
      </c>
      <c r="Y160" s="148">
        <f>$X$160*$K$160</f>
        <v>0</v>
      </c>
      <c r="Z160" s="148">
        <v>0</v>
      </c>
      <c r="AA160" s="149">
        <f>$Z$160*$K$160</f>
        <v>0</v>
      </c>
      <c r="AR160" s="6" t="s">
        <v>154</v>
      </c>
      <c r="AT160" s="6" t="s">
        <v>150</v>
      </c>
      <c r="AU160" s="6" t="s">
        <v>99</v>
      </c>
      <c r="AY160" s="6" t="s">
        <v>149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154</v>
      </c>
      <c r="BM160" s="6" t="s">
        <v>203</v>
      </c>
    </row>
    <row r="161" spans="2:51" s="6" customFormat="1" ht="32.25" customHeight="1">
      <c r="B161" s="150"/>
      <c r="C161" s="151"/>
      <c r="D161" s="151"/>
      <c r="E161" s="151"/>
      <c r="F161" s="235" t="s">
        <v>204</v>
      </c>
      <c r="G161" s="236"/>
      <c r="H161" s="236"/>
      <c r="I161" s="236"/>
      <c r="J161" s="151"/>
      <c r="K161" s="152">
        <v>8563.32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5"/>
      <c r="AT161" s="156" t="s">
        <v>159</v>
      </c>
      <c r="AU161" s="156" t="s">
        <v>99</v>
      </c>
      <c r="AV161" s="156" t="s">
        <v>99</v>
      </c>
      <c r="AW161" s="156" t="s">
        <v>109</v>
      </c>
      <c r="AX161" s="156" t="s">
        <v>22</v>
      </c>
      <c r="AY161" s="156" t="s">
        <v>149</v>
      </c>
    </row>
    <row r="162" spans="2:65" s="6" customFormat="1" ht="27" customHeight="1">
      <c r="B162" s="23"/>
      <c r="C162" s="143" t="s">
        <v>205</v>
      </c>
      <c r="D162" s="143" t="s">
        <v>150</v>
      </c>
      <c r="E162" s="144" t="s">
        <v>206</v>
      </c>
      <c r="F162" s="230" t="s">
        <v>207</v>
      </c>
      <c r="G162" s="231"/>
      <c r="H162" s="231"/>
      <c r="I162" s="231"/>
      <c r="J162" s="145" t="s">
        <v>208</v>
      </c>
      <c r="K162" s="146">
        <v>1080.441</v>
      </c>
      <c r="L162" s="232">
        <v>0</v>
      </c>
      <c r="M162" s="231"/>
      <c r="N162" s="233">
        <f>ROUND($L$162*$K$162,2)</f>
        <v>0</v>
      </c>
      <c r="O162" s="231"/>
      <c r="P162" s="231"/>
      <c r="Q162" s="231"/>
      <c r="R162" s="25"/>
      <c r="T162" s="147"/>
      <c r="U162" s="31" t="s">
        <v>44</v>
      </c>
      <c r="V162" s="24"/>
      <c r="W162" s="148">
        <f>$V$162*$K$162</f>
        <v>0</v>
      </c>
      <c r="X162" s="148">
        <v>0</v>
      </c>
      <c r="Y162" s="148">
        <f>$X$162*$K$162</f>
        <v>0</v>
      </c>
      <c r="Z162" s="148">
        <v>0</v>
      </c>
      <c r="AA162" s="149">
        <f>$Z$162*$K$162</f>
        <v>0</v>
      </c>
      <c r="AR162" s="6" t="s">
        <v>154</v>
      </c>
      <c r="AT162" s="6" t="s">
        <v>150</v>
      </c>
      <c r="AU162" s="6" t="s">
        <v>99</v>
      </c>
      <c r="AY162" s="6" t="s">
        <v>149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154</v>
      </c>
      <c r="BM162" s="6" t="s">
        <v>209</v>
      </c>
    </row>
    <row r="163" spans="2:51" s="6" customFormat="1" ht="32.25" customHeight="1">
      <c r="B163" s="150"/>
      <c r="C163" s="151"/>
      <c r="D163" s="151"/>
      <c r="E163" s="151"/>
      <c r="F163" s="235" t="s">
        <v>210</v>
      </c>
      <c r="G163" s="236"/>
      <c r="H163" s="236"/>
      <c r="I163" s="236"/>
      <c r="J163" s="151"/>
      <c r="K163" s="152">
        <v>1080.441</v>
      </c>
      <c r="L163" s="151"/>
      <c r="M163" s="151"/>
      <c r="N163" s="151"/>
      <c r="O163" s="151"/>
      <c r="P163" s="151"/>
      <c r="Q163" s="151"/>
      <c r="R163" s="153"/>
      <c r="T163" s="154"/>
      <c r="U163" s="151"/>
      <c r="V163" s="151"/>
      <c r="W163" s="151"/>
      <c r="X163" s="151"/>
      <c r="Y163" s="151"/>
      <c r="Z163" s="151"/>
      <c r="AA163" s="155"/>
      <c r="AT163" s="156" t="s">
        <v>159</v>
      </c>
      <c r="AU163" s="156" t="s">
        <v>99</v>
      </c>
      <c r="AV163" s="156" t="s">
        <v>99</v>
      </c>
      <c r="AW163" s="156" t="s">
        <v>109</v>
      </c>
      <c r="AX163" s="156" t="s">
        <v>22</v>
      </c>
      <c r="AY163" s="156" t="s">
        <v>149</v>
      </c>
    </row>
    <row r="164" spans="2:65" s="6" customFormat="1" ht="15.75" customHeight="1">
      <c r="B164" s="23"/>
      <c r="C164" s="143" t="s">
        <v>27</v>
      </c>
      <c r="D164" s="143" t="s">
        <v>150</v>
      </c>
      <c r="E164" s="144" t="s">
        <v>211</v>
      </c>
      <c r="F164" s="230" t="s">
        <v>212</v>
      </c>
      <c r="G164" s="231"/>
      <c r="H164" s="231"/>
      <c r="I164" s="231"/>
      <c r="J164" s="145" t="s">
        <v>208</v>
      </c>
      <c r="K164" s="146">
        <v>509.324</v>
      </c>
      <c r="L164" s="232">
        <v>0</v>
      </c>
      <c r="M164" s="231"/>
      <c r="N164" s="233">
        <f>ROUND($L$164*$K$164,2)</f>
        <v>0</v>
      </c>
      <c r="O164" s="231"/>
      <c r="P164" s="231"/>
      <c r="Q164" s="231"/>
      <c r="R164" s="25"/>
      <c r="T164" s="147"/>
      <c r="U164" s="31" t="s">
        <v>44</v>
      </c>
      <c r="V164" s="24"/>
      <c r="W164" s="148">
        <f>$V$164*$K$164</f>
        <v>0</v>
      </c>
      <c r="X164" s="148">
        <v>0</v>
      </c>
      <c r="Y164" s="148">
        <f>$X$164*$K$164</f>
        <v>0</v>
      </c>
      <c r="Z164" s="148">
        <v>0</v>
      </c>
      <c r="AA164" s="149">
        <f>$Z$164*$K$164</f>
        <v>0</v>
      </c>
      <c r="AR164" s="6" t="s">
        <v>154</v>
      </c>
      <c r="AT164" s="6" t="s">
        <v>150</v>
      </c>
      <c r="AU164" s="6" t="s">
        <v>99</v>
      </c>
      <c r="AY164" s="6" t="s">
        <v>149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154</v>
      </c>
      <c r="BM164" s="6" t="s">
        <v>213</v>
      </c>
    </row>
    <row r="165" spans="2:51" s="6" customFormat="1" ht="18.75" customHeight="1">
      <c r="B165" s="150"/>
      <c r="C165" s="151"/>
      <c r="D165" s="151"/>
      <c r="E165" s="151"/>
      <c r="F165" s="235" t="s">
        <v>214</v>
      </c>
      <c r="G165" s="236"/>
      <c r="H165" s="236"/>
      <c r="I165" s="236"/>
      <c r="J165" s="151"/>
      <c r="K165" s="152">
        <v>509.324</v>
      </c>
      <c r="L165" s="151"/>
      <c r="M165" s="151"/>
      <c r="N165" s="151"/>
      <c r="O165" s="151"/>
      <c r="P165" s="151"/>
      <c r="Q165" s="151"/>
      <c r="R165" s="153"/>
      <c r="T165" s="154"/>
      <c r="U165" s="151"/>
      <c r="V165" s="151"/>
      <c r="W165" s="151"/>
      <c r="X165" s="151"/>
      <c r="Y165" s="151"/>
      <c r="Z165" s="151"/>
      <c r="AA165" s="155"/>
      <c r="AT165" s="156" t="s">
        <v>159</v>
      </c>
      <c r="AU165" s="156" t="s">
        <v>99</v>
      </c>
      <c r="AV165" s="156" t="s">
        <v>99</v>
      </c>
      <c r="AW165" s="156" t="s">
        <v>109</v>
      </c>
      <c r="AX165" s="156" t="s">
        <v>22</v>
      </c>
      <c r="AY165" s="156" t="s">
        <v>149</v>
      </c>
    </row>
    <row r="166" spans="2:65" s="6" customFormat="1" ht="27" customHeight="1">
      <c r="B166" s="23"/>
      <c r="C166" s="143" t="s">
        <v>215</v>
      </c>
      <c r="D166" s="143" t="s">
        <v>150</v>
      </c>
      <c r="E166" s="144" t="s">
        <v>216</v>
      </c>
      <c r="F166" s="230" t="s">
        <v>217</v>
      </c>
      <c r="G166" s="231"/>
      <c r="H166" s="231"/>
      <c r="I166" s="231"/>
      <c r="J166" s="145" t="s">
        <v>175</v>
      </c>
      <c r="K166" s="146">
        <v>275.31</v>
      </c>
      <c r="L166" s="232">
        <v>0</v>
      </c>
      <c r="M166" s="231"/>
      <c r="N166" s="233">
        <f>ROUND($L$166*$K$166,2)</f>
        <v>0</v>
      </c>
      <c r="O166" s="231"/>
      <c r="P166" s="231"/>
      <c r="Q166" s="231"/>
      <c r="R166" s="25"/>
      <c r="T166" s="147"/>
      <c r="U166" s="31" t="s">
        <v>44</v>
      </c>
      <c r="V166" s="24"/>
      <c r="W166" s="148">
        <f>$V$166*$K$166</f>
        <v>0</v>
      </c>
      <c r="X166" s="148">
        <v>0</v>
      </c>
      <c r="Y166" s="148">
        <f>$X$166*$K$166</f>
        <v>0</v>
      </c>
      <c r="Z166" s="148">
        <v>0</v>
      </c>
      <c r="AA166" s="149">
        <f>$Z$166*$K$166</f>
        <v>0</v>
      </c>
      <c r="AR166" s="6" t="s">
        <v>154</v>
      </c>
      <c r="AT166" s="6" t="s">
        <v>150</v>
      </c>
      <c r="AU166" s="6" t="s">
        <v>99</v>
      </c>
      <c r="AY166" s="6" t="s">
        <v>149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154</v>
      </c>
      <c r="BM166" s="6" t="s">
        <v>218</v>
      </c>
    </row>
    <row r="167" spans="2:47" s="6" customFormat="1" ht="18.75" customHeight="1">
      <c r="B167" s="23"/>
      <c r="C167" s="24"/>
      <c r="D167" s="24"/>
      <c r="E167" s="24"/>
      <c r="F167" s="234" t="s">
        <v>219</v>
      </c>
      <c r="G167" s="194"/>
      <c r="H167" s="194"/>
      <c r="I167" s="194"/>
      <c r="J167" s="24"/>
      <c r="K167" s="24"/>
      <c r="L167" s="24"/>
      <c r="M167" s="24"/>
      <c r="N167" s="24"/>
      <c r="O167" s="24"/>
      <c r="P167" s="24"/>
      <c r="Q167" s="24"/>
      <c r="R167" s="25"/>
      <c r="T167" s="64"/>
      <c r="U167" s="24"/>
      <c r="V167" s="24"/>
      <c r="W167" s="24"/>
      <c r="X167" s="24"/>
      <c r="Y167" s="24"/>
      <c r="Z167" s="24"/>
      <c r="AA167" s="65"/>
      <c r="AT167" s="6" t="s">
        <v>157</v>
      </c>
      <c r="AU167" s="6" t="s">
        <v>99</v>
      </c>
    </row>
    <row r="168" spans="2:51" s="6" customFormat="1" ht="32.25" customHeight="1">
      <c r="B168" s="150"/>
      <c r="C168" s="151"/>
      <c r="D168" s="151"/>
      <c r="E168" s="151"/>
      <c r="F168" s="235" t="s">
        <v>220</v>
      </c>
      <c r="G168" s="236"/>
      <c r="H168" s="236"/>
      <c r="I168" s="236"/>
      <c r="J168" s="151"/>
      <c r="K168" s="152">
        <v>275.31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159</v>
      </c>
      <c r="AU168" s="156" t="s">
        <v>99</v>
      </c>
      <c r="AV168" s="156" t="s">
        <v>99</v>
      </c>
      <c r="AW168" s="156" t="s">
        <v>109</v>
      </c>
      <c r="AX168" s="156" t="s">
        <v>22</v>
      </c>
      <c r="AY168" s="156" t="s">
        <v>149</v>
      </c>
    </row>
    <row r="169" spans="2:63" s="132" customFormat="1" ht="30.75" customHeight="1">
      <c r="B169" s="133"/>
      <c r="C169" s="134"/>
      <c r="D169" s="142" t="s">
        <v>112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247">
        <f>$BK$169</f>
        <v>0</v>
      </c>
      <c r="O169" s="246"/>
      <c r="P169" s="246"/>
      <c r="Q169" s="246"/>
      <c r="R169" s="136"/>
      <c r="T169" s="137"/>
      <c r="U169" s="134"/>
      <c r="V169" s="134"/>
      <c r="W169" s="138">
        <f>SUM($W$170:$W$180)</f>
        <v>0</v>
      </c>
      <c r="X169" s="134"/>
      <c r="Y169" s="138">
        <f>SUM($Y$170:$Y$180)</f>
        <v>33.73663575</v>
      </c>
      <c r="Z169" s="134"/>
      <c r="AA169" s="139">
        <f>SUM($AA$170:$AA$180)</f>
        <v>0</v>
      </c>
      <c r="AR169" s="140" t="s">
        <v>22</v>
      </c>
      <c r="AT169" s="140" t="s">
        <v>78</v>
      </c>
      <c r="AU169" s="140" t="s">
        <v>22</v>
      </c>
      <c r="AY169" s="140" t="s">
        <v>149</v>
      </c>
      <c r="BK169" s="141">
        <f>SUM($BK$170:$BK$180)</f>
        <v>0</v>
      </c>
    </row>
    <row r="170" spans="2:65" s="6" customFormat="1" ht="39" customHeight="1">
      <c r="B170" s="23"/>
      <c r="C170" s="143" t="s">
        <v>221</v>
      </c>
      <c r="D170" s="143" t="s">
        <v>150</v>
      </c>
      <c r="E170" s="144" t="s">
        <v>222</v>
      </c>
      <c r="F170" s="230" t="s">
        <v>223</v>
      </c>
      <c r="G170" s="231"/>
      <c r="H170" s="231"/>
      <c r="I170" s="231"/>
      <c r="J170" s="145" t="s">
        <v>224</v>
      </c>
      <c r="K170" s="146">
        <v>18.975</v>
      </c>
      <c r="L170" s="232">
        <v>0</v>
      </c>
      <c r="M170" s="231"/>
      <c r="N170" s="233">
        <f>ROUND($L$170*$K$170,2)</f>
        <v>0</v>
      </c>
      <c r="O170" s="231"/>
      <c r="P170" s="231"/>
      <c r="Q170" s="231"/>
      <c r="R170" s="25"/>
      <c r="T170" s="147"/>
      <c r="U170" s="31" t="s">
        <v>44</v>
      </c>
      <c r="V170" s="24"/>
      <c r="W170" s="148">
        <f>$V$170*$K$170</f>
        <v>0</v>
      </c>
      <c r="X170" s="148">
        <v>0.23801</v>
      </c>
      <c r="Y170" s="148">
        <f>$X$170*$K$170</f>
        <v>4.51623975</v>
      </c>
      <c r="Z170" s="148">
        <v>0</v>
      </c>
      <c r="AA170" s="149">
        <f>$Z$170*$K$170</f>
        <v>0</v>
      </c>
      <c r="AR170" s="6" t="s">
        <v>154</v>
      </c>
      <c r="AT170" s="6" t="s">
        <v>150</v>
      </c>
      <c r="AU170" s="6" t="s">
        <v>99</v>
      </c>
      <c r="AY170" s="6" t="s">
        <v>149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154</v>
      </c>
      <c r="BM170" s="6" t="s">
        <v>225</v>
      </c>
    </row>
    <row r="171" spans="2:51" s="6" customFormat="1" ht="32.25" customHeight="1">
      <c r="B171" s="150"/>
      <c r="C171" s="151"/>
      <c r="D171" s="151"/>
      <c r="E171" s="151"/>
      <c r="F171" s="235" t="s">
        <v>226</v>
      </c>
      <c r="G171" s="236"/>
      <c r="H171" s="236"/>
      <c r="I171" s="236"/>
      <c r="J171" s="151"/>
      <c r="K171" s="152">
        <v>18.975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159</v>
      </c>
      <c r="AU171" s="156" t="s">
        <v>99</v>
      </c>
      <c r="AV171" s="156" t="s">
        <v>99</v>
      </c>
      <c r="AW171" s="156" t="s">
        <v>109</v>
      </c>
      <c r="AX171" s="156" t="s">
        <v>22</v>
      </c>
      <c r="AY171" s="156" t="s">
        <v>149</v>
      </c>
    </row>
    <row r="172" spans="2:65" s="6" customFormat="1" ht="27" customHeight="1">
      <c r="B172" s="23"/>
      <c r="C172" s="143" t="s">
        <v>227</v>
      </c>
      <c r="D172" s="143" t="s">
        <v>150</v>
      </c>
      <c r="E172" s="144" t="s">
        <v>228</v>
      </c>
      <c r="F172" s="230" t="s">
        <v>229</v>
      </c>
      <c r="G172" s="231"/>
      <c r="H172" s="231"/>
      <c r="I172" s="231"/>
      <c r="J172" s="145" t="s">
        <v>224</v>
      </c>
      <c r="K172" s="146">
        <v>18.975</v>
      </c>
      <c r="L172" s="232">
        <v>0</v>
      </c>
      <c r="M172" s="231"/>
      <c r="N172" s="233">
        <f>ROUND($L$172*$K$172,2)</f>
        <v>0</v>
      </c>
      <c r="O172" s="231"/>
      <c r="P172" s="231"/>
      <c r="Q172" s="231"/>
      <c r="R172" s="25"/>
      <c r="T172" s="147"/>
      <c r="U172" s="31" t="s">
        <v>44</v>
      </c>
      <c r="V172" s="24"/>
      <c r="W172" s="148">
        <f>$V$172*$K$172</f>
        <v>0</v>
      </c>
      <c r="X172" s="148">
        <v>0.00016</v>
      </c>
      <c r="Y172" s="148">
        <f>$X$172*$K$172</f>
        <v>0.0030360000000000005</v>
      </c>
      <c r="Z172" s="148">
        <v>0</v>
      </c>
      <c r="AA172" s="149">
        <f>$Z$172*$K$172</f>
        <v>0</v>
      </c>
      <c r="AR172" s="6" t="s">
        <v>154</v>
      </c>
      <c r="AT172" s="6" t="s">
        <v>150</v>
      </c>
      <c r="AU172" s="6" t="s">
        <v>99</v>
      </c>
      <c r="AY172" s="6" t="s">
        <v>149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154</v>
      </c>
      <c r="BM172" s="6" t="s">
        <v>230</v>
      </c>
    </row>
    <row r="173" spans="2:47" s="6" customFormat="1" ht="30.75" customHeight="1">
      <c r="B173" s="23"/>
      <c r="C173" s="24"/>
      <c r="D173" s="24"/>
      <c r="E173" s="24"/>
      <c r="F173" s="234" t="s">
        <v>231</v>
      </c>
      <c r="G173" s="194"/>
      <c r="H173" s="194"/>
      <c r="I173" s="194"/>
      <c r="J173" s="24"/>
      <c r="K173" s="24"/>
      <c r="L173" s="24"/>
      <c r="M173" s="24"/>
      <c r="N173" s="24"/>
      <c r="O173" s="24"/>
      <c r="P173" s="24"/>
      <c r="Q173" s="24"/>
      <c r="R173" s="25"/>
      <c r="T173" s="64"/>
      <c r="U173" s="24"/>
      <c r="V173" s="24"/>
      <c r="W173" s="24"/>
      <c r="X173" s="24"/>
      <c r="Y173" s="24"/>
      <c r="Z173" s="24"/>
      <c r="AA173" s="65"/>
      <c r="AT173" s="6" t="s">
        <v>157</v>
      </c>
      <c r="AU173" s="6" t="s">
        <v>99</v>
      </c>
    </row>
    <row r="174" spans="2:65" s="6" customFormat="1" ht="27" customHeight="1">
      <c r="B174" s="23"/>
      <c r="C174" s="143" t="s">
        <v>232</v>
      </c>
      <c r="D174" s="143" t="s">
        <v>150</v>
      </c>
      <c r="E174" s="144" t="s">
        <v>233</v>
      </c>
      <c r="F174" s="230" t="s">
        <v>234</v>
      </c>
      <c r="G174" s="231"/>
      <c r="H174" s="231"/>
      <c r="I174" s="231"/>
      <c r="J174" s="145" t="s">
        <v>224</v>
      </c>
      <c r="K174" s="146">
        <v>144</v>
      </c>
      <c r="L174" s="232">
        <v>0</v>
      </c>
      <c r="M174" s="231"/>
      <c r="N174" s="233">
        <f>ROUND($L$174*$K$174,2)</f>
        <v>0</v>
      </c>
      <c r="O174" s="231"/>
      <c r="P174" s="231"/>
      <c r="Q174" s="231"/>
      <c r="R174" s="25"/>
      <c r="T174" s="147"/>
      <c r="U174" s="31" t="s">
        <v>44</v>
      </c>
      <c r="V174" s="24"/>
      <c r="W174" s="148">
        <f>$V$174*$K$174</f>
        <v>0</v>
      </c>
      <c r="X174" s="148">
        <v>0.00071</v>
      </c>
      <c r="Y174" s="148">
        <f>$X$174*$K$174</f>
        <v>0.10224</v>
      </c>
      <c r="Z174" s="148">
        <v>0</v>
      </c>
      <c r="AA174" s="149">
        <f>$Z$174*$K$174</f>
        <v>0</v>
      </c>
      <c r="AR174" s="6" t="s">
        <v>154</v>
      </c>
      <c r="AT174" s="6" t="s">
        <v>150</v>
      </c>
      <c r="AU174" s="6" t="s">
        <v>99</v>
      </c>
      <c r="AY174" s="6" t="s">
        <v>149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154</v>
      </c>
      <c r="BM174" s="6" t="s">
        <v>235</v>
      </c>
    </row>
    <row r="175" spans="2:65" s="6" customFormat="1" ht="27" customHeight="1">
      <c r="B175" s="23"/>
      <c r="C175" s="143" t="s">
        <v>9</v>
      </c>
      <c r="D175" s="143" t="s">
        <v>150</v>
      </c>
      <c r="E175" s="144" t="s">
        <v>236</v>
      </c>
      <c r="F175" s="230" t="s">
        <v>237</v>
      </c>
      <c r="G175" s="231"/>
      <c r="H175" s="231"/>
      <c r="I175" s="231"/>
      <c r="J175" s="145" t="s">
        <v>175</v>
      </c>
      <c r="K175" s="146">
        <v>37.95</v>
      </c>
      <c r="L175" s="232">
        <v>0</v>
      </c>
      <c r="M175" s="231"/>
      <c r="N175" s="233">
        <f>ROUND($L$175*$K$175,2)</f>
        <v>0</v>
      </c>
      <c r="O175" s="231"/>
      <c r="P175" s="231"/>
      <c r="Q175" s="231"/>
      <c r="R175" s="25"/>
      <c r="T175" s="147"/>
      <c r="U175" s="31" t="s">
        <v>44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154</v>
      </c>
      <c r="AT175" s="6" t="s">
        <v>150</v>
      </c>
      <c r="AU175" s="6" t="s">
        <v>99</v>
      </c>
      <c r="AY175" s="6" t="s">
        <v>149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154</v>
      </c>
      <c r="BM175" s="6" t="s">
        <v>238</v>
      </c>
    </row>
    <row r="176" spans="2:51" s="6" customFormat="1" ht="18.75" customHeight="1">
      <c r="B176" s="150"/>
      <c r="C176" s="151"/>
      <c r="D176" s="151"/>
      <c r="E176" s="151"/>
      <c r="F176" s="235" t="s">
        <v>239</v>
      </c>
      <c r="G176" s="236"/>
      <c r="H176" s="236"/>
      <c r="I176" s="236"/>
      <c r="J176" s="151"/>
      <c r="K176" s="152">
        <v>37.95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159</v>
      </c>
      <c r="AU176" s="156" t="s">
        <v>99</v>
      </c>
      <c r="AV176" s="156" t="s">
        <v>99</v>
      </c>
      <c r="AW176" s="156" t="s">
        <v>109</v>
      </c>
      <c r="AX176" s="156" t="s">
        <v>22</v>
      </c>
      <c r="AY176" s="156" t="s">
        <v>149</v>
      </c>
    </row>
    <row r="177" spans="2:65" s="6" customFormat="1" ht="27" customHeight="1">
      <c r="B177" s="23"/>
      <c r="C177" s="143" t="s">
        <v>240</v>
      </c>
      <c r="D177" s="143" t="s">
        <v>150</v>
      </c>
      <c r="E177" s="144" t="s">
        <v>241</v>
      </c>
      <c r="F177" s="230" t="s">
        <v>242</v>
      </c>
      <c r="G177" s="231"/>
      <c r="H177" s="231"/>
      <c r="I177" s="231"/>
      <c r="J177" s="145" t="s">
        <v>224</v>
      </c>
      <c r="K177" s="146">
        <v>144</v>
      </c>
      <c r="L177" s="232">
        <v>0</v>
      </c>
      <c r="M177" s="231"/>
      <c r="N177" s="233">
        <f>ROUND($L$177*$K$177,2)</f>
        <v>0</v>
      </c>
      <c r="O177" s="231"/>
      <c r="P177" s="231"/>
      <c r="Q177" s="231"/>
      <c r="R177" s="25"/>
      <c r="T177" s="147"/>
      <c r="U177" s="31" t="s">
        <v>44</v>
      </c>
      <c r="V177" s="24"/>
      <c r="W177" s="148">
        <f>$V$177*$K$177</f>
        <v>0</v>
      </c>
      <c r="X177" s="148">
        <v>0.00123</v>
      </c>
      <c r="Y177" s="148">
        <f>$X$177*$K$177</f>
        <v>0.17712</v>
      </c>
      <c r="Z177" s="148">
        <v>0</v>
      </c>
      <c r="AA177" s="149">
        <f>$Z$177*$K$177</f>
        <v>0</v>
      </c>
      <c r="AR177" s="6" t="s">
        <v>154</v>
      </c>
      <c r="AT177" s="6" t="s">
        <v>150</v>
      </c>
      <c r="AU177" s="6" t="s">
        <v>99</v>
      </c>
      <c r="AY177" s="6" t="s">
        <v>149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154</v>
      </c>
      <c r="BM177" s="6" t="s">
        <v>243</v>
      </c>
    </row>
    <row r="178" spans="2:51" s="6" customFormat="1" ht="18.75" customHeight="1">
      <c r="B178" s="150"/>
      <c r="C178" s="151"/>
      <c r="D178" s="151"/>
      <c r="E178" s="151"/>
      <c r="F178" s="235" t="s">
        <v>244</v>
      </c>
      <c r="G178" s="236"/>
      <c r="H178" s="236"/>
      <c r="I178" s="236"/>
      <c r="J178" s="151"/>
      <c r="K178" s="152">
        <v>144</v>
      </c>
      <c r="L178" s="151"/>
      <c r="M178" s="151"/>
      <c r="N178" s="151"/>
      <c r="O178" s="151"/>
      <c r="P178" s="151"/>
      <c r="Q178" s="151"/>
      <c r="R178" s="153"/>
      <c r="T178" s="154"/>
      <c r="U178" s="151"/>
      <c r="V178" s="151"/>
      <c r="W178" s="151"/>
      <c r="X178" s="151"/>
      <c r="Y178" s="151"/>
      <c r="Z178" s="151"/>
      <c r="AA178" s="155"/>
      <c r="AT178" s="156" t="s">
        <v>159</v>
      </c>
      <c r="AU178" s="156" t="s">
        <v>99</v>
      </c>
      <c r="AV178" s="156" t="s">
        <v>99</v>
      </c>
      <c r="AW178" s="156" t="s">
        <v>109</v>
      </c>
      <c r="AX178" s="156" t="s">
        <v>22</v>
      </c>
      <c r="AY178" s="156" t="s">
        <v>149</v>
      </c>
    </row>
    <row r="179" spans="2:65" s="6" customFormat="1" ht="27" customHeight="1">
      <c r="B179" s="23"/>
      <c r="C179" s="164" t="s">
        <v>245</v>
      </c>
      <c r="D179" s="164" t="s">
        <v>246</v>
      </c>
      <c r="E179" s="165" t="s">
        <v>247</v>
      </c>
      <c r="F179" s="239" t="s">
        <v>248</v>
      </c>
      <c r="G179" s="240"/>
      <c r="H179" s="240"/>
      <c r="I179" s="240"/>
      <c r="J179" s="166" t="s">
        <v>208</v>
      </c>
      <c r="K179" s="167">
        <v>28.938</v>
      </c>
      <c r="L179" s="241">
        <v>0</v>
      </c>
      <c r="M179" s="240"/>
      <c r="N179" s="242">
        <f>ROUND($L$179*$K$179,2)</f>
        <v>0</v>
      </c>
      <c r="O179" s="231"/>
      <c r="P179" s="231"/>
      <c r="Q179" s="231"/>
      <c r="R179" s="25"/>
      <c r="T179" s="147"/>
      <c r="U179" s="31" t="s">
        <v>44</v>
      </c>
      <c r="V179" s="24"/>
      <c r="W179" s="148">
        <f>$V$179*$K$179</f>
        <v>0</v>
      </c>
      <c r="X179" s="148">
        <v>1</v>
      </c>
      <c r="Y179" s="148">
        <f>$X$179*$K$179</f>
        <v>28.938</v>
      </c>
      <c r="Z179" s="148">
        <v>0</v>
      </c>
      <c r="AA179" s="149">
        <f>$Z$179*$K$179</f>
        <v>0</v>
      </c>
      <c r="AR179" s="6" t="s">
        <v>200</v>
      </c>
      <c r="AT179" s="6" t="s">
        <v>246</v>
      </c>
      <c r="AU179" s="6" t="s">
        <v>99</v>
      </c>
      <c r="AY179" s="6" t="s">
        <v>149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154</v>
      </c>
      <c r="BM179" s="6" t="s">
        <v>249</v>
      </c>
    </row>
    <row r="180" spans="2:51" s="6" customFormat="1" ht="32.25" customHeight="1">
      <c r="B180" s="150"/>
      <c r="C180" s="151"/>
      <c r="D180" s="151"/>
      <c r="E180" s="151"/>
      <c r="F180" s="235" t="s">
        <v>250</v>
      </c>
      <c r="G180" s="236"/>
      <c r="H180" s="236"/>
      <c r="I180" s="236"/>
      <c r="J180" s="151"/>
      <c r="K180" s="152">
        <v>28.938</v>
      </c>
      <c r="L180" s="151"/>
      <c r="M180" s="151"/>
      <c r="N180" s="151"/>
      <c r="O180" s="151"/>
      <c r="P180" s="151"/>
      <c r="Q180" s="151"/>
      <c r="R180" s="153"/>
      <c r="T180" s="154"/>
      <c r="U180" s="151"/>
      <c r="V180" s="151"/>
      <c r="W180" s="151"/>
      <c r="X180" s="151"/>
      <c r="Y180" s="151"/>
      <c r="Z180" s="151"/>
      <c r="AA180" s="155"/>
      <c r="AT180" s="156" t="s">
        <v>159</v>
      </c>
      <c r="AU180" s="156" t="s">
        <v>99</v>
      </c>
      <c r="AV180" s="156" t="s">
        <v>99</v>
      </c>
      <c r="AW180" s="156" t="s">
        <v>109</v>
      </c>
      <c r="AX180" s="156" t="s">
        <v>22</v>
      </c>
      <c r="AY180" s="156" t="s">
        <v>149</v>
      </c>
    </row>
    <row r="181" spans="2:63" s="132" customFormat="1" ht="30.75" customHeight="1">
      <c r="B181" s="133"/>
      <c r="C181" s="134"/>
      <c r="D181" s="142" t="s">
        <v>113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247">
        <f>$BK$181</f>
        <v>0</v>
      </c>
      <c r="O181" s="246"/>
      <c r="P181" s="246"/>
      <c r="Q181" s="246"/>
      <c r="R181" s="136"/>
      <c r="T181" s="137"/>
      <c r="U181" s="134"/>
      <c r="V181" s="134"/>
      <c r="W181" s="138">
        <f>SUM($W$182:$W$192)</f>
        <v>0</v>
      </c>
      <c r="X181" s="134"/>
      <c r="Y181" s="138">
        <f>SUM($Y$182:$Y$192)</f>
        <v>372.34105956</v>
      </c>
      <c r="Z181" s="134"/>
      <c r="AA181" s="139">
        <f>SUM($AA$182:$AA$192)</f>
        <v>0</v>
      </c>
      <c r="AR181" s="140" t="s">
        <v>22</v>
      </c>
      <c r="AT181" s="140" t="s">
        <v>78</v>
      </c>
      <c r="AU181" s="140" t="s">
        <v>22</v>
      </c>
      <c r="AY181" s="140" t="s">
        <v>149</v>
      </c>
      <c r="BK181" s="141">
        <f>SUM($BK$182:$BK$192)</f>
        <v>0</v>
      </c>
    </row>
    <row r="182" spans="2:65" s="6" customFormat="1" ht="27" customHeight="1">
      <c r="B182" s="23"/>
      <c r="C182" s="143" t="s">
        <v>251</v>
      </c>
      <c r="D182" s="143" t="s">
        <v>150</v>
      </c>
      <c r="E182" s="144" t="s">
        <v>252</v>
      </c>
      <c r="F182" s="230" t="s">
        <v>253</v>
      </c>
      <c r="G182" s="231"/>
      <c r="H182" s="231"/>
      <c r="I182" s="231"/>
      <c r="J182" s="145" t="s">
        <v>175</v>
      </c>
      <c r="K182" s="146">
        <v>7.2</v>
      </c>
      <c r="L182" s="232">
        <v>0</v>
      </c>
      <c r="M182" s="231"/>
      <c r="N182" s="233">
        <f>ROUND($L$182*$K$182,2)</f>
        <v>0</v>
      </c>
      <c r="O182" s="231"/>
      <c r="P182" s="231"/>
      <c r="Q182" s="231"/>
      <c r="R182" s="25"/>
      <c r="T182" s="147"/>
      <c r="U182" s="31" t="s">
        <v>44</v>
      </c>
      <c r="V182" s="24"/>
      <c r="W182" s="148">
        <f>$V$182*$K$182</f>
        <v>0</v>
      </c>
      <c r="X182" s="148">
        <v>1.9085</v>
      </c>
      <c r="Y182" s="148">
        <f>$X$182*$K$182</f>
        <v>13.741200000000001</v>
      </c>
      <c r="Z182" s="148">
        <v>0</v>
      </c>
      <c r="AA182" s="149">
        <f>$Z$182*$K$182</f>
        <v>0</v>
      </c>
      <c r="AR182" s="6" t="s">
        <v>154</v>
      </c>
      <c r="AT182" s="6" t="s">
        <v>150</v>
      </c>
      <c r="AU182" s="6" t="s">
        <v>99</v>
      </c>
      <c r="AY182" s="6" t="s">
        <v>149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154</v>
      </c>
      <c r="BM182" s="6" t="s">
        <v>254</v>
      </c>
    </row>
    <row r="183" spans="2:47" s="6" customFormat="1" ht="30.75" customHeight="1">
      <c r="B183" s="23"/>
      <c r="C183" s="24"/>
      <c r="D183" s="24"/>
      <c r="E183" s="24"/>
      <c r="F183" s="234" t="s">
        <v>255</v>
      </c>
      <c r="G183" s="194"/>
      <c r="H183" s="194"/>
      <c r="I183" s="194"/>
      <c r="J183" s="24"/>
      <c r="K183" s="24"/>
      <c r="L183" s="24"/>
      <c r="M183" s="24"/>
      <c r="N183" s="24"/>
      <c r="O183" s="24"/>
      <c r="P183" s="24"/>
      <c r="Q183" s="24"/>
      <c r="R183" s="25"/>
      <c r="T183" s="64"/>
      <c r="U183" s="24"/>
      <c r="V183" s="24"/>
      <c r="W183" s="24"/>
      <c r="X183" s="24"/>
      <c r="Y183" s="24"/>
      <c r="Z183" s="24"/>
      <c r="AA183" s="65"/>
      <c r="AT183" s="6" t="s">
        <v>157</v>
      </c>
      <c r="AU183" s="6" t="s">
        <v>99</v>
      </c>
    </row>
    <row r="184" spans="2:51" s="6" customFormat="1" ht="32.25" customHeight="1">
      <c r="B184" s="150"/>
      <c r="C184" s="151"/>
      <c r="D184" s="151"/>
      <c r="E184" s="151"/>
      <c r="F184" s="235" t="s">
        <v>256</v>
      </c>
      <c r="G184" s="236"/>
      <c r="H184" s="236"/>
      <c r="I184" s="236"/>
      <c r="J184" s="151"/>
      <c r="K184" s="152">
        <v>7.2</v>
      </c>
      <c r="L184" s="151"/>
      <c r="M184" s="151"/>
      <c r="N184" s="151"/>
      <c r="O184" s="151"/>
      <c r="P184" s="151"/>
      <c r="Q184" s="151"/>
      <c r="R184" s="153"/>
      <c r="T184" s="154"/>
      <c r="U184" s="151"/>
      <c r="V184" s="151"/>
      <c r="W184" s="151"/>
      <c r="X184" s="151"/>
      <c r="Y184" s="151"/>
      <c r="Z184" s="151"/>
      <c r="AA184" s="155"/>
      <c r="AT184" s="156" t="s">
        <v>159</v>
      </c>
      <c r="AU184" s="156" t="s">
        <v>99</v>
      </c>
      <c r="AV184" s="156" t="s">
        <v>99</v>
      </c>
      <c r="AW184" s="156" t="s">
        <v>109</v>
      </c>
      <c r="AX184" s="156" t="s">
        <v>22</v>
      </c>
      <c r="AY184" s="156" t="s">
        <v>149</v>
      </c>
    </row>
    <row r="185" spans="2:65" s="6" customFormat="1" ht="27" customHeight="1">
      <c r="B185" s="23"/>
      <c r="C185" s="143" t="s">
        <v>257</v>
      </c>
      <c r="D185" s="143" t="s">
        <v>150</v>
      </c>
      <c r="E185" s="144" t="s">
        <v>258</v>
      </c>
      <c r="F185" s="230" t="s">
        <v>259</v>
      </c>
      <c r="G185" s="231"/>
      <c r="H185" s="231"/>
      <c r="I185" s="231"/>
      <c r="J185" s="145" t="s">
        <v>175</v>
      </c>
      <c r="K185" s="146">
        <v>127.962</v>
      </c>
      <c r="L185" s="232">
        <v>0</v>
      </c>
      <c r="M185" s="231"/>
      <c r="N185" s="233">
        <f>ROUND($L$185*$K$185,2)</f>
        <v>0</v>
      </c>
      <c r="O185" s="231"/>
      <c r="P185" s="231"/>
      <c r="Q185" s="231"/>
      <c r="R185" s="25"/>
      <c r="T185" s="147"/>
      <c r="U185" s="31" t="s">
        <v>44</v>
      </c>
      <c r="V185" s="24"/>
      <c r="W185" s="148">
        <f>$V$185*$K$185</f>
        <v>0</v>
      </c>
      <c r="X185" s="148">
        <v>2.76878</v>
      </c>
      <c r="Y185" s="148">
        <f>$X$185*$K$185</f>
        <v>354.29862636</v>
      </c>
      <c r="Z185" s="148">
        <v>0</v>
      </c>
      <c r="AA185" s="149">
        <f>$Z$185*$K$185</f>
        <v>0</v>
      </c>
      <c r="AR185" s="6" t="s">
        <v>154</v>
      </c>
      <c r="AT185" s="6" t="s">
        <v>150</v>
      </c>
      <c r="AU185" s="6" t="s">
        <v>99</v>
      </c>
      <c r="AY185" s="6" t="s">
        <v>149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154</v>
      </c>
      <c r="BM185" s="6" t="s">
        <v>260</v>
      </c>
    </row>
    <row r="186" spans="2:47" s="6" customFormat="1" ht="57.75" customHeight="1">
      <c r="B186" s="23"/>
      <c r="C186" s="24"/>
      <c r="D186" s="24"/>
      <c r="E186" s="24"/>
      <c r="F186" s="234" t="s">
        <v>261</v>
      </c>
      <c r="G186" s="194"/>
      <c r="H186" s="194"/>
      <c r="I186" s="194"/>
      <c r="J186" s="24"/>
      <c r="K186" s="24"/>
      <c r="L186" s="24"/>
      <c r="M186" s="24"/>
      <c r="N186" s="24"/>
      <c r="O186" s="24"/>
      <c r="P186" s="24"/>
      <c r="Q186" s="24"/>
      <c r="R186" s="25"/>
      <c r="T186" s="64"/>
      <c r="U186" s="24"/>
      <c r="V186" s="24"/>
      <c r="W186" s="24"/>
      <c r="X186" s="24"/>
      <c r="Y186" s="24"/>
      <c r="Z186" s="24"/>
      <c r="AA186" s="65"/>
      <c r="AT186" s="6" t="s">
        <v>157</v>
      </c>
      <c r="AU186" s="6" t="s">
        <v>99</v>
      </c>
    </row>
    <row r="187" spans="2:51" s="6" customFormat="1" ht="32.25" customHeight="1">
      <c r="B187" s="150"/>
      <c r="C187" s="151"/>
      <c r="D187" s="151"/>
      <c r="E187" s="151"/>
      <c r="F187" s="235" t="s">
        <v>262</v>
      </c>
      <c r="G187" s="236"/>
      <c r="H187" s="236"/>
      <c r="I187" s="236"/>
      <c r="J187" s="151"/>
      <c r="K187" s="152">
        <v>56.8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159</v>
      </c>
      <c r="AU187" s="156" t="s">
        <v>99</v>
      </c>
      <c r="AV187" s="156" t="s">
        <v>99</v>
      </c>
      <c r="AW187" s="156" t="s">
        <v>109</v>
      </c>
      <c r="AX187" s="156" t="s">
        <v>79</v>
      </c>
      <c r="AY187" s="156" t="s">
        <v>149</v>
      </c>
    </row>
    <row r="188" spans="2:51" s="6" customFormat="1" ht="18.75" customHeight="1">
      <c r="B188" s="150"/>
      <c r="C188" s="151"/>
      <c r="D188" s="151"/>
      <c r="E188" s="151"/>
      <c r="F188" s="235" t="s">
        <v>263</v>
      </c>
      <c r="G188" s="236"/>
      <c r="H188" s="236"/>
      <c r="I188" s="236"/>
      <c r="J188" s="151"/>
      <c r="K188" s="152">
        <v>71.162</v>
      </c>
      <c r="L188" s="151"/>
      <c r="M188" s="151"/>
      <c r="N188" s="151"/>
      <c r="O188" s="151"/>
      <c r="P188" s="151"/>
      <c r="Q188" s="151"/>
      <c r="R188" s="153"/>
      <c r="T188" s="154"/>
      <c r="U188" s="151"/>
      <c r="V188" s="151"/>
      <c r="W188" s="151"/>
      <c r="X188" s="151"/>
      <c r="Y188" s="151"/>
      <c r="Z188" s="151"/>
      <c r="AA188" s="155"/>
      <c r="AT188" s="156" t="s">
        <v>159</v>
      </c>
      <c r="AU188" s="156" t="s">
        <v>99</v>
      </c>
      <c r="AV188" s="156" t="s">
        <v>99</v>
      </c>
      <c r="AW188" s="156" t="s">
        <v>109</v>
      </c>
      <c r="AX188" s="156" t="s">
        <v>79</v>
      </c>
      <c r="AY188" s="156" t="s">
        <v>149</v>
      </c>
    </row>
    <row r="189" spans="2:51" s="6" customFormat="1" ht="18.75" customHeight="1">
      <c r="B189" s="157"/>
      <c r="C189" s="158"/>
      <c r="D189" s="158"/>
      <c r="E189" s="158"/>
      <c r="F189" s="237" t="s">
        <v>166</v>
      </c>
      <c r="G189" s="238"/>
      <c r="H189" s="238"/>
      <c r="I189" s="238"/>
      <c r="J189" s="158"/>
      <c r="K189" s="159">
        <v>127.962</v>
      </c>
      <c r="L189" s="158"/>
      <c r="M189" s="158"/>
      <c r="N189" s="158"/>
      <c r="O189" s="158"/>
      <c r="P189" s="158"/>
      <c r="Q189" s="158"/>
      <c r="R189" s="160"/>
      <c r="T189" s="161"/>
      <c r="U189" s="158"/>
      <c r="V189" s="158"/>
      <c r="W189" s="158"/>
      <c r="X189" s="158"/>
      <c r="Y189" s="158"/>
      <c r="Z189" s="158"/>
      <c r="AA189" s="162"/>
      <c r="AT189" s="163" t="s">
        <v>159</v>
      </c>
      <c r="AU189" s="163" t="s">
        <v>99</v>
      </c>
      <c r="AV189" s="163" t="s">
        <v>154</v>
      </c>
      <c r="AW189" s="163" t="s">
        <v>109</v>
      </c>
      <c r="AX189" s="163" t="s">
        <v>22</v>
      </c>
      <c r="AY189" s="163" t="s">
        <v>149</v>
      </c>
    </row>
    <row r="190" spans="2:65" s="6" customFormat="1" ht="39" customHeight="1">
      <c r="B190" s="23"/>
      <c r="C190" s="143" t="s">
        <v>264</v>
      </c>
      <c r="D190" s="143" t="s">
        <v>150</v>
      </c>
      <c r="E190" s="144" t="s">
        <v>265</v>
      </c>
      <c r="F190" s="230" t="s">
        <v>266</v>
      </c>
      <c r="G190" s="231"/>
      <c r="H190" s="231"/>
      <c r="I190" s="231"/>
      <c r="J190" s="145" t="s">
        <v>175</v>
      </c>
      <c r="K190" s="146">
        <v>1.98</v>
      </c>
      <c r="L190" s="232">
        <v>0</v>
      </c>
      <c r="M190" s="231"/>
      <c r="N190" s="233">
        <f>ROUND($L$190*$K$190,2)</f>
        <v>0</v>
      </c>
      <c r="O190" s="231"/>
      <c r="P190" s="231"/>
      <c r="Q190" s="231"/>
      <c r="R190" s="25"/>
      <c r="T190" s="147"/>
      <c r="U190" s="31" t="s">
        <v>44</v>
      </c>
      <c r="V190" s="24"/>
      <c r="W190" s="148">
        <f>$V$190*$K$190</f>
        <v>0</v>
      </c>
      <c r="X190" s="148">
        <v>2.17234</v>
      </c>
      <c r="Y190" s="148">
        <f>$X$190*$K$190</f>
        <v>4.3012332</v>
      </c>
      <c r="Z190" s="148">
        <v>0</v>
      </c>
      <c r="AA190" s="149">
        <f>$Z$190*$K$190</f>
        <v>0</v>
      </c>
      <c r="AR190" s="6" t="s">
        <v>154</v>
      </c>
      <c r="AT190" s="6" t="s">
        <v>150</v>
      </c>
      <c r="AU190" s="6" t="s">
        <v>99</v>
      </c>
      <c r="AY190" s="6" t="s">
        <v>149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154</v>
      </c>
      <c r="BM190" s="6" t="s">
        <v>267</v>
      </c>
    </row>
    <row r="191" spans="2:47" s="6" customFormat="1" ht="18.75" customHeight="1">
      <c r="B191" s="23"/>
      <c r="C191" s="24"/>
      <c r="D191" s="24"/>
      <c r="E191" s="24"/>
      <c r="F191" s="234" t="s">
        <v>268</v>
      </c>
      <c r="G191" s="194"/>
      <c r="H191" s="194"/>
      <c r="I191" s="194"/>
      <c r="J191" s="24"/>
      <c r="K191" s="24"/>
      <c r="L191" s="24"/>
      <c r="M191" s="24"/>
      <c r="N191" s="24"/>
      <c r="O191" s="24"/>
      <c r="P191" s="24"/>
      <c r="Q191" s="24"/>
      <c r="R191" s="25"/>
      <c r="T191" s="64"/>
      <c r="U191" s="24"/>
      <c r="V191" s="24"/>
      <c r="W191" s="24"/>
      <c r="X191" s="24"/>
      <c r="Y191" s="24"/>
      <c r="Z191" s="24"/>
      <c r="AA191" s="65"/>
      <c r="AT191" s="6" t="s">
        <v>157</v>
      </c>
      <c r="AU191" s="6" t="s">
        <v>99</v>
      </c>
    </row>
    <row r="192" spans="2:51" s="6" customFormat="1" ht="32.25" customHeight="1">
      <c r="B192" s="150"/>
      <c r="C192" s="151"/>
      <c r="D192" s="151"/>
      <c r="E192" s="151"/>
      <c r="F192" s="235" t="s">
        <v>269</v>
      </c>
      <c r="G192" s="236"/>
      <c r="H192" s="236"/>
      <c r="I192" s="236"/>
      <c r="J192" s="151"/>
      <c r="K192" s="152">
        <v>1.98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159</v>
      </c>
      <c r="AU192" s="156" t="s">
        <v>99</v>
      </c>
      <c r="AV192" s="156" t="s">
        <v>99</v>
      </c>
      <c r="AW192" s="156" t="s">
        <v>109</v>
      </c>
      <c r="AX192" s="156" t="s">
        <v>22</v>
      </c>
      <c r="AY192" s="156" t="s">
        <v>149</v>
      </c>
    </row>
    <row r="193" spans="2:63" s="132" customFormat="1" ht="30.75" customHeight="1">
      <c r="B193" s="133"/>
      <c r="C193" s="134"/>
      <c r="D193" s="142" t="s">
        <v>114</v>
      </c>
      <c r="E193" s="142"/>
      <c r="F193" s="142"/>
      <c r="G193" s="142"/>
      <c r="H193" s="142"/>
      <c r="I193" s="142"/>
      <c r="J193" s="142"/>
      <c r="K193" s="142"/>
      <c r="L193" s="142"/>
      <c r="M193" s="142"/>
      <c r="N193" s="247">
        <f>$BK$193</f>
        <v>0</v>
      </c>
      <c r="O193" s="246"/>
      <c r="P193" s="246"/>
      <c r="Q193" s="246"/>
      <c r="R193" s="136"/>
      <c r="T193" s="137"/>
      <c r="U193" s="134"/>
      <c r="V193" s="134"/>
      <c r="W193" s="138">
        <f>SUM($W$194:$W$208)</f>
        <v>0</v>
      </c>
      <c r="X193" s="134"/>
      <c r="Y193" s="138">
        <f>SUM($Y$194:$Y$208)</f>
        <v>469.22658999000004</v>
      </c>
      <c r="Z193" s="134"/>
      <c r="AA193" s="139">
        <f>SUM($AA$194:$AA$208)</f>
        <v>0</v>
      </c>
      <c r="AR193" s="140" t="s">
        <v>22</v>
      </c>
      <c r="AT193" s="140" t="s">
        <v>78</v>
      </c>
      <c r="AU193" s="140" t="s">
        <v>22</v>
      </c>
      <c r="AY193" s="140" t="s">
        <v>149</v>
      </c>
      <c r="BK193" s="141">
        <f>SUM($BK$194:$BK$208)</f>
        <v>0</v>
      </c>
    </row>
    <row r="194" spans="2:65" s="6" customFormat="1" ht="27" customHeight="1">
      <c r="B194" s="23"/>
      <c r="C194" s="143" t="s">
        <v>8</v>
      </c>
      <c r="D194" s="143" t="s">
        <v>150</v>
      </c>
      <c r="E194" s="144" t="s">
        <v>270</v>
      </c>
      <c r="F194" s="230" t="s">
        <v>271</v>
      </c>
      <c r="G194" s="231"/>
      <c r="H194" s="231"/>
      <c r="I194" s="231"/>
      <c r="J194" s="145" t="s">
        <v>175</v>
      </c>
      <c r="K194" s="146">
        <v>49.738</v>
      </c>
      <c r="L194" s="232">
        <v>0</v>
      </c>
      <c r="M194" s="231"/>
      <c r="N194" s="233">
        <f>ROUND($L$194*$K$194,2)</f>
        <v>0</v>
      </c>
      <c r="O194" s="231"/>
      <c r="P194" s="231"/>
      <c r="Q194" s="231"/>
      <c r="R194" s="25"/>
      <c r="T194" s="147"/>
      <c r="U194" s="31" t="s">
        <v>44</v>
      </c>
      <c r="V194" s="24"/>
      <c r="W194" s="148">
        <f>$V$194*$K$194</f>
        <v>0</v>
      </c>
      <c r="X194" s="148">
        <v>0</v>
      </c>
      <c r="Y194" s="148">
        <f>$X$194*$K$194</f>
        <v>0</v>
      </c>
      <c r="Z194" s="148">
        <v>0</v>
      </c>
      <c r="AA194" s="149">
        <f>$Z$194*$K$194</f>
        <v>0</v>
      </c>
      <c r="AR194" s="6" t="s">
        <v>154</v>
      </c>
      <c r="AT194" s="6" t="s">
        <v>150</v>
      </c>
      <c r="AU194" s="6" t="s">
        <v>99</v>
      </c>
      <c r="AY194" s="6" t="s">
        <v>149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154</v>
      </c>
      <c r="BM194" s="6" t="s">
        <v>272</v>
      </c>
    </row>
    <row r="195" spans="2:47" s="6" customFormat="1" ht="18.75" customHeight="1">
      <c r="B195" s="23"/>
      <c r="C195" s="24"/>
      <c r="D195" s="24"/>
      <c r="E195" s="24"/>
      <c r="F195" s="234" t="s">
        <v>273</v>
      </c>
      <c r="G195" s="194"/>
      <c r="H195" s="194"/>
      <c r="I195" s="194"/>
      <c r="J195" s="24"/>
      <c r="K195" s="24"/>
      <c r="L195" s="24"/>
      <c r="M195" s="24"/>
      <c r="N195" s="24"/>
      <c r="O195" s="24"/>
      <c r="P195" s="24"/>
      <c r="Q195" s="24"/>
      <c r="R195" s="25"/>
      <c r="T195" s="64"/>
      <c r="U195" s="24"/>
      <c r="V195" s="24"/>
      <c r="W195" s="24"/>
      <c r="X195" s="24"/>
      <c r="Y195" s="24"/>
      <c r="Z195" s="24"/>
      <c r="AA195" s="65"/>
      <c r="AT195" s="6" t="s">
        <v>157</v>
      </c>
      <c r="AU195" s="6" t="s">
        <v>99</v>
      </c>
    </row>
    <row r="196" spans="2:51" s="6" customFormat="1" ht="32.25" customHeight="1">
      <c r="B196" s="150"/>
      <c r="C196" s="151"/>
      <c r="D196" s="151"/>
      <c r="E196" s="151"/>
      <c r="F196" s="235" t="s">
        <v>274</v>
      </c>
      <c r="G196" s="236"/>
      <c r="H196" s="236"/>
      <c r="I196" s="236"/>
      <c r="J196" s="151"/>
      <c r="K196" s="152">
        <v>49.738</v>
      </c>
      <c r="L196" s="151"/>
      <c r="M196" s="151"/>
      <c r="N196" s="151"/>
      <c r="O196" s="151"/>
      <c r="P196" s="151"/>
      <c r="Q196" s="151"/>
      <c r="R196" s="153"/>
      <c r="T196" s="154"/>
      <c r="U196" s="151"/>
      <c r="V196" s="151"/>
      <c r="W196" s="151"/>
      <c r="X196" s="151"/>
      <c r="Y196" s="151"/>
      <c r="Z196" s="151"/>
      <c r="AA196" s="155"/>
      <c r="AT196" s="156" t="s">
        <v>159</v>
      </c>
      <c r="AU196" s="156" t="s">
        <v>99</v>
      </c>
      <c r="AV196" s="156" t="s">
        <v>99</v>
      </c>
      <c r="AW196" s="156" t="s">
        <v>109</v>
      </c>
      <c r="AX196" s="156" t="s">
        <v>22</v>
      </c>
      <c r="AY196" s="156" t="s">
        <v>149</v>
      </c>
    </row>
    <row r="197" spans="2:65" s="6" customFormat="1" ht="39" customHeight="1">
      <c r="B197" s="23"/>
      <c r="C197" s="143" t="s">
        <v>275</v>
      </c>
      <c r="D197" s="143" t="s">
        <v>150</v>
      </c>
      <c r="E197" s="144" t="s">
        <v>276</v>
      </c>
      <c r="F197" s="230" t="s">
        <v>277</v>
      </c>
      <c r="G197" s="231"/>
      <c r="H197" s="231"/>
      <c r="I197" s="231"/>
      <c r="J197" s="145" t="s">
        <v>153</v>
      </c>
      <c r="K197" s="146">
        <v>589.427</v>
      </c>
      <c r="L197" s="232">
        <v>0</v>
      </c>
      <c r="M197" s="231"/>
      <c r="N197" s="233">
        <f>ROUND($L$197*$K$197,2)</f>
        <v>0</v>
      </c>
      <c r="O197" s="231"/>
      <c r="P197" s="231"/>
      <c r="Q197" s="231"/>
      <c r="R197" s="25"/>
      <c r="T197" s="147"/>
      <c r="U197" s="31" t="s">
        <v>44</v>
      </c>
      <c r="V197" s="24"/>
      <c r="W197" s="148">
        <f>$V$197*$K$197</f>
        <v>0</v>
      </c>
      <c r="X197" s="148">
        <v>0</v>
      </c>
      <c r="Y197" s="148">
        <f>$X$197*$K$197</f>
        <v>0</v>
      </c>
      <c r="Z197" s="148">
        <v>0</v>
      </c>
      <c r="AA197" s="149">
        <f>$Z$197*$K$197</f>
        <v>0</v>
      </c>
      <c r="AR197" s="6" t="s">
        <v>154</v>
      </c>
      <c r="AT197" s="6" t="s">
        <v>150</v>
      </c>
      <c r="AU197" s="6" t="s">
        <v>99</v>
      </c>
      <c r="AY197" s="6" t="s">
        <v>149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154</v>
      </c>
      <c r="BM197" s="6" t="s">
        <v>278</v>
      </c>
    </row>
    <row r="198" spans="2:47" s="6" customFormat="1" ht="18.75" customHeight="1">
      <c r="B198" s="23"/>
      <c r="C198" s="24"/>
      <c r="D198" s="24"/>
      <c r="E198" s="24"/>
      <c r="F198" s="234" t="s">
        <v>279</v>
      </c>
      <c r="G198" s="194"/>
      <c r="H198" s="194"/>
      <c r="I198" s="194"/>
      <c r="J198" s="24"/>
      <c r="K198" s="24"/>
      <c r="L198" s="24"/>
      <c r="M198" s="24"/>
      <c r="N198" s="24"/>
      <c r="O198" s="24"/>
      <c r="P198" s="24"/>
      <c r="Q198" s="24"/>
      <c r="R198" s="25"/>
      <c r="T198" s="64"/>
      <c r="U198" s="24"/>
      <c r="V198" s="24"/>
      <c r="W198" s="24"/>
      <c r="X198" s="24"/>
      <c r="Y198" s="24"/>
      <c r="Z198" s="24"/>
      <c r="AA198" s="65"/>
      <c r="AT198" s="6" t="s">
        <v>157</v>
      </c>
      <c r="AU198" s="6" t="s">
        <v>99</v>
      </c>
    </row>
    <row r="199" spans="2:51" s="6" customFormat="1" ht="32.25" customHeight="1">
      <c r="B199" s="150"/>
      <c r="C199" s="151"/>
      <c r="D199" s="151"/>
      <c r="E199" s="151"/>
      <c r="F199" s="235" t="s">
        <v>280</v>
      </c>
      <c r="G199" s="236"/>
      <c r="H199" s="236"/>
      <c r="I199" s="236"/>
      <c r="J199" s="151"/>
      <c r="K199" s="152">
        <v>589.427</v>
      </c>
      <c r="L199" s="151"/>
      <c r="M199" s="151"/>
      <c r="N199" s="151"/>
      <c r="O199" s="151"/>
      <c r="P199" s="151"/>
      <c r="Q199" s="151"/>
      <c r="R199" s="153"/>
      <c r="T199" s="154"/>
      <c r="U199" s="151"/>
      <c r="V199" s="151"/>
      <c r="W199" s="151"/>
      <c r="X199" s="151"/>
      <c r="Y199" s="151"/>
      <c r="Z199" s="151"/>
      <c r="AA199" s="155"/>
      <c r="AT199" s="156" t="s">
        <v>159</v>
      </c>
      <c r="AU199" s="156" t="s">
        <v>99</v>
      </c>
      <c r="AV199" s="156" t="s">
        <v>99</v>
      </c>
      <c r="AW199" s="156" t="s">
        <v>109</v>
      </c>
      <c r="AX199" s="156" t="s">
        <v>22</v>
      </c>
      <c r="AY199" s="156" t="s">
        <v>149</v>
      </c>
    </row>
    <row r="200" spans="2:65" s="6" customFormat="1" ht="15.75" customHeight="1">
      <c r="B200" s="23"/>
      <c r="C200" s="143" t="s">
        <v>281</v>
      </c>
      <c r="D200" s="143" t="s">
        <v>150</v>
      </c>
      <c r="E200" s="144" t="s">
        <v>282</v>
      </c>
      <c r="F200" s="230" t="s">
        <v>283</v>
      </c>
      <c r="G200" s="231"/>
      <c r="H200" s="231"/>
      <c r="I200" s="231"/>
      <c r="J200" s="145" t="s">
        <v>175</v>
      </c>
      <c r="K200" s="146">
        <v>6.21</v>
      </c>
      <c r="L200" s="232">
        <v>0</v>
      </c>
      <c r="M200" s="231"/>
      <c r="N200" s="233">
        <f>ROUND($L$200*$K$200,2)</f>
        <v>0</v>
      </c>
      <c r="O200" s="231"/>
      <c r="P200" s="231"/>
      <c r="Q200" s="231"/>
      <c r="R200" s="25"/>
      <c r="T200" s="147"/>
      <c r="U200" s="31" t="s">
        <v>44</v>
      </c>
      <c r="V200" s="24"/>
      <c r="W200" s="148">
        <f>$V$200*$K$200</f>
        <v>0</v>
      </c>
      <c r="X200" s="148">
        <v>0</v>
      </c>
      <c r="Y200" s="148">
        <f>$X$200*$K$200</f>
        <v>0</v>
      </c>
      <c r="Z200" s="148">
        <v>0</v>
      </c>
      <c r="AA200" s="149">
        <f>$Z$200*$K$200</f>
        <v>0</v>
      </c>
      <c r="AR200" s="6" t="s">
        <v>154</v>
      </c>
      <c r="AT200" s="6" t="s">
        <v>150</v>
      </c>
      <c r="AU200" s="6" t="s">
        <v>99</v>
      </c>
      <c r="AY200" s="6" t="s">
        <v>149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154</v>
      </c>
      <c r="BM200" s="6" t="s">
        <v>284</v>
      </c>
    </row>
    <row r="201" spans="2:47" s="6" customFormat="1" ht="18.75" customHeight="1">
      <c r="B201" s="23"/>
      <c r="C201" s="24"/>
      <c r="D201" s="24"/>
      <c r="E201" s="24"/>
      <c r="F201" s="234" t="s">
        <v>285</v>
      </c>
      <c r="G201" s="194"/>
      <c r="H201" s="194"/>
      <c r="I201" s="194"/>
      <c r="J201" s="24"/>
      <c r="K201" s="24"/>
      <c r="L201" s="24"/>
      <c r="M201" s="24"/>
      <c r="N201" s="24"/>
      <c r="O201" s="24"/>
      <c r="P201" s="24"/>
      <c r="Q201" s="24"/>
      <c r="R201" s="25"/>
      <c r="T201" s="64"/>
      <c r="U201" s="24"/>
      <c r="V201" s="24"/>
      <c r="W201" s="24"/>
      <c r="X201" s="24"/>
      <c r="Y201" s="24"/>
      <c r="Z201" s="24"/>
      <c r="AA201" s="65"/>
      <c r="AT201" s="6" t="s">
        <v>157</v>
      </c>
      <c r="AU201" s="6" t="s">
        <v>99</v>
      </c>
    </row>
    <row r="202" spans="2:51" s="6" customFormat="1" ht="18.75" customHeight="1">
      <c r="B202" s="150"/>
      <c r="C202" s="151"/>
      <c r="D202" s="151"/>
      <c r="E202" s="151"/>
      <c r="F202" s="235" t="s">
        <v>286</v>
      </c>
      <c r="G202" s="236"/>
      <c r="H202" s="236"/>
      <c r="I202" s="236"/>
      <c r="J202" s="151"/>
      <c r="K202" s="152">
        <v>6.21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159</v>
      </c>
      <c r="AU202" s="156" t="s">
        <v>99</v>
      </c>
      <c r="AV202" s="156" t="s">
        <v>99</v>
      </c>
      <c r="AW202" s="156" t="s">
        <v>109</v>
      </c>
      <c r="AX202" s="156" t="s">
        <v>22</v>
      </c>
      <c r="AY202" s="156" t="s">
        <v>149</v>
      </c>
    </row>
    <row r="203" spans="2:65" s="6" customFormat="1" ht="27" customHeight="1">
      <c r="B203" s="23"/>
      <c r="C203" s="143" t="s">
        <v>287</v>
      </c>
      <c r="D203" s="143" t="s">
        <v>150</v>
      </c>
      <c r="E203" s="144" t="s">
        <v>288</v>
      </c>
      <c r="F203" s="230" t="s">
        <v>289</v>
      </c>
      <c r="G203" s="231"/>
      <c r="H203" s="231"/>
      <c r="I203" s="231"/>
      <c r="J203" s="145" t="s">
        <v>175</v>
      </c>
      <c r="K203" s="146">
        <v>0.633</v>
      </c>
      <c r="L203" s="232">
        <v>0</v>
      </c>
      <c r="M203" s="231"/>
      <c r="N203" s="233">
        <f>ROUND($L$203*$K$203,2)</f>
        <v>0</v>
      </c>
      <c r="O203" s="231"/>
      <c r="P203" s="231"/>
      <c r="Q203" s="231"/>
      <c r="R203" s="25"/>
      <c r="T203" s="147"/>
      <c r="U203" s="31" t="s">
        <v>44</v>
      </c>
      <c r="V203" s="24"/>
      <c r="W203" s="148">
        <f>$V$203*$K$203</f>
        <v>0</v>
      </c>
      <c r="X203" s="148">
        <v>0</v>
      </c>
      <c r="Y203" s="148">
        <f>$X$203*$K$203</f>
        <v>0</v>
      </c>
      <c r="Z203" s="148">
        <v>0</v>
      </c>
      <c r="AA203" s="149">
        <f>$Z$203*$K$203</f>
        <v>0</v>
      </c>
      <c r="AR203" s="6" t="s">
        <v>154</v>
      </c>
      <c r="AT203" s="6" t="s">
        <v>150</v>
      </c>
      <c r="AU203" s="6" t="s">
        <v>99</v>
      </c>
      <c r="AY203" s="6" t="s">
        <v>149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154</v>
      </c>
      <c r="BM203" s="6" t="s">
        <v>290</v>
      </c>
    </row>
    <row r="204" spans="2:51" s="6" customFormat="1" ht="32.25" customHeight="1">
      <c r="B204" s="150"/>
      <c r="C204" s="151"/>
      <c r="D204" s="151"/>
      <c r="E204" s="151"/>
      <c r="F204" s="235" t="s">
        <v>291</v>
      </c>
      <c r="G204" s="236"/>
      <c r="H204" s="236"/>
      <c r="I204" s="236"/>
      <c r="J204" s="151"/>
      <c r="K204" s="152">
        <v>0.633</v>
      </c>
      <c r="L204" s="151"/>
      <c r="M204" s="151"/>
      <c r="N204" s="151"/>
      <c r="O204" s="151"/>
      <c r="P204" s="151"/>
      <c r="Q204" s="151"/>
      <c r="R204" s="153"/>
      <c r="T204" s="154"/>
      <c r="U204" s="151"/>
      <c r="V204" s="151"/>
      <c r="W204" s="151"/>
      <c r="X204" s="151"/>
      <c r="Y204" s="151"/>
      <c r="Z204" s="151"/>
      <c r="AA204" s="155"/>
      <c r="AT204" s="156" t="s">
        <v>159</v>
      </c>
      <c r="AU204" s="156" t="s">
        <v>99</v>
      </c>
      <c r="AV204" s="156" t="s">
        <v>99</v>
      </c>
      <c r="AW204" s="156" t="s">
        <v>109</v>
      </c>
      <c r="AX204" s="156" t="s">
        <v>22</v>
      </c>
      <c r="AY204" s="156" t="s">
        <v>149</v>
      </c>
    </row>
    <row r="205" spans="2:65" s="6" customFormat="1" ht="27" customHeight="1">
      <c r="B205" s="23"/>
      <c r="C205" s="143" t="s">
        <v>292</v>
      </c>
      <c r="D205" s="143" t="s">
        <v>150</v>
      </c>
      <c r="E205" s="144" t="s">
        <v>293</v>
      </c>
      <c r="F205" s="230" t="s">
        <v>294</v>
      </c>
      <c r="G205" s="231"/>
      <c r="H205" s="231"/>
      <c r="I205" s="231"/>
      <c r="J205" s="145" t="s">
        <v>153</v>
      </c>
      <c r="K205" s="146">
        <v>532.272</v>
      </c>
      <c r="L205" s="232">
        <v>0</v>
      </c>
      <c r="M205" s="231"/>
      <c r="N205" s="233">
        <f>ROUND($L$205*$K$205,2)</f>
        <v>0</v>
      </c>
      <c r="O205" s="231"/>
      <c r="P205" s="231"/>
      <c r="Q205" s="231"/>
      <c r="R205" s="25"/>
      <c r="T205" s="147"/>
      <c r="U205" s="31" t="s">
        <v>44</v>
      </c>
      <c r="V205" s="24"/>
      <c r="W205" s="148">
        <f>$V$205*$K$205</f>
        <v>0</v>
      </c>
      <c r="X205" s="148">
        <v>0.74327</v>
      </c>
      <c r="Y205" s="148">
        <f>$X$205*$K$205</f>
        <v>395.62180944000005</v>
      </c>
      <c r="Z205" s="148">
        <v>0</v>
      </c>
      <c r="AA205" s="149">
        <f>$Z$205*$K$205</f>
        <v>0</v>
      </c>
      <c r="AR205" s="6" t="s">
        <v>154</v>
      </c>
      <c r="AT205" s="6" t="s">
        <v>150</v>
      </c>
      <c r="AU205" s="6" t="s">
        <v>99</v>
      </c>
      <c r="AY205" s="6" t="s">
        <v>149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154</v>
      </c>
      <c r="BM205" s="6" t="s">
        <v>295</v>
      </c>
    </row>
    <row r="206" spans="2:51" s="6" customFormat="1" ht="60.75" customHeight="1">
      <c r="B206" s="150"/>
      <c r="C206" s="151"/>
      <c r="D206" s="151"/>
      <c r="E206" s="151"/>
      <c r="F206" s="235" t="s">
        <v>296</v>
      </c>
      <c r="G206" s="236"/>
      <c r="H206" s="236"/>
      <c r="I206" s="236"/>
      <c r="J206" s="151"/>
      <c r="K206" s="152">
        <v>532.272</v>
      </c>
      <c r="L206" s="151"/>
      <c r="M206" s="151"/>
      <c r="N206" s="151"/>
      <c r="O206" s="151"/>
      <c r="P206" s="151"/>
      <c r="Q206" s="151"/>
      <c r="R206" s="153"/>
      <c r="T206" s="154"/>
      <c r="U206" s="151"/>
      <c r="V206" s="151"/>
      <c r="W206" s="151"/>
      <c r="X206" s="151"/>
      <c r="Y206" s="151"/>
      <c r="Z206" s="151"/>
      <c r="AA206" s="155"/>
      <c r="AT206" s="156" t="s">
        <v>159</v>
      </c>
      <c r="AU206" s="156" t="s">
        <v>99</v>
      </c>
      <c r="AV206" s="156" t="s">
        <v>99</v>
      </c>
      <c r="AW206" s="156" t="s">
        <v>109</v>
      </c>
      <c r="AX206" s="156" t="s">
        <v>22</v>
      </c>
      <c r="AY206" s="156" t="s">
        <v>149</v>
      </c>
    </row>
    <row r="207" spans="2:65" s="6" customFormat="1" ht="39" customHeight="1">
      <c r="B207" s="23"/>
      <c r="C207" s="143" t="s">
        <v>297</v>
      </c>
      <c r="D207" s="143" t="s">
        <v>150</v>
      </c>
      <c r="E207" s="144" t="s">
        <v>298</v>
      </c>
      <c r="F207" s="230" t="s">
        <v>299</v>
      </c>
      <c r="G207" s="231"/>
      <c r="H207" s="231"/>
      <c r="I207" s="231"/>
      <c r="J207" s="145" t="s">
        <v>153</v>
      </c>
      <c r="K207" s="146">
        <v>57.155</v>
      </c>
      <c r="L207" s="232">
        <v>0</v>
      </c>
      <c r="M207" s="231"/>
      <c r="N207" s="233">
        <f>ROUND($L$207*$K$207,2)</f>
        <v>0</v>
      </c>
      <c r="O207" s="231"/>
      <c r="P207" s="231"/>
      <c r="Q207" s="231"/>
      <c r="R207" s="25"/>
      <c r="T207" s="147"/>
      <c r="U207" s="31" t="s">
        <v>44</v>
      </c>
      <c r="V207" s="24"/>
      <c r="W207" s="148">
        <f>$V$207*$K$207</f>
        <v>0</v>
      </c>
      <c r="X207" s="148">
        <v>1.28781</v>
      </c>
      <c r="Y207" s="148">
        <f>$X$207*$K$207</f>
        <v>73.60478055</v>
      </c>
      <c r="Z207" s="148">
        <v>0</v>
      </c>
      <c r="AA207" s="149">
        <f>$Z$207*$K$207</f>
        <v>0</v>
      </c>
      <c r="AR207" s="6" t="s">
        <v>154</v>
      </c>
      <c r="AT207" s="6" t="s">
        <v>150</v>
      </c>
      <c r="AU207" s="6" t="s">
        <v>99</v>
      </c>
      <c r="AY207" s="6" t="s">
        <v>149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154</v>
      </c>
      <c r="BM207" s="6" t="s">
        <v>300</v>
      </c>
    </row>
    <row r="208" spans="2:51" s="6" customFormat="1" ht="32.25" customHeight="1">
      <c r="B208" s="150"/>
      <c r="C208" s="151"/>
      <c r="D208" s="151"/>
      <c r="E208" s="151"/>
      <c r="F208" s="235" t="s">
        <v>301</v>
      </c>
      <c r="G208" s="236"/>
      <c r="H208" s="236"/>
      <c r="I208" s="236"/>
      <c r="J208" s="151"/>
      <c r="K208" s="152">
        <v>57.155</v>
      </c>
      <c r="L208" s="151"/>
      <c r="M208" s="151"/>
      <c r="N208" s="151"/>
      <c r="O208" s="151"/>
      <c r="P208" s="151"/>
      <c r="Q208" s="151"/>
      <c r="R208" s="153"/>
      <c r="T208" s="154"/>
      <c r="U208" s="151"/>
      <c r="V208" s="151"/>
      <c r="W208" s="151"/>
      <c r="X208" s="151"/>
      <c r="Y208" s="151"/>
      <c r="Z208" s="151"/>
      <c r="AA208" s="155"/>
      <c r="AT208" s="156" t="s">
        <v>159</v>
      </c>
      <c r="AU208" s="156" t="s">
        <v>99</v>
      </c>
      <c r="AV208" s="156" t="s">
        <v>99</v>
      </c>
      <c r="AW208" s="156" t="s">
        <v>109</v>
      </c>
      <c r="AX208" s="156" t="s">
        <v>22</v>
      </c>
      <c r="AY208" s="156" t="s">
        <v>149</v>
      </c>
    </row>
    <row r="209" spans="2:63" s="132" customFormat="1" ht="30.75" customHeight="1">
      <c r="B209" s="133"/>
      <c r="C209" s="134"/>
      <c r="D209" s="142" t="s">
        <v>115</v>
      </c>
      <c r="E209" s="142"/>
      <c r="F209" s="142"/>
      <c r="G209" s="142"/>
      <c r="H209" s="142"/>
      <c r="I209" s="142"/>
      <c r="J209" s="142"/>
      <c r="K209" s="142"/>
      <c r="L209" s="142"/>
      <c r="M209" s="142"/>
      <c r="N209" s="247">
        <f>$BK$209</f>
        <v>0</v>
      </c>
      <c r="O209" s="246"/>
      <c r="P209" s="246"/>
      <c r="Q209" s="246"/>
      <c r="R209" s="136"/>
      <c r="T209" s="137"/>
      <c r="U209" s="134"/>
      <c r="V209" s="134"/>
      <c r="W209" s="138">
        <f>SUM($W$210:$W$223)</f>
        <v>0</v>
      </c>
      <c r="X209" s="134"/>
      <c r="Y209" s="138">
        <f>SUM($Y$210:$Y$223)</f>
        <v>0</v>
      </c>
      <c r="Z209" s="134"/>
      <c r="AA209" s="139">
        <f>SUM($AA$210:$AA$223)</f>
        <v>0</v>
      </c>
      <c r="AR209" s="140" t="s">
        <v>22</v>
      </c>
      <c r="AT209" s="140" t="s">
        <v>78</v>
      </c>
      <c r="AU209" s="140" t="s">
        <v>22</v>
      </c>
      <c r="AY209" s="140" t="s">
        <v>149</v>
      </c>
      <c r="BK209" s="141">
        <f>SUM($BK$210:$BK$223)</f>
        <v>0</v>
      </c>
    </row>
    <row r="210" spans="2:65" s="6" customFormat="1" ht="15.75" customHeight="1">
      <c r="B210" s="23"/>
      <c r="C210" s="143" t="s">
        <v>302</v>
      </c>
      <c r="D210" s="143" t="s">
        <v>150</v>
      </c>
      <c r="E210" s="144" t="s">
        <v>303</v>
      </c>
      <c r="F210" s="230" t="s">
        <v>304</v>
      </c>
      <c r="G210" s="231"/>
      <c r="H210" s="231"/>
      <c r="I210" s="231"/>
      <c r="J210" s="145" t="s">
        <v>153</v>
      </c>
      <c r="K210" s="146">
        <v>48.3</v>
      </c>
      <c r="L210" s="232">
        <v>0</v>
      </c>
      <c r="M210" s="231"/>
      <c r="N210" s="233">
        <f>ROUND($L$210*$K$210,2)</f>
        <v>0</v>
      </c>
      <c r="O210" s="231"/>
      <c r="P210" s="231"/>
      <c r="Q210" s="231"/>
      <c r="R210" s="25"/>
      <c r="T210" s="147"/>
      <c r="U210" s="31" t="s">
        <v>44</v>
      </c>
      <c r="V210" s="24"/>
      <c r="W210" s="148">
        <f>$V$210*$K$210</f>
        <v>0</v>
      </c>
      <c r="X210" s="148">
        <v>0</v>
      </c>
      <c r="Y210" s="148">
        <f>$X$210*$K$210</f>
        <v>0</v>
      </c>
      <c r="Z210" s="148">
        <v>0</v>
      </c>
      <c r="AA210" s="149">
        <f>$Z$210*$K$210</f>
        <v>0</v>
      </c>
      <c r="AR210" s="6" t="s">
        <v>154</v>
      </c>
      <c r="AT210" s="6" t="s">
        <v>150</v>
      </c>
      <c r="AU210" s="6" t="s">
        <v>99</v>
      </c>
      <c r="AY210" s="6" t="s">
        <v>149</v>
      </c>
      <c r="BE210" s="93">
        <f>IF($U$210="základní",$N$210,0)</f>
        <v>0</v>
      </c>
      <c r="BF210" s="93">
        <f>IF($U$210="snížená",$N$210,0)</f>
        <v>0</v>
      </c>
      <c r="BG210" s="93">
        <f>IF($U$210="zákl. přenesená",$N$210,0)</f>
        <v>0</v>
      </c>
      <c r="BH210" s="93">
        <f>IF($U$210="sníž. přenesená",$N$210,0)</f>
        <v>0</v>
      </c>
      <c r="BI210" s="93">
        <f>IF($U$210="nulová",$N$210,0)</f>
        <v>0</v>
      </c>
      <c r="BJ210" s="6" t="s">
        <v>22</v>
      </c>
      <c r="BK210" s="93">
        <f>ROUND($L$210*$K$210,2)</f>
        <v>0</v>
      </c>
      <c r="BL210" s="6" t="s">
        <v>154</v>
      </c>
      <c r="BM210" s="6" t="s">
        <v>305</v>
      </c>
    </row>
    <row r="211" spans="2:47" s="6" customFormat="1" ht="30.75" customHeight="1">
      <c r="B211" s="23"/>
      <c r="C211" s="24"/>
      <c r="D211" s="24"/>
      <c r="E211" s="24"/>
      <c r="F211" s="234" t="s">
        <v>306</v>
      </c>
      <c r="G211" s="194"/>
      <c r="H211" s="194"/>
      <c r="I211" s="194"/>
      <c r="J211" s="24"/>
      <c r="K211" s="24"/>
      <c r="L211" s="24"/>
      <c r="M211" s="24"/>
      <c r="N211" s="24"/>
      <c r="O211" s="24"/>
      <c r="P211" s="24"/>
      <c r="Q211" s="24"/>
      <c r="R211" s="25"/>
      <c r="T211" s="64"/>
      <c r="U211" s="24"/>
      <c r="V211" s="24"/>
      <c r="W211" s="24"/>
      <c r="X211" s="24"/>
      <c r="Y211" s="24"/>
      <c r="Z211" s="24"/>
      <c r="AA211" s="65"/>
      <c r="AT211" s="6" t="s">
        <v>157</v>
      </c>
      <c r="AU211" s="6" t="s">
        <v>99</v>
      </c>
    </row>
    <row r="212" spans="2:51" s="6" customFormat="1" ht="32.25" customHeight="1">
      <c r="B212" s="150"/>
      <c r="C212" s="151"/>
      <c r="D212" s="151"/>
      <c r="E212" s="151"/>
      <c r="F212" s="235" t="s">
        <v>307</v>
      </c>
      <c r="G212" s="236"/>
      <c r="H212" s="236"/>
      <c r="I212" s="236"/>
      <c r="J212" s="151"/>
      <c r="K212" s="152">
        <v>48.3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159</v>
      </c>
      <c r="AU212" s="156" t="s">
        <v>99</v>
      </c>
      <c r="AV212" s="156" t="s">
        <v>99</v>
      </c>
      <c r="AW212" s="156" t="s">
        <v>109</v>
      </c>
      <c r="AX212" s="156" t="s">
        <v>22</v>
      </c>
      <c r="AY212" s="156" t="s">
        <v>149</v>
      </c>
    </row>
    <row r="213" spans="2:65" s="6" customFormat="1" ht="27" customHeight="1">
      <c r="B213" s="23"/>
      <c r="C213" s="143" t="s">
        <v>308</v>
      </c>
      <c r="D213" s="143" t="s">
        <v>150</v>
      </c>
      <c r="E213" s="144" t="s">
        <v>309</v>
      </c>
      <c r="F213" s="230" t="s">
        <v>310</v>
      </c>
      <c r="G213" s="231"/>
      <c r="H213" s="231"/>
      <c r="I213" s="231"/>
      <c r="J213" s="145" t="s">
        <v>153</v>
      </c>
      <c r="K213" s="146">
        <v>48.3</v>
      </c>
      <c r="L213" s="232">
        <v>0</v>
      </c>
      <c r="M213" s="231"/>
      <c r="N213" s="233">
        <f>ROUND($L$213*$K$213,2)</f>
        <v>0</v>
      </c>
      <c r="O213" s="231"/>
      <c r="P213" s="231"/>
      <c r="Q213" s="231"/>
      <c r="R213" s="25"/>
      <c r="T213" s="147"/>
      <c r="U213" s="31" t="s">
        <v>44</v>
      </c>
      <c r="V213" s="24"/>
      <c r="W213" s="148">
        <f>$V$213*$K$213</f>
        <v>0</v>
      </c>
      <c r="X213" s="148">
        <v>0</v>
      </c>
      <c r="Y213" s="148">
        <f>$X$213*$K$213</f>
        <v>0</v>
      </c>
      <c r="Z213" s="148">
        <v>0</v>
      </c>
      <c r="AA213" s="149">
        <f>$Z$213*$K$213</f>
        <v>0</v>
      </c>
      <c r="AR213" s="6" t="s">
        <v>154</v>
      </c>
      <c r="AT213" s="6" t="s">
        <v>150</v>
      </c>
      <c r="AU213" s="6" t="s">
        <v>99</v>
      </c>
      <c r="AY213" s="6" t="s">
        <v>149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154</v>
      </c>
      <c r="BM213" s="6" t="s">
        <v>311</v>
      </c>
    </row>
    <row r="214" spans="2:47" s="6" customFormat="1" ht="30.75" customHeight="1">
      <c r="B214" s="23"/>
      <c r="C214" s="24"/>
      <c r="D214" s="24"/>
      <c r="E214" s="24"/>
      <c r="F214" s="234" t="s">
        <v>312</v>
      </c>
      <c r="G214" s="194"/>
      <c r="H214" s="194"/>
      <c r="I214" s="194"/>
      <c r="J214" s="24"/>
      <c r="K214" s="24"/>
      <c r="L214" s="24"/>
      <c r="M214" s="24"/>
      <c r="N214" s="24"/>
      <c r="O214" s="24"/>
      <c r="P214" s="24"/>
      <c r="Q214" s="24"/>
      <c r="R214" s="25"/>
      <c r="T214" s="64"/>
      <c r="U214" s="24"/>
      <c r="V214" s="24"/>
      <c r="W214" s="24"/>
      <c r="X214" s="24"/>
      <c r="Y214" s="24"/>
      <c r="Z214" s="24"/>
      <c r="AA214" s="65"/>
      <c r="AT214" s="6" t="s">
        <v>157</v>
      </c>
      <c r="AU214" s="6" t="s">
        <v>99</v>
      </c>
    </row>
    <row r="215" spans="2:65" s="6" customFormat="1" ht="27" customHeight="1">
      <c r="B215" s="23"/>
      <c r="C215" s="143" t="s">
        <v>313</v>
      </c>
      <c r="D215" s="143" t="s">
        <v>150</v>
      </c>
      <c r="E215" s="144" t="s">
        <v>314</v>
      </c>
      <c r="F215" s="230" t="s">
        <v>315</v>
      </c>
      <c r="G215" s="231"/>
      <c r="H215" s="231"/>
      <c r="I215" s="231"/>
      <c r="J215" s="145" t="s">
        <v>153</v>
      </c>
      <c r="K215" s="146">
        <v>217.35</v>
      </c>
      <c r="L215" s="232">
        <v>0</v>
      </c>
      <c r="M215" s="231"/>
      <c r="N215" s="233">
        <f>ROUND($L$215*$K$215,2)</f>
        <v>0</v>
      </c>
      <c r="O215" s="231"/>
      <c r="P215" s="231"/>
      <c r="Q215" s="231"/>
      <c r="R215" s="25"/>
      <c r="T215" s="147"/>
      <c r="U215" s="31" t="s">
        <v>44</v>
      </c>
      <c r="V215" s="24"/>
      <c r="W215" s="148">
        <f>$V$215*$K$215</f>
        <v>0</v>
      </c>
      <c r="X215" s="148">
        <v>0</v>
      </c>
      <c r="Y215" s="148">
        <f>$X$215*$K$215</f>
        <v>0</v>
      </c>
      <c r="Z215" s="148">
        <v>0</v>
      </c>
      <c r="AA215" s="149">
        <f>$Z$215*$K$215</f>
        <v>0</v>
      </c>
      <c r="AR215" s="6" t="s">
        <v>154</v>
      </c>
      <c r="AT215" s="6" t="s">
        <v>150</v>
      </c>
      <c r="AU215" s="6" t="s">
        <v>99</v>
      </c>
      <c r="AY215" s="6" t="s">
        <v>149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154</v>
      </c>
      <c r="BM215" s="6" t="s">
        <v>316</v>
      </c>
    </row>
    <row r="216" spans="2:47" s="6" customFormat="1" ht="18.75" customHeight="1">
      <c r="B216" s="23"/>
      <c r="C216" s="24"/>
      <c r="D216" s="24"/>
      <c r="E216" s="24"/>
      <c r="F216" s="234" t="s">
        <v>317</v>
      </c>
      <c r="G216" s="194"/>
      <c r="H216" s="194"/>
      <c r="I216" s="194"/>
      <c r="J216" s="24"/>
      <c r="K216" s="24"/>
      <c r="L216" s="24"/>
      <c r="M216" s="24"/>
      <c r="N216" s="24"/>
      <c r="O216" s="24"/>
      <c r="P216" s="24"/>
      <c r="Q216" s="24"/>
      <c r="R216" s="25"/>
      <c r="T216" s="64"/>
      <c r="U216" s="24"/>
      <c r="V216" s="24"/>
      <c r="W216" s="24"/>
      <c r="X216" s="24"/>
      <c r="Y216" s="24"/>
      <c r="Z216" s="24"/>
      <c r="AA216" s="65"/>
      <c r="AT216" s="6" t="s">
        <v>157</v>
      </c>
      <c r="AU216" s="6" t="s">
        <v>99</v>
      </c>
    </row>
    <row r="217" spans="2:51" s="6" customFormat="1" ht="18.75" customHeight="1">
      <c r="B217" s="150"/>
      <c r="C217" s="151"/>
      <c r="D217" s="151"/>
      <c r="E217" s="151"/>
      <c r="F217" s="235" t="s">
        <v>318</v>
      </c>
      <c r="G217" s="236"/>
      <c r="H217" s="236"/>
      <c r="I217" s="236"/>
      <c r="J217" s="151"/>
      <c r="K217" s="152">
        <v>217.35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159</v>
      </c>
      <c r="AU217" s="156" t="s">
        <v>99</v>
      </c>
      <c r="AV217" s="156" t="s">
        <v>99</v>
      </c>
      <c r="AW217" s="156" t="s">
        <v>109</v>
      </c>
      <c r="AX217" s="156" t="s">
        <v>22</v>
      </c>
      <c r="AY217" s="156" t="s">
        <v>149</v>
      </c>
    </row>
    <row r="218" spans="2:65" s="6" customFormat="1" ht="27" customHeight="1">
      <c r="B218" s="23"/>
      <c r="C218" s="143" t="s">
        <v>319</v>
      </c>
      <c r="D218" s="143" t="s">
        <v>150</v>
      </c>
      <c r="E218" s="144" t="s">
        <v>320</v>
      </c>
      <c r="F218" s="230" t="s">
        <v>321</v>
      </c>
      <c r="G218" s="231"/>
      <c r="H218" s="231"/>
      <c r="I218" s="231"/>
      <c r="J218" s="145" t="s">
        <v>153</v>
      </c>
      <c r="K218" s="146">
        <v>185.15</v>
      </c>
      <c r="L218" s="232">
        <v>0</v>
      </c>
      <c r="M218" s="231"/>
      <c r="N218" s="233">
        <f>ROUND($L$218*$K$218,2)</f>
        <v>0</v>
      </c>
      <c r="O218" s="231"/>
      <c r="P218" s="231"/>
      <c r="Q218" s="231"/>
      <c r="R218" s="25"/>
      <c r="T218" s="147"/>
      <c r="U218" s="31" t="s">
        <v>44</v>
      </c>
      <c r="V218" s="24"/>
      <c r="W218" s="148">
        <f>$V$218*$K$218</f>
        <v>0</v>
      </c>
      <c r="X218" s="148">
        <v>0</v>
      </c>
      <c r="Y218" s="148">
        <f>$X$218*$K$218</f>
        <v>0</v>
      </c>
      <c r="Z218" s="148">
        <v>0</v>
      </c>
      <c r="AA218" s="149">
        <f>$Z$218*$K$218</f>
        <v>0</v>
      </c>
      <c r="AR218" s="6" t="s">
        <v>154</v>
      </c>
      <c r="AT218" s="6" t="s">
        <v>150</v>
      </c>
      <c r="AU218" s="6" t="s">
        <v>99</v>
      </c>
      <c r="AY218" s="6" t="s">
        <v>149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ROUND($L$218*$K$218,2)</f>
        <v>0</v>
      </c>
      <c r="BL218" s="6" t="s">
        <v>154</v>
      </c>
      <c r="BM218" s="6" t="s">
        <v>322</v>
      </c>
    </row>
    <row r="219" spans="2:51" s="6" customFormat="1" ht="18.75" customHeight="1">
      <c r="B219" s="150"/>
      <c r="C219" s="151"/>
      <c r="D219" s="151"/>
      <c r="E219" s="151"/>
      <c r="F219" s="235" t="s">
        <v>323</v>
      </c>
      <c r="G219" s="236"/>
      <c r="H219" s="236"/>
      <c r="I219" s="236"/>
      <c r="J219" s="151"/>
      <c r="K219" s="152">
        <v>185.15</v>
      </c>
      <c r="L219" s="151"/>
      <c r="M219" s="151"/>
      <c r="N219" s="151"/>
      <c r="O219" s="151"/>
      <c r="P219" s="151"/>
      <c r="Q219" s="151"/>
      <c r="R219" s="153"/>
      <c r="T219" s="154"/>
      <c r="U219" s="151"/>
      <c r="V219" s="151"/>
      <c r="W219" s="151"/>
      <c r="X219" s="151"/>
      <c r="Y219" s="151"/>
      <c r="Z219" s="151"/>
      <c r="AA219" s="155"/>
      <c r="AT219" s="156" t="s">
        <v>159</v>
      </c>
      <c r="AU219" s="156" t="s">
        <v>99</v>
      </c>
      <c r="AV219" s="156" t="s">
        <v>99</v>
      </c>
      <c r="AW219" s="156" t="s">
        <v>109</v>
      </c>
      <c r="AX219" s="156" t="s">
        <v>22</v>
      </c>
      <c r="AY219" s="156" t="s">
        <v>149</v>
      </c>
    </row>
    <row r="220" spans="2:65" s="6" customFormat="1" ht="27" customHeight="1">
      <c r="B220" s="23"/>
      <c r="C220" s="143" t="s">
        <v>324</v>
      </c>
      <c r="D220" s="143" t="s">
        <v>150</v>
      </c>
      <c r="E220" s="144" t="s">
        <v>325</v>
      </c>
      <c r="F220" s="230" t="s">
        <v>326</v>
      </c>
      <c r="G220" s="231"/>
      <c r="H220" s="231"/>
      <c r="I220" s="231"/>
      <c r="J220" s="145" t="s">
        <v>153</v>
      </c>
      <c r="K220" s="146">
        <v>226.8</v>
      </c>
      <c r="L220" s="232">
        <v>0</v>
      </c>
      <c r="M220" s="231"/>
      <c r="N220" s="233">
        <f>ROUND($L$220*$K$220,2)</f>
        <v>0</v>
      </c>
      <c r="O220" s="231"/>
      <c r="P220" s="231"/>
      <c r="Q220" s="231"/>
      <c r="R220" s="25"/>
      <c r="T220" s="147"/>
      <c r="U220" s="31" t="s">
        <v>44</v>
      </c>
      <c r="V220" s="24"/>
      <c r="W220" s="148">
        <f>$V$220*$K$220</f>
        <v>0</v>
      </c>
      <c r="X220" s="148">
        <v>0</v>
      </c>
      <c r="Y220" s="148">
        <f>$X$220*$K$220</f>
        <v>0</v>
      </c>
      <c r="Z220" s="148">
        <v>0</v>
      </c>
      <c r="AA220" s="149">
        <f>$Z$220*$K$220</f>
        <v>0</v>
      </c>
      <c r="AR220" s="6" t="s">
        <v>154</v>
      </c>
      <c r="AT220" s="6" t="s">
        <v>150</v>
      </c>
      <c r="AU220" s="6" t="s">
        <v>99</v>
      </c>
      <c r="AY220" s="6" t="s">
        <v>149</v>
      </c>
      <c r="BE220" s="93">
        <f>IF($U$220="základní",$N$220,0)</f>
        <v>0</v>
      </c>
      <c r="BF220" s="93">
        <f>IF($U$220="snížená",$N$220,0)</f>
        <v>0</v>
      </c>
      <c r="BG220" s="93">
        <f>IF($U$220="zákl. přenesená",$N$220,0)</f>
        <v>0</v>
      </c>
      <c r="BH220" s="93">
        <f>IF($U$220="sníž. přenesená",$N$220,0)</f>
        <v>0</v>
      </c>
      <c r="BI220" s="93">
        <f>IF($U$220="nulová",$N$220,0)</f>
        <v>0</v>
      </c>
      <c r="BJ220" s="6" t="s">
        <v>22</v>
      </c>
      <c r="BK220" s="93">
        <f>ROUND($L$220*$K$220,2)</f>
        <v>0</v>
      </c>
      <c r="BL220" s="6" t="s">
        <v>154</v>
      </c>
      <c r="BM220" s="6" t="s">
        <v>327</v>
      </c>
    </row>
    <row r="221" spans="2:51" s="6" customFormat="1" ht="32.25" customHeight="1">
      <c r="B221" s="150"/>
      <c r="C221" s="151"/>
      <c r="D221" s="151"/>
      <c r="E221" s="151"/>
      <c r="F221" s="235" t="s">
        <v>328</v>
      </c>
      <c r="G221" s="236"/>
      <c r="H221" s="236"/>
      <c r="I221" s="236"/>
      <c r="J221" s="151"/>
      <c r="K221" s="152">
        <v>226.8</v>
      </c>
      <c r="L221" s="151"/>
      <c r="M221" s="151"/>
      <c r="N221" s="151"/>
      <c r="O221" s="151"/>
      <c r="P221" s="151"/>
      <c r="Q221" s="151"/>
      <c r="R221" s="153"/>
      <c r="T221" s="154"/>
      <c r="U221" s="151"/>
      <c r="V221" s="151"/>
      <c r="W221" s="151"/>
      <c r="X221" s="151"/>
      <c r="Y221" s="151"/>
      <c r="Z221" s="151"/>
      <c r="AA221" s="155"/>
      <c r="AT221" s="156" t="s">
        <v>159</v>
      </c>
      <c r="AU221" s="156" t="s">
        <v>99</v>
      </c>
      <c r="AV221" s="156" t="s">
        <v>99</v>
      </c>
      <c r="AW221" s="156" t="s">
        <v>109</v>
      </c>
      <c r="AX221" s="156" t="s">
        <v>22</v>
      </c>
      <c r="AY221" s="156" t="s">
        <v>149</v>
      </c>
    </row>
    <row r="222" spans="2:65" s="6" customFormat="1" ht="27" customHeight="1">
      <c r="B222" s="23"/>
      <c r="C222" s="143" t="s">
        <v>329</v>
      </c>
      <c r="D222" s="143" t="s">
        <v>150</v>
      </c>
      <c r="E222" s="144" t="s">
        <v>330</v>
      </c>
      <c r="F222" s="230" t="s">
        <v>331</v>
      </c>
      <c r="G222" s="231"/>
      <c r="H222" s="231"/>
      <c r="I222" s="231"/>
      <c r="J222" s="145" t="s">
        <v>153</v>
      </c>
      <c r="K222" s="146">
        <v>149.5</v>
      </c>
      <c r="L222" s="232">
        <v>0</v>
      </c>
      <c r="M222" s="231"/>
      <c r="N222" s="233">
        <f>ROUND($L$222*$K$222,2)</f>
        <v>0</v>
      </c>
      <c r="O222" s="231"/>
      <c r="P222" s="231"/>
      <c r="Q222" s="231"/>
      <c r="R222" s="25"/>
      <c r="T222" s="147"/>
      <c r="U222" s="31" t="s">
        <v>44</v>
      </c>
      <c r="V222" s="24"/>
      <c r="W222" s="148">
        <f>$V$222*$K$222</f>
        <v>0</v>
      </c>
      <c r="X222" s="148">
        <v>0</v>
      </c>
      <c r="Y222" s="148">
        <f>$X$222*$K$222</f>
        <v>0</v>
      </c>
      <c r="Z222" s="148">
        <v>0</v>
      </c>
      <c r="AA222" s="149">
        <f>$Z$222*$K$222</f>
        <v>0</v>
      </c>
      <c r="AR222" s="6" t="s">
        <v>154</v>
      </c>
      <c r="AT222" s="6" t="s">
        <v>150</v>
      </c>
      <c r="AU222" s="6" t="s">
        <v>99</v>
      </c>
      <c r="AY222" s="6" t="s">
        <v>149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154</v>
      </c>
      <c r="BM222" s="6" t="s">
        <v>332</v>
      </c>
    </row>
    <row r="223" spans="2:51" s="6" customFormat="1" ht="18.75" customHeight="1">
      <c r="B223" s="150"/>
      <c r="C223" s="151"/>
      <c r="D223" s="151"/>
      <c r="E223" s="151"/>
      <c r="F223" s="235" t="s">
        <v>333</v>
      </c>
      <c r="G223" s="236"/>
      <c r="H223" s="236"/>
      <c r="I223" s="236"/>
      <c r="J223" s="151"/>
      <c r="K223" s="152">
        <v>149.5</v>
      </c>
      <c r="L223" s="151"/>
      <c r="M223" s="151"/>
      <c r="N223" s="151"/>
      <c r="O223" s="151"/>
      <c r="P223" s="151"/>
      <c r="Q223" s="151"/>
      <c r="R223" s="153"/>
      <c r="T223" s="154"/>
      <c r="U223" s="151"/>
      <c r="V223" s="151"/>
      <c r="W223" s="151"/>
      <c r="X223" s="151"/>
      <c r="Y223" s="151"/>
      <c r="Z223" s="151"/>
      <c r="AA223" s="155"/>
      <c r="AT223" s="156" t="s">
        <v>159</v>
      </c>
      <c r="AU223" s="156" t="s">
        <v>99</v>
      </c>
      <c r="AV223" s="156" t="s">
        <v>99</v>
      </c>
      <c r="AW223" s="156" t="s">
        <v>109</v>
      </c>
      <c r="AX223" s="156" t="s">
        <v>22</v>
      </c>
      <c r="AY223" s="156" t="s">
        <v>149</v>
      </c>
    </row>
    <row r="224" spans="2:63" s="132" customFormat="1" ht="30.75" customHeight="1">
      <c r="B224" s="133"/>
      <c r="C224" s="134"/>
      <c r="D224" s="142" t="s">
        <v>116</v>
      </c>
      <c r="E224" s="142"/>
      <c r="F224" s="142"/>
      <c r="G224" s="142"/>
      <c r="H224" s="142"/>
      <c r="I224" s="142"/>
      <c r="J224" s="142"/>
      <c r="K224" s="142"/>
      <c r="L224" s="142"/>
      <c r="M224" s="142"/>
      <c r="N224" s="247">
        <f>$BK$224</f>
        <v>0</v>
      </c>
      <c r="O224" s="246"/>
      <c r="P224" s="246"/>
      <c r="Q224" s="246"/>
      <c r="R224" s="136"/>
      <c r="T224" s="137"/>
      <c r="U224" s="134"/>
      <c r="V224" s="134"/>
      <c r="W224" s="138">
        <f>SUM($W$225:$W$227)</f>
        <v>0</v>
      </c>
      <c r="X224" s="134"/>
      <c r="Y224" s="138">
        <f>SUM($Y$225:$Y$227)</f>
        <v>0.014459999999999999</v>
      </c>
      <c r="Z224" s="134"/>
      <c r="AA224" s="139">
        <f>SUM($AA$225:$AA$227)</f>
        <v>0</v>
      </c>
      <c r="AR224" s="140" t="s">
        <v>22</v>
      </c>
      <c r="AT224" s="140" t="s">
        <v>78</v>
      </c>
      <c r="AU224" s="140" t="s">
        <v>22</v>
      </c>
      <c r="AY224" s="140" t="s">
        <v>149</v>
      </c>
      <c r="BK224" s="141">
        <f>SUM($BK$225:$BK$227)</f>
        <v>0</v>
      </c>
    </row>
    <row r="225" spans="2:65" s="6" customFormat="1" ht="27" customHeight="1">
      <c r="B225" s="23"/>
      <c r="C225" s="143" t="s">
        <v>334</v>
      </c>
      <c r="D225" s="143" t="s">
        <v>150</v>
      </c>
      <c r="E225" s="144" t="s">
        <v>335</v>
      </c>
      <c r="F225" s="230" t="s">
        <v>336</v>
      </c>
      <c r="G225" s="231"/>
      <c r="H225" s="231"/>
      <c r="I225" s="231"/>
      <c r="J225" s="145" t="s">
        <v>224</v>
      </c>
      <c r="K225" s="146">
        <v>3</v>
      </c>
      <c r="L225" s="232">
        <v>0</v>
      </c>
      <c r="M225" s="231"/>
      <c r="N225" s="233">
        <f>ROUND($L$225*$K$225,2)</f>
        <v>0</v>
      </c>
      <c r="O225" s="231"/>
      <c r="P225" s="231"/>
      <c r="Q225" s="231"/>
      <c r="R225" s="25"/>
      <c r="T225" s="147"/>
      <c r="U225" s="31" t="s">
        <v>44</v>
      </c>
      <c r="V225" s="24"/>
      <c r="W225" s="148">
        <f>$V$225*$K$225</f>
        <v>0</v>
      </c>
      <c r="X225" s="148">
        <v>0.00482</v>
      </c>
      <c r="Y225" s="148">
        <f>$X$225*$K$225</f>
        <v>0.014459999999999999</v>
      </c>
      <c r="Z225" s="148">
        <v>0</v>
      </c>
      <c r="AA225" s="149">
        <f>$Z$225*$K$225</f>
        <v>0</v>
      </c>
      <c r="AR225" s="6" t="s">
        <v>154</v>
      </c>
      <c r="AT225" s="6" t="s">
        <v>150</v>
      </c>
      <c r="AU225" s="6" t="s">
        <v>99</v>
      </c>
      <c r="AY225" s="6" t="s">
        <v>149</v>
      </c>
      <c r="BE225" s="93">
        <f>IF($U$225="základní",$N$225,0)</f>
        <v>0</v>
      </c>
      <c r="BF225" s="93">
        <f>IF($U$225="snížená",$N$225,0)</f>
        <v>0</v>
      </c>
      <c r="BG225" s="93">
        <f>IF($U$225="zákl. přenesená",$N$225,0)</f>
        <v>0</v>
      </c>
      <c r="BH225" s="93">
        <f>IF($U$225="sníž. přenesená",$N$225,0)</f>
        <v>0</v>
      </c>
      <c r="BI225" s="93">
        <f>IF($U$225="nulová",$N$225,0)</f>
        <v>0</v>
      </c>
      <c r="BJ225" s="6" t="s">
        <v>22</v>
      </c>
      <c r="BK225" s="93">
        <f>ROUND($L$225*$K$225,2)</f>
        <v>0</v>
      </c>
      <c r="BL225" s="6" t="s">
        <v>154</v>
      </c>
      <c r="BM225" s="6" t="s">
        <v>337</v>
      </c>
    </row>
    <row r="226" spans="2:47" s="6" customFormat="1" ht="30.75" customHeight="1">
      <c r="B226" s="23"/>
      <c r="C226" s="24"/>
      <c r="D226" s="24"/>
      <c r="E226" s="24"/>
      <c r="F226" s="234" t="s">
        <v>338</v>
      </c>
      <c r="G226" s="194"/>
      <c r="H226" s="194"/>
      <c r="I226" s="194"/>
      <c r="J226" s="24"/>
      <c r="K226" s="24"/>
      <c r="L226" s="24"/>
      <c r="M226" s="24"/>
      <c r="N226" s="24"/>
      <c r="O226" s="24"/>
      <c r="P226" s="24"/>
      <c r="Q226" s="24"/>
      <c r="R226" s="25"/>
      <c r="T226" s="64"/>
      <c r="U226" s="24"/>
      <c r="V226" s="24"/>
      <c r="W226" s="24"/>
      <c r="X226" s="24"/>
      <c r="Y226" s="24"/>
      <c r="Z226" s="24"/>
      <c r="AA226" s="65"/>
      <c r="AT226" s="6" t="s">
        <v>157</v>
      </c>
      <c r="AU226" s="6" t="s">
        <v>99</v>
      </c>
    </row>
    <row r="227" spans="2:51" s="6" customFormat="1" ht="18.75" customHeight="1">
      <c r="B227" s="150"/>
      <c r="C227" s="151"/>
      <c r="D227" s="151"/>
      <c r="E227" s="151"/>
      <c r="F227" s="235" t="s">
        <v>339</v>
      </c>
      <c r="G227" s="236"/>
      <c r="H227" s="236"/>
      <c r="I227" s="236"/>
      <c r="J227" s="151"/>
      <c r="K227" s="152">
        <v>3</v>
      </c>
      <c r="L227" s="151"/>
      <c r="M227" s="151"/>
      <c r="N227" s="151"/>
      <c r="O227" s="151"/>
      <c r="P227" s="151"/>
      <c r="Q227" s="151"/>
      <c r="R227" s="153"/>
      <c r="T227" s="154"/>
      <c r="U227" s="151"/>
      <c r="V227" s="151"/>
      <c r="W227" s="151"/>
      <c r="X227" s="151"/>
      <c r="Y227" s="151"/>
      <c r="Z227" s="151"/>
      <c r="AA227" s="155"/>
      <c r="AT227" s="156" t="s">
        <v>159</v>
      </c>
      <c r="AU227" s="156" t="s">
        <v>99</v>
      </c>
      <c r="AV227" s="156" t="s">
        <v>99</v>
      </c>
      <c r="AW227" s="156" t="s">
        <v>109</v>
      </c>
      <c r="AX227" s="156" t="s">
        <v>22</v>
      </c>
      <c r="AY227" s="156" t="s">
        <v>149</v>
      </c>
    </row>
    <row r="228" spans="2:63" s="132" customFormat="1" ht="30.75" customHeight="1">
      <c r="B228" s="133"/>
      <c r="C228" s="134"/>
      <c r="D228" s="142" t="s">
        <v>117</v>
      </c>
      <c r="E228" s="142"/>
      <c r="F228" s="142"/>
      <c r="G228" s="142"/>
      <c r="H228" s="142"/>
      <c r="I228" s="142"/>
      <c r="J228" s="142"/>
      <c r="K228" s="142"/>
      <c r="L228" s="142"/>
      <c r="M228" s="142"/>
      <c r="N228" s="247">
        <f>$BK$228</f>
        <v>0</v>
      </c>
      <c r="O228" s="246"/>
      <c r="P228" s="246"/>
      <c r="Q228" s="246"/>
      <c r="R228" s="136"/>
      <c r="T228" s="137"/>
      <c r="U228" s="134"/>
      <c r="V228" s="134"/>
      <c r="W228" s="138">
        <f>SUM($W$229:$W$271)</f>
        <v>0</v>
      </c>
      <c r="X228" s="134"/>
      <c r="Y228" s="138">
        <f>SUM($Y$229:$Y$271)</f>
        <v>235.33152</v>
      </c>
      <c r="Z228" s="134"/>
      <c r="AA228" s="139">
        <f>SUM($AA$229:$AA$271)</f>
        <v>810.0748000000001</v>
      </c>
      <c r="AR228" s="140" t="s">
        <v>22</v>
      </c>
      <c r="AT228" s="140" t="s">
        <v>78</v>
      </c>
      <c r="AU228" s="140" t="s">
        <v>22</v>
      </c>
      <c r="AY228" s="140" t="s">
        <v>149</v>
      </c>
      <c r="BK228" s="141">
        <f>SUM($BK$229:$BK$271)</f>
        <v>0</v>
      </c>
    </row>
    <row r="229" spans="2:65" s="6" customFormat="1" ht="39" customHeight="1">
      <c r="B229" s="23"/>
      <c r="C229" s="143" t="s">
        <v>340</v>
      </c>
      <c r="D229" s="143" t="s">
        <v>150</v>
      </c>
      <c r="E229" s="144" t="s">
        <v>341</v>
      </c>
      <c r="F229" s="230" t="s">
        <v>342</v>
      </c>
      <c r="G229" s="231"/>
      <c r="H229" s="231"/>
      <c r="I229" s="231"/>
      <c r="J229" s="145" t="s">
        <v>224</v>
      </c>
      <c r="K229" s="146">
        <v>10</v>
      </c>
      <c r="L229" s="232">
        <v>0</v>
      </c>
      <c r="M229" s="231"/>
      <c r="N229" s="233">
        <f>ROUND($L$229*$K$229,2)</f>
        <v>0</v>
      </c>
      <c r="O229" s="231"/>
      <c r="P229" s="231"/>
      <c r="Q229" s="231"/>
      <c r="R229" s="25"/>
      <c r="T229" s="147"/>
      <c r="U229" s="31" t="s">
        <v>44</v>
      </c>
      <c r="V229" s="24"/>
      <c r="W229" s="148">
        <f>$V$229*$K$229</f>
        <v>0</v>
      </c>
      <c r="X229" s="148">
        <v>0.0283</v>
      </c>
      <c r="Y229" s="148">
        <f>$X$229*$K$229</f>
        <v>0.283</v>
      </c>
      <c r="Z229" s="148">
        <v>0</v>
      </c>
      <c r="AA229" s="149">
        <f>$Z$229*$K$229</f>
        <v>0</v>
      </c>
      <c r="AR229" s="6" t="s">
        <v>154</v>
      </c>
      <c r="AT229" s="6" t="s">
        <v>150</v>
      </c>
      <c r="AU229" s="6" t="s">
        <v>99</v>
      </c>
      <c r="AY229" s="6" t="s">
        <v>149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154</v>
      </c>
      <c r="BM229" s="6" t="s">
        <v>343</v>
      </c>
    </row>
    <row r="230" spans="2:47" s="6" customFormat="1" ht="18.75" customHeight="1">
      <c r="B230" s="23"/>
      <c r="C230" s="24"/>
      <c r="D230" s="24"/>
      <c r="E230" s="24"/>
      <c r="F230" s="234" t="s">
        <v>344</v>
      </c>
      <c r="G230" s="194"/>
      <c r="H230" s="194"/>
      <c r="I230" s="194"/>
      <c r="J230" s="24"/>
      <c r="K230" s="24"/>
      <c r="L230" s="24"/>
      <c r="M230" s="24"/>
      <c r="N230" s="24"/>
      <c r="O230" s="24"/>
      <c r="P230" s="24"/>
      <c r="Q230" s="24"/>
      <c r="R230" s="25"/>
      <c r="T230" s="64"/>
      <c r="U230" s="24"/>
      <c r="V230" s="24"/>
      <c r="W230" s="24"/>
      <c r="X230" s="24"/>
      <c r="Y230" s="24"/>
      <c r="Z230" s="24"/>
      <c r="AA230" s="65"/>
      <c r="AT230" s="6" t="s">
        <v>157</v>
      </c>
      <c r="AU230" s="6" t="s">
        <v>99</v>
      </c>
    </row>
    <row r="231" spans="2:65" s="6" customFormat="1" ht="27" customHeight="1">
      <c r="B231" s="23"/>
      <c r="C231" s="143" t="s">
        <v>345</v>
      </c>
      <c r="D231" s="143" t="s">
        <v>150</v>
      </c>
      <c r="E231" s="144" t="s">
        <v>346</v>
      </c>
      <c r="F231" s="230" t="s">
        <v>347</v>
      </c>
      <c r="G231" s="231"/>
      <c r="H231" s="231"/>
      <c r="I231" s="231"/>
      <c r="J231" s="145" t="s">
        <v>224</v>
      </c>
      <c r="K231" s="146">
        <v>88</v>
      </c>
      <c r="L231" s="232">
        <v>0</v>
      </c>
      <c r="M231" s="231"/>
      <c r="N231" s="233">
        <f>ROUND($L$231*$K$231,2)</f>
        <v>0</v>
      </c>
      <c r="O231" s="231"/>
      <c r="P231" s="231"/>
      <c r="Q231" s="231"/>
      <c r="R231" s="25"/>
      <c r="T231" s="147"/>
      <c r="U231" s="31" t="s">
        <v>44</v>
      </c>
      <c r="V231" s="24"/>
      <c r="W231" s="148">
        <f>$V$231*$K$231</f>
        <v>0</v>
      </c>
      <c r="X231" s="148">
        <v>0.00015</v>
      </c>
      <c r="Y231" s="148">
        <f>$X$231*$K$231</f>
        <v>0.013199999999999998</v>
      </c>
      <c r="Z231" s="148">
        <v>0</v>
      </c>
      <c r="AA231" s="149">
        <f>$Z$231*$K$231</f>
        <v>0</v>
      </c>
      <c r="AR231" s="6" t="s">
        <v>154</v>
      </c>
      <c r="AT231" s="6" t="s">
        <v>150</v>
      </c>
      <c r="AU231" s="6" t="s">
        <v>99</v>
      </c>
      <c r="AY231" s="6" t="s">
        <v>149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154</v>
      </c>
      <c r="BM231" s="6" t="s">
        <v>348</v>
      </c>
    </row>
    <row r="232" spans="2:47" s="6" customFormat="1" ht="18.75" customHeight="1">
      <c r="B232" s="23"/>
      <c r="C232" s="24"/>
      <c r="D232" s="24"/>
      <c r="E232" s="24"/>
      <c r="F232" s="234" t="s">
        <v>349</v>
      </c>
      <c r="G232" s="194"/>
      <c r="H232" s="194"/>
      <c r="I232" s="194"/>
      <c r="J232" s="24"/>
      <c r="K232" s="24"/>
      <c r="L232" s="24"/>
      <c r="M232" s="24"/>
      <c r="N232" s="24"/>
      <c r="O232" s="24"/>
      <c r="P232" s="24"/>
      <c r="Q232" s="24"/>
      <c r="R232" s="25"/>
      <c r="T232" s="64"/>
      <c r="U232" s="24"/>
      <c r="V232" s="24"/>
      <c r="W232" s="24"/>
      <c r="X232" s="24"/>
      <c r="Y232" s="24"/>
      <c r="Z232" s="24"/>
      <c r="AA232" s="65"/>
      <c r="AT232" s="6" t="s">
        <v>157</v>
      </c>
      <c r="AU232" s="6" t="s">
        <v>99</v>
      </c>
    </row>
    <row r="233" spans="2:51" s="6" customFormat="1" ht="18.75" customHeight="1">
      <c r="B233" s="150"/>
      <c r="C233" s="151"/>
      <c r="D233" s="151"/>
      <c r="E233" s="151"/>
      <c r="F233" s="235" t="s">
        <v>350</v>
      </c>
      <c r="G233" s="236"/>
      <c r="H233" s="236"/>
      <c r="I233" s="236"/>
      <c r="J233" s="151"/>
      <c r="K233" s="152">
        <v>88</v>
      </c>
      <c r="L233" s="151"/>
      <c r="M233" s="151"/>
      <c r="N233" s="151"/>
      <c r="O233" s="151"/>
      <c r="P233" s="151"/>
      <c r="Q233" s="151"/>
      <c r="R233" s="153"/>
      <c r="T233" s="154"/>
      <c r="U233" s="151"/>
      <c r="V233" s="151"/>
      <c r="W233" s="151"/>
      <c r="X233" s="151"/>
      <c r="Y233" s="151"/>
      <c r="Z233" s="151"/>
      <c r="AA233" s="155"/>
      <c r="AT233" s="156" t="s">
        <v>159</v>
      </c>
      <c r="AU233" s="156" t="s">
        <v>99</v>
      </c>
      <c r="AV233" s="156" t="s">
        <v>99</v>
      </c>
      <c r="AW233" s="156" t="s">
        <v>109</v>
      </c>
      <c r="AX233" s="156" t="s">
        <v>22</v>
      </c>
      <c r="AY233" s="156" t="s">
        <v>149</v>
      </c>
    </row>
    <row r="234" spans="2:65" s="6" customFormat="1" ht="27" customHeight="1">
      <c r="B234" s="23"/>
      <c r="C234" s="143" t="s">
        <v>351</v>
      </c>
      <c r="D234" s="143" t="s">
        <v>150</v>
      </c>
      <c r="E234" s="144" t="s">
        <v>352</v>
      </c>
      <c r="F234" s="230" t="s">
        <v>353</v>
      </c>
      <c r="G234" s="231"/>
      <c r="H234" s="231"/>
      <c r="I234" s="231"/>
      <c r="J234" s="145" t="s">
        <v>224</v>
      </c>
      <c r="K234" s="146">
        <v>88</v>
      </c>
      <c r="L234" s="232">
        <v>0</v>
      </c>
      <c r="M234" s="231"/>
      <c r="N234" s="233">
        <f>ROUND($L$234*$K$234,2)</f>
        <v>0</v>
      </c>
      <c r="O234" s="231"/>
      <c r="P234" s="231"/>
      <c r="Q234" s="231"/>
      <c r="R234" s="25"/>
      <c r="T234" s="147"/>
      <c r="U234" s="31" t="s">
        <v>44</v>
      </c>
      <c r="V234" s="24"/>
      <c r="W234" s="148">
        <f>$V$234*$K$234</f>
        <v>0</v>
      </c>
      <c r="X234" s="148">
        <v>0.0004</v>
      </c>
      <c r="Y234" s="148">
        <f>$X$234*$K$234</f>
        <v>0.0352</v>
      </c>
      <c r="Z234" s="148">
        <v>0</v>
      </c>
      <c r="AA234" s="149">
        <f>$Z$234*$K$234</f>
        <v>0</v>
      </c>
      <c r="AR234" s="6" t="s">
        <v>154</v>
      </c>
      <c r="AT234" s="6" t="s">
        <v>150</v>
      </c>
      <c r="AU234" s="6" t="s">
        <v>99</v>
      </c>
      <c r="AY234" s="6" t="s">
        <v>149</v>
      </c>
      <c r="BE234" s="93">
        <f>IF($U$234="základní",$N$234,0)</f>
        <v>0</v>
      </c>
      <c r="BF234" s="93">
        <f>IF($U$234="snížená",$N$234,0)</f>
        <v>0</v>
      </c>
      <c r="BG234" s="93">
        <f>IF($U$234="zákl. přenesená",$N$234,0)</f>
        <v>0</v>
      </c>
      <c r="BH234" s="93">
        <f>IF($U$234="sníž. přenesená",$N$234,0)</f>
        <v>0</v>
      </c>
      <c r="BI234" s="93">
        <f>IF($U$234="nulová",$N$234,0)</f>
        <v>0</v>
      </c>
      <c r="BJ234" s="6" t="s">
        <v>22</v>
      </c>
      <c r="BK234" s="93">
        <f>ROUND($L$234*$K$234,2)</f>
        <v>0</v>
      </c>
      <c r="BL234" s="6" t="s">
        <v>154</v>
      </c>
      <c r="BM234" s="6" t="s">
        <v>354</v>
      </c>
    </row>
    <row r="235" spans="2:47" s="6" customFormat="1" ht="18.75" customHeight="1">
      <c r="B235" s="23"/>
      <c r="C235" s="24"/>
      <c r="D235" s="24"/>
      <c r="E235" s="24"/>
      <c r="F235" s="234" t="s">
        <v>355</v>
      </c>
      <c r="G235" s="194"/>
      <c r="H235" s="194"/>
      <c r="I235" s="194"/>
      <c r="J235" s="24"/>
      <c r="K235" s="24"/>
      <c r="L235" s="24"/>
      <c r="M235" s="24"/>
      <c r="N235" s="24"/>
      <c r="O235" s="24"/>
      <c r="P235" s="24"/>
      <c r="Q235" s="24"/>
      <c r="R235" s="25"/>
      <c r="T235" s="64"/>
      <c r="U235" s="24"/>
      <c r="V235" s="24"/>
      <c r="W235" s="24"/>
      <c r="X235" s="24"/>
      <c r="Y235" s="24"/>
      <c r="Z235" s="24"/>
      <c r="AA235" s="65"/>
      <c r="AT235" s="6" t="s">
        <v>157</v>
      </c>
      <c r="AU235" s="6" t="s">
        <v>99</v>
      </c>
    </row>
    <row r="236" spans="2:65" s="6" customFormat="1" ht="27" customHeight="1">
      <c r="B236" s="23"/>
      <c r="C236" s="143" t="s">
        <v>356</v>
      </c>
      <c r="D236" s="143" t="s">
        <v>150</v>
      </c>
      <c r="E236" s="144" t="s">
        <v>357</v>
      </c>
      <c r="F236" s="230" t="s">
        <v>358</v>
      </c>
      <c r="G236" s="231"/>
      <c r="H236" s="231"/>
      <c r="I236" s="231"/>
      <c r="J236" s="145" t="s">
        <v>224</v>
      </c>
      <c r="K236" s="146">
        <v>88</v>
      </c>
      <c r="L236" s="232">
        <v>0</v>
      </c>
      <c r="M236" s="231"/>
      <c r="N236" s="233">
        <f>ROUND($L$236*$K$236,2)</f>
        <v>0</v>
      </c>
      <c r="O236" s="231"/>
      <c r="P236" s="231"/>
      <c r="Q236" s="231"/>
      <c r="R236" s="25"/>
      <c r="T236" s="147"/>
      <c r="U236" s="31" t="s">
        <v>44</v>
      </c>
      <c r="V236" s="24"/>
      <c r="W236" s="148">
        <f>$V$236*$K$236</f>
        <v>0</v>
      </c>
      <c r="X236" s="148">
        <v>0.11163</v>
      </c>
      <c r="Y236" s="148">
        <f>$X$236*$K$236</f>
        <v>9.82344</v>
      </c>
      <c r="Z236" s="148">
        <v>0</v>
      </c>
      <c r="AA236" s="149">
        <f>$Z$236*$K$236</f>
        <v>0</v>
      </c>
      <c r="AR236" s="6" t="s">
        <v>154</v>
      </c>
      <c r="AT236" s="6" t="s">
        <v>150</v>
      </c>
      <c r="AU236" s="6" t="s">
        <v>99</v>
      </c>
      <c r="AY236" s="6" t="s">
        <v>149</v>
      </c>
      <c r="BE236" s="93">
        <f>IF($U$236="základní",$N$236,0)</f>
        <v>0</v>
      </c>
      <c r="BF236" s="93">
        <f>IF($U$236="snížená",$N$236,0)</f>
        <v>0</v>
      </c>
      <c r="BG236" s="93">
        <f>IF($U$236="zákl. přenesená",$N$236,0)</f>
        <v>0</v>
      </c>
      <c r="BH236" s="93">
        <f>IF($U$236="sníž. přenesená",$N$236,0)</f>
        <v>0</v>
      </c>
      <c r="BI236" s="93">
        <f>IF($U$236="nulová",$N$236,0)</f>
        <v>0</v>
      </c>
      <c r="BJ236" s="6" t="s">
        <v>22</v>
      </c>
      <c r="BK236" s="93">
        <f>ROUND($L$236*$K$236,2)</f>
        <v>0</v>
      </c>
      <c r="BL236" s="6" t="s">
        <v>154</v>
      </c>
      <c r="BM236" s="6" t="s">
        <v>359</v>
      </c>
    </row>
    <row r="237" spans="2:51" s="6" customFormat="1" ht="18.75" customHeight="1">
      <c r="B237" s="150"/>
      <c r="C237" s="151"/>
      <c r="D237" s="151"/>
      <c r="E237" s="151"/>
      <c r="F237" s="235" t="s">
        <v>360</v>
      </c>
      <c r="G237" s="236"/>
      <c r="H237" s="236"/>
      <c r="I237" s="236"/>
      <c r="J237" s="151"/>
      <c r="K237" s="152">
        <v>88</v>
      </c>
      <c r="L237" s="151"/>
      <c r="M237" s="151"/>
      <c r="N237" s="151"/>
      <c r="O237" s="151"/>
      <c r="P237" s="151"/>
      <c r="Q237" s="151"/>
      <c r="R237" s="153"/>
      <c r="T237" s="154"/>
      <c r="U237" s="151"/>
      <c r="V237" s="151"/>
      <c r="W237" s="151"/>
      <c r="X237" s="151"/>
      <c r="Y237" s="151"/>
      <c r="Z237" s="151"/>
      <c r="AA237" s="155"/>
      <c r="AT237" s="156" t="s">
        <v>159</v>
      </c>
      <c r="AU237" s="156" t="s">
        <v>99</v>
      </c>
      <c r="AV237" s="156" t="s">
        <v>99</v>
      </c>
      <c r="AW237" s="156" t="s">
        <v>109</v>
      </c>
      <c r="AX237" s="156" t="s">
        <v>22</v>
      </c>
      <c r="AY237" s="156" t="s">
        <v>149</v>
      </c>
    </row>
    <row r="238" spans="2:65" s="6" customFormat="1" ht="15.75" customHeight="1">
      <c r="B238" s="23"/>
      <c r="C238" s="164" t="s">
        <v>361</v>
      </c>
      <c r="D238" s="164" t="s">
        <v>246</v>
      </c>
      <c r="E238" s="165" t="s">
        <v>362</v>
      </c>
      <c r="F238" s="239" t="s">
        <v>363</v>
      </c>
      <c r="G238" s="240"/>
      <c r="H238" s="240"/>
      <c r="I238" s="240"/>
      <c r="J238" s="166" t="s">
        <v>224</v>
      </c>
      <c r="K238" s="167">
        <v>88</v>
      </c>
      <c r="L238" s="241">
        <v>0</v>
      </c>
      <c r="M238" s="240"/>
      <c r="N238" s="242">
        <f>ROUND($L$238*$K$238,2)</f>
        <v>0</v>
      </c>
      <c r="O238" s="231"/>
      <c r="P238" s="231"/>
      <c r="Q238" s="231"/>
      <c r="R238" s="25"/>
      <c r="T238" s="147"/>
      <c r="U238" s="31" t="s">
        <v>44</v>
      </c>
      <c r="V238" s="24"/>
      <c r="W238" s="148">
        <f>$V$238*$K$238</f>
        <v>0</v>
      </c>
      <c r="X238" s="148">
        <v>0.15</v>
      </c>
      <c r="Y238" s="148">
        <f>$X$238*$K$238</f>
        <v>13.2</v>
      </c>
      <c r="Z238" s="148">
        <v>0</v>
      </c>
      <c r="AA238" s="149">
        <f>$Z$238*$K$238</f>
        <v>0</v>
      </c>
      <c r="AR238" s="6" t="s">
        <v>200</v>
      </c>
      <c r="AT238" s="6" t="s">
        <v>246</v>
      </c>
      <c r="AU238" s="6" t="s">
        <v>99</v>
      </c>
      <c r="AY238" s="6" t="s">
        <v>149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154</v>
      </c>
      <c r="BM238" s="6" t="s">
        <v>364</v>
      </c>
    </row>
    <row r="239" spans="2:65" s="6" customFormat="1" ht="27" customHeight="1">
      <c r="B239" s="23"/>
      <c r="C239" s="143" t="s">
        <v>365</v>
      </c>
      <c r="D239" s="143" t="s">
        <v>150</v>
      </c>
      <c r="E239" s="144" t="s">
        <v>366</v>
      </c>
      <c r="F239" s="230" t="s">
        <v>367</v>
      </c>
      <c r="G239" s="231"/>
      <c r="H239" s="231"/>
      <c r="I239" s="231"/>
      <c r="J239" s="145" t="s">
        <v>153</v>
      </c>
      <c r="K239" s="146">
        <v>45</v>
      </c>
      <c r="L239" s="232">
        <v>0</v>
      </c>
      <c r="M239" s="231"/>
      <c r="N239" s="233">
        <f>ROUND($L$239*$K$239,2)</f>
        <v>0</v>
      </c>
      <c r="O239" s="231"/>
      <c r="P239" s="231"/>
      <c r="Q239" s="231"/>
      <c r="R239" s="25"/>
      <c r="T239" s="147"/>
      <c r="U239" s="31" t="s">
        <v>44</v>
      </c>
      <c r="V239" s="24"/>
      <c r="W239" s="148">
        <f>$V$239*$K$239</f>
        <v>0</v>
      </c>
      <c r="X239" s="148">
        <v>0.01403</v>
      </c>
      <c r="Y239" s="148">
        <f>$X$239*$K$239</f>
        <v>0.6313500000000001</v>
      </c>
      <c r="Z239" s="148">
        <v>0</v>
      </c>
      <c r="AA239" s="149">
        <f>$Z$239*$K$239</f>
        <v>0</v>
      </c>
      <c r="AR239" s="6" t="s">
        <v>154</v>
      </c>
      <c r="AT239" s="6" t="s">
        <v>150</v>
      </c>
      <c r="AU239" s="6" t="s">
        <v>99</v>
      </c>
      <c r="AY239" s="6" t="s">
        <v>149</v>
      </c>
      <c r="BE239" s="93">
        <f>IF($U$239="základní",$N$239,0)</f>
        <v>0</v>
      </c>
      <c r="BF239" s="93">
        <f>IF($U$239="snížená",$N$239,0)</f>
        <v>0</v>
      </c>
      <c r="BG239" s="93">
        <f>IF($U$239="zákl. přenesená",$N$239,0)</f>
        <v>0</v>
      </c>
      <c r="BH239" s="93">
        <f>IF($U$239="sníž. přenesená",$N$239,0)</f>
        <v>0</v>
      </c>
      <c r="BI239" s="93">
        <f>IF($U$239="nulová",$N$239,0)</f>
        <v>0</v>
      </c>
      <c r="BJ239" s="6" t="s">
        <v>22</v>
      </c>
      <c r="BK239" s="93">
        <f>ROUND($L$239*$K$239,2)</f>
        <v>0</v>
      </c>
      <c r="BL239" s="6" t="s">
        <v>154</v>
      </c>
      <c r="BM239" s="6" t="s">
        <v>368</v>
      </c>
    </row>
    <row r="240" spans="2:51" s="6" customFormat="1" ht="32.25" customHeight="1">
      <c r="B240" s="150"/>
      <c r="C240" s="151"/>
      <c r="D240" s="151"/>
      <c r="E240" s="151"/>
      <c r="F240" s="235" t="s">
        <v>369</v>
      </c>
      <c r="G240" s="236"/>
      <c r="H240" s="236"/>
      <c r="I240" s="236"/>
      <c r="J240" s="151"/>
      <c r="K240" s="152">
        <v>45</v>
      </c>
      <c r="L240" s="151"/>
      <c r="M240" s="151"/>
      <c r="N240" s="151"/>
      <c r="O240" s="151"/>
      <c r="P240" s="151"/>
      <c r="Q240" s="151"/>
      <c r="R240" s="153"/>
      <c r="T240" s="154"/>
      <c r="U240" s="151"/>
      <c r="V240" s="151"/>
      <c r="W240" s="151"/>
      <c r="X240" s="151"/>
      <c r="Y240" s="151"/>
      <c r="Z240" s="151"/>
      <c r="AA240" s="155"/>
      <c r="AT240" s="156" t="s">
        <v>159</v>
      </c>
      <c r="AU240" s="156" t="s">
        <v>99</v>
      </c>
      <c r="AV240" s="156" t="s">
        <v>99</v>
      </c>
      <c r="AW240" s="156" t="s">
        <v>109</v>
      </c>
      <c r="AX240" s="156" t="s">
        <v>22</v>
      </c>
      <c r="AY240" s="156" t="s">
        <v>149</v>
      </c>
    </row>
    <row r="241" spans="2:65" s="6" customFormat="1" ht="27" customHeight="1">
      <c r="B241" s="23"/>
      <c r="C241" s="143" t="s">
        <v>370</v>
      </c>
      <c r="D241" s="143" t="s">
        <v>150</v>
      </c>
      <c r="E241" s="144" t="s">
        <v>371</v>
      </c>
      <c r="F241" s="230" t="s">
        <v>372</v>
      </c>
      <c r="G241" s="231"/>
      <c r="H241" s="231"/>
      <c r="I241" s="231"/>
      <c r="J241" s="145" t="s">
        <v>373</v>
      </c>
      <c r="K241" s="146">
        <v>6</v>
      </c>
      <c r="L241" s="232">
        <v>0</v>
      </c>
      <c r="M241" s="231"/>
      <c r="N241" s="233">
        <f>ROUND($L$241*$K$241,2)</f>
        <v>0</v>
      </c>
      <c r="O241" s="231"/>
      <c r="P241" s="231"/>
      <c r="Q241" s="231"/>
      <c r="R241" s="25"/>
      <c r="T241" s="147"/>
      <c r="U241" s="31" t="s">
        <v>44</v>
      </c>
      <c r="V241" s="24"/>
      <c r="W241" s="148">
        <f>$V$241*$K$241</f>
        <v>0</v>
      </c>
      <c r="X241" s="148">
        <v>0</v>
      </c>
      <c r="Y241" s="148">
        <f>$X$241*$K$241</f>
        <v>0</v>
      </c>
      <c r="Z241" s="148">
        <v>0</v>
      </c>
      <c r="AA241" s="149">
        <f>$Z$241*$K$241</f>
        <v>0</v>
      </c>
      <c r="AR241" s="6" t="s">
        <v>154</v>
      </c>
      <c r="AT241" s="6" t="s">
        <v>150</v>
      </c>
      <c r="AU241" s="6" t="s">
        <v>99</v>
      </c>
      <c r="AY241" s="6" t="s">
        <v>149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ROUND($L$241*$K$241,2)</f>
        <v>0</v>
      </c>
      <c r="BL241" s="6" t="s">
        <v>154</v>
      </c>
      <c r="BM241" s="6" t="s">
        <v>374</v>
      </c>
    </row>
    <row r="242" spans="2:65" s="6" customFormat="1" ht="15.75" customHeight="1">
      <c r="B242" s="23"/>
      <c r="C242" s="164" t="s">
        <v>375</v>
      </c>
      <c r="D242" s="164" t="s">
        <v>246</v>
      </c>
      <c r="E242" s="165" t="s">
        <v>376</v>
      </c>
      <c r="F242" s="239" t="s">
        <v>377</v>
      </c>
      <c r="G242" s="240"/>
      <c r="H242" s="240"/>
      <c r="I242" s="240"/>
      <c r="J242" s="166" t="s">
        <v>373</v>
      </c>
      <c r="K242" s="167">
        <v>6</v>
      </c>
      <c r="L242" s="241">
        <v>0</v>
      </c>
      <c r="M242" s="240"/>
      <c r="N242" s="242">
        <f>ROUND($L$242*$K$242,2)</f>
        <v>0</v>
      </c>
      <c r="O242" s="231"/>
      <c r="P242" s="231"/>
      <c r="Q242" s="231"/>
      <c r="R242" s="25"/>
      <c r="T242" s="147"/>
      <c r="U242" s="31" t="s">
        <v>44</v>
      </c>
      <c r="V242" s="24"/>
      <c r="W242" s="148">
        <f>$V$242*$K$242</f>
        <v>0</v>
      </c>
      <c r="X242" s="148">
        <v>0</v>
      </c>
      <c r="Y242" s="148">
        <f>$X$242*$K$242</f>
        <v>0</v>
      </c>
      <c r="Z242" s="148">
        <v>0</v>
      </c>
      <c r="AA242" s="149">
        <f>$Z$242*$K$242</f>
        <v>0</v>
      </c>
      <c r="AR242" s="6" t="s">
        <v>200</v>
      </c>
      <c r="AT242" s="6" t="s">
        <v>246</v>
      </c>
      <c r="AU242" s="6" t="s">
        <v>99</v>
      </c>
      <c r="AY242" s="6" t="s">
        <v>149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154</v>
      </c>
      <c r="BM242" s="6" t="s">
        <v>378</v>
      </c>
    </row>
    <row r="243" spans="2:65" s="6" customFormat="1" ht="27" customHeight="1">
      <c r="B243" s="23"/>
      <c r="C243" s="143" t="s">
        <v>379</v>
      </c>
      <c r="D243" s="143" t="s">
        <v>150</v>
      </c>
      <c r="E243" s="144" t="s">
        <v>380</v>
      </c>
      <c r="F243" s="230" t="s">
        <v>381</v>
      </c>
      <c r="G243" s="231"/>
      <c r="H243" s="231"/>
      <c r="I243" s="231"/>
      <c r="J243" s="145" t="s">
        <v>373</v>
      </c>
      <c r="K243" s="146">
        <v>2</v>
      </c>
      <c r="L243" s="232">
        <v>0</v>
      </c>
      <c r="M243" s="231"/>
      <c r="N243" s="233">
        <f>ROUND($L$243*$K$243,2)</f>
        <v>0</v>
      </c>
      <c r="O243" s="231"/>
      <c r="P243" s="231"/>
      <c r="Q243" s="231"/>
      <c r="R243" s="25"/>
      <c r="T243" s="147"/>
      <c r="U243" s="31" t="s">
        <v>44</v>
      </c>
      <c r="V243" s="24"/>
      <c r="W243" s="148">
        <f>$V$243*$K$243</f>
        <v>0</v>
      </c>
      <c r="X243" s="148">
        <v>0</v>
      </c>
      <c r="Y243" s="148">
        <f>$X$243*$K$243</f>
        <v>0</v>
      </c>
      <c r="Z243" s="148">
        <v>0</v>
      </c>
      <c r="AA243" s="149">
        <f>$Z$243*$K$243</f>
        <v>0</v>
      </c>
      <c r="AR243" s="6" t="s">
        <v>154</v>
      </c>
      <c r="AT243" s="6" t="s">
        <v>150</v>
      </c>
      <c r="AU243" s="6" t="s">
        <v>99</v>
      </c>
      <c r="AY243" s="6" t="s">
        <v>149</v>
      </c>
      <c r="BE243" s="93">
        <f>IF($U$243="základní",$N$243,0)</f>
        <v>0</v>
      </c>
      <c r="BF243" s="93">
        <f>IF($U$243="snížená",$N$243,0)</f>
        <v>0</v>
      </c>
      <c r="BG243" s="93">
        <f>IF($U$243="zákl. přenesená",$N$243,0)</f>
        <v>0</v>
      </c>
      <c r="BH243" s="93">
        <f>IF($U$243="sníž. přenesená",$N$243,0)</f>
        <v>0</v>
      </c>
      <c r="BI243" s="93">
        <f>IF($U$243="nulová",$N$243,0)</f>
        <v>0</v>
      </c>
      <c r="BJ243" s="6" t="s">
        <v>22</v>
      </c>
      <c r="BK243" s="93">
        <f>ROUND($L$243*$K$243,2)</f>
        <v>0</v>
      </c>
      <c r="BL243" s="6" t="s">
        <v>154</v>
      </c>
      <c r="BM243" s="6" t="s">
        <v>382</v>
      </c>
    </row>
    <row r="244" spans="2:65" s="6" customFormat="1" ht="27" customHeight="1">
      <c r="B244" s="23"/>
      <c r="C244" s="143" t="s">
        <v>383</v>
      </c>
      <c r="D244" s="143" t="s">
        <v>150</v>
      </c>
      <c r="E244" s="144" t="s">
        <v>384</v>
      </c>
      <c r="F244" s="230" t="s">
        <v>385</v>
      </c>
      <c r="G244" s="231"/>
      <c r="H244" s="231"/>
      <c r="I244" s="231"/>
      <c r="J244" s="145" t="s">
        <v>373</v>
      </c>
      <c r="K244" s="146">
        <v>2</v>
      </c>
      <c r="L244" s="232">
        <v>0</v>
      </c>
      <c r="M244" s="231"/>
      <c r="N244" s="233">
        <f>ROUND($L$244*$K$244,2)</f>
        <v>0</v>
      </c>
      <c r="O244" s="231"/>
      <c r="P244" s="231"/>
      <c r="Q244" s="231"/>
      <c r="R244" s="25"/>
      <c r="T244" s="147"/>
      <c r="U244" s="31" t="s">
        <v>44</v>
      </c>
      <c r="V244" s="24"/>
      <c r="W244" s="148">
        <f>$V$244*$K$244</f>
        <v>0</v>
      </c>
      <c r="X244" s="148">
        <v>0</v>
      </c>
      <c r="Y244" s="148">
        <f>$X$244*$K$244</f>
        <v>0</v>
      </c>
      <c r="Z244" s="148">
        <v>0</v>
      </c>
      <c r="AA244" s="149">
        <f>$Z$244*$K$244</f>
        <v>0</v>
      </c>
      <c r="AR244" s="6" t="s">
        <v>154</v>
      </c>
      <c r="AT244" s="6" t="s">
        <v>150</v>
      </c>
      <c r="AU244" s="6" t="s">
        <v>99</v>
      </c>
      <c r="AY244" s="6" t="s">
        <v>149</v>
      </c>
      <c r="BE244" s="93">
        <f>IF($U$244="základní",$N$244,0)</f>
        <v>0</v>
      </c>
      <c r="BF244" s="93">
        <f>IF($U$244="snížená",$N$244,0)</f>
        <v>0</v>
      </c>
      <c r="BG244" s="93">
        <f>IF($U$244="zákl. přenesená",$N$244,0)</f>
        <v>0</v>
      </c>
      <c r="BH244" s="93">
        <f>IF($U$244="sníž. přenesená",$N$244,0)</f>
        <v>0</v>
      </c>
      <c r="BI244" s="93">
        <f>IF($U$244="nulová",$N$244,0)</f>
        <v>0</v>
      </c>
      <c r="BJ244" s="6" t="s">
        <v>22</v>
      </c>
      <c r="BK244" s="93">
        <f>ROUND($L$244*$K$244,2)</f>
        <v>0</v>
      </c>
      <c r="BL244" s="6" t="s">
        <v>154</v>
      </c>
      <c r="BM244" s="6" t="s">
        <v>386</v>
      </c>
    </row>
    <row r="245" spans="2:65" s="6" customFormat="1" ht="27" customHeight="1">
      <c r="B245" s="23"/>
      <c r="C245" s="143" t="s">
        <v>387</v>
      </c>
      <c r="D245" s="143" t="s">
        <v>150</v>
      </c>
      <c r="E245" s="144" t="s">
        <v>388</v>
      </c>
      <c r="F245" s="230" t="s">
        <v>389</v>
      </c>
      <c r="G245" s="231"/>
      <c r="H245" s="231"/>
      <c r="I245" s="231"/>
      <c r="J245" s="145" t="s">
        <v>373</v>
      </c>
      <c r="K245" s="146">
        <v>2</v>
      </c>
      <c r="L245" s="232">
        <v>0</v>
      </c>
      <c r="M245" s="231"/>
      <c r="N245" s="233">
        <f>ROUND($L$245*$K$245,2)</f>
        <v>0</v>
      </c>
      <c r="O245" s="231"/>
      <c r="P245" s="231"/>
      <c r="Q245" s="231"/>
      <c r="R245" s="25"/>
      <c r="T245" s="147"/>
      <c r="U245" s="31" t="s">
        <v>44</v>
      </c>
      <c r="V245" s="24"/>
      <c r="W245" s="148">
        <f>$V$245*$K$245</f>
        <v>0</v>
      </c>
      <c r="X245" s="148">
        <v>0</v>
      </c>
      <c r="Y245" s="148">
        <f>$X$245*$K$245</f>
        <v>0</v>
      </c>
      <c r="Z245" s="148">
        <v>0</v>
      </c>
      <c r="AA245" s="149">
        <f>$Z$245*$K$245</f>
        <v>0</v>
      </c>
      <c r="AR245" s="6" t="s">
        <v>154</v>
      </c>
      <c r="AT245" s="6" t="s">
        <v>150</v>
      </c>
      <c r="AU245" s="6" t="s">
        <v>99</v>
      </c>
      <c r="AY245" s="6" t="s">
        <v>149</v>
      </c>
      <c r="BE245" s="93">
        <f>IF($U$245="základní",$N$245,0)</f>
        <v>0</v>
      </c>
      <c r="BF245" s="93">
        <f>IF($U$245="snížená",$N$245,0)</f>
        <v>0</v>
      </c>
      <c r="BG245" s="93">
        <f>IF($U$245="zákl. přenesená",$N$245,0)</f>
        <v>0</v>
      </c>
      <c r="BH245" s="93">
        <f>IF($U$245="sníž. přenesená",$N$245,0)</f>
        <v>0</v>
      </c>
      <c r="BI245" s="93">
        <f>IF($U$245="nulová",$N$245,0)</f>
        <v>0</v>
      </c>
      <c r="BJ245" s="6" t="s">
        <v>22</v>
      </c>
      <c r="BK245" s="93">
        <f>ROUND($L$245*$K$245,2)</f>
        <v>0</v>
      </c>
      <c r="BL245" s="6" t="s">
        <v>154</v>
      </c>
      <c r="BM245" s="6" t="s">
        <v>390</v>
      </c>
    </row>
    <row r="246" spans="2:65" s="6" customFormat="1" ht="27" customHeight="1">
      <c r="B246" s="23"/>
      <c r="C246" s="143" t="s">
        <v>391</v>
      </c>
      <c r="D246" s="143" t="s">
        <v>150</v>
      </c>
      <c r="E246" s="144" t="s">
        <v>392</v>
      </c>
      <c r="F246" s="230" t="s">
        <v>393</v>
      </c>
      <c r="G246" s="231"/>
      <c r="H246" s="231"/>
      <c r="I246" s="231"/>
      <c r="J246" s="145" t="s">
        <v>373</v>
      </c>
      <c r="K246" s="146">
        <v>270</v>
      </c>
      <c r="L246" s="232">
        <v>0</v>
      </c>
      <c r="M246" s="231"/>
      <c r="N246" s="233">
        <f>ROUND($L$246*$K$246,2)</f>
        <v>0</v>
      </c>
      <c r="O246" s="231"/>
      <c r="P246" s="231"/>
      <c r="Q246" s="231"/>
      <c r="R246" s="25"/>
      <c r="T246" s="147"/>
      <c r="U246" s="31" t="s">
        <v>44</v>
      </c>
      <c r="V246" s="24"/>
      <c r="W246" s="148">
        <f>$V$246*$K$246</f>
        <v>0</v>
      </c>
      <c r="X246" s="148">
        <v>0</v>
      </c>
      <c r="Y246" s="148">
        <f>$X$246*$K$246</f>
        <v>0</v>
      </c>
      <c r="Z246" s="148">
        <v>0</v>
      </c>
      <c r="AA246" s="149">
        <f>$Z$246*$K$246</f>
        <v>0</v>
      </c>
      <c r="AR246" s="6" t="s">
        <v>154</v>
      </c>
      <c r="AT246" s="6" t="s">
        <v>150</v>
      </c>
      <c r="AU246" s="6" t="s">
        <v>99</v>
      </c>
      <c r="AY246" s="6" t="s">
        <v>149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154</v>
      </c>
      <c r="BM246" s="6" t="s">
        <v>394</v>
      </c>
    </row>
    <row r="247" spans="2:47" s="6" customFormat="1" ht="18.75" customHeight="1">
      <c r="B247" s="23"/>
      <c r="C247" s="24"/>
      <c r="D247" s="24"/>
      <c r="E247" s="24"/>
      <c r="F247" s="234" t="s">
        <v>395</v>
      </c>
      <c r="G247" s="194"/>
      <c r="H247" s="194"/>
      <c r="I247" s="194"/>
      <c r="J247" s="24"/>
      <c r="K247" s="24"/>
      <c r="L247" s="24"/>
      <c r="M247" s="24"/>
      <c r="N247" s="24"/>
      <c r="O247" s="24"/>
      <c r="P247" s="24"/>
      <c r="Q247" s="24"/>
      <c r="R247" s="25"/>
      <c r="T247" s="64"/>
      <c r="U247" s="24"/>
      <c r="V247" s="24"/>
      <c r="W247" s="24"/>
      <c r="X247" s="24"/>
      <c r="Y247" s="24"/>
      <c r="Z247" s="24"/>
      <c r="AA247" s="65"/>
      <c r="AT247" s="6" t="s">
        <v>157</v>
      </c>
      <c r="AU247" s="6" t="s">
        <v>99</v>
      </c>
    </row>
    <row r="248" spans="2:51" s="6" customFormat="1" ht="32.25" customHeight="1">
      <c r="B248" s="150"/>
      <c r="C248" s="151"/>
      <c r="D248" s="151"/>
      <c r="E248" s="151"/>
      <c r="F248" s="235" t="s">
        <v>396</v>
      </c>
      <c r="G248" s="236"/>
      <c r="H248" s="236"/>
      <c r="I248" s="236"/>
      <c r="J248" s="151"/>
      <c r="K248" s="152">
        <v>270</v>
      </c>
      <c r="L248" s="151"/>
      <c r="M248" s="151"/>
      <c r="N248" s="151"/>
      <c r="O248" s="151"/>
      <c r="P248" s="151"/>
      <c r="Q248" s="151"/>
      <c r="R248" s="153"/>
      <c r="T248" s="154"/>
      <c r="U248" s="151"/>
      <c r="V248" s="151"/>
      <c r="W248" s="151"/>
      <c r="X248" s="151"/>
      <c r="Y248" s="151"/>
      <c r="Z248" s="151"/>
      <c r="AA248" s="155"/>
      <c r="AT248" s="156" t="s">
        <v>159</v>
      </c>
      <c r="AU248" s="156" t="s">
        <v>99</v>
      </c>
      <c r="AV248" s="156" t="s">
        <v>99</v>
      </c>
      <c r="AW248" s="156" t="s">
        <v>109</v>
      </c>
      <c r="AX248" s="156" t="s">
        <v>22</v>
      </c>
      <c r="AY248" s="156" t="s">
        <v>149</v>
      </c>
    </row>
    <row r="249" spans="2:65" s="6" customFormat="1" ht="27" customHeight="1">
      <c r="B249" s="23"/>
      <c r="C249" s="143" t="s">
        <v>397</v>
      </c>
      <c r="D249" s="143" t="s">
        <v>150</v>
      </c>
      <c r="E249" s="144" t="s">
        <v>398</v>
      </c>
      <c r="F249" s="230" t="s">
        <v>399</v>
      </c>
      <c r="G249" s="231"/>
      <c r="H249" s="231"/>
      <c r="I249" s="231"/>
      <c r="J249" s="145" t="s">
        <v>175</v>
      </c>
      <c r="K249" s="146">
        <v>594</v>
      </c>
      <c r="L249" s="232">
        <v>0</v>
      </c>
      <c r="M249" s="231"/>
      <c r="N249" s="233">
        <f>ROUND($L$249*$K$249,2)</f>
        <v>0</v>
      </c>
      <c r="O249" s="231"/>
      <c r="P249" s="231"/>
      <c r="Q249" s="231"/>
      <c r="R249" s="25"/>
      <c r="T249" s="147"/>
      <c r="U249" s="31" t="s">
        <v>44</v>
      </c>
      <c r="V249" s="24"/>
      <c r="W249" s="148">
        <f>$V$249*$K$249</f>
        <v>0</v>
      </c>
      <c r="X249" s="148">
        <v>0.0146</v>
      </c>
      <c r="Y249" s="148">
        <f>$X$249*$K$249</f>
        <v>8.6724</v>
      </c>
      <c r="Z249" s="148">
        <v>0</v>
      </c>
      <c r="AA249" s="149">
        <f>$Z$249*$K$249</f>
        <v>0</v>
      </c>
      <c r="AR249" s="6" t="s">
        <v>154</v>
      </c>
      <c r="AT249" s="6" t="s">
        <v>150</v>
      </c>
      <c r="AU249" s="6" t="s">
        <v>99</v>
      </c>
      <c r="AY249" s="6" t="s">
        <v>149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154</v>
      </c>
      <c r="BM249" s="6" t="s">
        <v>400</v>
      </c>
    </row>
    <row r="250" spans="2:51" s="6" customFormat="1" ht="46.5" customHeight="1">
      <c r="B250" s="150"/>
      <c r="C250" s="151"/>
      <c r="D250" s="151"/>
      <c r="E250" s="151"/>
      <c r="F250" s="235" t="s">
        <v>401</v>
      </c>
      <c r="G250" s="236"/>
      <c r="H250" s="236"/>
      <c r="I250" s="236"/>
      <c r="J250" s="151"/>
      <c r="K250" s="152">
        <v>594</v>
      </c>
      <c r="L250" s="151"/>
      <c r="M250" s="151"/>
      <c r="N250" s="151"/>
      <c r="O250" s="151"/>
      <c r="P250" s="151"/>
      <c r="Q250" s="151"/>
      <c r="R250" s="153"/>
      <c r="T250" s="154"/>
      <c r="U250" s="151"/>
      <c r="V250" s="151"/>
      <c r="W250" s="151"/>
      <c r="X250" s="151"/>
      <c r="Y250" s="151"/>
      <c r="Z250" s="151"/>
      <c r="AA250" s="155"/>
      <c r="AT250" s="156" t="s">
        <v>159</v>
      </c>
      <c r="AU250" s="156" t="s">
        <v>99</v>
      </c>
      <c r="AV250" s="156" t="s">
        <v>99</v>
      </c>
      <c r="AW250" s="156" t="s">
        <v>109</v>
      </c>
      <c r="AX250" s="156" t="s">
        <v>22</v>
      </c>
      <c r="AY250" s="156" t="s">
        <v>149</v>
      </c>
    </row>
    <row r="251" spans="2:65" s="6" customFormat="1" ht="27" customHeight="1">
      <c r="B251" s="23"/>
      <c r="C251" s="143" t="s">
        <v>402</v>
      </c>
      <c r="D251" s="143" t="s">
        <v>150</v>
      </c>
      <c r="E251" s="144" t="s">
        <v>403</v>
      </c>
      <c r="F251" s="230" t="s">
        <v>404</v>
      </c>
      <c r="G251" s="231"/>
      <c r="H251" s="231"/>
      <c r="I251" s="231"/>
      <c r="J251" s="145" t="s">
        <v>175</v>
      </c>
      <c r="K251" s="146">
        <v>594</v>
      </c>
      <c r="L251" s="232">
        <v>0</v>
      </c>
      <c r="M251" s="231"/>
      <c r="N251" s="233">
        <f>ROUND($L$251*$K$251,2)</f>
        <v>0</v>
      </c>
      <c r="O251" s="231"/>
      <c r="P251" s="231"/>
      <c r="Q251" s="231"/>
      <c r="R251" s="25"/>
      <c r="T251" s="147"/>
      <c r="U251" s="31" t="s">
        <v>44</v>
      </c>
      <c r="V251" s="24"/>
      <c r="W251" s="148">
        <f>$V$251*$K$251</f>
        <v>0</v>
      </c>
      <c r="X251" s="148">
        <v>0.00012</v>
      </c>
      <c r="Y251" s="148">
        <f>$X$251*$K$251</f>
        <v>0.07128</v>
      </c>
      <c r="Z251" s="148">
        <v>0</v>
      </c>
      <c r="AA251" s="149">
        <f>$Z$251*$K$251</f>
        <v>0</v>
      </c>
      <c r="AR251" s="6" t="s">
        <v>154</v>
      </c>
      <c r="AT251" s="6" t="s">
        <v>150</v>
      </c>
      <c r="AU251" s="6" t="s">
        <v>99</v>
      </c>
      <c r="AY251" s="6" t="s">
        <v>149</v>
      </c>
      <c r="BE251" s="93">
        <f>IF($U$251="základní",$N$251,0)</f>
        <v>0</v>
      </c>
      <c r="BF251" s="93">
        <f>IF($U$251="snížená",$N$251,0)</f>
        <v>0</v>
      </c>
      <c r="BG251" s="93">
        <f>IF($U$251="zákl. přenesená",$N$251,0)</f>
        <v>0</v>
      </c>
      <c r="BH251" s="93">
        <f>IF($U$251="sníž. přenesená",$N$251,0)</f>
        <v>0</v>
      </c>
      <c r="BI251" s="93">
        <f>IF($U$251="nulová",$N$251,0)</f>
        <v>0</v>
      </c>
      <c r="BJ251" s="6" t="s">
        <v>22</v>
      </c>
      <c r="BK251" s="93">
        <f>ROUND($L$251*$K$251,2)</f>
        <v>0</v>
      </c>
      <c r="BL251" s="6" t="s">
        <v>154</v>
      </c>
      <c r="BM251" s="6" t="s">
        <v>405</v>
      </c>
    </row>
    <row r="252" spans="2:51" s="6" customFormat="1" ht="18.75" customHeight="1">
      <c r="B252" s="150"/>
      <c r="C252" s="151"/>
      <c r="D252" s="151"/>
      <c r="E252" s="151"/>
      <c r="F252" s="235" t="s">
        <v>406</v>
      </c>
      <c r="G252" s="236"/>
      <c r="H252" s="236"/>
      <c r="I252" s="236"/>
      <c r="J252" s="151"/>
      <c r="K252" s="152">
        <v>594</v>
      </c>
      <c r="L252" s="151"/>
      <c r="M252" s="151"/>
      <c r="N252" s="151"/>
      <c r="O252" s="151"/>
      <c r="P252" s="151"/>
      <c r="Q252" s="151"/>
      <c r="R252" s="153"/>
      <c r="T252" s="154"/>
      <c r="U252" s="151"/>
      <c r="V252" s="151"/>
      <c r="W252" s="151"/>
      <c r="X252" s="151"/>
      <c r="Y252" s="151"/>
      <c r="Z252" s="151"/>
      <c r="AA252" s="155"/>
      <c r="AT252" s="156" t="s">
        <v>159</v>
      </c>
      <c r="AU252" s="156" t="s">
        <v>99</v>
      </c>
      <c r="AV252" s="156" t="s">
        <v>99</v>
      </c>
      <c r="AW252" s="156" t="s">
        <v>109</v>
      </c>
      <c r="AX252" s="156" t="s">
        <v>22</v>
      </c>
      <c r="AY252" s="156" t="s">
        <v>149</v>
      </c>
    </row>
    <row r="253" spans="2:65" s="6" customFormat="1" ht="27" customHeight="1">
      <c r="B253" s="23"/>
      <c r="C253" s="143" t="s">
        <v>407</v>
      </c>
      <c r="D253" s="143" t="s">
        <v>150</v>
      </c>
      <c r="E253" s="144" t="s">
        <v>408</v>
      </c>
      <c r="F253" s="230" t="s">
        <v>409</v>
      </c>
      <c r="G253" s="231"/>
      <c r="H253" s="231"/>
      <c r="I253" s="231"/>
      <c r="J253" s="145" t="s">
        <v>175</v>
      </c>
      <c r="K253" s="146">
        <v>594</v>
      </c>
      <c r="L253" s="232">
        <v>0</v>
      </c>
      <c r="M253" s="231"/>
      <c r="N253" s="233">
        <f>ROUND($L$253*$K$253,2)</f>
        <v>0</v>
      </c>
      <c r="O253" s="231"/>
      <c r="P253" s="231"/>
      <c r="Q253" s="231"/>
      <c r="R253" s="25"/>
      <c r="T253" s="147"/>
      <c r="U253" s="31" t="s">
        <v>44</v>
      </c>
      <c r="V253" s="24"/>
      <c r="W253" s="148">
        <f>$V$253*$K$253</f>
        <v>0</v>
      </c>
      <c r="X253" s="148">
        <v>0</v>
      </c>
      <c r="Y253" s="148">
        <f>$X$253*$K$253</f>
        <v>0</v>
      </c>
      <c r="Z253" s="148">
        <v>0</v>
      </c>
      <c r="AA253" s="149">
        <f>$Z$253*$K$253</f>
        <v>0</v>
      </c>
      <c r="AR253" s="6" t="s">
        <v>154</v>
      </c>
      <c r="AT253" s="6" t="s">
        <v>150</v>
      </c>
      <c r="AU253" s="6" t="s">
        <v>99</v>
      </c>
      <c r="AY253" s="6" t="s">
        <v>149</v>
      </c>
      <c r="BE253" s="93">
        <f>IF($U$253="základní",$N$253,0)</f>
        <v>0</v>
      </c>
      <c r="BF253" s="93">
        <f>IF($U$253="snížená",$N$253,0)</f>
        <v>0</v>
      </c>
      <c r="BG253" s="93">
        <f>IF($U$253="zákl. přenesená",$N$253,0)</f>
        <v>0</v>
      </c>
      <c r="BH253" s="93">
        <f>IF($U$253="sníž. přenesená",$N$253,0)</f>
        <v>0</v>
      </c>
      <c r="BI253" s="93">
        <f>IF($U$253="nulová",$N$253,0)</f>
        <v>0</v>
      </c>
      <c r="BJ253" s="6" t="s">
        <v>22</v>
      </c>
      <c r="BK253" s="93">
        <f>ROUND($L$253*$K$253,2)</f>
        <v>0</v>
      </c>
      <c r="BL253" s="6" t="s">
        <v>154</v>
      </c>
      <c r="BM253" s="6" t="s">
        <v>410</v>
      </c>
    </row>
    <row r="254" spans="2:65" s="6" customFormat="1" ht="15.75" customHeight="1">
      <c r="B254" s="23"/>
      <c r="C254" s="143" t="s">
        <v>411</v>
      </c>
      <c r="D254" s="143" t="s">
        <v>150</v>
      </c>
      <c r="E254" s="144" t="s">
        <v>412</v>
      </c>
      <c r="F254" s="230" t="s">
        <v>413</v>
      </c>
      <c r="G254" s="231"/>
      <c r="H254" s="231"/>
      <c r="I254" s="231"/>
      <c r="J254" s="145" t="s">
        <v>175</v>
      </c>
      <c r="K254" s="146">
        <v>322</v>
      </c>
      <c r="L254" s="232">
        <v>0</v>
      </c>
      <c r="M254" s="231"/>
      <c r="N254" s="233">
        <f>ROUND($L$254*$K$254,2)</f>
        <v>0</v>
      </c>
      <c r="O254" s="231"/>
      <c r="P254" s="231"/>
      <c r="Q254" s="231"/>
      <c r="R254" s="25"/>
      <c r="T254" s="147"/>
      <c r="U254" s="31" t="s">
        <v>44</v>
      </c>
      <c r="V254" s="24"/>
      <c r="W254" s="148">
        <f>$V$254*$K$254</f>
        <v>0</v>
      </c>
      <c r="X254" s="148">
        <v>0.12</v>
      </c>
      <c r="Y254" s="148">
        <f>$X$254*$K$254</f>
        <v>38.64</v>
      </c>
      <c r="Z254" s="148">
        <v>2.49</v>
      </c>
      <c r="AA254" s="149">
        <f>$Z$254*$K$254</f>
        <v>801.7800000000001</v>
      </c>
      <c r="AR254" s="6" t="s">
        <v>154</v>
      </c>
      <c r="AT254" s="6" t="s">
        <v>150</v>
      </c>
      <c r="AU254" s="6" t="s">
        <v>99</v>
      </c>
      <c r="AY254" s="6" t="s">
        <v>149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ROUND($L$254*$K$254,2)</f>
        <v>0</v>
      </c>
      <c r="BL254" s="6" t="s">
        <v>154</v>
      </c>
      <c r="BM254" s="6" t="s">
        <v>414</v>
      </c>
    </row>
    <row r="255" spans="2:51" s="6" customFormat="1" ht="18.75" customHeight="1">
      <c r="B255" s="150"/>
      <c r="C255" s="151"/>
      <c r="D255" s="151"/>
      <c r="E255" s="151"/>
      <c r="F255" s="235" t="s">
        <v>415</v>
      </c>
      <c r="G255" s="236"/>
      <c r="H255" s="236"/>
      <c r="I255" s="236"/>
      <c r="J255" s="151"/>
      <c r="K255" s="152">
        <v>52</v>
      </c>
      <c r="L255" s="151"/>
      <c r="M255" s="151"/>
      <c r="N255" s="151"/>
      <c r="O255" s="151"/>
      <c r="P255" s="151"/>
      <c r="Q255" s="151"/>
      <c r="R255" s="153"/>
      <c r="T255" s="154"/>
      <c r="U255" s="151"/>
      <c r="V255" s="151"/>
      <c r="W255" s="151"/>
      <c r="X255" s="151"/>
      <c r="Y255" s="151"/>
      <c r="Z255" s="151"/>
      <c r="AA255" s="155"/>
      <c r="AT255" s="156" t="s">
        <v>159</v>
      </c>
      <c r="AU255" s="156" t="s">
        <v>99</v>
      </c>
      <c r="AV255" s="156" t="s">
        <v>99</v>
      </c>
      <c r="AW255" s="156" t="s">
        <v>109</v>
      </c>
      <c r="AX255" s="156" t="s">
        <v>79</v>
      </c>
      <c r="AY255" s="156" t="s">
        <v>149</v>
      </c>
    </row>
    <row r="256" spans="2:51" s="6" customFormat="1" ht="18.75" customHeight="1">
      <c r="B256" s="150"/>
      <c r="C256" s="151"/>
      <c r="D256" s="151"/>
      <c r="E256" s="151"/>
      <c r="F256" s="235" t="s">
        <v>416</v>
      </c>
      <c r="G256" s="236"/>
      <c r="H256" s="236"/>
      <c r="I256" s="236"/>
      <c r="J256" s="151"/>
      <c r="K256" s="152">
        <v>270</v>
      </c>
      <c r="L256" s="151"/>
      <c r="M256" s="151"/>
      <c r="N256" s="151"/>
      <c r="O256" s="151"/>
      <c r="P256" s="151"/>
      <c r="Q256" s="151"/>
      <c r="R256" s="153"/>
      <c r="T256" s="154"/>
      <c r="U256" s="151"/>
      <c r="V256" s="151"/>
      <c r="W256" s="151"/>
      <c r="X256" s="151"/>
      <c r="Y256" s="151"/>
      <c r="Z256" s="151"/>
      <c r="AA256" s="155"/>
      <c r="AT256" s="156" t="s">
        <v>159</v>
      </c>
      <c r="AU256" s="156" t="s">
        <v>99</v>
      </c>
      <c r="AV256" s="156" t="s">
        <v>99</v>
      </c>
      <c r="AW256" s="156" t="s">
        <v>109</v>
      </c>
      <c r="AX256" s="156" t="s">
        <v>79</v>
      </c>
      <c r="AY256" s="156" t="s">
        <v>149</v>
      </c>
    </row>
    <row r="257" spans="2:51" s="6" customFormat="1" ht="18.75" customHeight="1">
      <c r="B257" s="157"/>
      <c r="C257" s="158"/>
      <c r="D257" s="158"/>
      <c r="E257" s="158"/>
      <c r="F257" s="237" t="s">
        <v>166</v>
      </c>
      <c r="G257" s="238"/>
      <c r="H257" s="238"/>
      <c r="I257" s="238"/>
      <c r="J257" s="158"/>
      <c r="K257" s="159">
        <v>322</v>
      </c>
      <c r="L257" s="158"/>
      <c r="M257" s="158"/>
      <c r="N257" s="158"/>
      <c r="O257" s="158"/>
      <c r="P257" s="158"/>
      <c r="Q257" s="158"/>
      <c r="R257" s="160"/>
      <c r="T257" s="161"/>
      <c r="U257" s="158"/>
      <c r="V257" s="158"/>
      <c r="W257" s="158"/>
      <c r="X257" s="158"/>
      <c r="Y257" s="158"/>
      <c r="Z257" s="158"/>
      <c r="AA257" s="162"/>
      <c r="AT257" s="163" t="s">
        <v>159</v>
      </c>
      <c r="AU257" s="163" t="s">
        <v>99</v>
      </c>
      <c r="AV257" s="163" t="s">
        <v>154</v>
      </c>
      <c r="AW257" s="163" t="s">
        <v>109</v>
      </c>
      <c r="AX257" s="163" t="s">
        <v>22</v>
      </c>
      <c r="AY257" s="163" t="s">
        <v>149</v>
      </c>
    </row>
    <row r="258" spans="2:65" s="6" customFormat="1" ht="27" customHeight="1">
      <c r="B258" s="23"/>
      <c r="C258" s="143" t="s">
        <v>417</v>
      </c>
      <c r="D258" s="143" t="s">
        <v>150</v>
      </c>
      <c r="E258" s="144" t="s">
        <v>418</v>
      </c>
      <c r="F258" s="230" t="s">
        <v>419</v>
      </c>
      <c r="G258" s="231"/>
      <c r="H258" s="231"/>
      <c r="I258" s="231"/>
      <c r="J258" s="145" t="s">
        <v>153</v>
      </c>
      <c r="K258" s="146">
        <v>3415.5</v>
      </c>
      <c r="L258" s="232">
        <v>0</v>
      </c>
      <c r="M258" s="231"/>
      <c r="N258" s="233">
        <f>ROUND($L$258*$K$258,2)</f>
        <v>0</v>
      </c>
      <c r="O258" s="231"/>
      <c r="P258" s="231"/>
      <c r="Q258" s="231"/>
      <c r="R258" s="25"/>
      <c r="T258" s="147"/>
      <c r="U258" s="31" t="s">
        <v>44</v>
      </c>
      <c r="V258" s="24"/>
      <c r="W258" s="148">
        <f>$V$258*$K$258</f>
        <v>0</v>
      </c>
      <c r="X258" s="148">
        <v>0</v>
      </c>
      <c r="Y258" s="148">
        <f>$X$258*$K$258</f>
        <v>0</v>
      </c>
      <c r="Z258" s="148">
        <v>0</v>
      </c>
      <c r="AA258" s="149">
        <f>$Z$258*$K$258</f>
        <v>0</v>
      </c>
      <c r="AR258" s="6" t="s">
        <v>154</v>
      </c>
      <c r="AT258" s="6" t="s">
        <v>150</v>
      </c>
      <c r="AU258" s="6" t="s">
        <v>99</v>
      </c>
      <c r="AY258" s="6" t="s">
        <v>149</v>
      </c>
      <c r="BE258" s="93">
        <f>IF($U$258="základní",$N$258,0)</f>
        <v>0</v>
      </c>
      <c r="BF258" s="93">
        <f>IF($U$258="snížená",$N$258,0)</f>
        <v>0</v>
      </c>
      <c r="BG258" s="93">
        <f>IF($U$258="zákl. přenesená",$N$258,0)</f>
        <v>0</v>
      </c>
      <c r="BH258" s="93">
        <f>IF($U$258="sníž. přenesená",$N$258,0)</f>
        <v>0</v>
      </c>
      <c r="BI258" s="93">
        <f>IF($U$258="nulová",$N$258,0)</f>
        <v>0</v>
      </c>
      <c r="BJ258" s="6" t="s">
        <v>22</v>
      </c>
      <c r="BK258" s="93">
        <f>ROUND($L$258*$K$258,2)</f>
        <v>0</v>
      </c>
      <c r="BL258" s="6" t="s">
        <v>154</v>
      </c>
      <c r="BM258" s="6" t="s">
        <v>420</v>
      </c>
    </row>
    <row r="259" spans="2:47" s="6" customFormat="1" ht="18.75" customHeight="1">
      <c r="B259" s="23"/>
      <c r="C259" s="24"/>
      <c r="D259" s="24"/>
      <c r="E259" s="24"/>
      <c r="F259" s="234" t="s">
        <v>421</v>
      </c>
      <c r="G259" s="194"/>
      <c r="H259" s="194"/>
      <c r="I259" s="194"/>
      <c r="J259" s="24"/>
      <c r="K259" s="24"/>
      <c r="L259" s="24"/>
      <c r="M259" s="24"/>
      <c r="N259" s="24"/>
      <c r="O259" s="24"/>
      <c r="P259" s="24"/>
      <c r="Q259" s="24"/>
      <c r="R259" s="25"/>
      <c r="T259" s="64"/>
      <c r="U259" s="24"/>
      <c r="V259" s="24"/>
      <c r="W259" s="24"/>
      <c r="X259" s="24"/>
      <c r="Y259" s="24"/>
      <c r="Z259" s="24"/>
      <c r="AA259" s="65"/>
      <c r="AT259" s="6" t="s">
        <v>157</v>
      </c>
      <c r="AU259" s="6" t="s">
        <v>99</v>
      </c>
    </row>
    <row r="260" spans="2:51" s="6" customFormat="1" ht="18.75" customHeight="1">
      <c r="B260" s="150"/>
      <c r="C260" s="151"/>
      <c r="D260" s="151"/>
      <c r="E260" s="151"/>
      <c r="F260" s="235" t="s">
        <v>422</v>
      </c>
      <c r="G260" s="236"/>
      <c r="H260" s="236"/>
      <c r="I260" s="236"/>
      <c r="J260" s="151"/>
      <c r="K260" s="152">
        <v>3415.5</v>
      </c>
      <c r="L260" s="151"/>
      <c r="M260" s="151"/>
      <c r="N260" s="151"/>
      <c r="O260" s="151"/>
      <c r="P260" s="151"/>
      <c r="Q260" s="151"/>
      <c r="R260" s="153"/>
      <c r="T260" s="154"/>
      <c r="U260" s="151"/>
      <c r="V260" s="151"/>
      <c r="W260" s="151"/>
      <c r="X260" s="151"/>
      <c r="Y260" s="151"/>
      <c r="Z260" s="151"/>
      <c r="AA260" s="155"/>
      <c r="AT260" s="156" t="s">
        <v>159</v>
      </c>
      <c r="AU260" s="156" t="s">
        <v>99</v>
      </c>
      <c r="AV260" s="156" t="s">
        <v>99</v>
      </c>
      <c r="AW260" s="156" t="s">
        <v>109</v>
      </c>
      <c r="AX260" s="156" t="s">
        <v>22</v>
      </c>
      <c r="AY260" s="156" t="s">
        <v>149</v>
      </c>
    </row>
    <row r="261" spans="2:65" s="6" customFormat="1" ht="27" customHeight="1">
      <c r="B261" s="23"/>
      <c r="C261" s="143" t="s">
        <v>423</v>
      </c>
      <c r="D261" s="143" t="s">
        <v>150</v>
      </c>
      <c r="E261" s="144" t="s">
        <v>424</v>
      </c>
      <c r="F261" s="230" t="s">
        <v>425</v>
      </c>
      <c r="G261" s="231"/>
      <c r="H261" s="231"/>
      <c r="I261" s="231"/>
      <c r="J261" s="145" t="s">
        <v>153</v>
      </c>
      <c r="K261" s="146">
        <v>356</v>
      </c>
      <c r="L261" s="232">
        <v>0</v>
      </c>
      <c r="M261" s="231"/>
      <c r="N261" s="233">
        <f>ROUND($L$261*$K$261,2)</f>
        <v>0</v>
      </c>
      <c r="O261" s="231"/>
      <c r="P261" s="231"/>
      <c r="Q261" s="231"/>
      <c r="R261" s="25"/>
      <c r="T261" s="147"/>
      <c r="U261" s="31" t="s">
        <v>44</v>
      </c>
      <c r="V261" s="24"/>
      <c r="W261" s="148">
        <f>$V$261*$K$261</f>
        <v>0</v>
      </c>
      <c r="X261" s="148">
        <v>0</v>
      </c>
      <c r="Y261" s="148">
        <f>$X$261*$K$261</f>
        <v>0</v>
      </c>
      <c r="Z261" s="148">
        <v>0.0233</v>
      </c>
      <c r="AA261" s="149">
        <f>$Z$261*$K$261</f>
        <v>8.2948</v>
      </c>
      <c r="AR261" s="6" t="s">
        <v>154</v>
      </c>
      <c r="AT261" s="6" t="s">
        <v>150</v>
      </c>
      <c r="AU261" s="6" t="s">
        <v>99</v>
      </c>
      <c r="AY261" s="6" t="s">
        <v>149</v>
      </c>
      <c r="BE261" s="93">
        <f>IF($U$261="základní",$N$261,0)</f>
        <v>0</v>
      </c>
      <c r="BF261" s="93">
        <f>IF($U$261="snížená",$N$261,0)</f>
        <v>0</v>
      </c>
      <c r="BG261" s="93">
        <f>IF($U$261="zákl. přenesená",$N$261,0)</f>
        <v>0</v>
      </c>
      <c r="BH261" s="93">
        <f>IF($U$261="sníž. přenesená",$N$261,0)</f>
        <v>0</v>
      </c>
      <c r="BI261" s="93">
        <f>IF($U$261="nulová",$N$261,0)</f>
        <v>0</v>
      </c>
      <c r="BJ261" s="6" t="s">
        <v>22</v>
      </c>
      <c r="BK261" s="93">
        <f>ROUND($L$261*$K$261,2)</f>
        <v>0</v>
      </c>
      <c r="BL261" s="6" t="s">
        <v>154</v>
      </c>
      <c r="BM261" s="6" t="s">
        <v>426</v>
      </c>
    </row>
    <row r="262" spans="2:47" s="6" customFormat="1" ht="30.75" customHeight="1">
      <c r="B262" s="23"/>
      <c r="C262" s="24"/>
      <c r="D262" s="24"/>
      <c r="E262" s="24"/>
      <c r="F262" s="234" t="s">
        <v>427</v>
      </c>
      <c r="G262" s="194"/>
      <c r="H262" s="194"/>
      <c r="I262" s="194"/>
      <c r="J262" s="24"/>
      <c r="K262" s="24"/>
      <c r="L262" s="24"/>
      <c r="M262" s="24"/>
      <c r="N262" s="24"/>
      <c r="O262" s="24"/>
      <c r="P262" s="24"/>
      <c r="Q262" s="24"/>
      <c r="R262" s="25"/>
      <c r="T262" s="64"/>
      <c r="U262" s="24"/>
      <c r="V262" s="24"/>
      <c r="W262" s="24"/>
      <c r="X262" s="24"/>
      <c r="Y262" s="24"/>
      <c r="Z262" s="24"/>
      <c r="AA262" s="65"/>
      <c r="AT262" s="6" t="s">
        <v>157</v>
      </c>
      <c r="AU262" s="6" t="s">
        <v>99</v>
      </c>
    </row>
    <row r="263" spans="2:65" s="6" customFormat="1" ht="27" customHeight="1">
      <c r="B263" s="23"/>
      <c r="C263" s="143" t="s">
        <v>428</v>
      </c>
      <c r="D263" s="143" t="s">
        <v>150</v>
      </c>
      <c r="E263" s="144" t="s">
        <v>429</v>
      </c>
      <c r="F263" s="230" t="s">
        <v>430</v>
      </c>
      <c r="G263" s="231"/>
      <c r="H263" s="231"/>
      <c r="I263" s="231"/>
      <c r="J263" s="145" t="s">
        <v>175</v>
      </c>
      <c r="K263" s="146">
        <v>44.5</v>
      </c>
      <c r="L263" s="232">
        <v>0</v>
      </c>
      <c r="M263" s="231"/>
      <c r="N263" s="233">
        <f>ROUND($L$263*$K$263,2)</f>
        <v>0</v>
      </c>
      <c r="O263" s="231"/>
      <c r="P263" s="231"/>
      <c r="Q263" s="231"/>
      <c r="R263" s="25"/>
      <c r="T263" s="147"/>
      <c r="U263" s="31" t="s">
        <v>44</v>
      </c>
      <c r="V263" s="24"/>
      <c r="W263" s="148">
        <f>$V$263*$K$263</f>
        <v>0</v>
      </c>
      <c r="X263" s="148">
        <v>0.50426</v>
      </c>
      <c r="Y263" s="148">
        <f>$X$263*$K$263</f>
        <v>22.439570000000003</v>
      </c>
      <c r="Z263" s="148">
        <v>0</v>
      </c>
      <c r="AA263" s="149">
        <f>$Z$263*$K$263</f>
        <v>0</v>
      </c>
      <c r="AR263" s="6" t="s">
        <v>154</v>
      </c>
      <c r="AT263" s="6" t="s">
        <v>150</v>
      </c>
      <c r="AU263" s="6" t="s">
        <v>99</v>
      </c>
      <c r="AY263" s="6" t="s">
        <v>149</v>
      </c>
      <c r="BE263" s="93">
        <f>IF($U$263="základní",$N$263,0)</f>
        <v>0</v>
      </c>
      <c r="BF263" s="93">
        <f>IF($U$263="snížená",$N$263,0)</f>
        <v>0</v>
      </c>
      <c r="BG263" s="93">
        <f>IF($U$263="zákl. přenesená",$N$263,0)</f>
        <v>0</v>
      </c>
      <c r="BH263" s="93">
        <f>IF($U$263="sníž. přenesená",$N$263,0)</f>
        <v>0</v>
      </c>
      <c r="BI263" s="93">
        <f>IF($U$263="nulová",$N$263,0)</f>
        <v>0</v>
      </c>
      <c r="BJ263" s="6" t="s">
        <v>22</v>
      </c>
      <c r="BK263" s="93">
        <f>ROUND($L$263*$K$263,2)</f>
        <v>0</v>
      </c>
      <c r="BL263" s="6" t="s">
        <v>154</v>
      </c>
      <c r="BM263" s="6" t="s">
        <v>431</v>
      </c>
    </row>
    <row r="264" spans="2:51" s="6" customFormat="1" ht="18.75" customHeight="1">
      <c r="B264" s="150"/>
      <c r="C264" s="151"/>
      <c r="D264" s="151"/>
      <c r="E264" s="151"/>
      <c r="F264" s="235" t="s">
        <v>432</v>
      </c>
      <c r="G264" s="236"/>
      <c r="H264" s="236"/>
      <c r="I264" s="236"/>
      <c r="J264" s="151"/>
      <c r="K264" s="152">
        <v>44.5</v>
      </c>
      <c r="L264" s="151"/>
      <c r="M264" s="151"/>
      <c r="N264" s="151"/>
      <c r="O264" s="151"/>
      <c r="P264" s="151"/>
      <c r="Q264" s="151"/>
      <c r="R264" s="153"/>
      <c r="T264" s="154"/>
      <c r="U264" s="151"/>
      <c r="V264" s="151"/>
      <c r="W264" s="151"/>
      <c r="X264" s="151"/>
      <c r="Y264" s="151"/>
      <c r="Z264" s="151"/>
      <c r="AA264" s="155"/>
      <c r="AT264" s="156" t="s">
        <v>159</v>
      </c>
      <c r="AU264" s="156" t="s">
        <v>99</v>
      </c>
      <c r="AV264" s="156" t="s">
        <v>99</v>
      </c>
      <c r="AW264" s="156" t="s">
        <v>109</v>
      </c>
      <c r="AX264" s="156" t="s">
        <v>22</v>
      </c>
      <c r="AY264" s="156" t="s">
        <v>149</v>
      </c>
    </row>
    <row r="265" spans="2:65" s="6" customFormat="1" ht="15.75" customHeight="1">
      <c r="B265" s="23"/>
      <c r="C265" s="164" t="s">
        <v>433</v>
      </c>
      <c r="D265" s="164" t="s">
        <v>246</v>
      </c>
      <c r="E265" s="165" t="s">
        <v>434</v>
      </c>
      <c r="F265" s="239" t="s">
        <v>435</v>
      </c>
      <c r="G265" s="240"/>
      <c r="H265" s="240"/>
      <c r="I265" s="240"/>
      <c r="J265" s="166" t="s">
        <v>153</v>
      </c>
      <c r="K265" s="167">
        <v>178</v>
      </c>
      <c r="L265" s="241">
        <v>0</v>
      </c>
      <c r="M265" s="240"/>
      <c r="N265" s="242">
        <f>ROUND($L$265*$K$265,2)</f>
        <v>0</v>
      </c>
      <c r="O265" s="231"/>
      <c r="P265" s="231"/>
      <c r="Q265" s="231"/>
      <c r="R265" s="25"/>
      <c r="T265" s="147"/>
      <c r="U265" s="31" t="s">
        <v>44</v>
      </c>
      <c r="V265" s="24"/>
      <c r="W265" s="148">
        <f>$V$265*$K$265</f>
        <v>0</v>
      </c>
      <c r="X265" s="148">
        <v>0.77</v>
      </c>
      <c r="Y265" s="148">
        <f>$X$265*$K$265</f>
        <v>137.06</v>
      </c>
      <c r="Z265" s="148">
        <v>0</v>
      </c>
      <c r="AA265" s="149">
        <f>$Z$265*$K$265</f>
        <v>0</v>
      </c>
      <c r="AR265" s="6" t="s">
        <v>200</v>
      </c>
      <c r="AT265" s="6" t="s">
        <v>246</v>
      </c>
      <c r="AU265" s="6" t="s">
        <v>99</v>
      </c>
      <c r="AY265" s="6" t="s">
        <v>149</v>
      </c>
      <c r="BE265" s="93">
        <f>IF($U$265="základní",$N$265,0)</f>
        <v>0</v>
      </c>
      <c r="BF265" s="93">
        <f>IF($U$265="snížená",$N$265,0)</f>
        <v>0</v>
      </c>
      <c r="BG265" s="93">
        <f>IF($U$265="zákl. přenesená",$N$265,0)</f>
        <v>0</v>
      </c>
      <c r="BH265" s="93">
        <f>IF($U$265="sníž. přenesená",$N$265,0)</f>
        <v>0</v>
      </c>
      <c r="BI265" s="93">
        <f>IF($U$265="nulová",$N$265,0)</f>
        <v>0</v>
      </c>
      <c r="BJ265" s="6" t="s">
        <v>22</v>
      </c>
      <c r="BK265" s="93">
        <f>ROUND($L$265*$K$265,2)</f>
        <v>0</v>
      </c>
      <c r="BL265" s="6" t="s">
        <v>154</v>
      </c>
      <c r="BM265" s="6" t="s">
        <v>436</v>
      </c>
    </row>
    <row r="266" spans="2:51" s="6" customFormat="1" ht="18.75" customHeight="1">
      <c r="B266" s="150"/>
      <c r="C266" s="151"/>
      <c r="D266" s="151"/>
      <c r="E266" s="151"/>
      <c r="F266" s="235" t="s">
        <v>437</v>
      </c>
      <c r="G266" s="236"/>
      <c r="H266" s="236"/>
      <c r="I266" s="236"/>
      <c r="J266" s="151"/>
      <c r="K266" s="152">
        <v>178</v>
      </c>
      <c r="L266" s="151"/>
      <c r="M266" s="151"/>
      <c r="N266" s="151"/>
      <c r="O266" s="151"/>
      <c r="P266" s="151"/>
      <c r="Q266" s="151"/>
      <c r="R266" s="153"/>
      <c r="T266" s="154"/>
      <c r="U266" s="151"/>
      <c r="V266" s="151"/>
      <c r="W266" s="151"/>
      <c r="X266" s="151"/>
      <c r="Y266" s="151"/>
      <c r="Z266" s="151"/>
      <c r="AA266" s="155"/>
      <c r="AT266" s="156" t="s">
        <v>159</v>
      </c>
      <c r="AU266" s="156" t="s">
        <v>99</v>
      </c>
      <c r="AV266" s="156" t="s">
        <v>99</v>
      </c>
      <c r="AW266" s="156" t="s">
        <v>109</v>
      </c>
      <c r="AX266" s="156" t="s">
        <v>22</v>
      </c>
      <c r="AY266" s="156" t="s">
        <v>149</v>
      </c>
    </row>
    <row r="267" spans="2:65" s="6" customFormat="1" ht="27" customHeight="1">
      <c r="B267" s="23"/>
      <c r="C267" s="143" t="s">
        <v>438</v>
      </c>
      <c r="D267" s="143" t="s">
        <v>150</v>
      </c>
      <c r="E267" s="144" t="s">
        <v>439</v>
      </c>
      <c r="F267" s="230" t="s">
        <v>440</v>
      </c>
      <c r="G267" s="231"/>
      <c r="H267" s="231"/>
      <c r="I267" s="231"/>
      <c r="J267" s="145" t="s">
        <v>153</v>
      </c>
      <c r="K267" s="146">
        <v>192</v>
      </c>
      <c r="L267" s="232">
        <v>0</v>
      </c>
      <c r="M267" s="231"/>
      <c r="N267" s="233">
        <f>ROUND($L$267*$K$267,2)</f>
        <v>0</v>
      </c>
      <c r="O267" s="231"/>
      <c r="P267" s="231"/>
      <c r="Q267" s="231"/>
      <c r="R267" s="25"/>
      <c r="T267" s="147"/>
      <c r="U267" s="31" t="s">
        <v>44</v>
      </c>
      <c r="V267" s="24"/>
      <c r="W267" s="148">
        <f>$V$267*$K$267</f>
        <v>0</v>
      </c>
      <c r="X267" s="148">
        <v>0.02324</v>
      </c>
      <c r="Y267" s="148">
        <f>$X$267*$K$267</f>
        <v>4.46208</v>
      </c>
      <c r="Z267" s="148">
        <v>0</v>
      </c>
      <c r="AA267" s="149">
        <f>$Z$267*$K$267</f>
        <v>0</v>
      </c>
      <c r="AR267" s="6" t="s">
        <v>154</v>
      </c>
      <c r="AT267" s="6" t="s">
        <v>150</v>
      </c>
      <c r="AU267" s="6" t="s">
        <v>99</v>
      </c>
      <c r="AY267" s="6" t="s">
        <v>149</v>
      </c>
      <c r="BE267" s="93">
        <f>IF($U$267="základní",$N$267,0)</f>
        <v>0</v>
      </c>
      <c r="BF267" s="93">
        <f>IF($U$267="snížená",$N$267,0)</f>
        <v>0</v>
      </c>
      <c r="BG267" s="93">
        <f>IF($U$267="zákl. přenesená",$N$267,0)</f>
        <v>0</v>
      </c>
      <c r="BH267" s="93">
        <f>IF($U$267="sníž. přenesená",$N$267,0)</f>
        <v>0</v>
      </c>
      <c r="BI267" s="93">
        <f>IF($U$267="nulová",$N$267,0)</f>
        <v>0</v>
      </c>
      <c r="BJ267" s="6" t="s">
        <v>22</v>
      </c>
      <c r="BK267" s="93">
        <f>ROUND($L$267*$K$267,2)</f>
        <v>0</v>
      </c>
      <c r="BL267" s="6" t="s">
        <v>154</v>
      </c>
      <c r="BM267" s="6" t="s">
        <v>441</v>
      </c>
    </row>
    <row r="268" spans="2:47" s="6" customFormat="1" ht="18.75" customHeight="1">
      <c r="B268" s="23"/>
      <c r="C268" s="24"/>
      <c r="D268" s="24"/>
      <c r="E268" s="24"/>
      <c r="F268" s="234" t="s">
        <v>442</v>
      </c>
      <c r="G268" s="194"/>
      <c r="H268" s="194"/>
      <c r="I268" s="194"/>
      <c r="J268" s="24"/>
      <c r="K268" s="24"/>
      <c r="L268" s="24"/>
      <c r="M268" s="24"/>
      <c r="N268" s="24"/>
      <c r="O268" s="24"/>
      <c r="P268" s="24"/>
      <c r="Q268" s="24"/>
      <c r="R268" s="25"/>
      <c r="T268" s="64"/>
      <c r="U268" s="24"/>
      <c r="V268" s="24"/>
      <c r="W268" s="24"/>
      <c r="X268" s="24"/>
      <c r="Y268" s="24"/>
      <c r="Z268" s="24"/>
      <c r="AA268" s="65"/>
      <c r="AT268" s="6" t="s">
        <v>157</v>
      </c>
      <c r="AU268" s="6" t="s">
        <v>99</v>
      </c>
    </row>
    <row r="269" spans="2:51" s="6" customFormat="1" ht="32.25" customHeight="1">
      <c r="B269" s="150"/>
      <c r="C269" s="151"/>
      <c r="D269" s="151"/>
      <c r="E269" s="151"/>
      <c r="F269" s="235" t="s">
        <v>443</v>
      </c>
      <c r="G269" s="236"/>
      <c r="H269" s="236"/>
      <c r="I269" s="236"/>
      <c r="J269" s="151"/>
      <c r="K269" s="152">
        <v>192</v>
      </c>
      <c r="L269" s="151"/>
      <c r="M269" s="151"/>
      <c r="N269" s="151"/>
      <c r="O269" s="151"/>
      <c r="P269" s="151"/>
      <c r="Q269" s="151"/>
      <c r="R269" s="153"/>
      <c r="T269" s="154"/>
      <c r="U269" s="151"/>
      <c r="V269" s="151"/>
      <c r="W269" s="151"/>
      <c r="X269" s="151"/>
      <c r="Y269" s="151"/>
      <c r="Z269" s="151"/>
      <c r="AA269" s="155"/>
      <c r="AT269" s="156" t="s">
        <v>159</v>
      </c>
      <c r="AU269" s="156" t="s">
        <v>99</v>
      </c>
      <c r="AV269" s="156" t="s">
        <v>99</v>
      </c>
      <c r="AW269" s="156" t="s">
        <v>109</v>
      </c>
      <c r="AX269" s="156" t="s">
        <v>22</v>
      </c>
      <c r="AY269" s="156" t="s">
        <v>149</v>
      </c>
    </row>
    <row r="270" spans="2:65" s="6" customFormat="1" ht="27" customHeight="1">
      <c r="B270" s="23"/>
      <c r="C270" s="143" t="s">
        <v>444</v>
      </c>
      <c r="D270" s="143" t="s">
        <v>150</v>
      </c>
      <c r="E270" s="144" t="s">
        <v>445</v>
      </c>
      <c r="F270" s="230" t="s">
        <v>446</v>
      </c>
      <c r="G270" s="231"/>
      <c r="H270" s="231"/>
      <c r="I270" s="231"/>
      <c r="J270" s="145" t="s">
        <v>153</v>
      </c>
      <c r="K270" s="146">
        <v>192</v>
      </c>
      <c r="L270" s="232">
        <v>0</v>
      </c>
      <c r="M270" s="231"/>
      <c r="N270" s="233">
        <f>ROUND($L$270*$K$270,2)</f>
        <v>0</v>
      </c>
      <c r="O270" s="231"/>
      <c r="P270" s="231"/>
      <c r="Q270" s="231"/>
      <c r="R270" s="25"/>
      <c r="T270" s="147"/>
      <c r="U270" s="31" t="s">
        <v>44</v>
      </c>
      <c r="V270" s="24"/>
      <c r="W270" s="148">
        <f>$V$270*$K$270</f>
        <v>0</v>
      </c>
      <c r="X270" s="148">
        <v>0</v>
      </c>
      <c r="Y270" s="148">
        <f>$X$270*$K$270</f>
        <v>0</v>
      </c>
      <c r="Z270" s="148">
        <v>0</v>
      </c>
      <c r="AA270" s="149">
        <f>$Z$270*$K$270</f>
        <v>0</v>
      </c>
      <c r="AR270" s="6" t="s">
        <v>154</v>
      </c>
      <c r="AT270" s="6" t="s">
        <v>150</v>
      </c>
      <c r="AU270" s="6" t="s">
        <v>99</v>
      </c>
      <c r="AY270" s="6" t="s">
        <v>149</v>
      </c>
      <c r="BE270" s="93">
        <f>IF($U$270="základní",$N$270,0)</f>
        <v>0</v>
      </c>
      <c r="BF270" s="93">
        <f>IF($U$270="snížená",$N$270,0)</f>
        <v>0</v>
      </c>
      <c r="BG270" s="93">
        <f>IF($U$270="zákl. přenesená",$N$270,0)</f>
        <v>0</v>
      </c>
      <c r="BH270" s="93">
        <f>IF($U$270="sníž. přenesená",$N$270,0)</f>
        <v>0</v>
      </c>
      <c r="BI270" s="93">
        <f>IF($U$270="nulová",$N$270,0)</f>
        <v>0</v>
      </c>
      <c r="BJ270" s="6" t="s">
        <v>22</v>
      </c>
      <c r="BK270" s="93">
        <f>ROUND($L$270*$K$270,2)</f>
        <v>0</v>
      </c>
      <c r="BL270" s="6" t="s">
        <v>154</v>
      </c>
      <c r="BM270" s="6" t="s">
        <v>447</v>
      </c>
    </row>
    <row r="271" spans="2:51" s="6" customFormat="1" ht="18.75" customHeight="1">
      <c r="B271" s="150"/>
      <c r="C271" s="151"/>
      <c r="D271" s="151"/>
      <c r="E271" s="151"/>
      <c r="F271" s="235" t="s">
        <v>448</v>
      </c>
      <c r="G271" s="236"/>
      <c r="H271" s="236"/>
      <c r="I271" s="236"/>
      <c r="J271" s="151"/>
      <c r="K271" s="152">
        <v>192</v>
      </c>
      <c r="L271" s="151"/>
      <c r="M271" s="151"/>
      <c r="N271" s="151"/>
      <c r="O271" s="151"/>
      <c r="P271" s="151"/>
      <c r="Q271" s="151"/>
      <c r="R271" s="153"/>
      <c r="T271" s="154"/>
      <c r="U271" s="151"/>
      <c r="V271" s="151"/>
      <c r="W271" s="151"/>
      <c r="X271" s="151"/>
      <c r="Y271" s="151"/>
      <c r="Z271" s="151"/>
      <c r="AA271" s="155"/>
      <c r="AT271" s="156" t="s">
        <v>159</v>
      </c>
      <c r="AU271" s="156" t="s">
        <v>99</v>
      </c>
      <c r="AV271" s="156" t="s">
        <v>99</v>
      </c>
      <c r="AW271" s="156" t="s">
        <v>109</v>
      </c>
      <c r="AX271" s="156" t="s">
        <v>22</v>
      </c>
      <c r="AY271" s="156" t="s">
        <v>149</v>
      </c>
    </row>
    <row r="272" spans="2:63" s="132" customFormat="1" ht="37.5" customHeight="1">
      <c r="B272" s="133"/>
      <c r="C272" s="134"/>
      <c r="D272" s="135" t="s">
        <v>118</v>
      </c>
      <c r="E272" s="135"/>
      <c r="F272" s="135"/>
      <c r="G272" s="135"/>
      <c r="H272" s="135"/>
      <c r="I272" s="135"/>
      <c r="J272" s="135"/>
      <c r="K272" s="135"/>
      <c r="L272" s="135"/>
      <c r="M272" s="135"/>
      <c r="N272" s="226">
        <f>$BK$272</f>
        <v>0</v>
      </c>
      <c r="O272" s="246"/>
      <c r="P272" s="246"/>
      <c r="Q272" s="246"/>
      <c r="R272" s="136"/>
      <c r="T272" s="137"/>
      <c r="U272" s="134"/>
      <c r="V272" s="134"/>
      <c r="W272" s="138">
        <f>$W$273</f>
        <v>0</v>
      </c>
      <c r="X272" s="134"/>
      <c r="Y272" s="138">
        <f>$Y$273</f>
        <v>1.7132399999999999</v>
      </c>
      <c r="Z272" s="134"/>
      <c r="AA272" s="139">
        <f>$AA$273</f>
        <v>0</v>
      </c>
      <c r="AR272" s="140" t="s">
        <v>99</v>
      </c>
      <c r="AT272" s="140" t="s">
        <v>78</v>
      </c>
      <c r="AU272" s="140" t="s">
        <v>79</v>
      </c>
      <c r="AY272" s="140" t="s">
        <v>149</v>
      </c>
      <c r="BK272" s="141">
        <f>$BK$273</f>
        <v>0</v>
      </c>
    </row>
    <row r="273" spans="2:63" s="132" customFormat="1" ht="21" customHeight="1">
      <c r="B273" s="133"/>
      <c r="C273" s="134"/>
      <c r="D273" s="142" t="s">
        <v>119</v>
      </c>
      <c r="E273" s="142"/>
      <c r="F273" s="142"/>
      <c r="G273" s="142"/>
      <c r="H273" s="142"/>
      <c r="I273" s="142"/>
      <c r="J273" s="142"/>
      <c r="K273" s="142"/>
      <c r="L273" s="142"/>
      <c r="M273" s="142"/>
      <c r="N273" s="247">
        <f>$BK$273</f>
        <v>0</v>
      </c>
      <c r="O273" s="246"/>
      <c r="P273" s="246"/>
      <c r="Q273" s="246"/>
      <c r="R273" s="136"/>
      <c r="T273" s="137"/>
      <c r="U273" s="134"/>
      <c r="V273" s="134"/>
      <c r="W273" s="138">
        <f>SUM($W$274:$W$280)</f>
        <v>0</v>
      </c>
      <c r="X273" s="134"/>
      <c r="Y273" s="138">
        <f>SUM($Y$274:$Y$280)</f>
        <v>1.7132399999999999</v>
      </c>
      <c r="Z273" s="134"/>
      <c r="AA273" s="139">
        <f>SUM($AA$274:$AA$280)</f>
        <v>0</v>
      </c>
      <c r="AR273" s="140" t="s">
        <v>99</v>
      </c>
      <c r="AT273" s="140" t="s">
        <v>78</v>
      </c>
      <c r="AU273" s="140" t="s">
        <v>22</v>
      </c>
      <c r="AY273" s="140" t="s">
        <v>149</v>
      </c>
      <c r="BK273" s="141">
        <f>SUM($BK$274:$BK$280)</f>
        <v>0</v>
      </c>
    </row>
    <row r="274" spans="2:65" s="6" customFormat="1" ht="27" customHeight="1">
      <c r="B274" s="23"/>
      <c r="C274" s="143" t="s">
        <v>449</v>
      </c>
      <c r="D274" s="143" t="s">
        <v>150</v>
      </c>
      <c r="E274" s="144" t="s">
        <v>450</v>
      </c>
      <c r="F274" s="230" t="s">
        <v>451</v>
      </c>
      <c r="G274" s="231"/>
      <c r="H274" s="231"/>
      <c r="I274" s="231"/>
      <c r="J274" s="145" t="s">
        <v>153</v>
      </c>
      <c r="K274" s="146">
        <v>180</v>
      </c>
      <c r="L274" s="232">
        <v>0</v>
      </c>
      <c r="M274" s="231"/>
      <c r="N274" s="233">
        <f>ROUND($L$274*$K$274,2)</f>
        <v>0</v>
      </c>
      <c r="O274" s="231"/>
      <c r="P274" s="231"/>
      <c r="Q274" s="231"/>
      <c r="R274" s="25"/>
      <c r="T274" s="147"/>
      <c r="U274" s="31" t="s">
        <v>44</v>
      </c>
      <c r="V274" s="24"/>
      <c r="W274" s="148">
        <f>$V$274*$K$274</f>
        <v>0</v>
      </c>
      <c r="X274" s="148">
        <v>0</v>
      </c>
      <c r="Y274" s="148">
        <f>$X$274*$K$274</f>
        <v>0</v>
      </c>
      <c r="Z274" s="148">
        <v>0</v>
      </c>
      <c r="AA274" s="149">
        <f>$Z$274*$K$274</f>
        <v>0</v>
      </c>
      <c r="AR274" s="6" t="s">
        <v>240</v>
      </c>
      <c r="AT274" s="6" t="s">
        <v>150</v>
      </c>
      <c r="AU274" s="6" t="s">
        <v>99</v>
      </c>
      <c r="AY274" s="6" t="s">
        <v>149</v>
      </c>
      <c r="BE274" s="93">
        <f>IF($U$274="základní",$N$274,0)</f>
        <v>0</v>
      </c>
      <c r="BF274" s="93">
        <f>IF($U$274="snížená",$N$274,0)</f>
        <v>0</v>
      </c>
      <c r="BG274" s="93">
        <f>IF($U$274="zákl. přenesená",$N$274,0)</f>
        <v>0</v>
      </c>
      <c r="BH274" s="93">
        <f>IF($U$274="sníž. přenesená",$N$274,0)</f>
        <v>0</v>
      </c>
      <c r="BI274" s="93">
        <f>IF($U$274="nulová",$N$274,0)</f>
        <v>0</v>
      </c>
      <c r="BJ274" s="6" t="s">
        <v>22</v>
      </c>
      <c r="BK274" s="93">
        <f>ROUND($L$274*$K$274,2)</f>
        <v>0</v>
      </c>
      <c r="BL274" s="6" t="s">
        <v>240</v>
      </c>
      <c r="BM274" s="6" t="s">
        <v>452</v>
      </c>
    </row>
    <row r="275" spans="2:47" s="6" customFormat="1" ht="18.75" customHeight="1">
      <c r="B275" s="23"/>
      <c r="C275" s="24"/>
      <c r="D275" s="24"/>
      <c r="E275" s="24"/>
      <c r="F275" s="234" t="s">
        <v>453</v>
      </c>
      <c r="G275" s="194"/>
      <c r="H275" s="194"/>
      <c r="I275" s="194"/>
      <c r="J275" s="24"/>
      <c r="K275" s="24"/>
      <c r="L275" s="24"/>
      <c r="M275" s="24"/>
      <c r="N275" s="24"/>
      <c r="O275" s="24"/>
      <c r="P275" s="24"/>
      <c r="Q275" s="24"/>
      <c r="R275" s="25"/>
      <c r="T275" s="64"/>
      <c r="U275" s="24"/>
      <c r="V275" s="24"/>
      <c r="W275" s="24"/>
      <c r="X275" s="24"/>
      <c r="Y275" s="24"/>
      <c r="Z275" s="24"/>
      <c r="AA275" s="65"/>
      <c r="AT275" s="6" t="s">
        <v>157</v>
      </c>
      <c r="AU275" s="6" t="s">
        <v>99</v>
      </c>
    </row>
    <row r="276" spans="2:51" s="6" customFormat="1" ht="18.75" customHeight="1">
      <c r="B276" s="150"/>
      <c r="C276" s="151"/>
      <c r="D276" s="151"/>
      <c r="E276" s="151"/>
      <c r="F276" s="235" t="s">
        <v>454</v>
      </c>
      <c r="G276" s="236"/>
      <c r="H276" s="236"/>
      <c r="I276" s="236"/>
      <c r="J276" s="151"/>
      <c r="K276" s="152">
        <v>180</v>
      </c>
      <c r="L276" s="151"/>
      <c r="M276" s="151"/>
      <c r="N276" s="151"/>
      <c r="O276" s="151"/>
      <c r="P276" s="151"/>
      <c r="Q276" s="151"/>
      <c r="R276" s="153"/>
      <c r="T276" s="154"/>
      <c r="U276" s="151"/>
      <c r="V276" s="151"/>
      <c r="W276" s="151"/>
      <c r="X276" s="151"/>
      <c r="Y276" s="151"/>
      <c r="Z276" s="151"/>
      <c r="AA276" s="155"/>
      <c r="AT276" s="156" t="s">
        <v>159</v>
      </c>
      <c r="AU276" s="156" t="s">
        <v>99</v>
      </c>
      <c r="AV276" s="156" t="s">
        <v>99</v>
      </c>
      <c r="AW276" s="156" t="s">
        <v>109</v>
      </c>
      <c r="AX276" s="156" t="s">
        <v>22</v>
      </c>
      <c r="AY276" s="156" t="s">
        <v>149</v>
      </c>
    </row>
    <row r="277" spans="2:65" s="6" customFormat="1" ht="15.75" customHeight="1">
      <c r="B277" s="23"/>
      <c r="C277" s="164" t="s">
        <v>455</v>
      </c>
      <c r="D277" s="164" t="s">
        <v>246</v>
      </c>
      <c r="E277" s="165" t="s">
        <v>456</v>
      </c>
      <c r="F277" s="239" t="s">
        <v>457</v>
      </c>
      <c r="G277" s="240"/>
      <c r="H277" s="240"/>
      <c r="I277" s="240"/>
      <c r="J277" s="166" t="s">
        <v>153</v>
      </c>
      <c r="K277" s="167">
        <v>207</v>
      </c>
      <c r="L277" s="241">
        <v>0</v>
      </c>
      <c r="M277" s="240"/>
      <c r="N277" s="242">
        <f>ROUND($L$277*$K$277,2)</f>
        <v>0</v>
      </c>
      <c r="O277" s="231"/>
      <c r="P277" s="231"/>
      <c r="Q277" s="231"/>
      <c r="R277" s="25"/>
      <c r="T277" s="147"/>
      <c r="U277" s="31" t="s">
        <v>44</v>
      </c>
      <c r="V277" s="24"/>
      <c r="W277" s="148">
        <f>$V$277*$K$277</f>
        <v>0</v>
      </c>
      <c r="X277" s="148">
        <v>0.0043</v>
      </c>
      <c r="Y277" s="148">
        <f>$X$277*$K$277</f>
        <v>0.8901</v>
      </c>
      <c r="Z277" s="148">
        <v>0</v>
      </c>
      <c r="AA277" s="149">
        <f>$Z$277*$K$277</f>
        <v>0</v>
      </c>
      <c r="AR277" s="6" t="s">
        <v>329</v>
      </c>
      <c r="AT277" s="6" t="s">
        <v>246</v>
      </c>
      <c r="AU277" s="6" t="s">
        <v>99</v>
      </c>
      <c r="AY277" s="6" t="s">
        <v>149</v>
      </c>
      <c r="BE277" s="93">
        <f>IF($U$277="základní",$N$277,0)</f>
        <v>0</v>
      </c>
      <c r="BF277" s="93">
        <f>IF($U$277="snížená",$N$277,0)</f>
        <v>0</v>
      </c>
      <c r="BG277" s="93">
        <f>IF($U$277="zákl. přenesená",$N$277,0)</f>
        <v>0</v>
      </c>
      <c r="BH277" s="93">
        <f>IF($U$277="sníž. přenesená",$N$277,0)</f>
        <v>0</v>
      </c>
      <c r="BI277" s="93">
        <f>IF($U$277="nulová",$N$277,0)</f>
        <v>0</v>
      </c>
      <c r="BJ277" s="6" t="s">
        <v>22</v>
      </c>
      <c r="BK277" s="93">
        <f>ROUND($L$277*$K$277,2)</f>
        <v>0</v>
      </c>
      <c r="BL277" s="6" t="s">
        <v>240</v>
      </c>
      <c r="BM277" s="6" t="s">
        <v>458</v>
      </c>
    </row>
    <row r="278" spans="2:65" s="6" customFormat="1" ht="27" customHeight="1">
      <c r="B278" s="23"/>
      <c r="C278" s="143" t="s">
        <v>459</v>
      </c>
      <c r="D278" s="143" t="s">
        <v>150</v>
      </c>
      <c r="E278" s="144" t="s">
        <v>460</v>
      </c>
      <c r="F278" s="230" t="s">
        <v>461</v>
      </c>
      <c r="G278" s="231"/>
      <c r="H278" s="231"/>
      <c r="I278" s="231"/>
      <c r="J278" s="145" t="s">
        <v>153</v>
      </c>
      <c r="K278" s="146">
        <v>170</v>
      </c>
      <c r="L278" s="232">
        <v>0</v>
      </c>
      <c r="M278" s="231"/>
      <c r="N278" s="233">
        <f>ROUND($L$278*$K$278,2)</f>
        <v>0</v>
      </c>
      <c r="O278" s="231"/>
      <c r="P278" s="231"/>
      <c r="Q278" s="231"/>
      <c r="R278" s="25"/>
      <c r="T278" s="147"/>
      <c r="U278" s="31" t="s">
        <v>44</v>
      </c>
      <c r="V278" s="24"/>
      <c r="W278" s="148">
        <f>$V$278*$K$278</f>
        <v>0</v>
      </c>
      <c r="X278" s="148">
        <v>0.00038</v>
      </c>
      <c r="Y278" s="148">
        <f>$X$278*$K$278</f>
        <v>0.0646</v>
      </c>
      <c r="Z278" s="148">
        <v>0</v>
      </c>
      <c r="AA278" s="149">
        <f>$Z$278*$K$278</f>
        <v>0</v>
      </c>
      <c r="AR278" s="6" t="s">
        <v>240</v>
      </c>
      <c r="AT278" s="6" t="s">
        <v>150</v>
      </c>
      <c r="AU278" s="6" t="s">
        <v>99</v>
      </c>
      <c r="AY278" s="6" t="s">
        <v>149</v>
      </c>
      <c r="BE278" s="93">
        <f>IF($U$278="základní",$N$278,0)</f>
        <v>0</v>
      </c>
      <c r="BF278" s="93">
        <f>IF($U$278="snížená",$N$278,0)</f>
        <v>0</v>
      </c>
      <c r="BG278" s="93">
        <f>IF($U$278="zákl. přenesená",$N$278,0)</f>
        <v>0</v>
      </c>
      <c r="BH278" s="93">
        <f>IF($U$278="sníž. přenesená",$N$278,0)</f>
        <v>0</v>
      </c>
      <c r="BI278" s="93">
        <f>IF($U$278="nulová",$N$278,0)</f>
        <v>0</v>
      </c>
      <c r="BJ278" s="6" t="s">
        <v>22</v>
      </c>
      <c r="BK278" s="93">
        <f>ROUND($L$278*$K$278,2)</f>
        <v>0</v>
      </c>
      <c r="BL278" s="6" t="s">
        <v>240</v>
      </c>
      <c r="BM278" s="6" t="s">
        <v>462</v>
      </c>
    </row>
    <row r="279" spans="2:51" s="6" customFormat="1" ht="18.75" customHeight="1">
      <c r="B279" s="150"/>
      <c r="C279" s="151"/>
      <c r="D279" s="151"/>
      <c r="E279" s="151"/>
      <c r="F279" s="235" t="s">
        <v>463</v>
      </c>
      <c r="G279" s="236"/>
      <c r="H279" s="236"/>
      <c r="I279" s="236"/>
      <c r="J279" s="151"/>
      <c r="K279" s="152">
        <v>170</v>
      </c>
      <c r="L279" s="151"/>
      <c r="M279" s="151"/>
      <c r="N279" s="151"/>
      <c r="O279" s="151"/>
      <c r="P279" s="151"/>
      <c r="Q279" s="151"/>
      <c r="R279" s="153"/>
      <c r="T279" s="154"/>
      <c r="U279" s="151"/>
      <c r="V279" s="151"/>
      <c r="W279" s="151"/>
      <c r="X279" s="151"/>
      <c r="Y279" s="151"/>
      <c r="Z279" s="151"/>
      <c r="AA279" s="155"/>
      <c r="AT279" s="156" t="s">
        <v>159</v>
      </c>
      <c r="AU279" s="156" t="s">
        <v>99</v>
      </c>
      <c r="AV279" s="156" t="s">
        <v>99</v>
      </c>
      <c r="AW279" s="156" t="s">
        <v>109</v>
      </c>
      <c r="AX279" s="156" t="s">
        <v>22</v>
      </c>
      <c r="AY279" s="156" t="s">
        <v>149</v>
      </c>
    </row>
    <row r="280" spans="2:65" s="6" customFormat="1" ht="15.75" customHeight="1">
      <c r="B280" s="23"/>
      <c r="C280" s="164" t="s">
        <v>464</v>
      </c>
      <c r="D280" s="164" t="s">
        <v>246</v>
      </c>
      <c r="E280" s="165" t="s">
        <v>465</v>
      </c>
      <c r="F280" s="239" t="s">
        <v>466</v>
      </c>
      <c r="G280" s="240"/>
      <c r="H280" s="240"/>
      <c r="I280" s="240"/>
      <c r="J280" s="166" t="s">
        <v>153</v>
      </c>
      <c r="K280" s="167">
        <v>195.5</v>
      </c>
      <c r="L280" s="241">
        <v>0</v>
      </c>
      <c r="M280" s="240"/>
      <c r="N280" s="242">
        <f>ROUND($L$280*$K$280,2)</f>
        <v>0</v>
      </c>
      <c r="O280" s="231"/>
      <c r="P280" s="231"/>
      <c r="Q280" s="231"/>
      <c r="R280" s="25"/>
      <c r="T280" s="147"/>
      <c r="U280" s="31" t="s">
        <v>44</v>
      </c>
      <c r="V280" s="24"/>
      <c r="W280" s="148">
        <f>$V$280*$K$280</f>
        <v>0</v>
      </c>
      <c r="X280" s="148">
        <v>0.00388</v>
      </c>
      <c r="Y280" s="148">
        <f>$X$280*$K$280</f>
        <v>0.75854</v>
      </c>
      <c r="Z280" s="148">
        <v>0</v>
      </c>
      <c r="AA280" s="149">
        <f>$Z$280*$K$280</f>
        <v>0</v>
      </c>
      <c r="AR280" s="6" t="s">
        <v>329</v>
      </c>
      <c r="AT280" s="6" t="s">
        <v>246</v>
      </c>
      <c r="AU280" s="6" t="s">
        <v>99</v>
      </c>
      <c r="AY280" s="6" t="s">
        <v>149</v>
      </c>
      <c r="BE280" s="93">
        <f>IF($U$280="základní",$N$280,0)</f>
        <v>0</v>
      </c>
      <c r="BF280" s="93">
        <f>IF($U$280="snížená",$N$280,0)</f>
        <v>0</v>
      </c>
      <c r="BG280" s="93">
        <f>IF($U$280="zákl. přenesená",$N$280,0)</f>
        <v>0</v>
      </c>
      <c r="BH280" s="93">
        <f>IF($U$280="sníž. přenesená",$N$280,0)</f>
        <v>0</v>
      </c>
      <c r="BI280" s="93">
        <f>IF($U$280="nulová",$N$280,0)</f>
        <v>0</v>
      </c>
      <c r="BJ280" s="6" t="s">
        <v>22</v>
      </c>
      <c r="BK280" s="93">
        <f>ROUND($L$280*$K$280,2)</f>
        <v>0</v>
      </c>
      <c r="BL280" s="6" t="s">
        <v>240</v>
      </c>
      <c r="BM280" s="6" t="s">
        <v>467</v>
      </c>
    </row>
    <row r="281" spans="2:63" s="132" customFormat="1" ht="37.5" customHeight="1">
      <c r="B281" s="133"/>
      <c r="C281" s="134"/>
      <c r="D281" s="135" t="s">
        <v>120</v>
      </c>
      <c r="E281" s="135"/>
      <c r="F281" s="135"/>
      <c r="G281" s="135"/>
      <c r="H281" s="135"/>
      <c r="I281" s="135"/>
      <c r="J281" s="135"/>
      <c r="K281" s="135"/>
      <c r="L281" s="135"/>
      <c r="M281" s="135"/>
      <c r="N281" s="226">
        <f>$BK$281</f>
        <v>0</v>
      </c>
      <c r="O281" s="246"/>
      <c r="P281" s="246"/>
      <c r="Q281" s="246"/>
      <c r="R281" s="136"/>
      <c r="T281" s="137"/>
      <c r="U281" s="134"/>
      <c r="V281" s="134"/>
      <c r="W281" s="138">
        <f>$W$282</f>
        <v>0</v>
      </c>
      <c r="X281" s="134"/>
      <c r="Y281" s="138">
        <f>$Y$282</f>
        <v>0</v>
      </c>
      <c r="Z281" s="134"/>
      <c r="AA281" s="139">
        <f>$AA$282</f>
        <v>0</v>
      </c>
      <c r="AR281" s="140" t="s">
        <v>167</v>
      </c>
      <c r="AT281" s="140" t="s">
        <v>78</v>
      </c>
      <c r="AU281" s="140" t="s">
        <v>79</v>
      </c>
      <c r="AY281" s="140" t="s">
        <v>149</v>
      </c>
      <c r="BK281" s="141">
        <f>$BK$282</f>
        <v>0</v>
      </c>
    </row>
    <row r="282" spans="2:63" s="132" customFormat="1" ht="21" customHeight="1">
      <c r="B282" s="133"/>
      <c r="C282" s="134"/>
      <c r="D282" s="142" t="s">
        <v>121</v>
      </c>
      <c r="E282" s="142"/>
      <c r="F282" s="142"/>
      <c r="G282" s="142"/>
      <c r="H282" s="142"/>
      <c r="I282" s="142"/>
      <c r="J282" s="142"/>
      <c r="K282" s="142"/>
      <c r="L282" s="142"/>
      <c r="M282" s="142"/>
      <c r="N282" s="247">
        <f>$BK$282</f>
        <v>0</v>
      </c>
      <c r="O282" s="246"/>
      <c r="P282" s="246"/>
      <c r="Q282" s="246"/>
      <c r="R282" s="136"/>
      <c r="T282" s="137"/>
      <c r="U282" s="134"/>
      <c r="V282" s="134"/>
      <c r="W282" s="138">
        <f>SUM($W$283:$W$284)</f>
        <v>0</v>
      </c>
      <c r="X282" s="134"/>
      <c r="Y282" s="138">
        <f>SUM($Y$283:$Y$284)</f>
        <v>0</v>
      </c>
      <c r="Z282" s="134"/>
      <c r="AA282" s="139">
        <f>SUM($AA$283:$AA$284)</f>
        <v>0</v>
      </c>
      <c r="AR282" s="140" t="s">
        <v>167</v>
      </c>
      <c r="AT282" s="140" t="s">
        <v>78</v>
      </c>
      <c r="AU282" s="140" t="s">
        <v>22</v>
      </c>
      <c r="AY282" s="140" t="s">
        <v>149</v>
      </c>
      <c r="BK282" s="141">
        <f>SUM($BK$283:$BK$284)</f>
        <v>0</v>
      </c>
    </row>
    <row r="283" spans="2:65" s="6" customFormat="1" ht="27" customHeight="1">
      <c r="B283" s="23"/>
      <c r="C283" s="143" t="s">
        <v>468</v>
      </c>
      <c r="D283" s="143" t="s">
        <v>150</v>
      </c>
      <c r="E283" s="144" t="s">
        <v>469</v>
      </c>
      <c r="F283" s="230" t="s">
        <v>470</v>
      </c>
      <c r="G283" s="231"/>
      <c r="H283" s="231"/>
      <c r="I283" s="231"/>
      <c r="J283" s="145" t="s">
        <v>373</v>
      </c>
      <c r="K283" s="146">
        <v>200</v>
      </c>
      <c r="L283" s="232">
        <v>0</v>
      </c>
      <c r="M283" s="231"/>
      <c r="N283" s="233">
        <f>ROUND($L$283*$K$283,2)</f>
        <v>0</v>
      </c>
      <c r="O283" s="231"/>
      <c r="P283" s="231"/>
      <c r="Q283" s="231"/>
      <c r="R283" s="25"/>
      <c r="T283" s="147"/>
      <c r="U283" s="31" t="s">
        <v>44</v>
      </c>
      <c r="V283" s="24"/>
      <c r="W283" s="148">
        <f>$V$283*$K$283</f>
        <v>0</v>
      </c>
      <c r="X283" s="148">
        <v>0</v>
      </c>
      <c r="Y283" s="148">
        <f>$X$283*$K$283</f>
        <v>0</v>
      </c>
      <c r="Z283" s="148">
        <v>0</v>
      </c>
      <c r="AA283" s="149">
        <f>$Z$283*$K$283</f>
        <v>0</v>
      </c>
      <c r="AR283" s="6" t="s">
        <v>471</v>
      </c>
      <c r="AT283" s="6" t="s">
        <v>150</v>
      </c>
      <c r="AU283" s="6" t="s">
        <v>99</v>
      </c>
      <c r="AY283" s="6" t="s">
        <v>149</v>
      </c>
      <c r="BE283" s="93">
        <f>IF($U$283="základní",$N$283,0)</f>
        <v>0</v>
      </c>
      <c r="BF283" s="93">
        <f>IF($U$283="snížená",$N$283,0)</f>
        <v>0</v>
      </c>
      <c r="BG283" s="93">
        <f>IF($U$283="zákl. přenesená",$N$283,0)</f>
        <v>0</v>
      </c>
      <c r="BH283" s="93">
        <f>IF($U$283="sníž. přenesená",$N$283,0)</f>
        <v>0</v>
      </c>
      <c r="BI283" s="93">
        <f>IF($U$283="nulová",$N$283,0)</f>
        <v>0</v>
      </c>
      <c r="BJ283" s="6" t="s">
        <v>22</v>
      </c>
      <c r="BK283" s="93">
        <f>ROUND($L$283*$K$283,2)</f>
        <v>0</v>
      </c>
      <c r="BL283" s="6" t="s">
        <v>471</v>
      </c>
      <c r="BM283" s="6" t="s">
        <v>472</v>
      </c>
    </row>
    <row r="284" spans="2:51" s="6" customFormat="1" ht="18.75" customHeight="1">
      <c r="B284" s="150"/>
      <c r="C284" s="151"/>
      <c r="D284" s="151"/>
      <c r="E284" s="151"/>
      <c r="F284" s="235" t="s">
        <v>473</v>
      </c>
      <c r="G284" s="236"/>
      <c r="H284" s="236"/>
      <c r="I284" s="236"/>
      <c r="J284" s="151"/>
      <c r="K284" s="152">
        <v>200</v>
      </c>
      <c r="L284" s="151"/>
      <c r="M284" s="151"/>
      <c r="N284" s="151"/>
      <c r="O284" s="151"/>
      <c r="P284" s="151"/>
      <c r="Q284" s="151"/>
      <c r="R284" s="153"/>
      <c r="T284" s="154"/>
      <c r="U284" s="151"/>
      <c r="V284" s="151"/>
      <c r="W284" s="151"/>
      <c r="X284" s="151"/>
      <c r="Y284" s="151"/>
      <c r="Z284" s="151"/>
      <c r="AA284" s="155"/>
      <c r="AT284" s="156" t="s">
        <v>159</v>
      </c>
      <c r="AU284" s="156" t="s">
        <v>99</v>
      </c>
      <c r="AV284" s="156" t="s">
        <v>99</v>
      </c>
      <c r="AW284" s="156" t="s">
        <v>109</v>
      </c>
      <c r="AX284" s="156" t="s">
        <v>22</v>
      </c>
      <c r="AY284" s="156" t="s">
        <v>149</v>
      </c>
    </row>
    <row r="285" spans="2:63" s="132" customFormat="1" ht="37.5" customHeight="1">
      <c r="B285" s="133"/>
      <c r="C285" s="134"/>
      <c r="D285" s="135" t="s">
        <v>122</v>
      </c>
      <c r="E285" s="135"/>
      <c r="F285" s="135"/>
      <c r="G285" s="135"/>
      <c r="H285" s="135"/>
      <c r="I285" s="135"/>
      <c r="J285" s="135"/>
      <c r="K285" s="135"/>
      <c r="L285" s="135"/>
      <c r="M285" s="135"/>
      <c r="N285" s="226">
        <f>$BK$285</f>
        <v>0</v>
      </c>
      <c r="O285" s="246"/>
      <c r="P285" s="246"/>
      <c r="Q285" s="246"/>
      <c r="R285" s="136"/>
      <c r="T285" s="137"/>
      <c r="U285" s="134"/>
      <c r="V285" s="134"/>
      <c r="W285" s="138">
        <f>$W$286</f>
        <v>0</v>
      </c>
      <c r="X285" s="134"/>
      <c r="Y285" s="138">
        <f>$Y$286</f>
        <v>0</v>
      </c>
      <c r="Z285" s="134"/>
      <c r="AA285" s="139">
        <f>$AA$286</f>
        <v>0</v>
      </c>
      <c r="AR285" s="140" t="s">
        <v>179</v>
      </c>
      <c r="AT285" s="140" t="s">
        <v>78</v>
      </c>
      <c r="AU285" s="140" t="s">
        <v>79</v>
      </c>
      <c r="AY285" s="140" t="s">
        <v>149</v>
      </c>
      <c r="BK285" s="141">
        <f>$BK$286</f>
        <v>0</v>
      </c>
    </row>
    <row r="286" spans="2:63" s="132" customFormat="1" ht="21" customHeight="1">
      <c r="B286" s="133"/>
      <c r="C286" s="134"/>
      <c r="D286" s="142" t="s">
        <v>123</v>
      </c>
      <c r="E286" s="142"/>
      <c r="F286" s="142"/>
      <c r="G286" s="142"/>
      <c r="H286" s="142"/>
      <c r="I286" s="142"/>
      <c r="J286" s="142"/>
      <c r="K286" s="142"/>
      <c r="L286" s="142"/>
      <c r="M286" s="142"/>
      <c r="N286" s="247">
        <f>$BK$286</f>
        <v>0</v>
      </c>
      <c r="O286" s="246"/>
      <c r="P286" s="246"/>
      <c r="Q286" s="246"/>
      <c r="R286" s="136"/>
      <c r="T286" s="137"/>
      <c r="U286" s="134"/>
      <c r="V286" s="134"/>
      <c r="W286" s="138">
        <f>$W$287</f>
        <v>0</v>
      </c>
      <c r="X286" s="134"/>
      <c r="Y286" s="138">
        <f>$Y$287</f>
        <v>0</v>
      </c>
      <c r="Z286" s="134"/>
      <c r="AA286" s="139">
        <f>$AA$287</f>
        <v>0</v>
      </c>
      <c r="AR286" s="140" t="s">
        <v>179</v>
      </c>
      <c r="AT286" s="140" t="s">
        <v>78</v>
      </c>
      <c r="AU286" s="140" t="s">
        <v>22</v>
      </c>
      <c r="AY286" s="140" t="s">
        <v>149</v>
      </c>
      <c r="BK286" s="141">
        <f>$BK$287</f>
        <v>0</v>
      </c>
    </row>
    <row r="287" spans="2:65" s="6" customFormat="1" ht="15.75" customHeight="1">
      <c r="B287" s="23"/>
      <c r="C287" s="143" t="s">
        <v>474</v>
      </c>
      <c r="D287" s="143" t="s">
        <v>150</v>
      </c>
      <c r="E287" s="144" t="s">
        <v>475</v>
      </c>
      <c r="F287" s="230" t="s">
        <v>476</v>
      </c>
      <c r="G287" s="231"/>
      <c r="H287" s="231"/>
      <c r="I287" s="231"/>
      <c r="J287" s="145" t="s">
        <v>477</v>
      </c>
      <c r="K287" s="146">
        <v>1</v>
      </c>
      <c r="L287" s="232">
        <v>0</v>
      </c>
      <c r="M287" s="231"/>
      <c r="N287" s="233">
        <f>ROUND($L$287*$K$287,2)</f>
        <v>0</v>
      </c>
      <c r="O287" s="231"/>
      <c r="P287" s="231"/>
      <c r="Q287" s="231"/>
      <c r="R287" s="25"/>
      <c r="T287" s="147"/>
      <c r="U287" s="31" t="s">
        <v>44</v>
      </c>
      <c r="V287" s="24"/>
      <c r="W287" s="148">
        <f>$V$287*$K$287</f>
        <v>0</v>
      </c>
      <c r="X287" s="148">
        <v>0</v>
      </c>
      <c r="Y287" s="148">
        <f>$X$287*$K$287</f>
        <v>0</v>
      </c>
      <c r="Z287" s="148">
        <v>0</v>
      </c>
      <c r="AA287" s="149">
        <f>$Z$287*$K$287</f>
        <v>0</v>
      </c>
      <c r="AR287" s="6" t="s">
        <v>478</v>
      </c>
      <c r="AT287" s="6" t="s">
        <v>150</v>
      </c>
      <c r="AU287" s="6" t="s">
        <v>99</v>
      </c>
      <c r="AY287" s="6" t="s">
        <v>149</v>
      </c>
      <c r="BE287" s="93">
        <f>IF($U$287="základní",$N$287,0)</f>
        <v>0</v>
      </c>
      <c r="BF287" s="93">
        <f>IF($U$287="snížená",$N$287,0)</f>
        <v>0</v>
      </c>
      <c r="BG287" s="93">
        <f>IF($U$287="zákl. přenesená",$N$287,0)</f>
        <v>0</v>
      </c>
      <c r="BH287" s="93">
        <f>IF($U$287="sníž. přenesená",$N$287,0)</f>
        <v>0</v>
      </c>
      <c r="BI287" s="93">
        <f>IF($U$287="nulová",$N$287,0)</f>
        <v>0</v>
      </c>
      <c r="BJ287" s="6" t="s">
        <v>22</v>
      </c>
      <c r="BK287" s="93">
        <f>ROUND($L$287*$K$287,2)</f>
        <v>0</v>
      </c>
      <c r="BL287" s="6" t="s">
        <v>478</v>
      </c>
      <c r="BM287" s="6" t="s">
        <v>479</v>
      </c>
    </row>
    <row r="288" spans="2:63" s="6" customFormat="1" ht="51" customHeight="1">
      <c r="B288" s="23"/>
      <c r="C288" s="24"/>
      <c r="D288" s="135" t="s">
        <v>480</v>
      </c>
      <c r="E288" s="24"/>
      <c r="F288" s="24"/>
      <c r="G288" s="24"/>
      <c r="H288" s="24"/>
      <c r="I288" s="24"/>
      <c r="J288" s="24"/>
      <c r="K288" s="24"/>
      <c r="L288" s="24"/>
      <c r="M288" s="24"/>
      <c r="N288" s="226">
        <f>$BK$288</f>
        <v>0</v>
      </c>
      <c r="O288" s="194"/>
      <c r="P288" s="194"/>
      <c r="Q288" s="194"/>
      <c r="R288" s="25"/>
      <c r="T288" s="64"/>
      <c r="U288" s="24"/>
      <c r="V288" s="24"/>
      <c r="W288" s="24"/>
      <c r="X288" s="24"/>
      <c r="Y288" s="24"/>
      <c r="Z288" s="24"/>
      <c r="AA288" s="65"/>
      <c r="AT288" s="6" t="s">
        <v>78</v>
      </c>
      <c r="AU288" s="6" t="s">
        <v>79</v>
      </c>
      <c r="AY288" s="6" t="s">
        <v>481</v>
      </c>
      <c r="BK288" s="93">
        <f>SUM($BK$289:$BK$291)</f>
        <v>0</v>
      </c>
    </row>
    <row r="289" spans="2:63" s="6" customFormat="1" ht="23.25" customHeight="1">
      <c r="B289" s="23"/>
      <c r="C289" s="168"/>
      <c r="D289" s="168" t="s">
        <v>150</v>
      </c>
      <c r="E289" s="169"/>
      <c r="F289" s="243"/>
      <c r="G289" s="244"/>
      <c r="H289" s="244"/>
      <c r="I289" s="244"/>
      <c r="J289" s="170"/>
      <c r="K289" s="171"/>
      <c r="L289" s="232"/>
      <c r="M289" s="231"/>
      <c r="N289" s="233">
        <f>$BK$289</f>
        <v>0</v>
      </c>
      <c r="O289" s="231"/>
      <c r="P289" s="231"/>
      <c r="Q289" s="231"/>
      <c r="R289" s="25"/>
      <c r="T289" s="147"/>
      <c r="U289" s="172" t="s">
        <v>44</v>
      </c>
      <c r="V289" s="24"/>
      <c r="W289" s="24"/>
      <c r="X289" s="24"/>
      <c r="Y289" s="24"/>
      <c r="Z289" s="24"/>
      <c r="AA289" s="65"/>
      <c r="AT289" s="6" t="s">
        <v>481</v>
      </c>
      <c r="AU289" s="6" t="s">
        <v>22</v>
      </c>
      <c r="AY289" s="6" t="s">
        <v>481</v>
      </c>
      <c r="BE289" s="93">
        <f>IF($U$289="základní",$N$289,0)</f>
        <v>0</v>
      </c>
      <c r="BF289" s="93">
        <f>IF($U$289="snížená",$N$289,0)</f>
        <v>0</v>
      </c>
      <c r="BG289" s="93">
        <f>IF($U$289="zákl. přenesená",$N$289,0)</f>
        <v>0</v>
      </c>
      <c r="BH289" s="93">
        <f>IF($U$289="sníž. přenesená",$N$289,0)</f>
        <v>0</v>
      </c>
      <c r="BI289" s="93">
        <f>IF($U$289="nulová",$N$289,0)</f>
        <v>0</v>
      </c>
      <c r="BJ289" s="6" t="s">
        <v>22</v>
      </c>
      <c r="BK289" s="93">
        <f>$L$289*$K$289</f>
        <v>0</v>
      </c>
    </row>
    <row r="290" spans="2:63" s="6" customFormat="1" ht="23.25" customHeight="1">
      <c r="B290" s="23"/>
      <c r="C290" s="168"/>
      <c r="D290" s="168" t="s">
        <v>150</v>
      </c>
      <c r="E290" s="169"/>
      <c r="F290" s="243"/>
      <c r="G290" s="244"/>
      <c r="H290" s="244"/>
      <c r="I290" s="244"/>
      <c r="J290" s="170"/>
      <c r="K290" s="171"/>
      <c r="L290" s="232"/>
      <c r="M290" s="231"/>
      <c r="N290" s="233">
        <f>$BK$290</f>
        <v>0</v>
      </c>
      <c r="O290" s="231"/>
      <c r="P290" s="231"/>
      <c r="Q290" s="231"/>
      <c r="R290" s="25"/>
      <c r="T290" s="147"/>
      <c r="U290" s="172" t="s">
        <v>44</v>
      </c>
      <c r="V290" s="24"/>
      <c r="W290" s="24"/>
      <c r="X290" s="24"/>
      <c r="Y290" s="24"/>
      <c r="Z290" s="24"/>
      <c r="AA290" s="65"/>
      <c r="AT290" s="6" t="s">
        <v>481</v>
      </c>
      <c r="AU290" s="6" t="s">
        <v>22</v>
      </c>
      <c r="AY290" s="6" t="s">
        <v>481</v>
      </c>
      <c r="BE290" s="93">
        <f>IF($U$290="základní",$N$290,0)</f>
        <v>0</v>
      </c>
      <c r="BF290" s="93">
        <f>IF($U$290="snížená",$N$290,0)</f>
        <v>0</v>
      </c>
      <c r="BG290" s="93">
        <f>IF($U$290="zákl. přenesená",$N$290,0)</f>
        <v>0</v>
      </c>
      <c r="BH290" s="93">
        <f>IF($U$290="sníž. přenesená",$N$290,0)</f>
        <v>0</v>
      </c>
      <c r="BI290" s="93">
        <f>IF($U$290="nulová",$N$290,0)</f>
        <v>0</v>
      </c>
      <c r="BJ290" s="6" t="s">
        <v>22</v>
      </c>
      <c r="BK290" s="93">
        <f>$L$290*$K$290</f>
        <v>0</v>
      </c>
    </row>
    <row r="291" spans="2:63" s="6" customFormat="1" ht="23.25" customHeight="1">
      <c r="B291" s="23"/>
      <c r="C291" s="168"/>
      <c r="D291" s="168" t="s">
        <v>150</v>
      </c>
      <c r="E291" s="169"/>
      <c r="F291" s="243"/>
      <c r="G291" s="244"/>
      <c r="H291" s="244"/>
      <c r="I291" s="244"/>
      <c r="J291" s="170"/>
      <c r="K291" s="171"/>
      <c r="L291" s="232"/>
      <c r="M291" s="231"/>
      <c r="N291" s="233">
        <f>$BK$291</f>
        <v>0</v>
      </c>
      <c r="O291" s="231"/>
      <c r="P291" s="231"/>
      <c r="Q291" s="231"/>
      <c r="R291" s="25"/>
      <c r="T291" s="147"/>
      <c r="U291" s="172" t="s">
        <v>44</v>
      </c>
      <c r="V291" s="43"/>
      <c r="W291" s="43"/>
      <c r="X291" s="43"/>
      <c r="Y291" s="43"/>
      <c r="Z291" s="43"/>
      <c r="AA291" s="45"/>
      <c r="AT291" s="6" t="s">
        <v>481</v>
      </c>
      <c r="AU291" s="6" t="s">
        <v>22</v>
      </c>
      <c r="AY291" s="6" t="s">
        <v>481</v>
      </c>
      <c r="BE291" s="93">
        <f>IF($U$291="základní",$N$291,0)</f>
        <v>0</v>
      </c>
      <c r="BF291" s="93">
        <f>IF($U$291="snížená",$N$291,0)</f>
        <v>0</v>
      </c>
      <c r="BG291" s="93">
        <f>IF($U$291="zákl. přenesená",$N$291,0)</f>
        <v>0</v>
      </c>
      <c r="BH291" s="93">
        <f>IF($U$291="sníž. přenesená",$N$291,0)</f>
        <v>0</v>
      </c>
      <c r="BI291" s="93">
        <f>IF($U$291="nulová",$N$291,0)</f>
        <v>0</v>
      </c>
      <c r="BJ291" s="6" t="s">
        <v>22</v>
      </c>
      <c r="BK291" s="93">
        <f>$L$291*$K$291</f>
        <v>0</v>
      </c>
    </row>
    <row r="292" spans="2:18" s="6" customFormat="1" ht="7.5" customHeight="1"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8"/>
    </row>
    <row r="293" s="2" customFormat="1" ht="14.25" customHeight="1"/>
  </sheetData>
  <sheetProtection password="CC35" sheet="1" objects="1" scenarios="1" formatColumns="0" formatRows="0" sort="0" autoFilter="0"/>
  <mergeCells count="367">
    <mergeCell ref="H1:K1"/>
    <mergeCell ref="S2:AC2"/>
    <mergeCell ref="N228:Q228"/>
    <mergeCell ref="N272:Q272"/>
    <mergeCell ref="N273:Q273"/>
    <mergeCell ref="N281:Q281"/>
    <mergeCell ref="N282:Q282"/>
    <mergeCell ref="N285:Q285"/>
    <mergeCell ref="N130:Q130"/>
    <mergeCell ref="N131:Q131"/>
    <mergeCell ref="N132:Q132"/>
    <mergeCell ref="N169:Q169"/>
    <mergeCell ref="N181:Q181"/>
    <mergeCell ref="N193:Q193"/>
    <mergeCell ref="F290:I290"/>
    <mergeCell ref="L290:M290"/>
    <mergeCell ref="N290:Q290"/>
    <mergeCell ref="F291:I291"/>
    <mergeCell ref="L291:M291"/>
    <mergeCell ref="N291:Q291"/>
    <mergeCell ref="F284:I284"/>
    <mergeCell ref="F287:I287"/>
    <mergeCell ref="L287:M287"/>
    <mergeCell ref="N287:Q287"/>
    <mergeCell ref="F289:I289"/>
    <mergeCell ref="L289:M289"/>
    <mergeCell ref="N289:Q289"/>
    <mergeCell ref="N286:Q286"/>
    <mergeCell ref="N288:Q288"/>
    <mergeCell ref="F279:I279"/>
    <mergeCell ref="F280:I280"/>
    <mergeCell ref="L280:M280"/>
    <mergeCell ref="N280:Q280"/>
    <mergeCell ref="F283:I283"/>
    <mergeCell ref="L283:M283"/>
    <mergeCell ref="N283:Q283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70:I270"/>
    <mergeCell ref="L270:M270"/>
    <mergeCell ref="N270:Q270"/>
    <mergeCell ref="F271:I271"/>
    <mergeCell ref="F274:I274"/>
    <mergeCell ref="L274:M274"/>
    <mergeCell ref="N274:Q274"/>
    <mergeCell ref="F266:I266"/>
    <mergeCell ref="F267:I267"/>
    <mergeCell ref="L267:M267"/>
    <mergeCell ref="N267:Q267"/>
    <mergeCell ref="F268:I268"/>
    <mergeCell ref="F269:I269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58:I258"/>
    <mergeCell ref="L258:M258"/>
    <mergeCell ref="N258:Q258"/>
    <mergeCell ref="F259:I259"/>
    <mergeCell ref="F260:I260"/>
    <mergeCell ref="F261:I261"/>
    <mergeCell ref="L261:M261"/>
    <mergeCell ref="N261:Q261"/>
    <mergeCell ref="F254:I254"/>
    <mergeCell ref="L254:M254"/>
    <mergeCell ref="N254:Q254"/>
    <mergeCell ref="F255:I255"/>
    <mergeCell ref="F256:I256"/>
    <mergeCell ref="F257:I257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39:I239"/>
    <mergeCell ref="L239:M239"/>
    <mergeCell ref="N239:Q239"/>
    <mergeCell ref="F240:I240"/>
    <mergeCell ref="F241:I241"/>
    <mergeCell ref="L241:M241"/>
    <mergeCell ref="N241:Q241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F233:I233"/>
    <mergeCell ref="F234:I234"/>
    <mergeCell ref="L234:M234"/>
    <mergeCell ref="N234:Q234"/>
    <mergeCell ref="F235:I235"/>
    <mergeCell ref="F229:I229"/>
    <mergeCell ref="L229:M229"/>
    <mergeCell ref="N229:Q229"/>
    <mergeCell ref="F230:I230"/>
    <mergeCell ref="F231:I231"/>
    <mergeCell ref="L231:M231"/>
    <mergeCell ref="N231:Q231"/>
    <mergeCell ref="F223:I223"/>
    <mergeCell ref="F225:I225"/>
    <mergeCell ref="L225:M225"/>
    <mergeCell ref="N225:Q225"/>
    <mergeCell ref="F226:I226"/>
    <mergeCell ref="F227:I227"/>
    <mergeCell ref="N224:Q224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1:I211"/>
    <mergeCell ref="F212:I212"/>
    <mergeCell ref="F213:I213"/>
    <mergeCell ref="L213:M213"/>
    <mergeCell ref="N213:Q213"/>
    <mergeCell ref="F214:I214"/>
    <mergeCell ref="F206:I206"/>
    <mergeCell ref="F207:I207"/>
    <mergeCell ref="L207:M207"/>
    <mergeCell ref="N207:Q207"/>
    <mergeCell ref="F208:I208"/>
    <mergeCell ref="F210:I210"/>
    <mergeCell ref="L210:M210"/>
    <mergeCell ref="N210:Q210"/>
    <mergeCell ref="N209:Q209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198:I198"/>
    <mergeCell ref="F199:I199"/>
    <mergeCell ref="F200:I200"/>
    <mergeCell ref="L200:M200"/>
    <mergeCell ref="N200:Q200"/>
    <mergeCell ref="F201:I201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89:I189"/>
    <mergeCell ref="F190:I190"/>
    <mergeCell ref="L190:M190"/>
    <mergeCell ref="N190:Q190"/>
    <mergeCell ref="F191:I191"/>
    <mergeCell ref="F192:I192"/>
    <mergeCell ref="F185:I185"/>
    <mergeCell ref="L185:M185"/>
    <mergeCell ref="N185:Q185"/>
    <mergeCell ref="F186:I186"/>
    <mergeCell ref="F187:I187"/>
    <mergeCell ref="F188:I188"/>
    <mergeCell ref="F180:I180"/>
    <mergeCell ref="F182:I182"/>
    <mergeCell ref="L182:M182"/>
    <mergeCell ref="N182:Q182"/>
    <mergeCell ref="F183:I183"/>
    <mergeCell ref="F184:I184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73:I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F172:I172"/>
    <mergeCell ref="L172:M172"/>
    <mergeCell ref="N172:Q172"/>
    <mergeCell ref="F165:I165"/>
    <mergeCell ref="F166:I166"/>
    <mergeCell ref="L166:M166"/>
    <mergeCell ref="N166:Q166"/>
    <mergeCell ref="F167:I167"/>
    <mergeCell ref="F168:I168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57:I157"/>
    <mergeCell ref="F158:I158"/>
    <mergeCell ref="F159:I159"/>
    <mergeCell ref="F160:I160"/>
    <mergeCell ref="L160:M160"/>
    <mergeCell ref="N160:Q160"/>
    <mergeCell ref="F153:I153"/>
    <mergeCell ref="F154:I154"/>
    <mergeCell ref="L154:M154"/>
    <mergeCell ref="N154:Q154"/>
    <mergeCell ref="F155:I155"/>
    <mergeCell ref="F156:I156"/>
    <mergeCell ref="F149:I149"/>
    <mergeCell ref="F150:I150"/>
    <mergeCell ref="F151:I151"/>
    <mergeCell ref="L151:M151"/>
    <mergeCell ref="N151:Q151"/>
    <mergeCell ref="F152:I152"/>
    <mergeCell ref="F145:I145"/>
    <mergeCell ref="F146:I146"/>
    <mergeCell ref="L146:M146"/>
    <mergeCell ref="N146:Q146"/>
    <mergeCell ref="F147:I147"/>
    <mergeCell ref="F148:I148"/>
    <mergeCell ref="N141:Q141"/>
    <mergeCell ref="F142:I142"/>
    <mergeCell ref="F143:I143"/>
    <mergeCell ref="L143:M143"/>
    <mergeCell ref="N143:Q143"/>
    <mergeCell ref="F144:I144"/>
    <mergeCell ref="F137:I137"/>
    <mergeCell ref="F138:I138"/>
    <mergeCell ref="F139:I139"/>
    <mergeCell ref="F140:I140"/>
    <mergeCell ref="F141:I141"/>
    <mergeCell ref="L141:M141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5:Q105"/>
    <mergeCell ref="D106:H106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89:D292">
      <formula1>"K,M"</formula1>
    </dataValidation>
    <dataValidation type="list" allowBlank="1" showInputMessage="1" showErrorMessage="1" error="Povoleny jsou hodnoty základní, snížená, zákl. přenesená, sníž. přenesená, nulová." sqref="U289:U29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3"/>
      <c r="B1" s="250"/>
      <c r="C1" s="250"/>
      <c r="D1" s="251" t="s">
        <v>1</v>
      </c>
      <c r="E1" s="250"/>
      <c r="F1" s="252" t="s">
        <v>526</v>
      </c>
      <c r="G1" s="252"/>
      <c r="H1" s="254" t="s">
        <v>527</v>
      </c>
      <c r="I1" s="254"/>
      <c r="J1" s="254"/>
      <c r="K1" s="254"/>
      <c r="L1" s="252" t="s">
        <v>528</v>
      </c>
      <c r="M1" s="250"/>
      <c r="N1" s="250"/>
      <c r="O1" s="251" t="s">
        <v>98</v>
      </c>
      <c r="P1" s="250"/>
      <c r="Q1" s="250"/>
      <c r="R1" s="250"/>
      <c r="S1" s="252" t="s">
        <v>529</v>
      </c>
      <c r="T1" s="252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75" t="s">
        <v>100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Kamenné mosty, most ev.č.33736-1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101</v>
      </c>
      <c r="E7" s="24"/>
      <c r="F7" s="181" t="s">
        <v>482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26.05.2015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31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/>
      <c r="P17" s="194"/>
      <c r="Q17" s="24"/>
      <c r="R17" s="25"/>
    </row>
    <row r="18" spans="2:18" s="6" customFormat="1" ht="18.75" customHeight="1">
      <c r="B18" s="23"/>
      <c r="C18" s="24"/>
      <c r="D18" s="24"/>
      <c r="E18" s="16" t="s">
        <v>103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80"/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/>
      <c r="P20" s="194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80"/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104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92</v>
      </c>
      <c r="E28" s="24"/>
      <c r="F28" s="24"/>
      <c r="G28" s="24"/>
      <c r="H28" s="24"/>
      <c r="I28" s="24"/>
      <c r="J28" s="24"/>
      <c r="K28" s="24"/>
      <c r="L28" s="24"/>
      <c r="M28" s="184">
        <f>$N$93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20">
        <f>ROUND((((SUM($BE$93:$BE$100)+SUM($BE$118:$BE$152))+SUM($BE$154:$BE$156))),2)</f>
        <v>0</v>
      </c>
      <c r="I32" s="194"/>
      <c r="J32" s="194"/>
      <c r="K32" s="24"/>
      <c r="L32" s="24"/>
      <c r="M32" s="220">
        <f>ROUND(((ROUND((SUM($BE$93:$BE$100)+SUM($BE$118:$BE$152)),2)*$F$32)+SUM($BE$154:$BE$156)*$F$32),2)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20">
        <f>ROUND((((SUM($BF$93:$BF$100)+SUM($BF$118:$BF$152))+SUM($BF$154:$BF$156))),2)</f>
        <v>0</v>
      </c>
      <c r="I33" s="194"/>
      <c r="J33" s="194"/>
      <c r="K33" s="24"/>
      <c r="L33" s="24"/>
      <c r="M33" s="220">
        <f>ROUND(((ROUND((SUM($BF$93:$BF$100)+SUM($BF$118:$BF$152)),2)*$F$33)+SUM($BF$154:$BF$156)*$F$33),2)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20">
        <f>ROUND((((SUM($BG$93:$BG$100)+SUM($BG$118:$BG$152))+SUM($BG$154:$BG$156))),2)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20">
        <f>ROUND((((SUM($BH$93:$BH$100)+SUM($BH$118:$BH$152))+SUM($BH$154:$BH$156))),2)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20">
        <f>ROUND((((SUM($BI$93:$BI$100)+SUM($BI$118:$BI$152))+SUM($BI$154:$BI$156))),2)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105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Kamenné mosty, most ev.č.33736-1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101</v>
      </c>
      <c r="D79" s="24"/>
      <c r="E79" s="24"/>
      <c r="F79" s="195" t="str">
        <f>$F$7</f>
        <v>SO 901 - DIO - Dopravně inženýrská opatření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26.05.2015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80" t="str">
        <f>$E$18</f>
        <v>Ing. Pelant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Ing.Hanzlová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106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107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$N$118</f>
        <v>0</v>
      </c>
      <c r="O88" s="194"/>
      <c r="P88" s="194"/>
      <c r="Q88" s="194"/>
      <c r="R88" s="25"/>
      <c r="T88" s="24"/>
      <c r="U88" s="24"/>
      <c r="AU88" s="6" t="s">
        <v>109</v>
      </c>
    </row>
    <row r="89" spans="2:21" s="76" customFormat="1" ht="25.5" customHeight="1">
      <c r="B89" s="112"/>
      <c r="C89" s="113"/>
      <c r="D89" s="113" t="s">
        <v>110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$N$119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117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$N$120</f>
        <v>0</v>
      </c>
      <c r="O90" s="225"/>
      <c r="P90" s="225"/>
      <c r="Q90" s="225"/>
      <c r="R90" s="117"/>
      <c r="T90" s="89"/>
      <c r="U90" s="89"/>
    </row>
    <row r="91" spans="2:21" s="76" customFormat="1" ht="22.5" customHeight="1">
      <c r="B91" s="112"/>
      <c r="C91" s="113"/>
      <c r="D91" s="113" t="s">
        <v>124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26">
        <f>$N$153</f>
        <v>0</v>
      </c>
      <c r="O91" s="224"/>
      <c r="P91" s="224"/>
      <c r="Q91" s="224"/>
      <c r="R91" s="114"/>
      <c r="T91" s="113"/>
      <c r="U91" s="113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1" t="s">
        <v>125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10">
        <f>ROUND($N$94+$N$95+$N$96+$N$97+$N$98+$N$99,2)</f>
        <v>0</v>
      </c>
      <c r="O93" s="194"/>
      <c r="P93" s="194"/>
      <c r="Q93" s="194"/>
      <c r="R93" s="25"/>
      <c r="T93" s="118"/>
      <c r="U93" s="119" t="s">
        <v>43</v>
      </c>
    </row>
    <row r="94" spans="2:62" s="6" customFormat="1" ht="18.75" customHeight="1">
      <c r="B94" s="23"/>
      <c r="C94" s="24"/>
      <c r="D94" s="209" t="s">
        <v>126</v>
      </c>
      <c r="E94" s="194"/>
      <c r="F94" s="194"/>
      <c r="G94" s="194"/>
      <c r="H94" s="194"/>
      <c r="I94" s="24"/>
      <c r="J94" s="24"/>
      <c r="K94" s="24"/>
      <c r="L94" s="24"/>
      <c r="M94" s="24"/>
      <c r="N94" s="207">
        <f>ROUND($N$88*$T$94,2)</f>
        <v>0</v>
      </c>
      <c r="O94" s="194"/>
      <c r="P94" s="194"/>
      <c r="Q94" s="194"/>
      <c r="R94" s="25"/>
      <c r="T94" s="120"/>
      <c r="U94" s="121" t="s">
        <v>44</v>
      </c>
      <c r="AY94" s="6" t="s">
        <v>127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09" t="s">
        <v>128</v>
      </c>
      <c r="E95" s="194"/>
      <c r="F95" s="194"/>
      <c r="G95" s="194"/>
      <c r="H95" s="194"/>
      <c r="I95" s="24"/>
      <c r="J95" s="24"/>
      <c r="K95" s="24"/>
      <c r="L95" s="24"/>
      <c r="M95" s="24"/>
      <c r="N95" s="207">
        <f>ROUND($N$88*$T$95,2)</f>
        <v>0</v>
      </c>
      <c r="O95" s="194"/>
      <c r="P95" s="194"/>
      <c r="Q95" s="194"/>
      <c r="R95" s="25"/>
      <c r="T95" s="120"/>
      <c r="U95" s="121" t="s">
        <v>44</v>
      </c>
      <c r="AY95" s="6" t="s">
        <v>127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09" t="s">
        <v>129</v>
      </c>
      <c r="E96" s="194"/>
      <c r="F96" s="194"/>
      <c r="G96" s="194"/>
      <c r="H96" s="194"/>
      <c r="I96" s="24"/>
      <c r="J96" s="24"/>
      <c r="K96" s="24"/>
      <c r="L96" s="24"/>
      <c r="M96" s="24"/>
      <c r="N96" s="207">
        <f>ROUND($N$88*$T$96,2)</f>
        <v>0</v>
      </c>
      <c r="O96" s="194"/>
      <c r="P96" s="194"/>
      <c r="Q96" s="194"/>
      <c r="R96" s="25"/>
      <c r="T96" s="120"/>
      <c r="U96" s="121" t="s">
        <v>44</v>
      </c>
      <c r="AY96" s="6" t="s">
        <v>127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209" t="s">
        <v>130</v>
      </c>
      <c r="E97" s="194"/>
      <c r="F97" s="194"/>
      <c r="G97" s="194"/>
      <c r="H97" s="194"/>
      <c r="I97" s="24"/>
      <c r="J97" s="24"/>
      <c r="K97" s="24"/>
      <c r="L97" s="24"/>
      <c r="M97" s="24"/>
      <c r="N97" s="207">
        <f>ROUND($N$88*$T$97,2)</f>
        <v>0</v>
      </c>
      <c r="O97" s="194"/>
      <c r="P97" s="194"/>
      <c r="Q97" s="194"/>
      <c r="R97" s="25"/>
      <c r="T97" s="120"/>
      <c r="U97" s="121" t="s">
        <v>44</v>
      </c>
      <c r="AY97" s="6" t="s">
        <v>127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209" t="s">
        <v>131</v>
      </c>
      <c r="E98" s="194"/>
      <c r="F98" s="194"/>
      <c r="G98" s="194"/>
      <c r="H98" s="194"/>
      <c r="I98" s="24"/>
      <c r="J98" s="24"/>
      <c r="K98" s="24"/>
      <c r="L98" s="24"/>
      <c r="M98" s="24"/>
      <c r="N98" s="207">
        <f>ROUND($N$88*$T$98,2)</f>
        <v>0</v>
      </c>
      <c r="O98" s="194"/>
      <c r="P98" s="194"/>
      <c r="Q98" s="194"/>
      <c r="R98" s="25"/>
      <c r="T98" s="120"/>
      <c r="U98" s="121" t="s">
        <v>44</v>
      </c>
      <c r="AY98" s="6" t="s">
        <v>127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89" t="s">
        <v>132</v>
      </c>
      <c r="E99" s="24"/>
      <c r="F99" s="24"/>
      <c r="G99" s="24"/>
      <c r="H99" s="24"/>
      <c r="I99" s="24"/>
      <c r="J99" s="24"/>
      <c r="K99" s="24"/>
      <c r="L99" s="24"/>
      <c r="M99" s="24"/>
      <c r="N99" s="207">
        <f>ROUND($N$88*$T$99,2)</f>
        <v>0</v>
      </c>
      <c r="O99" s="194"/>
      <c r="P99" s="194"/>
      <c r="Q99" s="194"/>
      <c r="R99" s="25"/>
      <c r="T99" s="122"/>
      <c r="U99" s="123" t="s">
        <v>44</v>
      </c>
      <c r="AY99" s="6" t="s">
        <v>133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0" t="s">
        <v>97</v>
      </c>
      <c r="D101" s="33"/>
      <c r="E101" s="33"/>
      <c r="F101" s="33"/>
      <c r="G101" s="33"/>
      <c r="H101" s="33"/>
      <c r="I101" s="33"/>
      <c r="J101" s="33"/>
      <c r="K101" s="33"/>
      <c r="L101" s="212">
        <f>ROUND(SUM($N$88+$N$93),2)</f>
        <v>0</v>
      </c>
      <c r="M101" s="213"/>
      <c r="N101" s="213"/>
      <c r="O101" s="213"/>
      <c r="P101" s="213"/>
      <c r="Q101" s="213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75" t="s">
        <v>134</v>
      </c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17</v>
      </c>
      <c r="D109" s="24"/>
      <c r="E109" s="24"/>
      <c r="F109" s="215" t="str">
        <f>$F$6</f>
        <v>Kamenné mosty, most ev.č.33736-1</v>
      </c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24"/>
      <c r="R109" s="25"/>
    </row>
    <row r="110" spans="2:18" s="6" customFormat="1" ht="37.5" customHeight="1">
      <c r="B110" s="23"/>
      <c r="C110" s="57" t="s">
        <v>101</v>
      </c>
      <c r="D110" s="24"/>
      <c r="E110" s="24"/>
      <c r="F110" s="195" t="str">
        <f>$F$7</f>
        <v>SO 901 - DIO - Dopravně inženýrská opatření</v>
      </c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8.75" customHeight="1">
      <c r="B112" s="23"/>
      <c r="C112" s="18" t="s">
        <v>23</v>
      </c>
      <c r="D112" s="24"/>
      <c r="E112" s="24"/>
      <c r="F112" s="16" t="str">
        <f>$F$9</f>
        <v> </v>
      </c>
      <c r="G112" s="24"/>
      <c r="H112" s="24"/>
      <c r="I112" s="24"/>
      <c r="J112" s="24"/>
      <c r="K112" s="18" t="s">
        <v>25</v>
      </c>
      <c r="L112" s="24"/>
      <c r="M112" s="221" t="str">
        <f>IF($O$9="","",$O$9)</f>
        <v>26.05.2015</v>
      </c>
      <c r="N112" s="194"/>
      <c r="O112" s="194"/>
      <c r="P112" s="194"/>
      <c r="Q112" s="24"/>
      <c r="R112" s="25"/>
    </row>
    <row r="113" spans="2:18" s="6" customFormat="1" ht="7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6" customFormat="1" ht="15.75" customHeight="1">
      <c r="B114" s="23"/>
      <c r="C114" s="18" t="s">
        <v>29</v>
      </c>
      <c r="D114" s="24"/>
      <c r="E114" s="24"/>
      <c r="F114" s="16" t="str">
        <f>$E$12</f>
        <v> </v>
      </c>
      <c r="G114" s="24"/>
      <c r="H114" s="24"/>
      <c r="I114" s="24"/>
      <c r="J114" s="24"/>
      <c r="K114" s="18" t="s">
        <v>34</v>
      </c>
      <c r="L114" s="24"/>
      <c r="M114" s="180" t="str">
        <f>$E$18</f>
        <v>Ing. Pelant</v>
      </c>
      <c r="N114" s="194"/>
      <c r="O114" s="194"/>
      <c r="P114" s="194"/>
      <c r="Q114" s="194"/>
      <c r="R114" s="25"/>
    </row>
    <row r="115" spans="2:18" s="6" customFormat="1" ht="15" customHeight="1">
      <c r="B115" s="23"/>
      <c r="C115" s="18" t="s">
        <v>32</v>
      </c>
      <c r="D115" s="24"/>
      <c r="E115" s="24"/>
      <c r="F115" s="16" t="str">
        <f>IF($E$15="","",$E$15)</f>
        <v>Vyplň údaj</v>
      </c>
      <c r="G115" s="24"/>
      <c r="H115" s="24"/>
      <c r="I115" s="24"/>
      <c r="J115" s="24"/>
      <c r="K115" s="18" t="s">
        <v>37</v>
      </c>
      <c r="L115" s="24"/>
      <c r="M115" s="180" t="str">
        <f>$E$21</f>
        <v>Ing.Hanzlová</v>
      </c>
      <c r="N115" s="194"/>
      <c r="O115" s="194"/>
      <c r="P115" s="194"/>
      <c r="Q115" s="194"/>
      <c r="R115" s="25"/>
    </row>
    <row r="116" spans="2:18" s="6" customFormat="1" ht="11.2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27" s="124" customFormat="1" ht="30" customHeight="1">
      <c r="B117" s="125"/>
      <c r="C117" s="126" t="s">
        <v>135</v>
      </c>
      <c r="D117" s="127" t="s">
        <v>136</v>
      </c>
      <c r="E117" s="127" t="s">
        <v>61</v>
      </c>
      <c r="F117" s="227" t="s">
        <v>137</v>
      </c>
      <c r="G117" s="228"/>
      <c r="H117" s="228"/>
      <c r="I117" s="228"/>
      <c r="J117" s="127" t="s">
        <v>138</v>
      </c>
      <c r="K117" s="127" t="s">
        <v>139</v>
      </c>
      <c r="L117" s="227" t="s">
        <v>140</v>
      </c>
      <c r="M117" s="228"/>
      <c r="N117" s="227" t="s">
        <v>141</v>
      </c>
      <c r="O117" s="228"/>
      <c r="P117" s="228"/>
      <c r="Q117" s="229"/>
      <c r="R117" s="128"/>
      <c r="T117" s="66" t="s">
        <v>142</v>
      </c>
      <c r="U117" s="67" t="s">
        <v>43</v>
      </c>
      <c r="V117" s="67" t="s">
        <v>143</v>
      </c>
      <c r="W117" s="67" t="s">
        <v>144</v>
      </c>
      <c r="X117" s="67" t="s">
        <v>145</v>
      </c>
      <c r="Y117" s="67" t="s">
        <v>146</v>
      </c>
      <c r="Z117" s="67" t="s">
        <v>147</v>
      </c>
      <c r="AA117" s="68" t="s">
        <v>148</v>
      </c>
    </row>
    <row r="118" spans="2:63" s="6" customFormat="1" ht="30" customHeight="1">
      <c r="B118" s="23"/>
      <c r="C118" s="71" t="s">
        <v>104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5">
        <f>$BK$118</f>
        <v>0</v>
      </c>
      <c r="O118" s="194"/>
      <c r="P118" s="194"/>
      <c r="Q118" s="194"/>
      <c r="R118" s="25"/>
      <c r="T118" s="70"/>
      <c r="U118" s="38"/>
      <c r="V118" s="38"/>
      <c r="W118" s="129">
        <f>$W$119+$W$153</f>
        <v>0</v>
      </c>
      <c r="X118" s="38"/>
      <c r="Y118" s="129">
        <f>$Y$119+$Y$153</f>
        <v>0</v>
      </c>
      <c r="Z118" s="38"/>
      <c r="AA118" s="130">
        <f>$AA$119+$AA$153</f>
        <v>0</v>
      </c>
      <c r="AT118" s="6" t="s">
        <v>78</v>
      </c>
      <c r="AU118" s="6" t="s">
        <v>109</v>
      </c>
      <c r="BK118" s="131">
        <f>$BK$119+$BK$153</f>
        <v>0</v>
      </c>
    </row>
    <row r="119" spans="2:63" s="132" customFormat="1" ht="37.5" customHeight="1">
      <c r="B119" s="133"/>
      <c r="C119" s="134"/>
      <c r="D119" s="135" t="s">
        <v>110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26">
        <f>$BK$119</f>
        <v>0</v>
      </c>
      <c r="O119" s="246"/>
      <c r="P119" s="246"/>
      <c r="Q119" s="246"/>
      <c r="R119" s="136"/>
      <c r="T119" s="137"/>
      <c r="U119" s="134"/>
      <c r="V119" s="134"/>
      <c r="W119" s="138">
        <f>$W$120</f>
        <v>0</v>
      </c>
      <c r="X119" s="134"/>
      <c r="Y119" s="138">
        <f>$Y$120</f>
        <v>0</v>
      </c>
      <c r="Z119" s="134"/>
      <c r="AA119" s="139">
        <f>$AA$120</f>
        <v>0</v>
      </c>
      <c r="AR119" s="140" t="s">
        <v>22</v>
      </c>
      <c r="AT119" s="140" t="s">
        <v>78</v>
      </c>
      <c r="AU119" s="140" t="s">
        <v>79</v>
      </c>
      <c r="AY119" s="140" t="s">
        <v>149</v>
      </c>
      <c r="BK119" s="141">
        <f>$BK$120</f>
        <v>0</v>
      </c>
    </row>
    <row r="120" spans="2:63" s="132" customFormat="1" ht="21" customHeight="1">
      <c r="B120" s="133"/>
      <c r="C120" s="134"/>
      <c r="D120" s="142" t="s">
        <v>117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47">
        <f>$BK$120</f>
        <v>0</v>
      </c>
      <c r="O120" s="246"/>
      <c r="P120" s="246"/>
      <c r="Q120" s="246"/>
      <c r="R120" s="136"/>
      <c r="T120" s="137"/>
      <c r="U120" s="134"/>
      <c r="V120" s="134"/>
      <c r="W120" s="138">
        <f>SUM($W$121:$W$152)</f>
        <v>0</v>
      </c>
      <c r="X120" s="134"/>
      <c r="Y120" s="138">
        <f>SUM($Y$121:$Y$152)</f>
        <v>0</v>
      </c>
      <c r="Z120" s="134"/>
      <c r="AA120" s="139">
        <f>SUM($AA$121:$AA$152)</f>
        <v>0</v>
      </c>
      <c r="AR120" s="140" t="s">
        <v>22</v>
      </c>
      <c r="AT120" s="140" t="s">
        <v>78</v>
      </c>
      <c r="AU120" s="140" t="s">
        <v>22</v>
      </c>
      <c r="AY120" s="140" t="s">
        <v>149</v>
      </c>
      <c r="BK120" s="141">
        <f>SUM($BK$121:$BK$152)</f>
        <v>0</v>
      </c>
    </row>
    <row r="121" spans="2:65" s="6" customFormat="1" ht="27" customHeight="1">
      <c r="B121" s="23"/>
      <c r="C121" s="143" t="s">
        <v>22</v>
      </c>
      <c r="D121" s="143" t="s">
        <v>150</v>
      </c>
      <c r="E121" s="144" t="s">
        <v>483</v>
      </c>
      <c r="F121" s="230" t="s">
        <v>484</v>
      </c>
      <c r="G121" s="231"/>
      <c r="H121" s="231"/>
      <c r="I121" s="231"/>
      <c r="J121" s="145" t="s">
        <v>373</v>
      </c>
      <c r="K121" s="146">
        <v>83</v>
      </c>
      <c r="L121" s="232">
        <v>0</v>
      </c>
      <c r="M121" s="231"/>
      <c r="N121" s="233">
        <f>ROUND($L$121*$K$121,2)</f>
        <v>0</v>
      </c>
      <c r="O121" s="231"/>
      <c r="P121" s="231"/>
      <c r="Q121" s="231"/>
      <c r="R121" s="25"/>
      <c r="T121" s="147"/>
      <c r="U121" s="31" t="s">
        <v>44</v>
      </c>
      <c r="V121" s="24"/>
      <c r="W121" s="148">
        <f>$V$121*$K$121</f>
        <v>0</v>
      </c>
      <c r="X121" s="148">
        <v>0</v>
      </c>
      <c r="Y121" s="148">
        <f>$X$121*$K$121</f>
        <v>0</v>
      </c>
      <c r="Z121" s="148">
        <v>0</v>
      </c>
      <c r="AA121" s="149">
        <f>$Z$121*$K$121</f>
        <v>0</v>
      </c>
      <c r="AR121" s="6" t="s">
        <v>154</v>
      </c>
      <c r="AT121" s="6" t="s">
        <v>150</v>
      </c>
      <c r="AU121" s="6" t="s">
        <v>99</v>
      </c>
      <c r="AY121" s="6" t="s">
        <v>149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  <c r="BK121" s="93">
        <f>ROUND($L$121*$K$121,2)</f>
        <v>0</v>
      </c>
      <c r="BL121" s="6" t="s">
        <v>154</v>
      </c>
      <c r="BM121" s="6" t="s">
        <v>485</v>
      </c>
    </row>
    <row r="122" spans="2:47" s="6" customFormat="1" ht="18.75" customHeight="1">
      <c r="B122" s="23"/>
      <c r="C122" s="24"/>
      <c r="D122" s="24"/>
      <c r="E122" s="24"/>
      <c r="F122" s="234" t="s">
        <v>486</v>
      </c>
      <c r="G122" s="194"/>
      <c r="H122" s="194"/>
      <c r="I122" s="194"/>
      <c r="J122" s="24"/>
      <c r="K122" s="24"/>
      <c r="L122" s="24"/>
      <c r="M122" s="24"/>
      <c r="N122" s="24"/>
      <c r="O122" s="24"/>
      <c r="P122" s="24"/>
      <c r="Q122" s="24"/>
      <c r="R122" s="25"/>
      <c r="T122" s="64"/>
      <c r="U122" s="24"/>
      <c r="V122" s="24"/>
      <c r="W122" s="24"/>
      <c r="X122" s="24"/>
      <c r="Y122" s="24"/>
      <c r="Z122" s="24"/>
      <c r="AA122" s="65"/>
      <c r="AT122" s="6" t="s">
        <v>157</v>
      </c>
      <c r="AU122" s="6" t="s">
        <v>99</v>
      </c>
    </row>
    <row r="123" spans="2:65" s="6" customFormat="1" ht="27" customHeight="1">
      <c r="B123" s="23"/>
      <c r="C123" s="143" t="s">
        <v>99</v>
      </c>
      <c r="D123" s="143" t="s">
        <v>150</v>
      </c>
      <c r="E123" s="144" t="s">
        <v>487</v>
      </c>
      <c r="F123" s="230" t="s">
        <v>488</v>
      </c>
      <c r="G123" s="231"/>
      <c r="H123" s="231"/>
      <c r="I123" s="231"/>
      <c r="J123" s="145" t="s">
        <v>373</v>
      </c>
      <c r="K123" s="146">
        <v>83</v>
      </c>
      <c r="L123" s="232">
        <v>0</v>
      </c>
      <c r="M123" s="231"/>
      <c r="N123" s="233">
        <f>ROUND($L$123*$K$123,2)</f>
        <v>0</v>
      </c>
      <c r="O123" s="231"/>
      <c r="P123" s="231"/>
      <c r="Q123" s="231"/>
      <c r="R123" s="25"/>
      <c r="T123" s="147"/>
      <c r="U123" s="31" t="s">
        <v>44</v>
      </c>
      <c r="V123" s="24"/>
      <c r="W123" s="148">
        <f>$V$123*$K$123</f>
        <v>0</v>
      </c>
      <c r="X123" s="148">
        <v>0</v>
      </c>
      <c r="Y123" s="148">
        <f>$X$123*$K$123</f>
        <v>0</v>
      </c>
      <c r="Z123" s="148">
        <v>0</v>
      </c>
      <c r="AA123" s="149">
        <f>$Z$123*$K$123</f>
        <v>0</v>
      </c>
      <c r="AR123" s="6" t="s">
        <v>154</v>
      </c>
      <c r="AT123" s="6" t="s">
        <v>150</v>
      </c>
      <c r="AU123" s="6" t="s">
        <v>99</v>
      </c>
      <c r="AY123" s="6" t="s">
        <v>149</v>
      </c>
      <c r="BE123" s="93">
        <f>IF($U$123="základní",$N$123,0)</f>
        <v>0</v>
      </c>
      <c r="BF123" s="93">
        <f>IF($U$123="snížená",$N$123,0)</f>
        <v>0</v>
      </c>
      <c r="BG123" s="93">
        <f>IF($U$123="zákl. přenesená",$N$123,0)</f>
        <v>0</v>
      </c>
      <c r="BH123" s="93">
        <f>IF($U$123="sníž. přenesená",$N$123,0)</f>
        <v>0</v>
      </c>
      <c r="BI123" s="93">
        <f>IF($U$123="nulová",$N$123,0)</f>
        <v>0</v>
      </c>
      <c r="BJ123" s="6" t="s">
        <v>22</v>
      </c>
      <c r="BK123" s="93">
        <f>ROUND($L$123*$K$123,2)</f>
        <v>0</v>
      </c>
      <c r="BL123" s="6" t="s">
        <v>154</v>
      </c>
      <c r="BM123" s="6" t="s">
        <v>489</v>
      </c>
    </row>
    <row r="124" spans="2:47" s="6" customFormat="1" ht="30.75" customHeight="1">
      <c r="B124" s="23"/>
      <c r="C124" s="24"/>
      <c r="D124" s="24"/>
      <c r="E124" s="24"/>
      <c r="F124" s="234" t="s">
        <v>490</v>
      </c>
      <c r="G124" s="194"/>
      <c r="H124" s="194"/>
      <c r="I124" s="194"/>
      <c r="J124" s="24"/>
      <c r="K124" s="24"/>
      <c r="L124" s="24"/>
      <c r="M124" s="24"/>
      <c r="N124" s="24"/>
      <c r="O124" s="24"/>
      <c r="P124" s="24"/>
      <c r="Q124" s="24"/>
      <c r="R124" s="25"/>
      <c r="T124" s="64"/>
      <c r="U124" s="24"/>
      <c r="V124" s="24"/>
      <c r="W124" s="24"/>
      <c r="X124" s="24"/>
      <c r="Y124" s="24"/>
      <c r="Z124" s="24"/>
      <c r="AA124" s="65"/>
      <c r="AT124" s="6" t="s">
        <v>157</v>
      </c>
      <c r="AU124" s="6" t="s">
        <v>99</v>
      </c>
    </row>
    <row r="125" spans="2:51" s="6" customFormat="1" ht="18.75" customHeight="1">
      <c r="B125" s="150"/>
      <c r="C125" s="151"/>
      <c r="D125" s="151"/>
      <c r="E125" s="151"/>
      <c r="F125" s="235" t="s">
        <v>491</v>
      </c>
      <c r="G125" s="236"/>
      <c r="H125" s="236"/>
      <c r="I125" s="236"/>
      <c r="J125" s="151"/>
      <c r="K125" s="152">
        <v>2</v>
      </c>
      <c r="L125" s="151"/>
      <c r="M125" s="151"/>
      <c r="N125" s="151"/>
      <c r="O125" s="151"/>
      <c r="P125" s="151"/>
      <c r="Q125" s="151"/>
      <c r="R125" s="153"/>
      <c r="T125" s="154"/>
      <c r="U125" s="151"/>
      <c r="V125" s="151"/>
      <c r="W125" s="151"/>
      <c r="X125" s="151"/>
      <c r="Y125" s="151"/>
      <c r="Z125" s="151"/>
      <c r="AA125" s="155"/>
      <c r="AT125" s="156" t="s">
        <v>159</v>
      </c>
      <c r="AU125" s="156" t="s">
        <v>99</v>
      </c>
      <c r="AV125" s="156" t="s">
        <v>99</v>
      </c>
      <c r="AW125" s="156" t="s">
        <v>109</v>
      </c>
      <c r="AX125" s="156" t="s">
        <v>79</v>
      </c>
      <c r="AY125" s="156" t="s">
        <v>149</v>
      </c>
    </row>
    <row r="126" spans="2:51" s="6" customFormat="1" ht="18.75" customHeight="1">
      <c r="B126" s="150"/>
      <c r="C126" s="151"/>
      <c r="D126" s="151"/>
      <c r="E126" s="151"/>
      <c r="F126" s="235" t="s">
        <v>492</v>
      </c>
      <c r="G126" s="236"/>
      <c r="H126" s="236"/>
      <c r="I126" s="236"/>
      <c r="J126" s="151"/>
      <c r="K126" s="152">
        <v>44</v>
      </c>
      <c r="L126" s="151"/>
      <c r="M126" s="151"/>
      <c r="N126" s="151"/>
      <c r="O126" s="151"/>
      <c r="P126" s="151"/>
      <c r="Q126" s="151"/>
      <c r="R126" s="153"/>
      <c r="T126" s="154"/>
      <c r="U126" s="151"/>
      <c r="V126" s="151"/>
      <c r="W126" s="151"/>
      <c r="X126" s="151"/>
      <c r="Y126" s="151"/>
      <c r="Z126" s="151"/>
      <c r="AA126" s="155"/>
      <c r="AT126" s="156" t="s">
        <v>159</v>
      </c>
      <c r="AU126" s="156" t="s">
        <v>99</v>
      </c>
      <c r="AV126" s="156" t="s">
        <v>99</v>
      </c>
      <c r="AW126" s="156" t="s">
        <v>109</v>
      </c>
      <c r="AX126" s="156" t="s">
        <v>79</v>
      </c>
      <c r="AY126" s="156" t="s">
        <v>149</v>
      </c>
    </row>
    <row r="127" spans="2:51" s="6" customFormat="1" ht="18.75" customHeight="1">
      <c r="B127" s="150"/>
      <c r="C127" s="151"/>
      <c r="D127" s="151"/>
      <c r="E127" s="151"/>
      <c r="F127" s="235" t="s">
        <v>493</v>
      </c>
      <c r="G127" s="236"/>
      <c r="H127" s="236"/>
      <c r="I127" s="236"/>
      <c r="J127" s="151"/>
      <c r="K127" s="152">
        <v>23</v>
      </c>
      <c r="L127" s="151"/>
      <c r="M127" s="151"/>
      <c r="N127" s="151"/>
      <c r="O127" s="151"/>
      <c r="P127" s="151"/>
      <c r="Q127" s="151"/>
      <c r="R127" s="153"/>
      <c r="T127" s="154"/>
      <c r="U127" s="151"/>
      <c r="V127" s="151"/>
      <c r="W127" s="151"/>
      <c r="X127" s="151"/>
      <c r="Y127" s="151"/>
      <c r="Z127" s="151"/>
      <c r="AA127" s="155"/>
      <c r="AT127" s="156" t="s">
        <v>159</v>
      </c>
      <c r="AU127" s="156" t="s">
        <v>99</v>
      </c>
      <c r="AV127" s="156" t="s">
        <v>99</v>
      </c>
      <c r="AW127" s="156" t="s">
        <v>109</v>
      </c>
      <c r="AX127" s="156" t="s">
        <v>79</v>
      </c>
      <c r="AY127" s="156" t="s">
        <v>149</v>
      </c>
    </row>
    <row r="128" spans="2:51" s="6" customFormat="1" ht="18.75" customHeight="1">
      <c r="B128" s="150"/>
      <c r="C128" s="151"/>
      <c r="D128" s="151"/>
      <c r="E128" s="151"/>
      <c r="F128" s="235" t="s">
        <v>494</v>
      </c>
      <c r="G128" s="236"/>
      <c r="H128" s="236"/>
      <c r="I128" s="236"/>
      <c r="J128" s="151"/>
      <c r="K128" s="152">
        <v>10</v>
      </c>
      <c r="L128" s="151"/>
      <c r="M128" s="151"/>
      <c r="N128" s="151"/>
      <c r="O128" s="151"/>
      <c r="P128" s="151"/>
      <c r="Q128" s="151"/>
      <c r="R128" s="153"/>
      <c r="T128" s="154"/>
      <c r="U128" s="151"/>
      <c r="V128" s="151"/>
      <c r="W128" s="151"/>
      <c r="X128" s="151"/>
      <c r="Y128" s="151"/>
      <c r="Z128" s="151"/>
      <c r="AA128" s="155"/>
      <c r="AT128" s="156" t="s">
        <v>159</v>
      </c>
      <c r="AU128" s="156" t="s">
        <v>99</v>
      </c>
      <c r="AV128" s="156" t="s">
        <v>99</v>
      </c>
      <c r="AW128" s="156" t="s">
        <v>109</v>
      </c>
      <c r="AX128" s="156" t="s">
        <v>79</v>
      </c>
      <c r="AY128" s="156" t="s">
        <v>149</v>
      </c>
    </row>
    <row r="129" spans="2:51" s="6" customFormat="1" ht="18.75" customHeight="1">
      <c r="B129" s="150"/>
      <c r="C129" s="151"/>
      <c r="D129" s="151"/>
      <c r="E129" s="151"/>
      <c r="F129" s="235" t="s">
        <v>495</v>
      </c>
      <c r="G129" s="236"/>
      <c r="H129" s="236"/>
      <c r="I129" s="236"/>
      <c r="J129" s="151"/>
      <c r="K129" s="152">
        <v>2</v>
      </c>
      <c r="L129" s="151"/>
      <c r="M129" s="151"/>
      <c r="N129" s="151"/>
      <c r="O129" s="151"/>
      <c r="P129" s="151"/>
      <c r="Q129" s="151"/>
      <c r="R129" s="153"/>
      <c r="T129" s="154"/>
      <c r="U129" s="151"/>
      <c r="V129" s="151"/>
      <c r="W129" s="151"/>
      <c r="X129" s="151"/>
      <c r="Y129" s="151"/>
      <c r="Z129" s="151"/>
      <c r="AA129" s="155"/>
      <c r="AT129" s="156" t="s">
        <v>159</v>
      </c>
      <c r="AU129" s="156" t="s">
        <v>99</v>
      </c>
      <c r="AV129" s="156" t="s">
        <v>99</v>
      </c>
      <c r="AW129" s="156" t="s">
        <v>109</v>
      </c>
      <c r="AX129" s="156" t="s">
        <v>79</v>
      </c>
      <c r="AY129" s="156" t="s">
        <v>149</v>
      </c>
    </row>
    <row r="130" spans="2:51" s="6" customFormat="1" ht="18.75" customHeight="1">
      <c r="B130" s="150"/>
      <c r="C130" s="151"/>
      <c r="D130" s="151"/>
      <c r="E130" s="151"/>
      <c r="F130" s="235" t="s">
        <v>496</v>
      </c>
      <c r="G130" s="236"/>
      <c r="H130" s="236"/>
      <c r="I130" s="236"/>
      <c r="J130" s="151"/>
      <c r="K130" s="152">
        <v>2</v>
      </c>
      <c r="L130" s="151"/>
      <c r="M130" s="151"/>
      <c r="N130" s="151"/>
      <c r="O130" s="151"/>
      <c r="P130" s="151"/>
      <c r="Q130" s="151"/>
      <c r="R130" s="153"/>
      <c r="T130" s="154"/>
      <c r="U130" s="151"/>
      <c r="V130" s="151"/>
      <c r="W130" s="151"/>
      <c r="X130" s="151"/>
      <c r="Y130" s="151"/>
      <c r="Z130" s="151"/>
      <c r="AA130" s="155"/>
      <c r="AT130" s="156" t="s">
        <v>159</v>
      </c>
      <c r="AU130" s="156" t="s">
        <v>99</v>
      </c>
      <c r="AV130" s="156" t="s">
        <v>99</v>
      </c>
      <c r="AW130" s="156" t="s">
        <v>109</v>
      </c>
      <c r="AX130" s="156" t="s">
        <v>79</v>
      </c>
      <c r="AY130" s="156" t="s">
        <v>149</v>
      </c>
    </row>
    <row r="131" spans="2:51" s="6" customFormat="1" ht="18.75" customHeight="1">
      <c r="B131" s="157"/>
      <c r="C131" s="158"/>
      <c r="D131" s="158"/>
      <c r="E131" s="158"/>
      <c r="F131" s="237" t="s">
        <v>166</v>
      </c>
      <c r="G131" s="238"/>
      <c r="H131" s="238"/>
      <c r="I131" s="238"/>
      <c r="J131" s="158"/>
      <c r="K131" s="159">
        <v>83</v>
      </c>
      <c r="L131" s="158"/>
      <c r="M131" s="158"/>
      <c r="N131" s="158"/>
      <c r="O131" s="158"/>
      <c r="P131" s="158"/>
      <c r="Q131" s="158"/>
      <c r="R131" s="160"/>
      <c r="T131" s="161"/>
      <c r="U131" s="158"/>
      <c r="V131" s="158"/>
      <c r="W131" s="158"/>
      <c r="X131" s="158"/>
      <c r="Y131" s="158"/>
      <c r="Z131" s="158"/>
      <c r="AA131" s="162"/>
      <c r="AT131" s="163" t="s">
        <v>159</v>
      </c>
      <c r="AU131" s="163" t="s">
        <v>99</v>
      </c>
      <c r="AV131" s="163" t="s">
        <v>154</v>
      </c>
      <c r="AW131" s="163" t="s">
        <v>109</v>
      </c>
      <c r="AX131" s="163" t="s">
        <v>22</v>
      </c>
      <c r="AY131" s="163" t="s">
        <v>149</v>
      </c>
    </row>
    <row r="132" spans="2:65" s="6" customFormat="1" ht="27" customHeight="1">
      <c r="B132" s="23"/>
      <c r="C132" s="143" t="s">
        <v>167</v>
      </c>
      <c r="D132" s="143" t="s">
        <v>150</v>
      </c>
      <c r="E132" s="144" t="s">
        <v>497</v>
      </c>
      <c r="F132" s="230" t="s">
        <v>498</v>
      </c>
      <c r="G132" s="231"/>
      <c r="H132" s="231"/>
      <c r="I132" s="231"/>
      <c r="J132" s="145" t="s">
        <v>373</v>
      </c>
      <c r="K132" s="146">
        <v>91</v>
      </c>
      <c r="L132" s="232">
        <v>0</v>
      </c>
      <c r="M132" s="231"/>
      <c r="N132" s="233">
        <f>ROUND($L$132*$K$132,2)</f>
        <v>0</v>
      </c>
      <c r="O132" s="231"/>
      <c r="P132" s="231"/>
      <c r="Q132" s="231"/>
      <c r="R132" s="25"/>
      <c r="T132" s="147"/>
      <c r="U132" s="31" t="s">
        <v>44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154</v>
      </c>
      <c r="AT132" s="6" t="s">
        <v>150</v>
      </c>
      <c r="AU132" s="6" t="s">
        <v>99</v>
      </c>
      <c r="AY132" s="6" t="s">
        <v>149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154</v>
      </c>
      <c r="BM132" s="6" t="s">
        <v>499</v>
      </c>
    </row>
    <row r="133" spans="2:47" s="6" customFormat="1" ht="30.75" customHeight="1">
      <c r="B133" s="23"/>
      <c r="C133" s="24"/>
      <c r="D133" s="24"/>
      <c r="E133" s="24"/>
      <c r="F133" s="234" t="s">
        <v>500</v>
      </c>
      <c r="G133" s="194"/>
      <c r="H133" s="194"/>
      <c r="I133" s="194"/>
      <c r="J133" s="24"/>
      <c r="K133" s="24"/>
      <c r="L133" s="24"/>
      <c r="M133" s="24"/>
      <c r="N133" s="24"/>
      <c r="O133" s="24"/>
      <c r="P133" s="24"/>
      <c r="Q133" s="24"/>
      <c r="R133" s="25"/>
      <c r="T133" s="64"/>
      <c r="U133" s="24"/>
      <c r="V133" s="24"/>
      <c r="W133" s="24"/>
      <c r="X133" s="24"/>
      <c r="Y133" s="24"/>
      <c r="Z133" s="24"/>
      <c r="AA133" s="65"/>
      <c r="AT133" s="6" t="s">
        <v>157</v>
      </c>
      <c r="AU133" s="6" t="s">
        <v>99</v>
      </c>
    </row>
    <row r="134" spans="2:51" s="6" customFormat="1" ht="18.75" customHeight="1">
      <c r="B134" s="150"/>
      <c r="C134" s="151"/>
      <c r="D134" s="151"/>
      <c r="E134" s="151"/>
      <c r="F134" s="235" t="s">
        <v>501</v>
      </c>
      <c r="G134" s="236"/>
      <c r="H134" s="236"/>
      <c r="I134" s="236"/>
      <c r="J134" s="151"/>
      <c r="K134" s="152">
        <v>2</v>
      </c>
      <c r="L134" s="151"/>
      <c r="M134" s="151"/>
      <c r="N134" s="151"/>
      <c r="O134" s="151"/>
      <c r="P134" s="151"/>
      <c r="Q134" s="151"/>
      <c r="R134" s="153"/>
      <c r="T134" s="154"/>
      <c r="U134" s="151"/>
      <c r="V134" s="151"/>
      <c r="W134" s="151"/>
      <c r="X134" s="151"/>
      <c r="Y134" s="151"/>
      <c r="Z134" s="151"/>
      <c r="AA134" s="155"/>
      <c r="AT134" s="156" t="s">
        <v>159</v>
      </c>
      <c r="AU134" s="156" t="s">
        <v>99</v>
      </c>
      <c r="AV134" s="156" t="s">
        <v>99</v>
      </c>
      <c r="AW134" s="156" t="s">
        <v>109</v>
      </c>
      <c r="AX134" s="156" t="s">
        <v>79</v>
      </c>
      <c r="AY134" s="156" t="s">
        <v>149</v>
      </c>
    </row>
    <row r="135" spans="2:51" s="6" customFormat="1" ht="18.75" customHeight="1">
      <c r="B135" s="150"/>
      <c r="C135" s="151"/>
      <c r="D135" s="151"/>
      <c r="E135" s="151"/>
      <c r="F135" s="235" t="s">
        <v>502</v>
      </c>
      <c r="G135" s="236"/>
      <c r="H135" s="236"/>
      <c r="I135" s="236"/>
      <c r="J135" s="151"/>
      <c r="K135" s="152">
        <v>6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159</v>
      </c>
      <c r="AU135" s="156" t="s">
        <v>99</v>
      </c>
      <c r="AV135" s="156" t="s">
        <v>99</v>
      </c>
      <c r="AW135" s="156" t="s">
        <v>109</v>
      </c>
      <c r="AX135" s="156" t="s">
        <v>79</v>
      </c>
      <c r="AY135" s="156" t="s">
        <v>149</v>
      </c>
    </row>
    <row r="136" spans="2:51" s="6" customFormat="1" ht="18.75" customHeight="1">
      <c r="B136" s="150"/>
      <c r="C136" s="151"/>
      <c r="D136" s="151"/>
      <c r="E136" s="151"/>
      <c r="F136" s="235" t="s">
        <v>491</v>
      </c>
      <c r="G136" s="236"/>
      <c r="H136" s="236"/>
      <c r="I136" s="236"/>
      <c r="J136" s="151"/>
      <c r="K136" s="152">
        <v>2</v>
      </c>
      <c r="L136" s="151"/>
      <c r="M136" s="151"/>
      <c r="N136" s="151"/>
      <c r="O136" s="151"/>
      <c r="P136" s="151"/>
      <c r="Q136" s="151"/>
      <c r="R136" s="153"/>
      <c r="T136" s="154"/>
      <c r="U136" s="151"/>
      <c r="V136" s="151"/>
      <c r="W136" s="151"/>
      <c r="X136" s="151"/>
      <c r="Y136" s="151"/>
      <c r="Z136" s="151"/>
      <c r="AA136" s="155"/>
      <c r="AT136" s="156" t="s">
        <v>159</v>
      </c>
      <c r="AU136" s="156" t="s">
        <v>99</v>
      </c>
      <c r="AV136" s="156" t="s">
        <v>99</v>
      </c>
      <c r="AW136" s="156" t="s">
        <v>109</v>
      </c>
      <c r="AX136" s="156" t="s">
        <v>79</v>
      </c>
      <c r="AY136" s="156" t="s">
        <v>149</v>
      </c>
    </row>
    <row r="137" spans="2:51" s="6" customFormat="1" ht="18.75" customHeight="1">
      <c r="B137" s="150"/>
      <c r="C137" s="151"/>
      <c r="D137" s="151"/>
      <c r="E137" s="151"/>
      <c r="F137" s="235" t="s">
        <v>492</v>
      </c>
      <c r="G137" s="236"/>
      <c r="H137" s="236"/>
      <c r="I137" s="236"/>
      <c r="J137" s="151"/>
      <c r="K137" s="152">
        <v>44</v>
      </c>
      <c r="L137" s="151"/>
      <c r="M137" s="151"/>
      <c r="N137" s="151"/>
      <c r="O137" s="151"/>
      <c r="P137" s="151"/>
      <c r="Q137" s="151"/>
      <c r="R137" s="153"/>
      <c r="T137" s="154"/>
      <c r="U137" s="151"/>
      <c r="V137" s="151"/>
      <c r="W137" s="151"/>
      <c r="X137" s="151"/>
      <c r="Y137" s="151"/>
      <c r="Z137" s="151"/>
      <c r="AA137" s="155"/>
      <c r="AT137" s="156" t="s">
        <v>159</v>
      </c>
      <c r="AU137" s="156" t="s">
        <v>99</v>
      </c>
      <c r="AV137" s="156" t="s">
        <v>99</v>
      </c>
      <c r="AW137" s="156" t="s">
        <v>109</v>
      </c>
      <c r="AX137" s="156" t="s">
        <v>79</v>
      </c>
      <c r="AY137" s="156" t="s">
        <v>149</v>
      </c>
    </row>
    <row r="138" spans="2:51" s="6" customFormat="1" ht="18.75" customHeight="1">
      <c r="B138" s="150"/>
      <c r="C138" s="151"/>
      <c r="D138" s="151"/>
      <c r="E138" s="151"/>
      <c r="F138" s="235" t="s">
        <v>493</v>
      </c>
      <c r="G138" s="236"/>
      <c r="H138" s="236"/>
      <c r="I138" s="236"/>
      <c r="J138" s="151"/>
      <c r="K138" s="152">
        <v>23</v>
      </c>
      <c r="L138" s="151"/>
      <c r="M138" s="151"/>
      <c r="N138" s="151"/>
      <c r="O138" s="151"/>
      <c r="P138" s="151"/>
      <c r="Q138" s="151"/>
      <c r="R138" s="153"/>
      <c r="T138" s="154"/>
      <c r="U138" s="151"/>
      <c r="V138" s="151"/>
      <c r="W138" s="151"/>
      <c r="X138" s="151"/>
      <c r="Y138" s="151"/>
      <c r="Z138" s="151"/>
      <c r="AA138" s="155"/>
      <c r="AT138" s="156" t="s">
        <v>159</v>
      </c>
      <c r="AU138" s="156" t="s">
        <v>99</v>
      </c>
      <c r="AV138" s="156" t="s">
        <v>99</v>
      </c>
      <c r="AW138" s="156" t="s">
        <v>109</v>
      </c>
      <c r="AX138" s="156" t="s">
        <v>79</v>
      </c>
      <c r="AY138" s="156" t="s">
        <v>149</v>
      </c>
    </row>
    <row r="139" spans="2:51" s="6" customFormat="1" ht="18.75" customHeight="1">
      <c r="B139" s="150"/>
      <c r="C139" s="151"/>
      <c r="D139" s="151"/>
      <c r="E139" s="151"/>
      <c r="F139" s="235" t="s">
        <v>494</v>
      </c>
      <c r="G139" s="236"/>
      <c r="H139" s="236"/>
      <c r="I139" s="236"/>
      <c r="J139" s="151"/>
      <c r="K139" s="152">
        <v>10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159</v>
      </c>
      <c r="AU139" s="156" t="s">
        <v>99</v>
      </c>
      <c r="AV139" s="156" t="s">
        <v>99</v>
      </c>
      <c r="AW139" s="156" t="s">
        <v>109</v>
      </c>
      <c r="AX139" s="156" t="s">
        <v>79</v>
      </c>
      <c r="AY139" s="156" t="s">
        <v>149</v>
      </c>
    </row>
    <row r="140" spans="2:51" s="6" customFormat="1" ht="18.75" customHeight="1">
      <c r="B140" s="150"/>
      <c r="C140" s="151"/>
      <c r="D140" s="151"/>
      <c r="E140" s="151"/>
      <c r="F140" s="235" t="s">
        <v>495</v>
      </c>
      <c r="G140" s="236"/>
      <c r="H140" s="236"/>
      <c r="I140" s="236"/>
      <c r="J140" s="151"/>
      <c r="K140" s="152">
        <v>2</v>
      </c>
      <c r="L140" s="151"/>
      <c r="M140" s="151"/>
      <c r="N140" s="151"/>
      <c r="O140" s="151"/>
      <c r="P140" s="151"/>
      <c r="Q140" s="151"/>
      <c r="R140" s="153"/>
      <c r="T140" s="154"/>
      <c r="U140" s="151"/>
      <c r="V140" s="151"/>
      <c r="W140" s="151"/>
      <c r="X140" s="151"/>
      <c r="Y140" s="151"/>
      <c r="Z140" s="151"/>
      <c r="AA140" s="155"/>
      <c r="AT140" s="156" t="s">
        <v>159</v>
      </c>
      <c r="AU140" s="156" t="s">
        <v>99</v>
      </c>
      <c r="AV140" s="156" t="s">
        <v>99</v>
      </c>
      <c r="AW140" s="156" t="s">
        <v>109</v>
      </c>
      <c r="AX140" s="156" t="s">
        <v>79</v>
      </c>
      <c r="AY140" s="156" t="s">
        <v>149</v>
      </c>
    </row>
    <row r="141" spans="2:51" s="6" customFormat="1" ht="18.75" customHeight="1">
      <c r="B141" s="150"/>
      <c r="C141" s="151"/>
      <c r="D141" s="151"/>
      <c r="E141" s="151"/>
      <c r="F141" s="235" t="s">
        <v>496</v>
      </c>
      <c r="G141" s="236"/>
      <c r="H141" s="236"/>
      <c r="I141" s="236"/>
      <c r="J141" s="151"/>
      <c r="K141" s="152">
        <v>2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5"/>
      <c r="AT141" s="156" t="s">
        <v>159</v>
      </c>
      <c r="AU141" s="156" t="s">
        <v>99</v>
      </c>
      <c r="AV141" s="156" t="s">
        <v>99</v>
      </c>
      <c r="AW141" s="156" t="s">
        <v>109</v>
      </c>
      <c r="AX141" s="156" t="s">
        <v>79</v>
      </c>
      <c r="AY141" s="156" t="s">
        <v>149</v>
      </c>
    </row>
    <row r="142" spans="2:51" s="6" customFormat="1" ht="18.75" customHeight="1">
      <c r="B142" s="157"/>
      <c r="C142" s="158"/>
      <c r="D142" s="158"/>
      <c r="E142" s="158"/>
      <c r="F142" s="237" t="s">
        <v>166</v>
      </c>
      <c r="G142" s="238"/>
      <c r="H142" s="238"/>
      <c r="I142" s="238"/>
      <c r="J142" s="158"/>
      <c r="K142" s="159">
        <v>91</v>
      </c>
      <c r="L142" s="158"/>
      <c r="M142" s="158"/>
      <c r="N142" s="158"/>
      <c r="O142" s="158"/>
      <c r="P142" s="158"/>
      <c r="Q142" s="158"/>
      <c r="R142" s="160"/>
      <c r="T142" s="161"/>
      <c r="U142" s="158"/>
      <c r="V142" s="158"/>
      <c r="W142" s="158"/>
      <c r="X142" s="158"/>
      <c r="Y142" s="158"/>
      <c r="Z142" s="158"/>
      <c r="AA142" s="162"/>
      <c r="AT142" s="163" t="s">
        <v>159</v>
      </c>
      <c r="AU142" s="163" t="s">
        <v>99</v>
      </c>
      <c r="AV142" s="163" t="s">
        <v>154</v>
      </c>
      <c r="AW142" s="163" t="s">
        <v>109</v>
      </c>
      <c r="AX142" s="163" t="s">
        <v>22</v>
      </c>
      <c r="AY142" s="163" t="s">
        <v>149</v>
      </c>
    </row>
    <row r="143" spans="2:65" s="6" customFormat="1" ht="27" customHeight="1">
      <c r="B143" s="23"/>
      <c r="C143" s="143" t="s">
        <v>154</v>
      </c>
      <c r="D143" s="143" t="s">
        <v>150</v>
      </c>
      <c r="E143" s="144" t="s">
        <v>503</v>
      </c>
      <c r="F143" s="230" t="s">
        <v>504</v>
      </c>
      <c r="G143" s="231"/>
      <c r="H143" s="231"/>
      <c r="I143" s="231"/>
      <c r="J143" s="145" t="s">
        <v>373</v>
      </c>
      <c r="K143" s="146">
        <v>24570</v>
      </c>
      <c r="L143" s="232">
        <v>0</v>
      </c>
      <c r="M143" s="231"/>
      <c r="N143" s="233">
        <f>ROUND($L$143*$K$143,2)</f>
        <v>0</v>
      </c>
      <c r="O143" s="231"/>
      <c r="P143" s="231"/>
      <c r="Q143" s="231"/>
      <c r="R143" s="25"/>
      <c r="T143" s="147"/>
      <c r="U143" s="31" t="s">
        <v>44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154</v>
      </c>
      <c r="AT143" s="6" t="s">
        <v>150</v>
      </c>
      <c r="AU143" s="6" t="s">
        <v>99</v>
      </c>
      <c r="AY143" s="6" t="s">
        <v>149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154</v>
      </c>
      <c r="BM143" s="6" t="s">
        <v>505</v>
      </c>
    </row>
    <row r="144" spans="2:51" s="6" customFormat="1" ht="18.75" customHeight="1">
      <c r="B144" s="150"/>
      <c r="C144" s="151"/>
      <c r="D144" s="151"/>
      <c r="E144" s="151"/>
      <c r="F144" s="235" t="s">
        <v>506</v>
      </c>
      <c r="G144" s="236"/>
      <c r="H144" s="236"/>
      <c r="I144" s="236"/>
      <c r="J144" s="151"/>
      <c r="K144" s="152">
        <v>24570</v>
      </c>
      <c r="L144" s="151"/>
      <c r="M144" s="151"/>
      <c r="N144" s="151"/>
      <c r="O144" s="151"/>
      <c r="P144" s="151"/>
      <c r="Q144" s="151"/>
      <c r="R144" s="153"/>
      <c r="T144" s="154"/>
      <c r="U144" s="151"/>
      <c r="V144" s="151"/>
      <c r="W144" s="151"/>
      <c r="X144" s="151"/>
      <c r="Y144" s="151"/>
      <c r="Z144" s="151"/>
      <c r="AA144" s="155"/>
      <c r="AT144" s="156" t="s">
        <v>159</v>
      </c>
      <c r="AU144" s="156" t="s">
        <v>99</v>
      </c>
      <c r="AV144" s="156" t="s">
        <v>99</v>
      </c>
      <c r="AW144" s="156" t="s">
        <v>109</v>
      </c>
      <c r="AX144" s="156" t="s">
        <v>22</v>
      </c>
      <c r="AY144" s="156" t="s">
        <v>149</v>
      </c>
    </row>
    <row r="145" spans="2:65" s="6" customFormat="1" ht="27" customHeight="1">
      <c r="B145" s="23"/>
      <c r="C145" s="143" t="s">
        <v>179</v>
      </c>
      <c r="D145" s="143" t="s">
        <v>150</v>
      </c>
      <c r="E145" s="144" t="s">
        <v>507</v>
      </c>
      <c r="F145" s="230" t="s">
        <v>508</v>
      </c>
      <c r="G145" s="231"/>
      <c r="H145" s="231"/>
      <c r="I145" s="231"/>
      <c r="J145" s="145" t="s">
        <v>373</v>
      </c>
      <c r="K145" s="146">
        <v>2</v>
      </c>
      <c r="L145" s="232">
        <v>0</v>
      </c>
      <c r="M145" s="231"/>
      <c r="N145" s="233">
        <f>ROUND($L$145*$K$145,2)</f>
        <v>0</v>
      </c>
      <c r="O145" s="231"/>
      <c r="P145" s="231"/>
      <c r="Q145" s="231"/>
      <c r="R145" s="25"/>
      <c r="T145" s="147"/>
      <c r="U145" s="31" t="s">
        <v>44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154</v>
      </c>
      <c r="AT145" s="6" t="s">
        <v>150</v>
      </c>
      <c r="AU145" s="6" t="s">
        <v>99</v>
      </c>
      <c r="AY145" s="6" t="s">
        <v>149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154</v>
      </c>
      <c r="BM145" s="6" t="s">
        <v>509</v>
      </c>
    </row>
    <row r="146" spans="2:47" s="6" customFormat="1" ht="18.75" customHeight="1">
      <c r="B146" s="23"/>
      <c r="C146" s="24"/>
      <c r="D146" s="24"/>
      <c r="E146" s="24"/>
      <c r="F146" s="234" t="s">
        <v>510</v>
      </c>
      <c r="G146" s="194"/>
      <c r="H146" s="194"/>
      <c r="I146" s="194"/>
      <c r="J146" s="24"/>
      <c r="K146" s="24"/>
      <c r="L146" s="24"/>
      <c r="M146" s="24"/>
      <c r="N146" s="24"/>
      <c r="O146" s="24"/>
      <c r="P146" s="24"/>
      <c r="Q146" s="24"/>
      <c r="R146" s="25"/>
      <c r="T146" s="64"/>
      <c r="U146" s="24"/>
      <c r="V146" s="24"/>
      <c r="W146" s="24"/>
      <c r="X146" s="24"/>
      <c r="Y146" s="24"/>
      <c r="Z146" s="24"/>
      <c r="AA146" s="65"/>
      <c r="AT146" s="6" t="s">
        <v>157</v>
      </c>
      <c r="AU146" s="6" t="s">
        <v>99</v>
      </c>
    </row>
    <row r="147" spans="2:65" s="6" customFormat="1" ht="27" customHeight="1">
      <c r="B147" s="23"/>
      <c r="C147" s="143" t="s">
        <v>186</v>
      </c>
      <c r="D147" s="143" t="s">
        <v>150</v>
      </c>
      <c r="E147" s="144" t="s">
        <v>511</v>
      </c>
      <c r="F147" s="230" t="s">
        <v>512</v>
      </c>
      <c r="G147" s="231"/>
      <c r="H147" s="231"/>
      <c r="I147" s="231"/>
      <c r="J147" s="145" t="s">
        <v>373</v>
      </c>
      <c r="K147" s="146">
        <v>540</v>
      </c>
      <c r="L147" s="232">
        <v>0</v>
      </c>
      <c r="M147" s="231"/>
      <c r="N147" s="233">
        <f>ROUND($L$147*$K$147,2)</f>
        <v>0</v>
      </c>
      <c r="O147" s="231"/>
      <c r="P147" s="231"/>
      <c r="Q147" s="231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154</v>
      </c>
      <c r="AT147" s="6" t="s">
        <v>150</v>
      </c>
      <c r="AU147" s="6" t="s">
        <v>99</v>
      </c>
      <c r="AY147" s="6" t="s">
        <v>149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154</v>
      </c>
      <c r="BM147" s="6" t="s">
        <v>513</v>
      </c>
    </row>
    <row r="148" spans="2:51" s="6" customFormat="1" ht="18.75" customHeight="1">
      <c r="B148" s="150"/>
      <c r="C148" s="151"/>
      <c r="D148" s="151"/>
      <c r="E148" s="151"/>
      <c r="F148" s="235" t="s">
        <v>514</v>
      </c>
      <c r="G148" s="236"/>
      <c r="H148" s="236"/>
      <c r="I148" s="236"/>
      <c r="J148" s="151"/>
      <c r="K148" s="152">
        <v>540</v>
      </c>
      <c r="L148" s="151"/>
      <c r="M148" s="151"/>
      <c r="N148" s="151"/>
      <c r="O148" s="151"/>
      <c r="P148" s="151"/>
      <c r="Q148" s="151"/>
      <c r="R148" s="153"/>
      <c r="T148" s="154"/>
      <c r="U148" s="151"/>
      <c r="V148" s="151"/>
      <c r="W148" s="151"/>
      <c r="X148" s="151"/>
      <c r="Y148" s="151"/>
      <c r="Z148" s="151"/>
      <c r="AA148" s="155"/>
      <c r="AT148" s="156" t="s">
        <v>159</v>
      </c>
      <c r="AU148" s="156" t="s">
        <v>99</v>
      </c>
      <c r="AV148" s="156" t="s">
        <v>99</v>
      </c>
      <c r="AW148" s="156" t="s">
        <v>109</v>
      </c>
      <c r="AX148" s="156" t="s">
        <v>22</v>
      </c>
      <c r="AY148" s="156" t="s">
        <v>149</v>
      </c>
    </row>
    <row r="149" spans="2:65" s="6" customFormat="1" ht="27" customHeight="1">
      <c r="B149" s="23"/>
      <c r="C149" s="143" t="s">
        <v>192</v>
      </c>
      <c r="D149" s="143" t="s">
        <v>150</v>
      </c>
      <c r="E149" s="144" t="s">
        <v>515</v>
      </c>
      <c r="F149" s="230" t="s">
        <v>516</v>
      </c>
      <c r="G149" s="231"/>
      <c r="H149" s="231"/>
      <c r="I149" s="231"/>
      <c r="J149" s="145" t="s">
        <v>373</v>
      </c>
      <c r="K149" s="146">
        <v>10</v>
      </c>
      <c r="L149" s="232">
        <v>0</v>
      </c>
      <c r="M149" s="231"/>
      <c r="N149" s="233">
        <f>ROUND($L$149*$K$149,2)</f>
        <v>0</v>
      </c>
      <c r="O149" s="231"/>
      <c r="P149" s="231"/>
      <c r="Q149" s="231"/>
      <c r="R149" s="25"/>
      <c r="T149" s="147"/>
      <c r="U149" s="31" t="s">
        <v>44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154</v>
      </c>
      <c r="AT149" s="6" t="s">
        <v>150</v>
      </c>
      <c r="AU149" s="6" t="s">
        <v>99</v>
      </c>
      <c r="AY149" s="6" t="s">
        <v>149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154</v>
      </c>
      <c r="BM149" s="6" t="s">
        <v>517</v>
      </c>
    </row>
    <row r="150" spans="2:51" s="6" customFormat="1" ht="18.75" customHeight="1">
      <c r="B150" s="150"/>
      <c r="C150" s="151"/>
      <c r="D150" s="151"/>
      <c r="E150" s="151"/>
      <c r="F150" s="235" t="s">
        <v>518</v>
      </c>
      <c r="G150" s="236"/>
      <c r="H150" s="236"/>
      <c r="I150" s="236"/>
      <c r="J150" s="151"/>
      <c r="K150" s="152">
        <v>10</v>
      </c>
      <c r="L150" s="151"/>
      <c r="M150" s="151"/>
      <c r="N150" s="151"/>
      <c r="O150" s="151"/>
      <c r="P150" s="151"/>
      <c r="Q150" s="151"/>
      <c r="R150" s="153"/>
      <c r="T150" s="154"/>
      <c r="U150" s="151"/>
      <c r="V150" s="151"/>
      <c r="W150" s="151"/>
      <c r="X150" s="151"/>
      <c r="Y150" s="151"/>
      <c r="Z150" s="151"/>
      <c r="AA150" s="155"/>
      <c r="AT150" s="156" t="s">
        <v>159</v>
      </c>
      <c r="AU150" s="156" t="s">
        <v>99</v>
      </c>
      <c r="AV150" s="156" t="s">
        <v>99</v>
      </c>
      <c r="AW150" s="156" t="s">
        <v>109</v>
      </c>
      <c r="AX150" s="156" t="s">
        <v>22</v>
      </c>
      <c r="AY150" s="156" t="s">
        <v>149</v>
      </c>
    </row>
    <row r="151" spans="2:65" s="6" customFormat="1" ht="27" customHeight="1">
      <c r="B151" s="23"/>
      <c r="C151" s="143" t="s">
        <v>200</v>
      </c>
      <c r="D151" s="143" t="s">
        <v>150</v>
      </c>
      <c r="E151" s="144" t="s">
        <v>519</v>
      </c>
      <c r="F151" s="230" t="s">
        <v>520</v>
      </c>
      <c r="G151" s="231"/>
      <c r="H151" s="231"/>
      <c r="I151" s="231"/>
      <c r="J151" s="145" t="s">
        <v>373</v>
      </c>
      <c r="K151" s="146">
        <v>10</v>
      </c>
      <c r="L151" s="232">
        <v>0</v>
      </c>
      <c r="M151" s="231"/>
      <c r="N151" s="233">
        <f>ROUND($L$151*$K$151,2)</f>
        <v>0</v>
      </c>
      <c r="O151" s="231"/>
      <c r="P151" s="231"/>
      <c r="Q151" s="231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154</v>
      </c>
      <c r="AT151" s="6" t="s">
        <v>150</v>
      </c>
      <c r="AU151" s="6" t="s">
        <v>99</v>
      </c>
      <c r="AY151" s="6" t="s">
        <v>149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154</v>
      </c>
      <c r="BM151" s="6" t="s">
        <v>521</v>
      </c>
    </row>
    <row r="152" spans="2:51" s="6" customFormat="1" ht="18.75" customHeight="1">
      <c r="B152" s="150"/>
      <c r="C152" s="151"/>
      <c r="D152" s="151"/>
      <c r="E152" s="151"/>
      <c r="F152" s="235" t="s">
        <v>522</v>
      </c>
      <c r="G152" s="236"/>
      <c r="H152" s="236"/>
      <c r="I152" s="236"/>
      <c r="J152" s="151"/>
      <c r="K152" s="152">
        <v>10</v>
      </c>
      <c r="L152" s="151"/>
      <c r="M152" s="151"/>
      <c r="N152" s="151"/>
      <c r="O152" s="151"/>
      <c r="P152" s="151"/>
      <c r="Q152" s="151"/>
      <c r="R152" s="153"/>
      <c r="T152" s="154"/>
      <c r="U152" s="151"/>
      <c r="V152" s="151"/>
      <c r="W152" s="151"/>
      <c r="X152" s="151"/>
      <c r="Y152" s="151"/>
      <c r="Z152" s="151"/>
      <c r="AA152" s="155"/>
      <c r="AT152" s="156" t="s">
        <v>159</v>
      </c>
      <c r="AU152" s="156" t="s">
        <v>99</v>
      </c>
      <c r="AV152" s="156" t="s">
        <v>99</v>
      </c>
      <c r="AW152" s="156" t="s">
        <v>109</v>
      </c>
      <c r="AX152" s="156" t="s">
        <v>22</v>
      </c>
      <c r="AY152" s="156" t="s">
        <v>149</v>
      </c>
    </row>
    <row r="153" spans="2:63" s="6" customFormat="1" ht="51" customHeight="1">
      <c r="B153" s="23"/>
      <c r="C153" s="24"/>
      <c r="D153" s="135" t="s">
        <v>480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26">
        <f>$BK$153</f>
        <v>0</v>
      </c>
      <c r="O153" s="194"/>
      <c r="P153" s="194"/>
      <c r="Q153" s="194"/>
      <c r="R153" s="25"/>
      <c r="T153" s="64"/>
      <c r="U153" s="24"/>
      <c r="V153" s="24"/>
      <c r="W153" s="24"/>
      <c r="X153" s="24"/>
      <c r="Y153" s="24"/>
      <c r="Z153" s="24"/>
      <c r="AA153" s="65"/>
      <c r="AT153" s="6" t="s">
        <v>78</v>
      </c>
      <c r="AU153" s="6" t="s">
        <v>79</v>
      </c>
      <c r="AY153" s="6" t="s">
        <v>481</v>
      </c>
      <c r="BK153" s="93">
        <f>SUM($BK$154:$BK$156)</f>
        <v>0</v>
      </c>
    </row>
    <row r="154" spans="2:63" s="6" customFormat="1" ht="23.25" customHeight="1">
      <c r="B154" s="23"/>
      <c r="C154" s="168"/>
      <c r="D154" s="168" t="s">
        <v>150</v>
      </c>
      <c r="E154" s="169"/>
      <c r="F154" s="243"/>
      <c r="G154" s="244"/>
      <c r="H154" s="244"/>
      <c r="I154" s="244"/>
      <c r="J154" s="170"/>
      <c r="K154" s="171"/>
      <c r="L154" s="232"/>
      <c r="M154" s="231"/>
      <c r="N154" s="233">
        <f>$BK$154</f>
        <v>0</v>
      </c>
      <c r="O154" s="231"/>
      <c r="P154" s="231"/>
      <c r="Q154" s="231"/>
      <c r="R154" s="25"/>
      <c r="T154" s="147"/>
      <c r="U154" s="172" t="s">
        <v>44</v>
      </c>
      <c r="V154" s="24"/>
      <c r="W154" s="24"/>
      <c r="X154" s="24"/>
      <c r="Y154" s="24"/>
      <c r="Z154" s="24"/>
      <c r="AA154" s="65"/>
      <c r="AT154" s="6" t="s">
        <v>481</v>
      </c>
      <c r="AU154" s="6" t="s">
        <v>22</v>
      </c>
      <c r="AY154" s="6" t="s">
        <v>481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$L$154*$K$154</f>
        <v>0</v>
      </c>
    </row>
    <row r="155" spans="2:63" s="6" customFormat="1" ht="23.25" customHeight="1">
      <c r="B155" s="23"/>
      <c r="C155" s="168"/>
      <c r="D155" s="168" t="s">
        <v>150</v>
      </c>
      <c r="E155" s="169"/>
      <c r="F155" s="243"/>
      <c r="G155" s="244"/>
      <c r="H155" s="244"/>
      <c r="I155" s="244"/>
      <c r="J155" s="170"/>
      <c r="K155" s="171"/>
      <c r="L155" s="232"/>
      <c r="M155" s="231"/>
      <c r="N155" s="233">
        <f>$BK$155</f>
        <v>0</v>
      </c>
      <c r="O155" s="231"/>
      <c r="P155" s="231"/>
      <c r="Q155" s="231"/>
      <c r="R155" s="25"/>
      <c r="T155" s="147"/>
      <c r="U155" s="172" t="s">
        <v>44</v>
      </c>
      <c r="V155" s="24"/>
      <c r="W155" s="24"/>
      <c r="X155" s="24"/>
      <c r="Y155" s="24"/>
      <c r="Z155" s="24"/>
      <c r="AA155" s="65"/>
      <c r="AT155" s="6" t="s">
        <v>481</v>
      </c>
      <c r="AU155" s="6" t="s">
        <v>22</v>
      </c>
      <c r="AY155" s="6" t="s">
        <v>481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$L$155*$K$155</f>
        <v>0</v>
      </c>
    </row>
    <row r="156" spans="2:63" s="6" customFormat="1" ht="23.25" customHeight="1">
      <c r="B156" s="23"/>
      <c r="C156" s="168"/>
      <c r="D156" s="168" t="s">
        <v>150</v>
      </c>
      <c r="E156" s="169"/>
      <c r="F156" s="243"/>
      <c r="G156" s="244"/>
      <c r="H156" s="244"/>
      <c r="I156" s="244"/>
      <c r="J156" s="170"/>
      <c r="K156" s="171"/>
      <c r="L156" s="232"/>
      <c r="M156" s="231"/>
      <c r="N156" s="233">
        <f>$BK$156</f>
        <v>0</v>
      </c>
      <c r="O156" s="231"/>
      <c r="P156" s="231"/>
      <c r="Q156" s="231"/>
      <c r="R156" s="25"/>
      <c r="T156" s="147"/>
      <c r="U156" s="172" t="s">
        <v>44</v>
      </c>
      <c r="V156" s="43"/>
      <c r="W156" s="43"/>
      <c r="X156" s="43"/>
      <c r="Y156" s="43"/>
      <c r="Z156" s="43"/>
      <c r="AA156" s="45"/>
      <c r="AT156" s="6" t="s">
        <v>481</v>
      </c>
      <c r="AU156" s="6" t="s">
        <v>22</v>
      </c>
      <c r="AY156" s="6" t="s">
        <v>481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$L$156*$K$156</f>
        <v>0</v>
      </c>
    </row>
    <row r="157" spans="2:18" s="6" customFormat="1" ht="7.5" customHeight="1"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293" s="2" customFormat="1" ht="14.25" customHeight="1"/>
  </sheetData>
  <sheetProtection password="CC35" sheet="1" objects="1" scenarios="1" formatColumns="0" formatRows="0" sort="0" autoFilter="0"/>
  <mergeCells count="126">
    <mergeCell ref="H1:K1"/>
    <mergeCell ref="S2:AC2"/>
    <mergeCell ref="F156:I156"/>
    <mergeCell ref="L156:M156"/>
    <mergeCell ref="N156:Q156"/>
    <mergeCell ref="N118:Q118"/>
    <mergeCell ref="N119:Q119"/>
    <mergeCell ref="N120:Q120"/>
    <mergeCell ref="N153:Q153"/>
    <mergeCell ref="F152:I152"/>
    <mergeCell ref="F154:I154"/>
    <mergeCell ref="L154:M154"/>
    <mergeCell ref="N154:Q154"/>
    <mergeCell ref="F155:I155"/>
    <mergeCell ref="L155:M155"/>
    <mergeCell ref="N155:Q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0:I140"/>
    <mergeCell ref="F141:I141"/>
    <mergeCell ref="F142:I142"/>
    <mergeCell ref="F143:I143"/>
    <mergeCell ref="L143:M143"/>
    <mergeCell ref="N143:Q143"/>
    <mergeCell ref="F134:I134"/>
    <mergeCell ref="F135:I135"/>
    <mergeCell ref="F136:I136"/>
    <mergeCell ref="F137:I137"/>
    <mergeCell ref="F138:I138"/>
    <mergeCell ref="F139:I139"/>
    <mergeCell ref="F130:I130"/>
    <mergeCell ref="F131:I131"/>
    <mergeCell ref="F132:I132"/>
    <mergeCell ref="L132:M132"/>
    <mergeCell ref="N132:Q132"/>
    <mergeCell ref="F133:I133"/>
    <mergeCell ref="F124:I124"/>
    <mergeCell ref="F125:I125"/>
    <mergeCell ref="F126:I126"/>
    <mergeCell ref="F127:I127"/>
    <mergeCell ref="F128:I128"/>
    <mergeCell ref="F129:I129"/>
    <mergeCell ref="F121:I121"/>
    <mergeCell ref="L121:M121"/>
    <mergeCell ref="N121:Q121"/>
    <mergeCell ref="F122:I122"/>
    <mergeCell ref="F123:I123"/>
    <mergeCell ref="L123:M123"/>
    <mergeCell ref="N123:Q123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54:D157">
      <formula1>"K,M"</formula1>
    </dataValidation>
    <dataValidation type="list" allowBlank="1" showInputMessage="1" showErrorMessage="1" error="Povoleny jsou hodnoty základní, snížená, zákl. přenesená, sníž. přenesená, nulová." sqref="U154:U15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katerina.hanzlova</cp:lastModifiedBy>
  <dcterms:modified xsi:type="dcterms:W3CDTF">2015-06-10T11:25:43Z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