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68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SO0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'SO01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'SO01 1 Pol'!$A$1:$X$74</definedName>
    <definedName name="_xlnm.Print_Area" localSheetId="1">Stavba!$A$1:$J$57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6" i="1" l="1"/>
  <c r="I55" i="1"/>
  <c r="I54" i="1"/>
  <c r="I53" i="1"/>
  <c r="I52" i="1"/>
  <c r="I51" i="1"/>
  <c r="I50" i="1"/>
  <c r="I49" i="1"/>
  <c r="G41" i="1"/>
  <c r="F41" i="1"/>
  <c r="G40" i="1"/>
  <c r="F40" i="1"/>
  <c r="G39" i="1"/>
  <c r="F39" i="1"/>
  <c r="G64" i="12"/>
  <c r="I8" i="12"/>
  <c r="Q8" i="12"/>
  <c r="G9" i="12"/>
  <c r="G8" i="12" s="1"/>
  <c r="I9" i="12"/>
  <c r="K9" i="12"/>
  <c r="K8" i="12" s="1"/>
  <c r="O9" i="12"/>
  <c r="O8" i="12" s="1"/>
  <c r="Q9" i="12"/>
  <c r="V9" i="12"/>
  <c r="V8" i="12" s="1"/>
  <c r="G11" i="12"/>
  <c r="G10" i="12" s="1"/>
  <c r="I11" i="12"/>
  <c r="K11" i="12"/>
  <c r="K10" i="12" s="1"/>
  <c r="O11" i="12"/>
  <c r="O10" i="12" s="1"/>
  <c r="Q11" i="12"/>
  <c r="V11" i="12"/>
  <c r="V10" i="12" s="1"/>
  <c r="G12" i="12"/>
  <c r="I12" i="12"/>
  <c r="I10" i="12" s="1"/>
  <c r="K12" i="12"/>
  <c r="M12" i="12"/>
  <c r="O12" i="12"/>
  <c r="Q12" i="12"/>
  <c r="Q10" i="12" s="1"/>
  <c r="V12" i="12"/>
  <c r="G14" i="12"/>
  <c r="M14" i="12" s="1"/>
  <c r="I14" i="12"/>
  <c r="K14" i="12"/>
  <c r="O14" i="12"/>
  <c r="Q14" i="12"/>
  <c r="V14" i="12"/>
  <c r="G15" i="12"/>
  <c r="I15" i="12"/>
  <c r="K15" i="12"/>
  <c r="M15" i="12"/>
  <c r="O15" i="12"/>
  <c r="Q15" i="12"/>
  <c r="V15" i="12"/>
  <c r="G17" i="12"/>
  <c r="I17" i="12"/>
  <c r="I16" i="12" s="1"/>
  <c r="K17" i="12"/>
  <c r="M17" i="12"/>
  <c r="O17" i="12"/>
  <c r="Q17" i="12"/>
  <c r="Q16" i="12" s="1"/>
  <c r="V17" i="12"/>
  <c r="G19" i="12"/>
  <c r="M19" i="12" s="1"/>
  <c r="I19" i="12"/>
  <c r="K19" i="12"/>
  <c r="K16" i="12" s="1"/>
  <c r="O19" i="12"/>
  <c r="O16" i="12" s="1"/>
  <c r="Q19" i="12"/>
  <c r="V19" i="12"/>
  <c r="V16" i="12" s="1"/>
  <c r="G20" i="12"/>
  <c r="I20" i="12"/>
  <c r="K20" i="12"/>
  <c r="M20" i="12"/>
  <c r="O20" i="12"/>
  <c r="Q20" i="12"/>
  <c r="V20" i="12"/>
  <c r="G23" i="12"/>
  <c r="M23" i="12" s="1"/>
  <c r="I23" i="12"/>
  <c r="K23" i="12"/>
  <c r="O23" i="12"/>
  <c r="Q23" i="12"/>
  <c r="V23" i="12"/>
  <c r="G25" i="12"/>
  <c r="I25" i="12"/>
  <c r="K25" i="12"/>
  <c r="M25" i="12"/>
  <c r="O25" i="12"/>
  <c r="Q25" i="12"/>
  <c r="V25" i="12"/>
  <c r="G27" i="12"/>
  <c r="M27" i="12" s="1"/>
  <c r="I27" i="12"/>
  <c r="K27" i="12"/>
  <c r="O27" i="12"/>
  <c r="Q27" i="12"/>
  <c r="V27" i="12"/>
  <c r="G29" i="12"/>
  <c r="I29" i="12"/>
  <c r="K29" i="12"/>
  <c r="M29" i="12"/>
  <c r="O29" i="12"/>
  <c r="Q29" i="12"/>
  <c r="V29" i="12"/>
  <c r="G31" i="12"/>
  <c r="M31" i="12" s="1"/>
  <c r="I31" i="12"/>
  <c r="K31" i="12"/>
  <c r="O31" i="12"/>
  <c r="Q31" i="12"/>
  <c r="V31" i="12"/>
  <c r="G34" i="12"/>
  <c r="I34" i="12"/>
  <c r="K34" i="12"/>
  <c r="M34" i="12"/>
  <c r="O34" i="12"/>
  <c r="Q34" i="12"/>
  <c r="V34" i="12"/>
  <c r="G35" i="12"/>
  <c r="K35" i="12"/>
  <c r="O35" i="12"/>
  <c r="V35" i="12"/>
  <c r="G36" i="12"/>
  <c r="I36" i="12"/>
  <c r="I35" i="12" s="1"/>
  <c r="K36" i="12"/>
  <c r="M36" i="12"/>
  <c r="M35" i="12" s="1"/>
  <c r="O36" i="12"/>
  <c r="Q36" i="12"/>
  <c r="Q35" i="12" s="1"/>
  <c r="V36" i="12"/>
  <c r="G37" i="12"/>
  <c r="K37" i="12"/>
  <c r="O37" i="12"/>
  <c r="V37" i="12"/>
  <c r="G38" i="12"/>
  <c r="I38" i="12"/>
  <c r="I37" i="12" s="1"/>
  <c r="K38" i="12"/>
  <c r="M38" i="12"/>
  <c r="M37" i="12" s="1"/>
  <c r="O38" i="12"/>
  <c r="Q38" i="12"/>
  <c r="Q37" i="12" s="1"/>
  <c r="V38" i="12"/>
  <c r="G40" i="12"/>
  <c r="I40" i="12"/>
  <c r="I39" i="12" s="1"/>
  <c r="K40" i="12"/>
  <c r="M40" i="12"/>
  <c r="O40" i="12"/>
  <c r="Q40" i="12"/>
  <c r="Q39" i="12" s="1"/>
  <c r="V40" i="12"/>
  <c r="G43" i="12"/>
  <c r="M43" i="12" s="1"/>
  <c r="I43" i="12"/>
  <c r="K43" i="12"/>
  <c r="K39" i="12" s="1"/>
  <c r="O43" i="12"/>
  <c r="O39" i="12" s="1"/>
  <c r="Q43" i="12"/>
  <c r="V43" i="12"/>
  <c r="V39" i="12" s="1"/>
  <c r="G46" i="12"/>
  <c r="I46" i="12"/>
  <c r="K46" i="12"/>
  <c r="M46" i="12"/>
  <c r="O46" i="12"/>
  <c r="Q46" i="12"/>
  <c r="V46" i="12"/>
  <c r="G49" i="12"/>
  <c r="M49" i="12" s="1"/>
  <c r="I49" i="12"/>
  <c r="K49" i="12"/>
  <c r="O49" i="12"/>
  <c r="Q49" i="12"/>
  <c r="V49" i="12"/>
  <c r="G52" i="12"/>
  <c r="I52" i="12"/>
  <c r="K52" i="12"/>
  <c r="M52" i="12"/>
  <c r="O52" i="12"/>
  <c r="Q52" i="12"/>
  <c r="V52" i="12"/>
  <c r="G55" i="12"/>
  <c r="M55" i="12" s="1"/>
  <c r="I55" i="12"/>
  <c r="K55" i="12"/>
  <c r="O55" i="12"/>
  <c r="Q55" i="12"/>
  <c r="V55" i="12"/>
  <c r="G59" i="12"/>
  <c r="G58" i="12" s="1"/>
  <c r="I59" i="12"/>
  <c r="K59" i="12"/>
  <c r="K58" i="12" s="1"/>
  <c r="O59" i="12"/>
  <c r="O58" i="12" s="1"/>
  <c r="Q59" i="12"/>
  <c r="V59" i="12"/>
  <c r="V58" i="12" s="1"/>
  <c r="G60" i="12"/>
  <c r="I60" i="12"/>
  <c r="I58" i="12" s="1"/>
  <c r="K60" i="12"/>
  <c r="M60" i="12"/>
  <c r="O60" i="12"/>
  <c r="Q60" i="12"/>
  <c r="Q58" i="12" s="1"/>
  <c r="V60" i="12"/>
  <c r="G61" i="12"/>
  <c r="K61" i="12"/>
  <c r="O61" i="12"/>
  <c r="V61" i="12"/>
  <c r="G62" i="12"/>
  <c r="I62" i="12"/>
  <c r="I61" i="12" s="1"/>
  <c r="K62" i="12"/>
  <c r="M62" i="12"/>
  <c r="M61" i="12" s="1"/>
  <c r="O62" i="12"/>
  <c r="Q62" i="12"/>
  <c r="Q61" i="12" s="1"/>
  <c r="V62" i="12"/>
  <c r="AE64" i="12"/>
  <c r="I20" i="1"/>
  <c r="I19" i="1"/>
  <c r="I18" i="1"/>
  <c r="I17" i="1"/>
  <c r="I16" i="1"/>
  <c r="I57" i="1"/>
  <c r="J56" i="1" s="1"/>
  <c r="F42" i="1"/>
  <c r="G23" i="1" s="1"/>
  <c r="A23" i="1" s="1"/>
  <c r="A24" i="1" s="1"/>
  <c r="G24" i="1" s="1"/>
  <c r="G42" i="1"/>
  <c r="G25" i="1" s="1"/>
  <c r="A25" i="1" s="1"/>
  <c r="A26" i="1" s="1"/>
  <c r="G26" i="1" s="1"/>
  <c r="H41" i="1"/>
  <c r="I41" i="1" s="1"/>
  <c r="H40" i="1"/>
  <c r="I40" i="1" s="1"/>
  <c r="H39" i="1"/>
  <c r="H42" i="1" s="1"/>
  <c r="J49" i="1" l="1"/>
  <c r="J50" i="1"/>
  <c r="J51" i="1"/>
  <c r="J52" i="1"/>
  <c r="J53" i="1"/>
  <c r="J54" i="1"/>
  <c r="J55" i="1"/>
  <c r="G28" i="1"/>
  <c r="A27" i="1"/>
  <c r="A29" i="1" s="1"/>
  <c r="G29" i="1" s="1"/>
  <c r="G27" i="1" s="1"/>
  <c r="M16" i="12"/>
  <c r="M39" i="12"/>
  <c r="G39" i="12"/>
  <c r="G16" i="12"/>
  <c r="AF64" i="12"/>
  <c r="M59" i="12"/>
  <c r="M58" i="12" s="1"/>
  <c r="M11" i="12"/>
  <c r="M10" i="12" s="1"/>
  <c r="M9" i="12"/>
  <c r="M8" i="12" s="1"/>
  <c r="I39" i="1"/>
  <c r="I42" i="1" s="1"/>
  <c r="J41" i="1" s="1"/>
  <c r="I21" i="1"/>
  <c r="J28" i="1"/>
  <c r="J26" i="1"/>
  <c r="G38" i="1"/>
  <c r="F38" i="1"/>
  <c r="J23" i="1"/>
  <c r="J24" i="1"/>
  <c r="J25" i="1"/>
  <c r="J27" i="1"/>
  <c r="E24" i="1"/>
  <c r="E26" i="1"/>
  <c r="J57" i="1" l="1"/>
  <c r="J39" i="1"/>
  <c r="J42" i="1" s="1"/>
  <c r="J40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Miroslav Cejnar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<sst xmlns="http://schemas.openxmlformats.org/spreadsheetml/2006/main" count="397" uniqueCount="168">
  <si>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</si>
  <si>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</si>
  <si>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</si>
  <si>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</si>
  <si>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</si>
  <si>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</si>
  <si>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</si>
  <si>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</si>
  <si>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</si>
  <si>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</si>
  <si>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</si>
  <si>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</si>
  <si>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</si>
  <si>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</si>
  <si>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</si>
  <si>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</si>
  <si>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</si>
  <si>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</si>
  <si>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</si>
  <si>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</si>
  <si>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</si>
  <si>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</si>
  <si>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</si>
  <si>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</si>
  <si>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</si>
  <si>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</si>
  <si>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</si>
  <si>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</si>
  <si>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</si>
  <si>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</si>
  <si>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</si>
  <si>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</si>
  <si>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</si>
  <si>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</si>
  <si>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</si>
  <si>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</si>
  <si>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</si>
  <si>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</si>
  <si>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</si>
  <si>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</si>
  <si>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</si>
  <si>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</si>
  <si>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</si>
  <si>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</si>
  <si>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Oprava fasády Gymnázium Jiřího z Poděbrad</t>
  </si>
  <si>
    <t>SO01</t>
  </si>
  <si>
    <t>Objekt:</t>
  </si>
  <si>
    <t>Rozpočet:</t>
  </si>
  <si>
    <t>M1931</t>
  </si>
  <si>
    <t>Stavba</t>
  </si>
  <si>
    <t>Celkem za stavbu</t>
  </si>
  <si>
    <t>CZK</t>
  </si>
  <si>
    <t>Rekapitulace dílů</t>
  </si>
  <si>
    <t>Typ dílu</t>
  </si>
  <si>
    <t>Zemní práce</t>
  </si>
  <si>
    <t>3</t>
  </si>
  <si>
    <t>Svislé a kompletní konstrukce</t>
  </si>
  <si>
    <t>62</t>
  </si>
  <si>
    <t>Úpravy povrchů vnější</t>
  </si>
  <si>
    <t>63</t>
  </si>
  <si>
    <t>Podlahy a podlahové konstrukce</t>
  </si>
  <si>
    <t>91</t>
  </si>
  <si>
    <t>Doplňující práce na komunikaci</t>
  </si>
  <si>
    <t>94</t>
  </si>
  <si>
    <t>Lešení a stavební výtahy</t>
  </si>
  <si>
    <t>764</t>
  </si>
  <si>
    <t>Konstrukce klempířské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</si>
  <si>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</si>
  <si>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</si>
  <si>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</si>
  <si>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</si>
  <si>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</si>
  <si>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</si>
  <si>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</si>
  <si>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</si>
  <si>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</si>
  <si>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</si>
  <si>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</si>
  <si>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</si>
  <si>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</si>
  <si>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</si>
  <si>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</si>
  <si>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</si>
  <si>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</si>
  <si>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</si>
  <si>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</si>
  <si>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</si>
  <si>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</si>
  <si>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</si>
  <si>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</si>
  <si>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</si>
  <si>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</si>
  <si>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</si>
  <si>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</si>
  <si>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</si>
  <si>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</si>
  <si>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139601101R00</t>
  </si>
  <si>
    <t>Ruční výkop jam, rýh a šachet v hornině tř. 1 - 2</t>
  </si>
  <si>
    <t>m3</t>
  </si>
  <si>
    <t>RTS 19/ I</t>
  </si>
  <si>
    <t>Práce</t>
  </si>
  <si>
    <t>POL1_</t>
  </si>
  <si>
    <t>317122551R00</t>
  </si>
  <si>
    <t>Doplnění říms zděných.vyložených do 30cm</t>
  </si>
  <si>
    <t>m</t>
  </si>
  <si>
    <t>Indiv</t>
  </si>
  <si>
    <t>319201311R00</t>
  </si>
  <si>
    <t>Vyrovnání povrchu zdiva maltou tl.do 3 cm</t>
  </si>
  <si>
    <t>m2</t>
  </si>
  <si>
    <t>(2,5*6)</t>
  </si>
  <si>
    <t>VV</t>
  </si>
  <si>
    <t>346244381R00</t>
  </si>
  <si>
    <t>Plentování ocelových nosníků výšky do 20 cm</t>
  </si>
  <si>
    <t>349235861R00</t>
  </si>
  <si>
    <t>Doplnění plošných fasádních prvků vylož. do 15 cm</t>
  </si>
  <si>
    <t>602016193R00</t>
  </si>
  <si>
    <t>Penetrace hloubková stěn</t>
  </si>
  <si>
    <t>(8*6)+(11*6)+(2,5*6)</t>
  </si>
  <si>
    <t>620452105R00</t>
  </si>
  <si>
    <t>Vnější omítka MVC, rovná příplatek za další 1 cm</t>
  </si>
  <si>
    <t>622412323R00</t>
  </si>
  <si>
    <t>Nátěr stěn vnějších, slož.3-4, silikonový</t>
  </si>
  <si>
    <t>po druhou římsu : (15*12)+(11*12)+(2*12)+(16*4)</t>
  </si>
  <si>
    <t>pod střechu : (18*5)+(26*5)+(3*6)</t>
  </si>
  <si>
    <t>622421143R00</t>
  </si>
  <si>
    <t>Omítka vnější stěn, MVC, štuková, složitost 1-2</t>
  </si>
  <si>
    <t>(2,5*6)+(2,5*1,5)</t>
  </si>
  <si>
    <t>622421144R00</t>
  </si>
  <si>
    <t>Štuk vnějších stěn, složitost 3</t>
  </si>
  <si>
    <t>622422411R00</t>
  </si>
  <si>
    <t>Oprava vnějších omítek vápen. hladk. II, do 40 %</t>
  </si>
  <si>
    <t>(8*6)+(11*6)</t>
  </si>
  <si>
    <t>622481211RU1</t>
  </si>
  <si>
    <t>Montáž výztužné sítě(perlinky)do stěrky-vněj.stěny včetně výztužné sítě a stěrkového tmelu</t>
  </si>
  <si>
    <t>622904112R00</t>
  </si>
  <si>
    <t>Očištění fasád tlakovou vodou složitost 1 - 2</t>
  </si>
  <si>
    <t>624401111R00</t>
  </si>
  <si>
    <t>Vyspravení poškoz. hran spár maltou MVC s disperzí</t>
  </si>
  <si>
    <t>639571215R00</t>
  </si>
  <si>
    <t>Kačírek pro okapový chodník tl. 150 mm</t>
  </si>
  <si>
    <t>916561111RT2</t>
  </si>
  <si>
    <t>Osazení záhon.obrubníků do lože z C 12/15 s opěrou včetně obrubníku   50/5/20 cm</t>
  </si>
  <si>
    <t>941941042R00</t>
  </si>
  <si>
    <t>Montáž lešení leh.řad.s podlahami,š.1,2 m, H 30 m</t>
  </si>
  <si>
    <t>po druhou římsu : (16*12)+(12*12)+(2*12)+(18*5)</t>
  </si>
  <si>
    <t>941941292R00</t>
  </si>
  <si>
    <t>Příplatek za každý měsíc použití lešení k pol.1042</t>
  </si>
  <si>
    <t>941941842R00</t>
  </si>
  <si>
    <t>Demontáž lešení leh.řad.s podlahami,š.1,2 m,H 30 m</t>
  </si>
  <si>
    <t>944944011R00</t>
  </si>
  <si>
    <t>Montáž ochranné sítě z umělých vláken</t>
  </si>
  <si>
    <t>944944031R00</t>
  </si>
  <si>
    <t>Příplatek za každý měsíc použití sítí k pol. 4011</t>
  </si>
  <si>
    <t>944944081R00</t>
  </si>
  <si>
    <t>Demontáž ochranné sítě z umělých vláken</t>
  </si>
  <si>
    <t>764551603R00</t>
  </si>
  <si>
    <t>Svod z Ti Zn, kruhový, D 100 mm</t>
  </si>
  <si>
    <t>764221420R00</t>
  </si>
  <si>
    <t>Oplechování Ti Zn říms pod nadř. žlabem, rš 500 mm</t>
  </si>
  <si>
    <t>005121 R</t>
  </si>
  <si>
    <t>Zařízení staveniště</t>
  </si>
  <si>
    <t>Soubor</t>
  </si>
  <si>
    <t>VRN</t>
  </si>
  <si>
    <t>POL99_2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</si>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</sst>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6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 wrapText="1" shrinkToFit="1"/>
    </xf>
    <xf numFmtId="3" fontId="5" fillId="0" borderId="35" xfId="0" applyNumberFormat="1" applyFont="1" applyBorder="1" applyAlignment="1">
      <alignment vertical="center" shrinkToFit="1"/>
    </xf>
    <xf numFmtId="3" fontId="5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3" fontId="3" fillId="0" borderId="35" xfId="0" applyNumberFormat="1" applyFont="1" applyBorder="1" applyAlignment="1">
      <alignment vertical="center"/>
    </xf>
    <xf numFmtId="3" fontId="3" fillId="3" borderId="39" xfId="0" applyNumberFormat="1" applyFont="1" applyFill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3" borderId="39" xfId="0" applyNumberFormat="1" applyFont="1" applyFill="1" applyBorder="1" applyAlignment="1">
      <alignment horizontal="center" vertical="center"/>
    </xf>
    <xf numFmtId="4" fontId="3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9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3" fontId="0" fillId="0" borderId="34" xfId="0" applyNumberFormat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topLeftCell="A4"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88" t="s">
        <v>41</v>
      </c>
      <c r="B2" s="188"/>
      <c r="C2" s="188"/>
      <c r="D2" s="188"/>
      <c r="E2" s="188"/>
      <c r="F2" s="188"/>
      <c r="G2" s="188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0"/>
  <sheetViews>
    <sheetView showGridLines="0" tabSelected="1" topLeftCell="B1" zoomScaleNormal="100" zoomScaleSheetLayoutView="75" workbookViewId="0">
      <selection activeCell="L30" sqref="L30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24" t="s">
        <v>4</v>
      </c>
      <c r="C1" s="225"/>
      <c r="D1" s="225"/>
      <c r="E1" s="225"/>
      <c r="F1" s="225"/>
      <c r="G1" s="225"/>
      <c r="H1" s="225"/>
      <c r="I1" s="225"/>
      <c r="J1" s="226"/>
    </row>
    <row r="2" spans="1:15" ht="36" customHeight="1" x14ac:dyDescent="0.2">
      <c r="A2" s="2"/>
      <c r="B2" s="77" t="s">
        <v>24</v>
      </c>
      <c r="C2" s="78"/>
      <c r="D2" s="79" t="s">
        <v>48</v>
      </c>
      <c r="E2" s="230" t="s">
        <v>44</v>
      </c>
      <c r="F2" s="231"/>
      <c r="G2" s="231"/>
      <c r="H2" s="231"/>
      <c r="I2" s="231"/>
      <c r="J2" s="232"/>
      <c r="O2" s="1"/>
    </row>
    <row r="3" spans="1:15" ht="27" customHeight="1" x14ac:dyDescent="0.2">
      <c r="A3" s="2"/>
      <c r="B3" s="80" t="s">
        <v>46</v>
      </c>
      <c r="C3" s="78"/>
      <c r="D3" s="81" t="s">
        <v>45</v>
      </c>
      <c r="E3" s="233" t="s">
        <v>44</v>
      </c>
      <c r="F3" s="234"/>
      <c r="G3" s="234"/>
      <c r="H3" s="234"/>
      <c r="I3" s="234"/>
      <c r="J3" s="235"/>
    </row>
    <row r="4" spans="1:15" ht="23.25" customHeight="1" x14ac:dyDescent="0.2">
      <c r="A4" s="76">
        <v>1314</v>
      </c>
      <c r="B4" s="82" t="s">
        <v>47</v>
      </c>
      <c r="C4" s="83"/>
      <c r="D4" s="84" t="s">
        <v>43</v>
      </c>
      <c r="E4" s="213" t="s">
        <v>44</v>
      </c>
      <c r="F4" s="214"/>
      <c r="G4" s="214"/>
      <c r="H4" s="214"/>
      <c r="I4" s="214"/>
      <c r="J4" s="215"/>
    </row>
    <row r="5" spans="1:15" ht="24" customHeight="1" x14ac:dyDescent="0.2">
      <c r="A5" s="2"/>
      <c r="B5" s="31" t="s">
        <v>23</v>
      </c>
      <c r="D5" s="218"/>
      <c r="E5" s="219"/>
      <c r="F5" s="219"/>
      <c r="G5" s="219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220"/>
      <c r="E6" s="221"/>
      <c r="F6" s="221"/>
      <c r="G6" s="221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222"/>
      <c r="F7" s="223"/>
      <c r="G7" s="223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37"/>
      <c r="E11" s="237"/>
      <c r="F11" s="237"/>
      <c r="G11" s="237"/>
      <c r="H11" s="18" t="s">
        <v>42</v>
      </c>
      <c r="I11" s="86"/>
      <c r="J11" s="8"/>
    </row>
    <row r="12" spans="1:15" ht="15.75" customHeight="1" x14ac:dyDescent="0.2">
      <c r="A12" s="2"/>
      <c r="B12" s="28"/>
      <c r="C12" s="55"/>
      <c r="D12" s="212"/>
      <c r="E12" s="212"/>
      <c r="F12" s="212"/>
      <c r="G12" s="212"/>
      <c r="H12" s="18" t="s">
        <v>36</v>
      </c>
      <c r="I12" s="86"/>
      <c r="J12" s="8"/>
    </row>
    <row r="13" spans="1:15" ht="15.75" customHeight="1" x14ac:dyDescent="0.2">
      <c r="A13" s="2"/>
      <c r="B13" s="29"/>
      <c r="C13" s="56"/>
      <c r="D13" s="85"/>
      <c r="E13" s="216"/>
      <c r="F13" s="217"/>
      <c r="G13" s="217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36"/>
      <c r="F15" s="236"/>
      <c r="G15" s="238"/>
      <c r="H15" s="238"/>
      <c r="I15" s="238" t="s">
        <v>31</v>
      </c>
      <c r="J15" s="239"/>
    </row>
    <row r="16" spans="1:15" ht="23.25" customHeight="1" x14ac:dyDescent="0.2">
      <c r="A16" s="139" t="s">
        <v>26</v>
      </c>
      <c r="B16" s="38" t="s">
        <v>26</v>
      </c>
      <c r="C16" s="62"/>
      <c r="D16" s="63"/>
      <c r="E16" s="201"/>
      <c r="F16" s="202"/>
      <c r="G16" s="201"/>
      <c r="H16" s="202"/>
      <c r="I16" s="201">
        <f>SUMIF(F49:F56,A16,I49:I56)+SUMIF(F49:F56,"PSU",I49:I56)</f>
        <v>0</v>
      </c>
      <c r="J16" s="203"/>
    </row>
    <row r="17" spans="1:10" ht="23.25" customHeight="1" x14ac:dyDescent="0.2">
      <c r="A17" s="139" t="s">
        <v>27</v>
      </c>
      <c r="B17" s="38" t="s">
        <v>27</v>
      </c>
      <c r="C17" s="62"/>
      <c r="D17" s="63"/>
      <c r="E17" s="201"/>
      <c r="F17" s="202"/>
      <c r="G17" s="201"/>
      <c r="H17" s="202"/>
      <c r="I17" s="201">
        <f>SUMIF(F49:F56,A17,I49:I56)</f>
        <v>0</v>
      </c>
      <c r="J17" s="203"/>
    </row>
    <row r="18" spans="1:10" ht="23.25" customHeight="1" x14ac:dyDescent="0.2">
      <c r="A18" s="139" t="s">
        <v>28</v>
      </c>
      <c r="B18" s="38" t="s">
        <v>28</v>
      </c>
      <c r="C18" s="62"/>
      <c r="D18" s="63"/>
      <c r="E18" s="201"/>
      <c r="F18" s="202"/>
      <c r="G18" s="201"/>
      <c r="H18" s="202"/>
      <c r="I18" s="201">
        <f>SUMIF(F49:F56,A18,I49:I56)</f>
        <v>0</v>
      </c>
      <c r="J18" s="203"/>
    </row>
    <row r="19" spans="1:10" ht="23.25" customHeight="1" x14ac:dyDescent="0.2">
      <c r="A19" s="139" t="s">
        <v>67</v>
      </c>
      <c r="B19" s="38" t="s">
        <v>29</v>
      </c>
      <c r="C19" s="62"/>
      <c r="D19" s="63"/>
      <c r="E19" s="201"/>
      <c r="F19" s="202"/>
      <c r="G19" s="201"/>
      <c r="H19" s="202"/>
      <c r="I19" s="201">
        <f>SUMIF(F49:F56,A19,I49:I56)</f>
        <v>0</v>
      </c>
      <c r="J19" s="203"/>
    </row>
    <row r="20" spans="1:10" ht="23.25" customHeight="1" x14ac:dyDescent="0.2">
      <c r="A20" s="139" t="s">
        <v>68</v>
      </c>
      <c r="B20" s="38" t="s">
        <v>30</v>
      </c>
      <c r="C20" s="62"/>
      <c r="D20" s="63"/>
      <c r="E20" s="201"/>
      <c r="F20" s="202"/>
      <c r="G20" s="201"/>
      <c r="H20" s="202"/>
      <c r="I20" s="201">
        <f>SUMIF(F49:F56,A20,I49:I56)</f>
        <v>0</v>
      </c>
      <c r="J20" s="203"/>
    </row>
    <row r="21" spans="1:10" ht="23.25" customHeight="1" x14ac:dyDescent="0.2">
      <c r="A21" s="2"/>
      <c r="B21" s="48" t="s">
        <v>31</v>
      </c>
      <c r="C21" s="64"/>
      <c r="D21" s="65"/>
      <c r="E21" s="204"/>
      <c r="F21" s="240"/>
      <c r="G21" s="204"/>
      <c r="H21" s="240"/>
      <c r="I21" s="204">
        <f>SUM(I16:J20)</f>
        <v>0</v>
      </c>
      <c r="J21" s="205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99">
        <f>ZakladDPHSniVypocet</f>
        <v>0</v>
      </c>
      <c r="H23" s="200"/>
      <c r="I23" s="200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197">
        <f>IF(A24&gt;50, ROUNDUP(A23, 0), ROUNDDOWN(A23, 0))</f>
        <v>0</v>
      </c>
      <c r="H24" s="198"/>
      <c r="I24" s="198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99">
        <f>ZakladDPHZaklVypocet</f>
        <v>0</v>
      </c>
      <c r="H25" s="200"/>
      <c r="I25" s="200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27">
        <f>IF(A26&gt;50, ROUNDUP(A25, 0), ROUNDDOWN(A25, 0))</f>
        <v>0</v>
      </c>
      <c r="H26" s="228"/>
      <c r="I26" s="228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29">
        <f>CenaCelkem-(ZakladDPHSni+DPHSni+ZakladDPHZakl+DPHZakl)</f>
        <v>0</v>
      </c>
      <c r="H27" s="229"/>
      <c r="I27" s="229"/>
      <c r="J27" s="41" t="str">
        <f t="shared" si="0"/>
        <v>CZK</v>
      </c>
    </row>
    <row r="28" spans="1:10" ht="27.75" hidden="1" customHeight="1" thickBot="1" x14ac:dyDescent="0.25">
      <c r="A28" s="2"/>
      <c r="B28" s="113" t="s">
        <v>25</v>
      </c>
      <c r="C28" s="114"/>
      <c r="D28" s="114"/>
      <c r="E28" s="115"/>
      <c r="F28" s="116"/>
      <c r="G28" s="207">
        <f>ZakladDPHSniVypocet+ZakladDPHZaklVypocet</f>
        <v>0</v>
      </c>
      <c r="H28" s="207"/>
      <c r="I28" s="207"/>
      <c r="J28" s="117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3" t="s">
        <v>37</v>
      </c>
      <c r="C29" s="118"/>
      <c r="D29" s="118"/>
      <c r="E29" s="118"/>
      <c r="F29" s="119"/>
      <c r="G29" s="206">
        <f>IF(A29&gt;50, ROUNDUP(A27, 0), ROUNDDOWN(A27, 0))</f>
        <v>0</v>
      </c>
      <c r="H29" s="206"/>
      <c r="I29" s="206"/>
      <c r="J29" s="120" t="s">
        <v>51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08"/>
      <c r="E34" s="209"/>
      <c r="G34" s="210"/>
      <c r="H34" s="211"/>
      <c r="I34" s="211"/>
      <c r="J34" s="25"/>
    </row>
    <row r="35" spans="1:10" ht="12.75" customHeight="1" x14ac:dyDescent="0.2">
      <c r="A35" s="2"/>
      <c r="B35" s="2"/>
      <c r="D35" s="196" t="s">
        <v>2</v>
      </c>
      <c r="E35" s="196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0" t="s">
        <v>17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 x14ac:dyDescent="0.2">
      <c r="A38" s="89" t="s">
        <v>39</v>
      </c>
      <c r="B38" s="94" t="s">
        <v>18</v>
      </c>
      <c r="C38" s="95" t="s">
        <v>6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19</v>
      </c>
      <c r="I38" s="97" t="s">
        <v>1</v>
      </c>
      <c r="J38" s="98" t="s">
        <v>0</v>
      </c>
    </row>
    <row r="39" spans="1:10" ht="25.5" hidden="1" customHeight="1" x14ac:dyDescent="0.2">
      <c r="A39" s="89">
        <v>1</v>
      </c>
      <c r="B39" s="99" t="s">
        <v>49</v>
      </c>
      <c r="C39" s="191"/>
      <c r="D39" s="191"/>
      <c r="E39" s="191"/>
      <c r="F39" s="100">
        <f>'SO01 1 Pol'!AE64</f>
        <v>0</v>
      </c>
      <c r="G39" s="101">
        <f>'SO01 1 Pol'!AF64</f>
        <v>0</v>
      </c>
      <c r="H39" s="102">
        <f>(F39*SazbaDPH1/100)+(G39*SazbaDPH2/100)</f>
        <v>0</v>
      </c>
      <c r="I39" s="102">
        <f>F39+G39+H39</f>
        <v>0</v>
      </c>
      <c r="J39" s="103" t="str">
        <f>IF(CenaCelkemVypocet=0,"",I39/CenaCelkemVypocet*100)</f>
        <v/>
      </c>
    </row>
    <row r="40" spans="1:10" ht="25.5" hidden="1" customHeight="1" x14ac:dyDescent="0.2">
      <c r="A40" s="89">
        <v>2</v>
      </c>
      <c r="B40" s="104" t="s">
        <v>45</v>
      </c>
      <c r="C40" s="192" t="s">
        <v>44</v>
      </c>
      <c r="D40" s="192"/>
      <c r="E40" s="192"/>
      <c r="F40" s="105">
        <f>'SO01 1 Pol'!AE64</f>
        <v>0</v>
      </c>
      <c r="G40" s="106">
        <f>'SO01 1 Pol'!AF64</f>
        <v>0</v>
      </c>
      <c r="H40" s="106">
        <f>(F40*SazbaDPH1/100)+(G40*SazbaDPH2/100)</f>
        <v>0</v>
      </c>
      <c r="I40" s="106">
        <f>F40+G40+H40</f>
        <v>0</v>
      </c>
      <c r="J40" s="107" t="str">
        <f>IF(CenaCelkemVypocet=0,"",I40/CenaCelkemVypocet*100)</f>
        <v/>
      </c>
    </row>
    <row r="41" spans="1:10" ht="25.5" hidden="1" customHeight="1" x14ac:dyDescent="0.2">
      <c r="A41" s="89">
        <v>3</v>
      </c>
      <c r="B41" s="108" t="s">
        <v>43</v>
      </c>
      <c r="C41" s="191" t="s">
        <v>44</v>
      </c>
      <c r="D41" s="191"/>
      <c r="E41" s="191"/>
      <c r="F41" s="109">
        <f>'SO01 1 Pol'!AE64</f>
        <v>0</v>
      </c>
      <c r="G41" s="102">
        <f>'SO01 1 Pol'!AF64</f>
        <v>0</v>
      </c>
      <c r="H41" s="102">
        <f>(F41*SazbaDPH1/100)+(G41*SazbaDPH2/100)</f>
        <v>0</v>
      </c>
      <c r="I41" s="102">
        <f>F41+G41+H41</f>
        <v>0</v>
      </c>
      <c r="J41" s="103" t="str">
        <f>IF(CenaCelkemVypocet=0,"",I41/CenaCelkemVypocet*100)</f>
        <v/>
      </c>
    </row>
    <row r="42" spans="1:10" ht="25.5" hidden="1" customHeight="1" x14ac:dyDescent="0.2">
      <c r="A42" s="89"/>
      <c r="B42" s="193" t="s">
        <v>50</v>
      </c>
      <c r="C42" s="194"/>
      <c r="D42" s="194"/>
      <c r="E42" s="195"/>
      <c r="F42" s="110">
        <f>SUMIF(A39:A41,"=1",F39:F41)</f>
        <v>0</v>
      </c>
      <c r="G42" s="111">
        <f>SUMIF(A39:A41,"=1",G39:G41)</f>
        <v>0</v>
      </c>
      <c r="H42" s="111">
        <f>SUMIF(A39:A41,"=1",H39:H41)</f>
        <v>0</v>
      </c>
      <c r="I42" s="111">
        <f>SUMIF(A39:A41,"=1",I39:I41)</f>
        <v>0</v>
      </c>
      <c r="J42" s="112">
        <f>SUMIF(A39:A41,"=1",J39:J41)</f>
        <v>0</v>
      </c>
    </row>
    <row r="46" spans="1:10" ht="15.75" x14ac:dyDescent="0.25">
      <c r="B46" s="121" t="s">
        <v>52</v>
      </c>
    </row>
    <row r="48" spans="1:10" ht="25.5" customHeight="1" x14ac:dyDescent="0.2">
      <c r="A48" s="123"/>
      <c r="B48" s="126" t="s">
        <v>18</v>
      </c>
      <c r="C48" s="126" t="s">
        <v>6</v>
      </c>
      <c r="D48" s="127"/>
      <c r="E48" s="127"/>
      <c r="F48" s="128" t="s">
        <v>53</v>
      </c>
      <c r="G48" s="128"/>
      <c r="H48" s="128"/>
      <c r="I48" s="128" t="s">
        <v>31</v>
      </c>
      <c r="J48" s="128" t="s">
        <v>0</v>
      </c>
    </row>
    <row r="49" spans="1:10" ht="25.5" customHeight="1" x14ac:dyDescent="0.2">
      <c r="A49" s="124"/>
      <c r="B49" s="129" t="s">
        <v>43</v>
      </c>
      <c r="C49" s="189" t="s">
        <v>54</v>
      </c>
      <c r="D49" s="190"/>
      <c r="E49" s="190"/>
      <c r="F49" s="135" t="s">
        <v>26</v>
      </c>
      <c r="G49" s="136"/>
      <c r="H49" s="136"/>
      <c r="I49" s="136">
        <f>'SO01 1 Pol'!G8</f>
        <v>0</v>
      </c>
      <c r="J49" s="133" t="str">
        <f>IF(I57=0,"",I49/I57*100)</f>
        <v/>
      </c>
    </row>
    <row r="50" spans="1:10" ht="25.5" customHeight="1" x14ac:dyDescent="0.2">
      <c r="A50" s="124"/>
      <c r="B50" s="129" t="s">
        <v>55</v>
      </c>
      <c r="C50" s="189" t="s">
        <v>56</v>
      </c>
      <c r="D50" s="190"/>
      <c r="E50" s="190"/>
      <c r="F50" s="135" t="s">
        <v>26</v>
      </c>
      <c r="G50" s="136"/>
      <c r="H50" s="136"/>
      <c r="I50" s="136">
        <f>'SO01 1 Pol'!G10</f>
        <v>0</v>
      </c>
      <c r="J50" s="133" t="str">
        <f>IF(I57=0,"",I50/I57*100)</f>
        <v/>
      </c>
    </row>
    <row r="51" spans="1:10" ht="25.5" customHeight="1" x14ac:dyDescent="0.2">
      <c r="A51" s="124"/>
      <c r="B51" s="129" t="s">
        <v>57</v>
      </c>
      <c r="C51" s="189" t="s">
        <v>58</v>
      </c>
      <c r="D51" s="190"/>
      <c r="E51" s="190"/>
      <c r="F51" s="135" t="s">
        <v>26</v>
      </c>
      <c r="G51" s="136"/>
      <c r="H51" s="136"/>
      <c r="I51" s="136">
        <f>'SO01 1 Pol'!G16</f>
        <v>0</v>
      </c>
      <c r="J51" s="133" t="str">
        <f>IF(I57=0,"",I51/I57*100)</f>
        <v/>
      </c>
    </row>
    <row r="52" spans="1:10" ht="25.5" customHeight="1" x14ac:dyDescent="0.2">
      <c r="A52" s="124"/>
      <c r="B52" s="129" t="s">
        <v>59</v>
      </c>
      <c r="C52" s="189" t="s">
        <v>60</v>
      </c>
      <c r="D52" s="190"/>
      <c r="E52" s="190"/>
      <c r="F52" s="135" t="s">
        <v>26</v>
      </c>
      <c r="G52" s="136"/>
      <c r="H52" s="136"/>
      <c r="I52" s="136">
        <f>'SO01 1 Pol'!G35</f>
        <v>0</v>
      </c>
      <c r="J52" s="133" t="str">
        <f>IF(I57=0,"",I52/I57*100)</f>
        <v/>
      </c>
    </row>
    <row r="53" spans="1:10" ht="25.5" customHeight="1" x14ac:dyDescent="0.2">
      <c r="A53" s="124"/>
      <c r="B53" s="129" t="s">
        <v>61</v>
      </c>
      <c r="C53" s="189" t="s">
        <v>62</v>
      </c>
      <c r="D53" s="190"/>
      <c r="E53" s="190"/>
      <c r="F53" s="135" t="s">
        <v>26</v>
      </c>
      <c r="G53" s="136"/>
      <c r="H53" s="136"/>
      <c r="I53" s="136">
        <f>'SO01 1 Pol'!G37</f>
        <v>0</v>
      </c>
      <c r="J53" s="133" t="str">
        <f>IF(I57=0,"",I53/I57*100)</f>
        <v/>
      </c>
    </row>
    <row r="54" spans="1:10" ht="25.5" customHeight="1" x14ac:dyDescent="0.2">
      <c r="A54" s="124"/>
      <c r="B54" s="129" t="s">
        <v>63</v>
      </c>
      <c r="C54" s="189" t="s">
        <v>64</v>
      </c>
      <c r="D54" s="190"/>
      <c r="E54" s="190"/>
      <c r="F54" s="135" t="s">
        <v>26</v>
      </c>
      <c r="G54" s="136"/>
      <c r="H54" s="136"/>
      <c r="I54" s="136">
        <f>'SO01 1 Pol'!G39</f>
        <v>0</v>
      </c>
      <c r="J54" s="133" t="str">
        <f>IF(I57=0,"",I54/I57*100)</f>
        <v/>
      </c>
    </row>
    <row r="55" spans="1:10" ht="25.5" customHeight="1" x14ac:dyDescent="0.2">
      <c r="A55" s="124"/>
      <c r="B55" s="129" t="s">
        <v>65</v>
      </c>
      <c r="C55" s="189" t="s">
        <v>66</v>
      </c>
      <c r="D55" s="190"/>
      <c r="E55" s="190"/>
      <c r="F55" s="135" t="s">
        <v>27</v>
      </c>
      <c r="G55" s="136"/>
      <c r="H55" s="136"/>
      <c r="I55" s="136">
        <f>'SO01 1 Pol'!G58</f>
        <v>0</v>
      </c>
      <c r="J55" s="133" t="str">
        <f>IF(I57=0,"",I55/I57*100)</f>
        <v/>
      </c>
    </row>
    <row r="56" spans="1:10" ht="25.5" customHeight="1" x14ac:dyDescent="0.2">
      <c r="A56" s="124"/>
      <c r="B56" s="129" t="s">
        <v>67</v>
      </c>
      <c r="C56" s="189" t="s">
        <v>29</v>
      </c>
      <c r="D56" s="190"/>
      <c r="E56" s="190"/>
      <c r="F56" s="135" t="s">
        <v>67</v>
      </c>
      <c r="G56" s="136"/>
      <c r="H56" s="136"/>
      <c r="I56" s="136">
        <f>'SO01 1 Pol'!G61</f>
        <v>0</v>
      </c>
      <c r="J56" s="133" t="str">
        <f>IF(I57=0,"",I56/I57*100)</f>
        <v/>
      </c>
    </row>
    <row r="57" spans="1:10" ht="25.5" customHeight="1" x14ac:dyDescent="0.2">
      <c r="A57" s="125"/>
      <c r="B57" s="130" t="s">
        <v>1</v>
      </c>
      <c r="C57" s="131"/>
      <c r="D57" s="132"/>
      <c r="E57" s="132"/>
      <c r="F57" s="137"/>
      <c r="G57" s="138"/>
      <c r="H57" s="138"/>
      <c r="I57" s="138">
        <f>SUM(I49:I56)</f>
        <v>0</v>
      </c>
      <c r="J57" s="134">
        <f>SUM(J49:J56)</f>
        <v>0</v>
      </c>
    </row>
    <row r="58" spans="1:10" x14ac:dyDescent="0.2">
      <c r="F58" s="87"/>
      <c r="G58" s="87"/>
      <c r="H58" s="87"/>
      <c r="I58" s="87"/>
      <c r="J58" s="88"/>
    </row>
    <row r="59" spans="1:10" x14ac:dyDescent="0.2">
      <c r="F59" s="87"/>
      <c r="G59" s="87"/>
      <c r="H59" s="87"/>
      <c r="I59" s="87"/>
      <c r="J59" s="88"/>
    </row>
    <row r="60" spans="1:10" x14ac:dyDescent="0.2">
      <c r="F60" s="87"/>
      <c r="G60" s="87"/>
      <c r="H60" s="87"/>
      <c r="I60" s="87"/>
      <c r="J60" s="8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C55:E55"/>
    <mergeCell ref="C56:E56"/>
    <mergeCell ref="C50:E50"/>
    <mergeCell ref="C51:E51"/>
    <mergeCell ref="C52:E52"/>
    <mergeCell ref="C53:E53"/>
    <mergeCell ref="C54:E5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1" t="s">
        <v>7</v>
      </c>
      <c r="B1" s="241"/>
      <c r="C1" s="242"/>
      <c r="D1" s="241"/>
      <c r="E1" s="241"/>
      <c r="F1" s="241"/>
      <c r="G1" s="241"/>
    </row>
    <row r="2" spans="1:7" ht="24.95" customHeight="1" x14ac:dyDescent="0.2">
      <c r="A2" s="50" t="s">
        <v>8</v>
      </c>
      <c r="B2" s="49"/>
      <c r="C2" s="243"/>
      <c r="D2" s="243"/>
      <c r="E2" s="243"/>
      <c r="F2" s="243"/>
      <c r="G2" s="244"/>
    </row>
    <row r="3" spans="1:7" ht="24.95" customHeight="1" x14ac:dyDescent="0.2">
      <c r="A3" s="50" t="s">
        <v>9</v>
      </c>
      <c r="B3" s="49"/>
      <c r="C3" s="243"/>
      <c r="D3" s="243"/>
      <c r="E3" s="243"/>
      <c r="F3" s="243"/>
      <c r="G3" s="244"/>
    </row>
    <row r="4" spans="1:7" ht="24.95" customHeight="1" x14ac:dyDescent="0.2">
      <c r="A4" s="50" t="s">
        <v>10</v>
      </c>
      <c r="B4" s="49"/>
      <c r="C4" s="243"/>
      <c r="D4" s="243"/>
      <c r="E4" s="243"/>
      <c r="F4" s="243"/>
      <c r="G4" s="244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2" customWidth="1"/>
    <col min="3" max="3" width="38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5" t="s">
        <v>7</v>
      </c>
      <c r="B1" s="245"/>
      <c r="C1" s="245"/>
      <c r="D1" s="245"/>
      <c r="E1" s="245"/>
      <c r="F1" s="245"/>
      <c r="G1" s="245"/>
      <c r="AG1" t="s">
        <v>69</v>
      </c>
    </row>
    <row r="2" spans="1:60" ht="24.95" customHeight="1" x14ac:dyDescent="0.2">
      <c r="A2" s="140" t="s">
        <v>8</v>
      </c>
      <c r="B2" s="49" t="s">
        <v>48</v>
      </c>
      <c r="C2" s="246" t="s">
        <v>44</v>
      </c>
      <c r="D2" s="247"/>
      <c r="E2" s="247"/>
      <c r="F2" s="247"/>
      <c r="G2" s="248"/>
      <c r="AG2" t="s">
        <v>70</v>
      </c>
    </row>
    <row r="3" spans="1:60" ht="24.95" customHeight="1" x14ac:dyDescent="0.2">
      <c r="A3" s="140" t="s">
        <v>9</v>
      </c>
      <c r="B3" s="49" t="s">
        <v>45</v>
      </c>
      <c r="C3" s="246" t="s">
        <v>44</v>
      </c>
      <c r="D3" s="247"/>
      <c r="E3" s="247"/>
      <c r="F3" s="247"/>
      <c r="G3" s="248"/>
      <c r="AC3" s="122" t="s">
        <v>70</v>
      </c>
      <c r="AG3" t="s">
        <v>71</v>
      </c>
    </row>
    <row r="4" spans="1:60" ht="24.95" customHeight="1" x14ac:dyDescent="0.2">
      <c r="A4" s="141" t="s">
        <v>10</v>
      </c>
      <c r="B4" s="142" t="s">
        <v>43</v>
      </c>
      <c r="C4" s="249" t="s">
        <v>44</v>
      </c>
      <c r="D4" s="250"/>
      <c r="E4" s="250"/>
      <c r="F4" s="250"/>
      <c r="G4" s="251"/>
      <c r="AG4" t="s">
        <v>72</v>
      </c>
    </row>
    <row r="5" spans="1:60" x14ac:dyDescent="0.2">
      <c r="D5" s="10"/>
    </row>
    <row r="6" spans="1:60" ht="38.25" x14ac:dyDescent="0.2">
      <c r="A6" s="144" t="s">
        <v>73</v>
      </c>
      <c r="B6" s="146" t="s">
        <v>74</v>
      </c>
      <c r="C6" s="146" t="s">
        <v>75</v>
      </c>
      <c r="D6" s="145" t="s">
        <v>76</v>
      </c>
      <c r="E6" s="144" t="s">
        <v>77</v>
      </c>
      <c r="F6" s="143" t="s">
        <v>78</v>
      </c>
      <c r="G6" s="144" t="s">
        <v>31</v>
      </c>
      <c r="H6" s="147" t="s">
        <v>32</v>
      </c>
      <c r="I6" s="147" t="s">
        <v>79</v>
      </c>
      <c r="J6" s="147" t="s">
        <v>33</v>
      </c>
      <c r="K6" s="147" t="s">
        <v>80</v>
      </c>
      <c r="L6" s="147" t="s">
        <v>81</v>
      </c>
      <c r="M6" s="147" t="s">
        <v>82</v>
      </c>
      <c r="N6" s="147" t="s">
        <v>83</v>
      </c>
      <c r="O6" s="147" t="s">
        <v>84</v>
      </c>
      <c r="P6" s="147" t="s">
        <v>85</v>
      </c>
      <c r="Q6" s="147" t="s">
        <v>86</v>
      </c>
      <c r="R6" s="147" t="s">
        <v>87</v>
      </c>
      <c r="S6" s="147" t="s">
        <v>88</v>
      </c>
      <c r="T6" s="147" t="s">
        <v>89</v>
      </c>
      <c r="U6" s="147" t="s">
        <v>90</v>
      </c>
      <c r="V6" s="147" t="s">
        <v>91</v>
      </c>
      <c r="W6" s="147" t="s">
        <v>92</v>
      </c>
      <c r="X6" s="147" t="s">
        <v>93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">
      <c r="A8" s="162" t="s">
        <v>94</v>
      </c>
      <c r="B8" s="163" t="s">
        <v>43</v>
      </c>
      <c r="C8" s="181" t="s">
        <v>54</v>
      </c>
      <c r="D8" s="164"/>
      <c r="E8" s="165"/>
      <c r="F8" s="166"/>
      <c r="G8" s="167">
        <f>SUMIF(AG9:AG9,"&lt;&gt;NOR",G9:G9)</f>
        <v>0</v>
      </c>
      <c r="H8" s="161"/>
      <c r="I8" s="161">
        <f>SUM(I9:I9)</f>
        <v>0</v>
      </c>
      <c r="J8" s="161"/>
      <c r="K8" s="161">
        <f>SUM(K9:K9)</f>
        <v>0</v>
      </c>
      <c r="L8" s="161"/>
      <c r="M8" s="161">
        <f>SUM(M9:M9)</f>
        <v>0</v>
      </c>
      <c r="N8" s="161"/>
      <c r="O8" s="161">
        <f>SUM(O9:O9)</f>
        <v>0</v>
      </c>
      <c r="P8" s="161"/>
      <c r="Q8" s="161">
        <f>SUM(Q9:Q9)</f>
        <v>0</v>
      </c>
      <c r="R8" s="161"/>
      <c r="S8" s="161"/>
      <c r="T8" s="161"/>
      <c r="U8" s="161"/>
      <c r="V8" s="161">
        <f>SUM(V9:V9)</f>
        <v>9.34</v>
      </c>
      <c r="W8" s="161"/>
      <c r="X8" s="161"/>
      <c r="AG8" t="s">
        <v>95</v>
      </c>
    </row>
    <row r="9" spans="1:60" outlineLevel="1" x14ac:dyDescent="0.2">
      <c r="A9" s="174">
        <v>1</v>
      </c>
      <c r="B9" s="175" t="s">
        <v>96</v>
      </c>
      <c r="C9" s="182" t="s">
        <v>97</v>
      </c>
      <c r="D9" s="176" t="s">
        <v>98</v>
      </c>
      <c r="E9" s="177">
        <v>4</v>
      </c>
      <c r="F9" s="178"/>
      <c r="G9" s="179">
        <f>ROUND(E9*F9,2)</f>
        <v>0</v>
      </c>
      <c r="H9" s="158"/>
      <c r="I9" s="157">
        <f>ROUND(E9*H9,2)</f>
        <v>0</v>
      </c>
      <c r="J9" s="158"/>
      <c r="K9" s="157">
        <f>ROUND(E9*J9,2)</f>
        <v>0</v>
      </c>
      <c r="L9" s="157">
        <v>21</v>
      </c>
      <c r="M9" s="157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7"/>
      <c r="S9" s="157" t="s">
        <v>99</v>
      </c>
      <c r="T9" s="157" t="s">
        <v>99</v>
      </c>
      <c r="U9" s="157">
        <v>2.335</v>
      </c>
      <c r="V9" s="157">
        <f>ROUND(E9*U9,2)</f>
        <v>9.34</v>
      </c>
      <c r="W9" s="157"/>
      <c r="X9" s="157" t="s">
        <v>100</v>
      </c>
      <c r="Y9" s="148"/>
      <c r="Z9" s="148"/>
      <c r="AA9" s="148"/>
      <c r="AB9" s="148"/>
      <c r="AC9" s="148"/>
      <c r="AD9" s="148"/>
      <c r="AE9" s="148"/>
      <c r="AF9" s="148"/>
      <c r="AG9" s="148" t="s">
        <v>101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x14ac:dyDescent="0.2">
      <c r="A10" s="162" t="s">
        <v>94</v>
      </c>
      <c r="B10" s="163" t="s">
        <v>55</v>
      </c>
      <c r="C10" s="181" t="s">
        <v>56</v>
      </c>
      <c r="D10" s="164"/>
      <c r="E10" s="165"/>
      <c r="F10" s="166"/>
      <c r="G10" s="167">
        <f>SUMIF(AG11:AG15,"&lt;&gt;NOR",G11:G15)</f>
        <v>0</v>
      </c>
      <c r="H10" s="161"/>
      <c r="I10" s="161">
        <f>SUM(I11:I15)</f>
        <v>0</v>
      </c>
      <c r="J10" s="161"/>
      <c r="K10" s="161">
        <f>SUM(K11:K15)</f>
        <v>0</v>
      </c>
      <c r="L10" s="161"/>
      <c r="M10" s="161">
        <f>SUM(M11:M15)</f>
        <v>0</v>
      </c>
      <c r="N10" s="161"/>
      <c r="O10" s="161">
        <f>SUM(O11:O15)</f>
        <v>3.9899999999999998</v>
      </c>
      <c r="P10" s="161"/>
      <c r="Q10" s="161">
        <f>SUM(Q11:Q15)</f>
        <v>0</v>
      </c>
      <c r="R10" s="161"/>
      <c r="S10" s="161"/>
      <c r="T10" s="161"/>
      <c r="U10" s="161"/>
      <c r="V10" s="161">
        <f>SUM(V11:V15)</f>
        <v>26.979999999999997</v>
      </c>
      <c r="W10" s="161"/>
      <c r="X10" s="161"/>
      <c r="AG10" t="s">
        <v>95</v>
      </c>
    </row>
    <row r="11" spans="1:60" outlineLevel="1" x14ac:dyDescent="0.2">
      <c r="A11" s="174">
        <v>2</v>
      </c>
      <c r="B11" s="175" t="s">
        <v>102</v>
      </c>
      <c r="C11" s="182" t="s">
        <v>103</v>
      </c>
      <c r="D11" s="176" t="s">
        <v>104</v>
      </c>
      <c r="E11" s="177">
        <v>8</v>
      </c>
      <c r="F11" s="178"/>
      <c r="G11" s="179">
        <f>ROUND(E11*F11,2)</f>
        <v>0</v>
      </c>
      <c r="H11" s="158"/>
      <c r="I11" s="157">
        <f>ROUND(E11*H11,2)</f>
        <v>0</v>
      </c>
      <c r="J11" s="158"/>
      <c r="K11" s="157">
        <f>ROUND(E11*J11,2)</f>
        <v>0</v>
      </c>
      <c r="L11" s="157">
        <v>21</v>
      </c>
      <c r="M11" s="157">
        <f>G11*(1+L11/100)</f>
        <v>0</v>
      </c>
      <c r="N11" s="157">
        <v>9.0630000000000002E-2</v>
      </c>
      <c r="O11" s="157">
        <f>ROUND(E11*N11,2)</f>
        <v>0.73</v>
      </c>
      <c r="P11" s="157">
        <v>0</v>
      </c>
      <c r="Q11" s="157">
        <f>ROUND(E11*P11,2)</f>
        <v>0</v>
      </c>
      <c r="R11" s="157"/>
      <c r="S11" s="157" t="s">
        <v>99</v>
      </c>
      <c r="T11" s="157" t="s">
        <v>105</v>
      </c>
      <c r="U11" s="157">
        <v>0.93</v>
      </c>
      <c r="V11" s="157">
        <f>ROUND(E11*U11,2)</f>
        <v>7.44</v>
      </c>
      <c r="W11" s="157"/>
      <c r="X11" s="157" t="s">
        <v>100</v>
      </c>
      <c r="Y11" s="148"/>
      <c r="Z11" s="148"/>
      <c r="AA11" s="148"/>
      <c r="AB11" s="148"/>
      <c r="AC11" s="148"/>
      <c r="AD11" s="148"/>
      <c r="AE11" s="148"/>
      <c r="AF11" s="148"/>
      <c r="AG11" s="148" t="s">
        <v>101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68">
        <v>3</v>
      </c>
      <c r="B12" s="169" t="s">
        <v>106</v>
      </c>
      <c r="C12" s="183" t="s">
        <v>107</v>
      </c>
      <c r="D12" s="170" t="s">
        <v>108</v>
      </c>
      <c r="E12" s="171">
        <v>15</v>
      </c>
      <c r="F12" s="172"/>
      <c r="G12" s="173">
        <f>ROUND(E12*F12,2)</f>
        <v>0</v>
      </c>
      <c r="H12" s="158"/>
      <c r="I12" s="157">
        <f>ROUND(E12*H12,2)</f>
        <v>0</v>
      </c>
      <c r="J12" s="158"/>
      <c r="K12" s="157">
        <f>ROUND(E12*J12,2)</f>
        <v>0</v>
      </c>
      <c r="L12" s="157">
        <v>21</v>
      </c>
      <c r="M12" s="157">
        <f>G12*(1+L12/100)</f>
        <v>0</v>
      </c>
      <c r="N12" s="157">
        <v>3.7670000000000002E-2</v>
      </c>
      <c r="O12" s="157">
        <f>ROUND(E12*N12,2)</f>
        <v>0.56999999999999995</v>
      </c>
      <c r="P12" s="157">
        <v>0</v>
      </c>
      <c r="Q12" s="157">
        <f>ROUND(E12*P12,2)</f>
        <v>0</v>
      </c>
      <c r="R12" s="157"/>
      <c r="S12" s="157" t="s">
        <v>99</v>
      </c>
      <c r="T12" s="157" t="s">
        <v>99</v>
      </c>
      <c r="U12" s="157">
        <v>0.41</v>
      </c>
      <c r="V12" s="157">
        <f>ROUND(E12*U12,2)</f>
        <v>6.15</v>
      </c>
      <c r="W12" s="157"/>
      <c r="X12" s="157" t="s">
        <v>100</v>
      </c>
      <c r="Y12" s="148"/>
      <c r="Z12" s="148"/>
      <c r="AA12" s="148"/>
      <c r="AB12" s="148"/>
      <c r="AC12" s="148"/>
      <c r="AD12" s="148"/>
      <c r="AE12" s="148"/>
      <c r="AF12" s="148"/>
      <c r="AG12" s="148" t="s">
        <v>101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55"/>
      <c r="B13" s="156"/>
      <c r="C13" s="184" t="s">
        <v>109</v>
      </c>
      <c r="D13" s="159"/>
      <c r="E13" s="160">
        <v>15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48"/>
      <c r="Z13" s="148"/>
      <c r="AA13" s="148"/>
      <c r="AB13" s="148"/>
      <c r="AC13" s="148"/>
      <c r="AD13" s="148"/>
      <c r="AE13" s="148"/>
      <c r="AF13" s="148"/>
      <c r="AG13" s="148" t="s">
        <v>110</v>
      </c>
      <c r="AH13" s="148">
        <v>0</v>
      </c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74">
        <v>4</v>
      </c>
      <c r="B14" s="175" t="s">
        <v>111</v>
      </c>
      <c r="C14" s="182" t="s">
        <v>112</v>
      </c>
      <c r="D14" s="176" t="s">
        <v>108</v>
      </c>
      <c r="E14" s="177">
        <v>3</v>
      </c>
      <c r="F14" s="178"/>
      <c r="G14" s="179">
        <f>ROUND(E14*F14,2)</f>
        <v>0</v>
      </c>
      <c r="H14" s="158"/>
      <c r="I14" s="157">
        <f>ROUND(E14*H14,2)</f>
        <v>0</v>
      </c>
      <c r="J14" s="158"/>
      <c r="K14" s="157">
        <f>ROUND(E14*J14,2)</f>
        <v>0</v>
      </c>
      <c r="L14" s="157">
        <v>21</v>
      </c>
      <c r="M14" s="157">
        <f>G14*(1+L14/100)</f>
        <v>0</v>
      </c>
      <c r="N14" s="157">
        <v>0.17444000000000001</v>
      </c>
      <c r="O14" s="157">
        <f>ROUND(E14*N14,2)</f>
        <v>0.52</v>
      </c>
      <c r="P14" s="157">
        <v>0</v>
      </c>
      <c r="Q14" s="157">
        <f>ROUND(E14*P14,2)</f>
        <v>0</v>
      </c>
      <c r="R14" s="157"/>
      <c r="S14" s="157" t="s">
        <v>99</v>
      </c>
      <c r="T14" s="157" t="s">
        <v>99</v>
      </c>
      <c r="U14" s="157">
        <v>1.21</v>
      </c>
      <c r="V14" s="157">
        <f>ROUND(E14*U14,2)</f>
        <v>3.63</v>
      </c>
      <c r="W14" s="157"/>
      <c r="X14" s="157" t="s">
        <v>100</v>
      </c>
      <c r="Y14" s="148"/>
      <c r="Z14" s="148"/>
      <c r="AA14" s="148"/>
      <c r="AB14" s="148"/>
      <c r="AC14" s="148"/>
      <c r="AD14" s="148"/>
      <c r="AE14" s="148"/>
      <c r="AF14" s="148"/>
      <c r="AG14" s="148" t="s">
        <v>101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">
      <c r="A15" s="174">
        <v>5</v>
      </c>
      <c r="B15" s="175" t="s">
        <v>113</v>
      </c>
      <c r="C15" s="182" t="s">
        <v>114</v>
      </c>
      <c r="D15" s="176" t="s">
        <v>108</v>
      </c>
      <c r="E15" s="177">
        <v>8</v>
      </c>
      <c r="F15" s="178"/>
      <c r="G15" s="179">
        <f>ROUND(E15*F15,2)</f>
        <v>0</v>
      </c>
      <c r="H15" s="158"/>
      <c r="I15" s="157">
        <f>ROUND(E15*H15,2)</f>
        <v>0</v>
      </c>
      <c r="J15" s="158"/>
      <c r="K15" s="157">
        <f>ROUND(E15*J15,2)</f>
        <v>0</v>
      </c>
      <c r="L15" s="157">
        <v>21</v>
      </c>
      <c r="M15" s="157">
        <f>G15*(1+L15/100)</f>
        <v>0</v>
      </c>
      <c r="N15" s="157">
        <v>0.27105000000000001</v>
      </c>
      <c r="O15" s="157">
        <f>ROUND(E15*N15,2)</f>
        <v>2.17</v>
      </c>
      <c r="P15" s="157">
        <v>0</v>
      </c>
      <c r="Q15" s="157">
        <f>ROUND(E15*P15,2)</f>
        <v>0</v>
      </c>
      <c r="R15" s="157"/>
      <c r="S15" s="157" t="s">
        <v>99</v>
      </c>
      <c r="T15" s="157" t="s">
        <v>99</v>
      </c>
      <c r="U15" s="157">
        <v>1.22</v>
      </c>
      <c r="V15" s="157">
        <f>ROUND(E15*U15,2)</f>
        <v>9.76</v>
      </c>
      <c r="W15" s="157"/>
      <c r="X15" s="157" t="s">
        <v>100</v>
      </c>
      <c r="Y15" s="148"/>
      <c r="Z15" s="148"/>
      <c r="AA15" s="148"/>
      <c r="AB15" s="148"/>
      <c r="AC15" s="148"/>
      <c r="AD15" s="148"/>
      <c r="AE15" s="148"/>
      <c r="AF15" s="148"/>
      <c r="AG15" s="148" t="s">
        <v>101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x14ac:dyDescent="0.2">
      <c r="A16" s="162" t="s">
        <v>94</v>
      </c>
      <c r="B16" s="163" t="s">
        <v>57</v>
      </c>
      <c r="C16" s="181" t="s">
        <v>58</v>
      </c>
      <c r="D16" s="164"/>
      <c r="E16" s="165"/>
      <c r="F16" s="166"/>
      <c r="G16" s="167">
        <f>SUMIF(AG17:AG34,"&lt;&gt;NOR",G17:G34)</f>
        <v>0</v>
      </c>
      <c r="H16" s="161"/>
      <c r="I16" s="161">
        <f>SUM(I17:I34)</f>
        <v>0</v>
      </c>
      <c r="J16" s="161"/>
      <c r="K16" s="161">
        <f>SUM(K17:K34)</f>
        <v>0</v>
      </c>
      <c r="L16" s="161"/>
      <c r="M16" s="161">
        <f>SUM(M17:M34)</f>
        <v>0</v>
      </c>
      <c r="N16" s="161"/>
      <c r="O16" s="161">
        <f>SUM(O17:O34)</f>
        <v>13.639999999999999</v>
      </c>
      <c r="P16" s="161"/>
      <c r="Q16" s="161">
        <f>SUM(Q17:Q34)</f>
        <v>0</v>
      </c>
      <c r="R16" s="161"/>
      <c r="S16" s="161"/>
      <c r="T16" s="161"/>
      <c r="U16" s="161"/>
      <c r="V16" s="161">
        <f>SUM(V17:V34)</f>
        <v>532.25</v>
      </c>
      <c r="W16" s="161"/>
      <c r="X16" s="161"/>
      <c r="AG16" t="s">
        <v>95</v>
      </c>
    </row>
    <row r="17" spans="1:60" outlineLevel="1" x14ac:dyDescent="0.2">
      <c r="A17" s="168">
        <v>6</v>
      </c>
      <c r="B17" s="169" t="s">
        <v>115</v>
      </c>
      <c r="C17" s="183" t="s">
        <v>116</v>
      </c>
      <c r="D17" s="170" t="s">
        <v>108</v>
      </c>
      <c r="E17" s="171">
        <v>129</v>
      </c>
      <c r="F17" s="172"/>
      <c r="G17" s="173">
        <f>ROUND(E17*F17,2)</f>
        <v>0</v>
      </c>
      <c r="H17" s="158"/>
      <c r="I17" s="157">
        <f>ROUND(E17*H17,2)</f>
        <v>0</v>
      </c>
      <c r="J17" s="158"/>
      <c r="K17" s="157">
        <f>ROUND(E17*J17,2)</f>
        <v>0</v>
      </c>
      <c r="L17" s="157">
        <v>21</v>
      </c>
      <c r="M17" s="157">
        <f>G17*(1+L17/100)</f>
        <v>0</v>
      </c>
      <c r="N17" s="157">
        <v>3.2000000000000003E-4</v>
      </c>
      <c r="O17" s="157">
        <f>ROUND(E17*N17,2)</f>
        <v>0.04</v>
      </c>
      <c r="P17" s="157">
        <v>0</v>
      </c>
      <c r="Q17" s="157">
        <f>ROUND(E17*P17,2)</f>
        <v>0</v>
      </c>
      <c r="R17" s="157"/>
      <c r="S17" s="157" t="s">
        <v>99</v>
      </c>
      <c r="T17" s="157" t="s">
        <v>99</v>
      </c>
      <c r="U17" s="157">
        <v>7.0000000000000007E-2</v>
      </c>
      <c r="V17" s="157">
        <f>ROUND(E17*U17,2)</f>
        <v>9.0299999999999994</v>
      </c>
      <c r="W17" s="157"/>
      <c r="X17" s="157" t="s">
        <v>100</v>
      </c>
      <c r="Y17" s="148"/>
      <c r="Z17" s="148"/>
      <c r="AA17" s="148"/>
      <c r="AB17" s="148"/>
      <c r="AC17" s="148"/>
      <c r="AD17" s="148"/>
      <c r="AE17" s="148"/>
      <c r="AF17" s="148"/>
      <c r="AG17" s="148" t="s">
        <v>101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">
      <c r="A18" s="155"/>
      <c r="B18" s="156"/>
      <c r="C18" s="184" t="s">
        <v>117</v>
      </c>
      <c r="D18" s="159"/>
      <c r="E18" s="160">
        <v>129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48"/>
      <c r="Z18" s="148"/>
      <c r="AA18" s="148"/>
      <c r="AB18" s="148"/>
      <c r="AC18" s="148"/>
      <c r="AD18" s="148"/>
      <c r="AE18" s="148"/>
      <c r="AF18" s="148"/>
      <c r="AG18" s="148" t="s">
        <v>110</v>
      </c>
      <c r="AH18" s="148">
        <v>0</v>
      </c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74">
        <v>7</v>
      </c>
      <c r="B19" s="175" t="s">
        <v>118</v>
      </c>
      <c r="C19" s="182" t="s">
        <v>119</v>
      </c>
      <c r="D19" s="176" t="s">
        <v>108</v>
      </c>
      <c r="E19" s="177">
        <v>18.75</v>
      </c>
      <c r="F19" s="178"/>
      <c r="G19" s="179">
        <f>ROUND(E19*F19,2)</f>
        <v>0</v>
      </c>
      <c r="H19" s="158"/>
      <c r="I19" s="157">
        <f>ROUND(E19*H19,2)</f>
        <v>0</v>
      </c>
      <c r="J19" s="158"/>
      <c r="K19" s="157">
        <f>ROUND(E19*J19,2)</f>
        <v>0</v>
      </c>
      <c r="L19" s="157">
        <v>21</v>
      </c>
      <c r="M19" s="157">
        <f>G19*(1+L19/100)</f>
        <v>0</v>
      </c>
      <c r="N19" s="157">
        <v>2.12E-2</v>
      </c>
      <c r="O19" s="157">
        <f>ROUND(E19*N19,2)</f>
        <v>0.4</v>
      </c>
      <c r="P19" s="157">
        <v>0</v>
      </c>
      <c r="Q19" s="157">
        <f>ROUND(E19*P19,2)</f>
        <v>0</v>
      </c>
      <c r="R19" s="157"/>
      <c r="S19" s="157" t="s">
        <v>99</v>
      </c>
      <c r="T19" s="157" t="s">
        <v>99</v>
      </c>
      <c r="U19" s="157">
        <v>0.32</v>
      </c>
      <c r="V19" s="157">
        <f>ROUND(E19*U19,2)</f>
        <v>6</v>
      </c>
      <c r="W19" s="157"/>
      <c r="X19" s="157" t="s">
        <v>100</v>
      </c>
      <c r="Y19" s="148"/>
      <c r="Z19" s="148"/>
      <c r="AA19" s="148"/>
      <c r="AB19" s="148"/>
      <c r="AC19" s="148"/>
      <c r="AD19" s="148"/>
      <c r="AE19" s="148"/>
      <c r="AF19" s="148"/>
      <c r="AG19" s="148" t="s">
        <v>101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">
      <c r="A20" s="168">
        <v>8</v>
      </c>
      <c r="B20" s="169" t="s">
        <v>120</v>
      </c>
      <c r="C20" s="183" t="s">
        <v>121</v>
      </c>
      <c r="D20" s="170" t="s">
        <v>108</v>
      </c>
      <c r="E20" s="171">
        <v>638</v>
      </c>
      <c r="F20" s="172"/>
      <c r="G20" s="173">
        <f>ROUND(E20*F20,2)</f>
        <v>0</v>
      </c>
      <c r="H20" s="158"/>
      <c r="I20" s="157">
        <f>ROUND(E20*H20,2)</f>
        <v>0</v>
      </c>
      <c r="J20" s="158"/>
      <c r="K20" s="157">
        <f>ROUND(E20*J20,2)</f>
        <v>0</v>
      </c>
      <c r="L20" s="157">
        <v>21</v>
      </c>
      <c r="M20" s="157">
        <f>G20*(1+L20/100)</f>
        <v>0</v>
      </c>
      <c r="N20" s="157">
        <v>6.0999999999999997E-4</v>
      </c>
      <c r="O20" s="157">
        <f>ROUND(E20*N20,2)</f>
        <v>0.39</v>
      </c>
      <c r="P20" s="157">
        <v>0</v>
      </c>
      <c r="Q20" s="157">
        <f>ROUND(E20*P20,2)</f>
        <v>0</v>
      </c>
      <c r="R20" s="157"/>
      <c r="S20" s="157" t="s">
        <v>99</v>
      </c>
      <c r="T20" s="157" t="s">
        <v>99</v>
      </c>
      <c r="U20" s="157">
        <v>0.24199999999999999</v>
      </c>
      <c r="V20" s="157">
        <f>ROUND(E20*U20,2)</f>
        <v>154.4</v>
      </c>
      <c r="W20" s="157"/>
      <c r="X20" s="157" t="s">
        <v>100</v>
      </c>
      <c r="Y20" s="148"/>
      <c r="Z20" s="148"/>
      <c r="AA20" s="148"/>
      <c r="AB20" s="148"/>
      <c r="AC20" s="148"/>
      <c r="AD20" s="148"/>
      <c r="AE20" s="148"/>
      <c r="AF20" s="148"/>
      <c r="AG20" s="148" t="s">
        <v>101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55"/>
      <c r="B21" s="156"/>
      <c r="C21" s="184" t="s">
        <v>122</v>
      </c>
      <c r="D21" s="159"/>
      <c r="E21" s="160">
        <v>400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8"/>
      <c r="Z21" s="148"/>
      <c r="AA21" s="148"/>
      <c r="AB21" s="148"/>
      <c r="AC21" s="148"/>
      <c r="AD21" s="148"/>
      <c r="AE21" s="148"/>
      <c r="AF21" s="148"/>
      <c r="AG21" s="148" t="s">
        <v>110</v>
      </c>
      <c r="AH21" s="148">
        <v>0</v>
      </c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55"/>
      <c r="B22" s="156"/>
      <c r="C22" s="184" t="s">
        <v>123</v>
      </c>
      <c r="D22" s="159"/>
      <c r="E22" s="160">
        <v>238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48"/>
      <c r="Z22" s="148"/>
      <c r="AA22" s="148"/>
      <c r="AB22" s="148"/>
      <c r="AC22" s="148"/>
      <c r="AD22" s="148"/>
      <c r="AE22" s="148"/>
      <c r="AF22" s="148"/>
      <c r="AG22" s="148" t="s">
        <v>110</v>
      </c>
      <c r="AH22" s="148">
        <v>0</v>
      </c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">
      <c r="A23" s="168">
        <v>9</v>
      </c>
      <c r="B23" s="169" t="s">
        <v>124</v>
      </c>
      <c r="C23" s="183" t="s">
        <v>125</v>
      </c>
      <c r="D23" s="170" t="s">
        <v>108</v>
      </c>
      <c r="E23" s="171">
        <v>18.75</v>
      </c>
      <c r="F23" s="172"/>
      <c r="G23" s="173">
        <f>ROUND(E23*F23,2)</f>
        <v>0</v>
      </c>
      <c r="H23" s="158"/>
      <c r="I23" s="157">
        <f>ROUND(E23*H23,2)</f>
        <v>0</v>
      </c>
      <c r="J23" s="158"/>
      <c r="K23" s="157">
        <f>ROUND(E23*J23,2)</f>
        <v>0</v>
      </c>
      <c r="L23" s="157">
        <v>21</v>
      </c>
      <c r="M23" s="157">
        <f>G23*(1+L23/100)</f>
        <v>0</v>
      </c>
      <c r="N23" s="157">
        <v>5.2580000000000002E-2</v>
      </c>
      <c r="O23" s="157">
        <f>ROUND(E23*N23,2)</f>
        <v>0.99</v>
      </c>
      <c r="P23" s="157">
        <v>0</v>
      </c>
      <c r="Q23" s="157">
        <f>ROUND(E23*P23,2)</f>
        <v>0</v>
      </c>
      <c r="R23" s="157"/>
      <c r="S23" s="157" t="s">
        <v>99</v>
      </c>
      <c r="T23" s="157" t="s">
        <v>99</v>
      </c>
      <c r="U23" s="157">
        <v>0.91700000000000004</v>
      </c>
      <c r="V23" s="157">
        <f>ROUND(E23*U23,2)</f>
        <v>17.190000000000001</v>
      </c>
      <c r="W23" s="157"/>
      <c r="X23" s="157" t="s">
        <v>100</v>
      </c>
      <c r="Y23" s="148"/>
      <c r="Z23" s="148"/>
      <c r="AA23" s="148"/>
      <c r="AB23" s="148"/>
      <c r="AC23" s="148"/>
      <c r="AD23" s="148"/>
      <c r="AE23" s="148"/>
      <c r="AF23" s="148"/>
      <c r="AG23" s="148" t="s">
        <v>101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">
      <c r="A24" s="155"/>
      <c r="B24" s="156"/>
      <c r="C24" s="184" t="s">
        <v>126</v>
      </c>
      <c r="D24" s="159"/>
      <c r="E24" s="160">
        <v>18.75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48"/>
      <c r="Z24" s="148"/>
      <c r="AA24" s="148"/>
      <c r="AB24" s="148"/>
      <c r="AC24" s="148"/>
      <c r="AD24" s="148"/>
      <c r="AE24" s="148"/>
      <c r="AF24" s="148"/>
      <c r="AG24" s="148" t="s">
        <v>110</v>
      </c>
      <c r="AH24" s="148">
        <v>0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">
      <c r="A25" s="168">
        <v>10</v>
      </c>
      <c r="B25" s="169" t="s">
        <v>127</v>
      </c>
      <c r="C25" s="183" t="s">
        <v>128</v>
      </c>
      <c r="D25" s="170" t="s">
        <v>108</v>
      </c>
      <c r="E25" s="171">
        <v>129</v>
      </c>
      <c r="F25" s="172"/>
      <c r="G25" s="173">
        <f>ROUND(E25*F25,2)</f>
        <v>0</v>
      </c>
      <c r="H25" s="158"/>
      <c r="I25" s="157">
        <f>ROUND(E25*H25,2)</f>
        <v>0</v>
      </c>
      <c r="J25" s="158"/>
      <c r="K25" s="157">
        <f>ROUND(E25*J25,2)</f>
        <v>0</v>
      </c>
      <c r="L25" s="157">
        <v>21</v>
      </c>
      <c r="M25" s="157">
        <f>G25*(1+L25/100)</f>
        <v>0</v>
      </c>
      <c r="N25" s="157">
        <v>5.7230000000000003E-2</v>
      </c>
      <c r="O25" s="157">
        <f>ROUND(E25*N25,2)</f>
        <v>7.38</v>
      </c>
      <c r="P25" s="157">
        <v>0</v>
      </c>
      <c r="Q25" s="157">
        <f>ROUND(E25*P25,2)</f>
        <v>0</v>
      </c>
      <c r="R25" s="157"/>
      <c r="S25" s="157" t="s">
        <v>99</v>
      </c>
      <c r="T25" s="157" t="s">
        <v>105</v>
      </c>
      <c r="U25" s="157">
        <v>1.321</v>
      </c>
      <c r="V25" s="157">
        <f>ROUND(E25*U25,2)</f>
        <v>170.41</v>
      </c>
      <c r="W25" s="157"/>
      <c r="X25" s="157" t="s">
        <v>100</v>
      </c>
      <c r="Y25" s="148"/>
      <c r="Z25" s="148"/>
      <c r="AA25" s="148"/>
      <c r="AB25" s="148"/>
      <c r="AC25" s="148"/>
      <c r="AD25" s="148"/>
      <c r="AE25" s="148"/>
      <c r="AF25" s="148"/>
      <c r="AG25" s="148" t="s">
        <v>101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">
      <c r="A26" s="155"/>
      <c r="B26" s="156"/>
      <c r="C26" s="184" t="s">
        <v>117</v>
      </c>
      <c r="D26" s="159"/>
      <c r="E26" s="160">
        <v>129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48"/>
      <c r="Z26" s="148"/>
      <c r="AA26" s="148"/>
      <c r="AB26" s="148"/>
      <c r="AC26" s="148"/>
      <c r="AD26" s="148"/>
      <c r="AE26" s="148"/>
      <c r="AF26" s="148"/>
      <c r="AG26" s="148" t="s">
        <v>110</v>
      </c>
      <c r="AH26" s="148">
        <v>0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68">
        <v>11</v>
      </c>
      <c r="B27" s="169" t="s">
        <v>129</v>
      </c>
      <c r="C27" s="183" t="s">
        <v>130</v>
      </c>
      <c r="D27" s="170" t="s">
        <v>108</v>
      </c>
      <c r="E27" s="171">
        <v>114</v>
      </c>
      <c r="F27" s="172"/>
      <c r="G27" s="173">
        <f>ROUND(E27*F27,2)</f>
        <v>0</v>
      </c>
      <c r="H27" s="158"/>
      <c r="I27" s="157">
        <f>ROUND(E27*H27,2)</f>
        <v>0</v>
      </c>
      <c r="J27" s="158"/>
      <c r="K27" s="157">
        <f>ROUND(E27*J27,2)</f>
        <v>0</v>
      </c>
      <c r="L27" s="157">
        <v>21</v>
      </c>
      <c r="M27" s="157">
        <f>G27*(1+L27/100)</f>
        <v>0</v>
      </c>
      <c r="N27" s="157">
        <v>3.1850000000000003E-2</v>
      </c>
      <c r="O27" s="157">
        <f>ROUND(E27*N27,2)</f>
        <v>3.63</v>
      </c>
      <c r="P27" s="157">
        <v>0</v>
      </c>
      <c r="Q27" s="157">
        <f>ROUND(E27*P27,2)</f>
        <v>0</v>
      </c>
      <c r="R27" s="157"/>
      <c r="S27" s="157" t="s">
        <v>99</v>
      </c>
      <c r="T27" s="157" t="s">
        <v>99</v>
      </c>
      <c r="U27" s="157">
        <v>0.42183999999999999</v>
      </c>
      <c r="V27" s="157">
        <f>ROUND(E27*U27,2)</f>
        <v>48.09</v>
      </c>
      <c r="W27" s="157"/>
      <c r="X27" s="157" t="s">
        <v>100</v>
      </c>
      <c r="Y27" s="148"/>
      <c r="Z27" s="148"/>
      <c r="AA27" s="148"/>
      <c r="AB27" s="148"/>
      <c r="AC27" s="148"/>
      <c r="AD27" s="148"/>
      <c r="AE27" s="148"/>
      <c r="AF27" s="148"/>
      <c r="AG27" s="148" t="s">
        <v>101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">
      <c r="A28" s="155"/>
      <c r="B28" s="156"/>
      <c r="C28" s="184" t="s">
        <v>131</v>
      </c>
      <c r="D28" s="159"/>
      <c r="E28" s="160">
        <v>114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48"/>
      <c r="Z28" s="148"/>
      <c r="AA28" s="148"/>
      <c r="AB28" s="148"/>
      <c r="AC28" s="148"/>
      <c r="AD28" s="148"/>
      <c r="AE28" s="148"/>
      <c r="AF28" s="148"/>
      <c r="AG28" s="148" t="s">
        <v>110</v>
      </c>
      <c r="AH28" s="148">
        <v>0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ht="22.5" outlineLevel="1" x14ac:dyDescent="0.2">
      <c r="A29" s="168">
        <v>12</v>
      </c>
      <c r="B29" s="169" t="s">
        <v>132</v>
      </c>
      <c r="C29" s="183" t="s">
        <v>133</v>
      </c>
      <c r="D29" s="170" t="s">
        <v>108</v>
      </c>
      <c r="E29" s="171">
        <v>129</v>
      </c>
      <c r="F29" s="172"/>
      <c r="G29" s="173">
        <f>ROUND(E29*F29,2)</f>
        <v>0</v>
      </c>
      <c r="H29" s="158"/>
      <c r="I29" s="157">
        <f>ROUND(E29*H29,2)</f>
        <v>0</v>
      </c>
      <c r="J29" s="158"/>
      <c r="K29" s="157">
        <f>ROUND(E29*J29,2)</f>
        <v>0</v>
      </c>
      <c r="L29" s="157">
        <v>21</v>
      </c>
      <c r="M29" s="157">
        <f>G29*(1+L29/100)</f>
        <v>0</v>
      </c>
      <c r="N29" s="157">
        <v>4.9100000000000003E-3</v>
      </c>
      <c r="O29" s="157">
        <f>ROUND(E29*N29,2)</f>
        <v>0.63</v>
      </c>
      <c r="P29" s="157">
        <v>0</v>
      </c>
      <c r="Q29" s="157">
        <f>ROUND(E29*P29,2)</f>
        <v>0</v>
      </c>
      <c r="R29" s="157"/>
      <c r="S29" s="157" t="s">
        <v>99</v>
      </c>
      <c r="T29" s="157" t="s">
        <v>99</v>
      </c>
      <c r="U29" s="157">
        <v>0.36199999999999999</v>
      </c>
      <c r="V29" s="157">
        <f>ROUND(E29*U29,2)</f>
        <v>46.7</v>
      </c>
      <c r="W29" s="157"/>
      <c r="X29" s="157" t="s">
        <v>100</v>
      </c>
      <c r="Y29" s="148"/>
      <c r="Z29" s="148"/>
      <c r="AA29" s="148"/>
      <c r="AB29" s="148"/>
      <c r="AC29" s="148"/>
      <c r="AD29" s="148"/>
      <c r="AE29" s="148"/>
      <c r="AF29" s="148"/>
      <c r="AG29" s="148" t="s">
        <v>101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">
      <c r="A30" s="155"/>
      <c r="B30" s="156"/>
      <c r="C30" s="184" t="s">
        <v>117</v>
      </c>
      <c r="D30" s="159"/>
      <c r="E30" s="160">
        <v>129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48"/>
      <c r="Z30" s="148"/>
      <c r="AA30" s="148"/>
      <c r="AB30" s="148"/>
      <c r="AC30" s="148"/>
      <c r="AD30" s="148"/>
      <c r="AE30" s="148"/>
      <c r="AF30" s="148"/>
      <c r="AG30" s="148" t="s">
        <v>110</v>
      </c>
      <c r="AH30" s="148">
        <v>0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68">
        <v>13</v>
      </c>
      <c r="B31" s="169" t="s">
        <v>134</v>
      </c>
      <c r="C31" s="183" t="s">
        <v>135</v>
      </c>
      <c r="D31" s="170" t="s">
        <v>108</v>
      </c>
      <c r="E31" s="171">
        <v>638</v>
      </c>
      <c r="F31" s="172"/>
      <c r="G31" s="173">
        <f>ROUND(E31*F31,2)</f>
        <v>0</v>
      </c>
      <c r="H31" s="158"/>
      <c r="I31" s="157">
        <f>ROUND(E31*H31,2)</f>
        <v>0</v>
      </c>
      <c r="J31" s="158"/>
      <c r="K31" s="157">
        <f>ROUND(E31*J31,2)</f>
        <v>0</v>
      </c>
      <c r="L31" s="157">
        <v>21</v>
      </c>
      <c r="M31" s="157">
        <f>G31*(1+L31/100)</f>
        <v>0</v>
      </c>
      <c r="N31" s="157">
        <v>2.0000000000000002E-5</v>
      </c>
      <c r="O31" s="157">
        <f>ROUND(E31*N31,2)</f>
        <v>0.01</v>
      </c>
      <c r="P31" s="157">
        <v>0</v>
      </c>
      <c r="Q31" s="157">
        <f>ROUND(E31*P31,2)</f>
        <v>0</v>
      </c>
      <c r="R31" s="157"/>
      <c r="S31" s="157" t="s">
        <v>99</v>
      </c>
      <c r="T31" s="157" t="s">
        <v>99</v>
      </c>
      <c r="U31" s="157">
        <v>0.11</v>
      </c>
      <c r="V31" s="157">
        <f>ROUND(E31*U31,2)</f>
        <v>70.180000000000007</v>
      </c>
      <c r="W31" s="157"/>
      <c r="X31" s="157" t="s">
        <v>100</v>
      </c>
      <c r="Y31" s="148"/>
      <c r="Z31" s="148"/>
      <c r="AA31" s="148"/>
      <c r="AB31" s="148"/>
      <c r="AC31" s="148"/>
      <c r="AD31" s="148"/>
      <c r="AE31" s="148"/>
      <c r="AF31" s="148"/>
      <c r="AG31" s="148" t="s">
        <v>101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55"/>
      <c r="B32" s="156"/>
      <c r="C32" s="184" t="s">
        <v>122</v>
      </c>
      <c r="D32" s="159"/>
      <c r="E32" s="160">
        <v>400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48"/>
      <c r="Z32" s="148"/>
      <c r="AA32" s="148"/>
      <c r="AB32" s="148"/>
      <c r="AC32" s="148"/>
      <c r="AD32" s="148"/>
      <c r="AE32" s="148"/>
      <c r="AF32" s="148"/>
      <c r="AG32" s="148" t="s">
        <v>110</v>
      </c>
      <c r="AH32" s="148">
        <v>0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">
      <c r="A33" s="155"/>
      <c r="B33" s="156"/>
      <c r="C33" s="184" t="s">
        <v>123</v>
      </c>
      <c r="D33" s="159"/>
      <c r="E33" s="160">
        <v>238</v>
      </c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48"/>
      <c r="Z33" s="148"/>
      <c r="AA33" s="148"/>
      <c r="AB33" s="148"/>
      <c r="AC33" s="148"/>
      <c r="AD33" s="148"/>
      <c r="AE33" s="148"/>
      <c r="AF33" s="148"/>
      <c r="AG33" s="148" t="s">
        <v>110</v>
      </c>
      <c r="AH33" s="148">
        <v>0</v>
      </c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ht="22.5" outlineLevel="1" x14ac:dyDescent="0.2">
      <c r="A34" s="174">
        <v>14</v>
      </c>
      <c r="B34" s="175" t="s">
        <v>136</v>
      </c>
      <c r="C34" s="182" t="s">
        <v>137</v>
      </c>
      <c r="D34" s="176" t="s">
        <v>104</v>
      </c>
      <c r="E34" s="177">
        <v>45</v>
      </c>
      <c r="F34" s="178"/>
      <c r="G34" s="179">
        <f>ROUND(E34*F34,2)</f>
        <v>0</v>
      </c>
      <c r="H34" s="158"/>
      <c r="I34" s="157">
        <f>ROUND(E34*H34,2)</f>
        <v>0</v>
      </c>
      <c r="J34" s="158"/>
      <c r="K34" s="157">
        <f>ROUND(E34*J34,2)</f>
        <v>0</v>
      </c>
      <c r="L34" s="157">
        <v>21</v>
      </c>
      <c r="M34" s="157">
        <f>G34*(1+L34/100)</f>
        <v>0</v>
      </c>
      <c r="N34" s="157">
        <v>3.7699999999999999E-3</v>
      </c>
      <c r="O34" s="157">
        <f>ROUND(E34*N34,2)</f>
        <v>0.17</v>
      </c>
      <c r="P34" s="157">
        <v>0</v>
      </c>
      <c r="Q34" s="157">
        <f>ROUND(E34*P34,2)</f>
        <v>0</v>
      </c>
      <c r="R34" s="157"/>
      <c r="S34" s="157" t="s">
        <v>99</v>
      </c>
      <c r="T34" s="157" t="s">
        <v>99</v>
      </c>
      <c r="U34" s="157">
        <v>0.22770000000000001</v>
      </c>
      <c r="V34" s="157">
        <f>ROUND(E34*U34,2)</f>
        <v>10.25</v>
      </c>
      <c r="W34" s="157"/>
      <c r="X34" s="157" t="s">
        <v>100</v>
      </c>
      <c r="Y34" s="148"/>
      <c r="Z34" s="148"/>
      <c r="AA34" s="148"/>
      <c r="AB34" s="148"/>
      <c r="AC34" s="148"/>
      <c r="AD34" s="148"/>
      <c r="AE34" s="148"/>
      <c r="AF34" s="148"/>
      <c r="AG34" s="148" t="s">
        <v>101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x14ac:dyDescent="0.2">
      <c r="A35" s="162" t="s">
        <v>94</v>
      </c>
      <c r="B35" s="163" t="s">
        <v>59</v>
      </c>
      <c r="C35" s="181" t="s">
        <v>60</v>
      </c>
      <c r="D35" s="164"/>
      <c r="E35" s="165"/>
      <c r="F35" s="166"/>
      <c r="G35" s="167">
        <f>SUMIF(AG36:AG36,"&lt;&gt;NOR",G36:G36)</f>
        <v>0</v>
      </c>
      <c r="H35" s="161"/>
      <c r="I35" s="161">
        <f>SUM(I36:I36)</f>
        <v>0</v>
      </c>
      <c r="J35" s="161"/>
      <c r="K35" s="161">
        <f>SUM(K36:K36)</f>
        <v>0</v>
      </c>
      <c r="L35" s="161"/>
      <c r="M35" s="161">
        <f>SUM(M36:M36)</f>
        <v>0</v>
      </c>
      <c r="N35" s="161"/>
      <c r="O35" s="161">
        <f>SUM(O36:O36)</f>
        <v>0.96</v>
      </c>
      <c r="P35" s="161"/>
      <c r="Q35" s="161">
        <f>SUM(Q36:Q36)</f>
        <v>0</v>
      </c>
      <c r="R35" s="161"/>
      <c r="S35" s="161"/>
      <c r="T35" s="161"/>
      <c r="U35" s="161"/>
      <c r="V35" s="161">
        <f>SUM(V36:V36)</f>
        <v>1.08</v>
      </c>
      <c r="W35" s="161"/>
      <c r="X35" s="161"/>
      <c r="AG35" t="s">
        <v>95</v>
      </c>
    </row>
    <row r="36" spans="1:60" outlineLevel="1" x14ac:dyDescent="0.2">
      <c r="A36" s="174">
        <v>15</v>
      </c>
      <c r="B36" s="175" t="s">
        <v>138</v>
      </c>
      <c r="C36" s="182" t="s">
        <v>139</v>
      </c>
      <c r="D36" s="176" t="s">
        <v>108</v>
      </c>
      <c r="E36" s="177">
        <v>4</v>
      </c>
      <c r="F36" s="178"/>
      <c r="G36" s="179">
        <f>ROUND(E36*F36,2)</f>
        <v>0</v>
      </c>
      <c r="H36" s="158"/>
      <c r="I36" s="157">
        <f>ROUND(E36*H36,2)</f>
        <v>0</v>
      </c>
      <c r="J36" s="158"/>
      <c r="K36" s="157">
        <f>ROUND(E36*J36,2)</f>
        <v>0</v>
      </c>
      <c r="L36" s="157">
        <v>21</v>
      </c>
      <c r="M36" s="157">
        <f>G36*(1+L36/100)</f>
        <v>0</v>
      </c>
      <c r="N36" s="157">
        <v>0.24</v>
      </c>
      <c r="O36" s="157">
        <f>ROUND(E36*N36,2)</f>
        <v>0.96</v>
      </c>
      <c r="P36" s="157">
        <v>0</v>
      </c>
      <c r="Q36" s="157">
        <f>ROUND(E36*P36,2)</f>
        <v>0</v>
      </c>
      <c r="R36" s="157"/>
      <c r="S36" s="157" t="s">
        <v>99</v>
      </c>
      <c r="T36" s="157" t="s">
        <v>99</v>
      </c>
      <c r="U36" s="157">
        <v>0.27</v>
      </c>
      <c r="V36" s="157">
        <f>ROUND(E36*U36,2)</f>
        <v>1.08</v>
      </c>
      <c r="W36" s="157"/>
      <c r="X36" s="157" t="s">
        <v>100</v>
      </c>
      <c r="Y36" s="148"/>
      <c r="Z36" s="148"/>
      <c r="AA36" s="148"/>
      <c r="AB36" s="148"/>
      <c r="AC36" s="148"/>
      <c r="AD36" s="148"/>
      <c r="AE36" s="148"/>
      <c r="AF36" s="148"/>
      <c r="AG36" s="148" t="s">
        <v>101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x14ac:dyDescent="0.2">
      <c r="A37" s="162" t="s">
        <v>94</v>
      </c>
      <c r="B37" s="163" t="s">
        <v>61</v>
      </c>
      <c r="C37" s="181" t="s">
        <v>62</v>
      </c>
      <c r="D37" s="164"/>
      <c r="E37" s="165"/>
      <c r="F37" s="166"/>
      <c r="G37" s="167">
        <f>SUMIF(AG38:AG38,"&lt;&gt;NOR",G38:G38)</f>
        <v>0</v>
      </c>
      <c r="H37" s="161"/>
      <c r="I37" s="161">
        <f>SUM(I38:I38)</f>
        <v>0</v>
      </c>
      <c r="J37" s="161"/>
      <c r="K37" s="161">
        <f>SUM(K38:K38)</f>
        <v>0</v>
      </c>
      <c r="L37" s="161"/>
      <c r="M37" s="161">
        <f>SUM(M38:M38)</f>
        <v>0</v>
      </c>
      <c r="N37" s="161"/>
      <c r="O37" s="161">
        <f>SUM(O38:O38)</f>
        <v>0.75</v>
      </c>
      <c r="P37" s="161"/>
      <c r="Q37" s="161">
        <f>SUM(Q38:Q38)</f>
        <v>0</v>
      </c>
      <c r="R37" s="161"/>
      <c r="S37" s="161"/>
      <c r="T37" s="161"/>
      <c r="U37" s="161"/>
      <c r="V37" s="161">
        <f>SUM(V38:V38)</f>
        <v>0.84</v>
      </c>
      <c r="W37" s="161"/>
      <c r="X37" s="161"/>
      <c r="AG37" t="s">
        <v>95</v>
      </c>
    </row>
    <row r="38" spans="1:60" ht="22.5" outlineLevel="1" x14ac:dyDescent="0.2">
      <c r="A38" s="174">
        <v>16</v>
      </c>
      <c r="B38" s="175" t="s">
        <v>140</v>
      </c>
      <c r="C38" s="182" t="s">
        <v>141</v>
      </c>
      <c r="D38" s="176" t="s">
        <v>104</v>
      </c>
      <c r="E38" s="177">
        <v>6</v>
      </c>
      <c r="F38" s="178"/>
      <c r="G38" s="179">
        <f>ROUND(E38*F38,2)</f>
        <v>0</v>
      </c>
      <c r="H38" s="158"/>
      <c r="I38" s="157">
        <f>ROUND(E38*H38,2)</f>
        <v>0</v>
      </c>
      <c r="J38" s="158"/>
      <c r="K38" s="157">
        <f>ROUND(E38*J38,2)</f>
        <v>0</v>
      </c>
      <c r="L38" s="157">
        <v>21</v>
      </c>
      <c r="M38" s="157">
        <f>G38*(1+L38/100)</f>
        <v>0</v>
      </c>
      <c r="N38" s="157">
        <v>0.12472</v>
      </c>
      <c r="O38" s="157">
        <f>ROUND(E38*N38,2)</f>
        <v>0.75</v>
      </c>
      <c r="P38" s="157">
        <v>0</v>
      </c>
      <c r="Q38" s="157">
        <f>ROUND(E38*P38,2)</f>
        <v>0</v>
      </c>
      <c r="R38" s="157"/>
      <c r="S38" s="157" t="s">
        <v>99</v>
      </c>
      <c r="T38" s="157" t="s">
        <v>99</v>
      </c>
      <c r="U38" s="157">
        <v>0.14000000000000001</v>
      </c>
      <c r="V38" s="157">
        <f>ROUND(E38*U38,2)</f>
        <v>0.84</v>
      </c>
      <c r="W38" s="157"/>
      <c r="X38" s="157" t="s">
        <v>100</v>
      </c>
      <c r="Y38" s="148"/>
      <c r="Z38" s="148"/>
      <c r="AA38" s="148"/>
      <c r="AB38" s="148"/>
      <c r="AC38" s="148"/>
      <c r="AD38" s="148"/>
      <c r="AE38" s="148"/>
      <c r="AF38" s="148"/>
      <c r="AG38" s="148" t="s">
        <v>101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x14ac:dyDescent="0.2">
      <c r="A39" s="162" t="s">
        <v>94</v>
      </c>
      <c r="B39" s="163" t="s">
        <v>63</v>
      </c>
      <c r="C39" s="181" t="s">
        <v>64</v>
      </c>
      <c r="D39" s="164"/>
      <c r="E39" s="165"/>
      <c r="F39" s="166"/>
      <c r="G39" s="167">
        <f>SUMIF(AG40:AG57,"&lt;&gt;NOR",G40:G57)</f>
        <v>0</v>
      </c>
      <c r="H39" s="161"/>
      <c r="I39" s="161">
        <f>SUM(I40:I57)</f>
        <v>0</v>
      </c>
      <c r="J39" s="161"/>
      <c r="K39" s="161">
        <f>SUM(K40:K57)</f>
        <v>0</v>
      </c>
      <c r="L39" s="161"/>
      <c r="M39" s="161">
        <f>SUM(M40:M57)</f>
        <v>0</v>
      </c>
      <c r="N39" s="161"/>
      <c r="O39" s="161">
        <f>SUM(O40:O57)</f>
        <v>13.33</v>
      </c>
      <c r="P39" s="161"/>
      <c r="Q39" s="161">
        <f>SUM(Q40:Q57)</f>
        <v>0</v>
      </c>
      <c r="R39" s="161"/>
      <c r="S39" s="161"/>
      <c r="T39" s="161"/>
      <c r="U39" s="161"/>
      <c r="V39" s="161">
        <f>SUM(V40:V57)</f>
        <v>214.17999999999998</v>
      </c>
      <c r="W39" s="161"/>
      <c r="X39" s="161"/>
      <c r="AG39" t="s">
        <v>95</v>
      </c>
    </row>
    <row r="40" spans="1:60" outlineLevel="1" x14ac:dyDescent="0.2">
      <c r="A40" s="168">
        <v>17</v>
      </c>
      <c r="B40" s="169" t="s">
        <v>142</v>
      </c>
      <c r="C40" s="183" t="s">
        <v>143</v>
      </c>
      <c r="D40" s="170" t="s">
        <v>108</v>
      </c>
      <c r="E40" s="171">
        <v>688</v>
      </c>
      <c r="F40" s="172"/>
      <c r="G40" s="173">
        <f>ROUND(E40*F40,2)</f>
        <v>0</v>
      </c>
      <c r="H40" s="158"/>
      <c r="I40" s="157">
        <f>ROUND(E40*H40,2)</f>
        <v>0</v>
      </c>
      <c r="J40" s="158"/>
      <c r="K40" s="157">
        <f>ROUND(E40*J40,2)</f>
        <v>0</v>
      </c>
      <c r="L40" s="157">
        <v>21</v>
      </c>
      <c r="M40" s="157">
        <f>G40*(1+L40/100)</f>
        <v>0</v>
      </c>
      <c r="N40" s="157">
        <v>1.8380000000000001E-2</v>
      </c>
      <c r="O40" s="157">
        <f>ROUND(E40*N40,2)</f>
        <v>12.65</v>
      </c>
      <c r="P40" s="157">
        <v>0</v>
      </c>
      <c r="Q40" s="157">
        <f>ROUND(E40*P40,2)</f>
        <v>0</v>
      </c>
      <c r="R40" s="157"/>
      <c r="S40" s="157" t="s">
        <v>99</v>
      </c>
      <c r="T40" s="157" t="s">
        <v>99</v>
      </c>
      <c r="U40" s="157">
        <v>0.13900000000000001</v>
      </c>
      <c r="V40" s="157">
        <f>ROUND(E40*U40,2)</f>
        <v>95.63</v>
      </c>
      <c r="W40" s="157"/>
      <c r="X40" s="157" t="s">
        <v>100</v>
      </c>
      <c r="Y40" s="148"/>
      <c r="Z40" s="148"/>
      <c r="AA40" s="148"/>
      <c r="AB40" s="148"/>
      <c r="AC40" s="148"/>
      <c r="AD40" s="148"/>
      <c r="AE40" s="148"/>
      <c r="AF40" s="148"/>
      <c r="AG40" s="148" t="s">
        <v>101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 x14ac:dyDescent="0.2">
      <c r="A41" s="155"/>
      <c r="B41" s="156"/>
      <c r="C41" s="184" t="s">
        <v>144</v>
      </c>
      <c r="D41" s="159"/>
      <c r="E41" s="160">
        <v>450</v>
      </c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48"/>
      <c r="Z41" s="148"/>
      <c r="AA41" s="148"/>
      <c r="AB41" s="148"/>
      <c r="AC41" s="148"/>
      <c r="AD41" s="148"/>
      <c r="AE41" s="148"/>
      <c r="AF41" s="148"/>
      <c r="AG41" s="148" t="s">
        <v>110</v>
      </c>
      <c r="AH41" s="148">
        <v>0</v>
      </c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1" x14ac:dyDescent="0.2">
      <c r="A42" s="155"/>
      <c r="B42" s="156"/>
      <c r="C42" s="184" t="s">
        <v>123</v>
      </c>
      <c r="D42" s="159"/>
      <c r="E42" s="160">
        <v>238</v>
      </c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48"/>
      <c r="Z42" s="148"/>
      <c r="AA42" s="148"/>
      <c r="AB42" s="148"/>
      <c r="AC42" s="148"/>
      <c r="AD42" s="148"/>
      <c r="AE42" s="148"/>
      <c r="AF42" s="148"/>
      <c r="AG42" s="148" t="s">
        <v>110</v>
      </c>
      <c r="AH42" s="148">
        <v>0</v>
      </c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">
      <c r="A43" s="168">
        <v>18</v>
      </c>
      <c r="B43" s="169" t="s">
        <v>145</v>
      </c>
      <c r="C43" s="183" t="s">
        <v>146</v>
      </c>
      <c r="D43" s="170" t="s">
        <v>108</v>
      </c>
      <c r="E43" s="171">
        <v>688</v>
      </c>
      <c r="F43" s="172"/>
      <c r="G43" s="173">
        <f>ROUND(E43*F43,2)</f>
        <v>0</v>
      </c>
      <c r="H43" s="158"/>
      <c r="I43" s="157">
        <f>ROUND(E43*H43,2)</f>
        <v>0</v>
      </c>
      <c r="J43" s="158"/>
      <c r="K43" s="157">
        <f>ROUND(E43*J43,2)</f>
        <v>0</v>
      </c>
      <c r="L43" s="157">
        <v>21</v>
      </c>
      <c r="M43" s="157">
        <f>G43*(1+L43/100)</f>
        <v>0</v>
      </c>
      <c r="N43" s="157">
        <v>9.5E-4</v>
      </c>
      <c r="O43" s="157">
        <f>ROUND(E43*N43,2)</f>
        <v>0.65</v>
      </c>
      <c r="P43" s="157">
        <v>0</v>
      </c>
      <c r="Q43" s="157">
        <f>ROUND(E43*P43,2)</f>
        <v>0</v>
      </c>
      <c r="R43" s="157"/>
      <c r="S43" s="157" t="s">
        <v>99</v>
      </c>
      <c r="T43" s="157" t="s">
        <v>99</v>
      </c>
      <c r="U43" s="157">
        <v>7.0000000000000001E-3</v>
      </c>
      <c r="V43" s="157">
        <f>ROUND(E43*U43,2)</f>
        <v>4.82</v>
      </c>
      <c r="W43" s="157"/>
      <c r="X43" s="157" t="s">
        <v>100</v>
      </c>
      <c r="Y43" s="148"/>
      <c r="Z43" s="148"/>
      <c r="AA43" s="148"/>
      <c r="AB43" s="148"/>
      <c r="AC43" s="148"/>
      <c r="AD43" s="148"/>
      <c r="AE43" s="148"/>
      <c r="AF43" s="148"/>
      <c r="AG43" s="148" t="s">
        <v>101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">
      <c r="A44" s="155"/>
      <c r="B44" s="156"/>
      <c r="C44" s="184" t="s">
        <v>144</v>
      </c>
      <c r="D44" s="159"/>
      <c r="E44" s="160">
        <v>450</v>
      </c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48"/>
      <c r="Z44" s="148"/>
      <c r="AA44" s="148"/>
      <c r="AB44" s="148"/>
      <c r="AC44" s="148"/>
      <c r="AD44" s="148"/>
      <c r="AE44" s="148"/>
      <c r="AF44" s="148"/>
      <c r="AG44" s="148" t="s">
        <v>110</v>
      </c>
      <c r="AH44" s="148">
        <v>0</v>
      </c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">
      <c r="A45" s="155"/>
      <c r="B45" s="156"/>
      <c r="C45" s="184" t="s">
        <v>123</v>
      </c>
      <c r="D45" s="159"/>
      <c r="E45" s="160">
        <v>238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48"/>
      <c r="Z45" s="148"/>
      <c r="AA45" s="148"/>
      <c r="AB45" s="148"/>
      <c r="AC45" s="148"/>
      <c r="AD45" s="148"/>
      <c r="AE45" s="148"/>
      <c r="AF45" s="148"/>
      <c r="AG45" s="148" t="s">
        <v>110</v>
      </c>
      <c r="AH45" s="148">
        <v>0</v>
      </c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">
      <c r="A46" s="168">
        <v>19</v>
      </c>
      <c r="B46" s="169" t="s">
        <v>147</v>
      </c>
      <c r="C46" s="183" t="s">
        <v>148</v>
      </c>
      <c r="D46" s="170" t="s">
        <v>108</v>
      </c>
      <c r="E46" s="171">
        <v>688</v>
      </c>
      <c r="F46" s="172"/>
      <c r="G46" s="173">
        <f>ROUND(E46*F46,2)</f>
        <v>0</v>
      </c>
      <c r="H46" s="158"/>
      <c r="I46" s="157">
        <f>ROUND(E46*H46,2)</f>
        <v>0</v>
      </c>
      <c r="J46" s="158"/>
      <c r="K46" s="157">
        <f>ROUND(E46*J46,2)</f>
        <v>0</v>
      </c>
      <c r="L46" s="157">
        <v>21</v>
      </c>
      <c r="M46" s="157">
        <f>G46*(1+L46/100)</f>
        <v>0</v>
      </c>
      <c r="N46" s="157">
        <v>0</v>
      </c>
      <c r="O46" s="157">
        <f>ROUND(E46*N46,2)</f>
        <v>0</v>
      </c>
      <c r="P46" s="157">
        <v>0</v>
      </c>
      <c r="Q46" s="157">
        <f>ROUND(E46*P46,2)</f>
        <v>0</v>
      </c>
      <c r="R46" s="157"/>
      <c r="S46" s="157" t="s">
        <v>99</v>
      </c>
      <c r="T46" s="157" t="s">
        <v>99</v>
      </c>
      <c r="U46" s="157">
        <v>0.11700000000000001</v>
      </c>
      <c r="V46" s="157">
        <f>ROUND(E46*U46,2)</f>
        <v>80.5</v>
      </c>
      <c r="W46" s="157"/>
      <c r="X46" s="157" t="s">
        <v>100</v>
      </c>
      <c r="Y46" s="148"/>
      <c r="Z46" s="148"/>
      <c r="AA46" s="148"/>
      <c r="AB46" s="148"/>
      <c r="AC46" s="148"/>
      <c r="AD46" s="148"/>
      <c r="AE46" s="148"/>
      <c r="AF46" s="148"/>
      <c r="AG46" s="148" t="s">
        <v>101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 x14ac:dyDescent="0.2">
      <c r="A47" s="155"/>
      <c r="B47" s="156"/>
      <c r="C47" s="184" t="s">
        <v>144</v>
      </c>
      <c r="D47" s="159"/>
      <c r="E47" s="160">
        <v>450</v>
      </c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48"/>
      <c r="Z47" s="148"/>
      <c r="AA47" s="148"/>
      <c r="AB47" s="148"/>
      <c r="AC47" s="148"/>
      <c r="AD47" s="148"/>
      <c r="AE47" s="148"/>
      <c r="AF47" s="148"/>
      <c r="AG47" s="148" t="s">
        <v>110</v>
      </c>
      <c r="AH47" s="148">
        <v>0</v>
      </c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">
      <c r="A48" s="155"/>
      <c r="B48" s="156"/>
      <c r="C48" s="184" t="s">
        <v>123</v>
      </c>
      <c r="D48" s="159"/>
      <c r="E48" s="160">
        <v>238</v>
      </c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48"/>
      <c r="Z48" s="148"/>
      <c r="AA48" s="148"/>
      <c r="AB48" s="148"/>
      <c r="AC48" s="148"/>
      <c r="AD48" s="148"/>
      <c r="AE48" s="148"/>
      <c r="AF48" s="148"/>
      <c r="AG48" s="148" t="s">
        <v>110</v>
      </c>
      <c r="AH48" s="148">
        <v>0</v>
      </c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">
      <c r="A49" s="168">
        <v>20</v>
      </c>
      <c r="B49" s="169" t="s">
        <v>149</v>
      </c>
      <c r="C49" s="183" t="s">
        <v>150</v>
      </c>
      <c r="D49" s="170" t="s">
        <v>108</v>
      </c>
      <c r="E49" s="171">
        <v>688</v>
      </c>
      <c r="F49" s="172"/>
      <c r="G49" s="173">
        <f>ROUND(E49*F49,2)</f>
        <v>0</v>
      </c>
      <c r="H49" s="158"/>
      <c r="I49" s="157">
        <f>ROUND(E49*H49,2)</f>
        <v>0</v>
      </c>
      <c r="J49" s="158"/>
      <c r="K49" s="157">
        <f>ROUND(E49*J49,2)</f>
        <v>0</v>
      </c>
      <c r="L49" s="157">
        <v>21</v>
      </c>
      <c r="M49" s="157">
        <f>G49*(1+L49/100)</f>
        <v>0</v>
      </c>
      <c r="N49" s="157">
        <v>0</v>
      </c>
      <c r="O49" s="157">
        <f>ROUND(E49*N49,2)</f>
        <v>0</v>
      </c>
      <c r="P49" s="157">
        <v>0</v>
      </c>
      <c r="Q49" s="157">
        <f>ROUND(E49*P49,2)</f>
        <v>0</v>
      </c>
      <c r="R49" s="157"/>
      <c r="S49" s="157" t="s">
        <v>99</v>
      </c>
      <c r="T49" s="157" t="s">
        <v>99</v>
      </c>
      <c r="U49" s="157">
        <v>3.0300000000000001E-2</v>
      </c>
      <c r="V49" s="157">
        <f>ROUND(E49*U49,2)</f>
        <v>20.85</v>
      </c>
      <c r="W49" s="157"/>
      <c r="X49" s="157" t="s">
        <v>100</v>
      </c>
      <c r="Y49" s="148"/>
      <c r="Z49" s="148"/>
      <c r="AA49" s="148"/>
      <c r="AB49" s="148"/>
      <c r="AC49" s="148"/>
      <c r="AD49" s="148"/>
      <c r="AE49" s="148"/>
      <c r="AF49" s="148"/>
      <c r="AG49" s="148" t="s">
        <v>101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 x14ac:dyDescent="0.2">
      <c r="A50" s="155"/>
      <c r="B50" s="156"/>
      <c r="C50" s="184" t="s">
        <v>144</v>
      </c>
      <c r="D50" s="159"/>
      <c r="E50" s="160">
        <v>450</v>
      </c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48"/>
      <c r="Z50" s="148"/>
      <c r="AA50" s="148"/>
      <c r="AB50" s="148"/>
      <c r="AC50" s="148"/>
      <c r="AD50" s="148"/>
      <c r="AE50" s="148"/>
      <c r="AF50" s="148"/>
      <c r="AG50" s="148" t="s">
        <v>110</v>
      </c>
      <c r="AH50" s="148">
        <v>0</v>
      </c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 x14ac:dyDescent="0.2">
      <c r="A51" s="155"/>
      <c r="B51" s="156"/>
      <c r="C51" s="184" t="s">
        <v>123</v>
      </c>
      <c r="D51" s="159"/>
      <c r="E51" s="160">
        <v>238</v>
      </c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48"/>
      <c r="Z51" s="148"/>
      <c r="AA51" s="148"/>
      <c r="AB51" s="148"/>
      <c r="AC51" s="148"/>
      <c r="AD51" s="148"/>
      <c r="AE51" s="148"/>
      <c r="AF51" s="148"/>
      <c r="AG51" s="148" t="s">
        <v>110</v>
      </c>
      <c r="AH51" s="148">
        <v>0</v>
      </c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">
      <c r="A52" s="168">
        <v>21</v>
      </c>
      <c r="B52" s="169" t="s">
        <v>151</v>
      </c>
      <c r="C52" s="183" t="s">
        <v>152</v>
      </c>
      <c r="D52" s="170" t="s">
        <v>108</v>
      </c>
      <c r="E52" s="171">
        <v>688</v>
      </c>
      <c r="F52" s="172"/>
      <c r="G52" s="173">
        <f>ROUND(E52*F52,2)</f>
        <v>0</v>
      </c>
      <c r="H52" s="158"/>
      <c r="I52" s="157">
        <f>ROUND(E52*H52,2)</f>
        <v>0</v>
      </c>
      <c r="J52" s="158"/>
      <c r="K52" s="157">
        <f>ROUND(E52*J52,2)</f>
        <v>0</v>
      </c>
      <c r="L52" s="157">
        <v>21</v>
      </c>
      <c r="M52" s="157">
        <f>G52*(1+L52/100)</f>
        <v>0</v>
      </c>
      <c r="N52" s="157">
        <v>5.0000000000000002E-5</v>
      </c>
      <c r="O52" s="157">
        <f>ROUND(E52*N52,2)</f>
        <v>0.03</v>
      </c>
      <c r="P52" s="157">
        <v>0</v>
      </c>
      <c r="Q52" s="157">
        <f>ROUND(E52*P52,2)</f>
        <v>0</v>
      </c>
      <c r="R52" s="157"/>
      <c r="S52" s="157" t="s">
        <v>99</v>
      </c>
      <c r="T52" s="157" t="s">
        <v>99</v>
      </c>
      <c r="U52" s="157">
        <v>0</v>
      </c>
      <c r="V52" s="157">
        <f>ROUND(E52*U52,2)</f>
        <v>0</v>
      </c>
      <c r="W52" s="157"/>
      <c r="X52" s="157" t="s">
        <v>100</v>
      </c>
      <c r="Y52" s="148"/>
      <c r="Z52" s="148"/>
      <c r="AA52" s="148"/>
      <c r="AB52" s="148"/>
      <c r="AC52" s="148"/>
      <c r="AD52" s="148"/>
      <c r="AE52" s="148"/>
      <c r="AF52" s="148"/>
      <c r="AG52" s="148" t="s">
        <v>101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">
      <c r="A53" s="155"/>
      <c r="B53" s="156"/>
      <c r="C53" s="184" t="s">
        <v>144</v>
      </c>
      <c r="D53" s="159"/>
      <c r="E53" s="160">
        <v>450</v>
      </c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48"/>
      <c r="Z53" s="148"/>
      <c r="AA53" s="148"/>
      <c r="AB53" s="148"/>
      <c r="AC53" s="148"/>
      <c r="AD53" s="148"/>
      <c r="AE53" s="148"/>
      <c r="AF53" s="148"/>
      <c r="AG53" s="148" t="s">
        <v>110</v>
      </c>
      <c r="AH53" s="148">
        <v>0</v>
      </c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 x14ac:dyDescent="0.2">
      <c r="A54" s="155"/>
      <c r="B54" s="156"/>
      <c r="C54" s="184" t="s">
        <v>123</v>
      </c>
      <c r="D54" s="159"/>
      <c r="E54" s="160">
        <v>238</v>
      </c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48"/>
      <c r="Z54" s="148"/>
      <c r="AA54" s="148"/>
      <c r="AB54" s="148"/>
      <c r="AC54" s="148"/>
      <c r="AD54" s="148"/>
      <c r="AE54" s="148"/>
      <c r="AF54" s="148"/>
      <c r="AG54" s="148" t="s">
        <v>110</v>
      </c>
      <c r="AH54" s="148">
        <v>0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 x14ac:dyDescent="0.2">
      <c r="A55" s="168">
        <v>22</v>
      </c>
      <c r="B55" s="169" t="s">
        <v>153</v>
      </c>
      <c r="C55" s="183" t="s">
        <v>154</v>
      </c>
      <c r="D55" s="170" t="s">
        <v>108</v>
      </c>
      <c r="E55" s="171">
        <v>688</v>
      </c>
      <c r="F55" s="172"/>
      <c r="G55" s="173">
        <f>ROUND(E55*F55,2)</f>
        <v>0</v>
      </c>
      <c r="H55" s="158"/>
      <c r="I55" s="157">
        <f>ROUND(E55*H55,2)</f>
        <v>0</v>
      </c>
      <c r="J55" s="158"/>
      <c r="K55" s="157">
        <f>ROUND(E55*J55,2)</f>
        <v>0</v>
      </c>
      <c r="L55" s="157">
        <v>21</v>
      </c>
      <c r="M55" s="157">
        <f>G55*(1+L55/100)</f>
        <v>0</v>
      </c>
      <c r="N55" s="157">
        <v>0</v>
      </c>
      <c r="O55" s="157">
        <f>ROUND(E55*N55,2)</f>
        <v>0</v>
      </c>
      <c r="P55" s="157">
        <v>0</v>
      </c>
      <c r="Q55" s="157">
        <f>ROUND(E55*P55,2)</f>
        <v>0</v>
      </c>
      <c r="R55" s="157"/>
      <c r="S55" s="157" t="s">
        <v>99</v>
      </c>
      <c r="T55" s="157" t="s">
        <v>99</v>
      </c>
      <c r="U55" s="157">
        <v>1.7999999999999999E-2</v>
      </c>
      <c r="V55" s="157">
        <f>ROUND(E55*U55,2)</f>
        <v>12.38</v>
      </c>
      <c r="W55" s="157"/>
      <c r="X55" s="157" t="s">
        <v>100</v>
      </c>
      <c r="Y55" s="148"/>
      <c r="Z55" s="148"/>
      <c r="AA55" s="148"/>
      <c r="AB55" s="148"/>
      <c r="AC55" s="148"/>
      <c r="AD55" s="148"/>
      <c r="AE55" s="148"/>
      <c r="AF55" s="148"/>
      <c r="AG55" s="148" t="s">
        <v>101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1" x14ac:dyDescent="0.2">
      <c r="A56" s="155"/>
      <c r="B56" s="156"/>
      <c r="C56" s="184" t="s">
        <v>144</v>
      </c>
      <c r="D56" s="159"/>
      <c r="E56" s="160">
        <v>450</v>
      </c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48"/>
      <c r="Z56" s="148"/>
      <c r="AA56" s="148"/>
      <c r="AB56" s="148"/>
      <c r="AC56" s="148"/>
      <c r="AD56" s="148"/>
      <c r="AE56" s="148"/>
      <c r="AF56" s="148"/>
      <c r="AG56" s="148" t="s">
        <v>110</v>
      </c>
      <c r="AH56" s="148">
        <v>0</v>
      </c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 x14ac:dyDescent="0.2">
      <c r="A57" s="155"/>
      <c r="B57" s="156"/>
      <c r="C57" s="184" t="s">
        <v>123</v>
      </c>
      <c r="D57" s="159"/>
      <c r="E57" s="160">
        <v>238</v>
      </c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48"/>
      <c r="Z57" s="148"/>
      <c r="AA57" s="148"/>
      <c r="AB57" s="148"/>
      <c r="AC57" s="148"/>
      <c r="AD57" s="148"/>
      <c r="AE57" s="148"/>
      <c r="AF57" s="148"/>
      <c r="AG57" s="148" t="s">
        <v>110</v>
      </c>
      <c r="AH57" s="148">
        <v>0</v>
      </c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x14ac:dyDescent="0.2">
      <c r="A58" s="162" t="s">
        <v>94</v>
      </c>
      <c r="B58" s="163" t="s">
        <v>65</v>
      </c>
      <c r="C58" s="181" t="s">
        <v>66</v>
      </c>
      <c r="D58" s="164"/>
      <c r="E58" s="165"/>
      <c r="F58" s="166"/>
      <c r="G58" s="167">
        <f>SUMIF(AG59:AG60,"&lt;&gt;NOR",G59:G60)</f>
        <v>0</v>
      </c>
      <c r="H58" s="161"/>
      <c r="I58" s="161">
        <f>SUM(I59:I60)</f>
        <v>0</v>
      </c>
      <c r="J58" s="161"/>
      <c r="K58" s="161">
        <f>SUM(K59:K60)</f>
        <v>0</v>
      </c>
      <c r="L58" s="161"/>
      <c r="M58" s="161">
        <f>SUM(M59:M60)</f>
        <v>0</v>
      </c>
      <c r="N58" s="161"/>
      <c r="O58" s="161">
        <f>SUM(O59:O60)</f>
        <v>9.0000000000000011E-2</v>
      </c>
      <c r="P58" s="161"/>
      <c r="Q58" s="161">
        <f>SUM(Q59:Q60)</f>
        <v>0</v>
      </c>
      <c r="R58" s="161"/>
      <c r="S58" s="161"/>
      <c r="T58" s="161"/>
      <c r="U58" s="161"/>
      <c r="V58" s="161">
        <f>SUM(V59:V60)</f>
        <v>13.58</v>
      </c>
      <c r="W58" s="161"/>
      <c r="X58" s="161"/>
      <c r="AG58" t="s">
        <v>95</v>
      </c>
    </row>
    <row r="59" spans="1:60" outlineLevel="1" x14ac:dyDescent="0.2">
      <c r="A59" s="174">
        <v>23</v>
      </c>
      <c r="B59" s="175" t="s">
        <v>155</v>
      </c>
      <c r="C59" s="182" t="s">
        <v>156</v>
      </c>
      <c r="D59" s="176" t="s">
        <v>104</v>
      </c>
      <c r="E59" s="177">
        <v>10</v>
      </c>
      <c r="F59" s="178"/>
      <c r="G59" s="179">
        <f>ROUND(E59*F59,2)</f>
        <v>0</v>
      </c>
      <c r="H59" s="158"/>
      <c r="I59" s="157">
        <f>ROUND(E59*H59,2)</f>
        <v>0</v>
      </c>
      <c r="J59" s="158"/>
      <c r="K59" s="157">
        <f>ROUND(E59*J59,2)</f>
        <v>0</v>
      </c>
      <c r="L59" s="157">
        <v>21</v>
      </c>
      <c r="M59" s="157">
        <f>G59*(1+L59/100)</f>
        <v>0</v>
      </c>
      <c r="N59" s="157">
        <v>1.5900000000000001E-3</v>
      </c>
      <c r="O59" s="157">
        <f>ROUND(E59*N59,2)</f>
        <v>0.02</v>
      </c>
      <c r="P59" s="157">
        <v>0</v>
      </c>
      <c r="Q59" s="157">
        <f>ROUND(E59*P59,2)</f>
        <v>0</v>
      </c>
      <c r="R59" s="157"/>
      <c r="S59" s="157" t="s">
        <v>99</v>
      </c>
      <c r="T59" s="157" t="s">
        <v>99</v>
      </c>
      <c r="U59" s="157">
        <v>0.36454999999999999</v>
      </c>
      <c r="V59" s="157">
        <f>ROUND(E59*U59,2)</f>
        <v>3.65</v>
      </c>
      <c r="W59" s="157"/>
      <c r="X59" s="157" t="s">
        <v>100</v>
      </c>
      <c r="Y59" s="148"/>
      <c r="Z59" s="148"/>
      <c r="AA59" s="148"/>
      <c r="AB59" s="148"/>
      <c r="AC59" s="148"/>
      <c r="AD59" s="148"/>
      <c r="AE59" s="148"/>
      <c r="AF59" s="148"/>
      <c r="AG59" s="148" t="s">
        <v>101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 x14ac:dyDescent="0.2">
      <c r="A60" s="174">
        <v>24</v>
      </c>
      <c r="B60" s="175" t="s">
        <v>157</v>
      </c>
      <c r="C60" s="182" t="s">
        <v>158</v>
      </c>
      <c r="D60" s="176" t="s">
        <v>104</v>
      </c>
      <c r="E60" s="177">
        <v>12</v>
      </c>
      <c r="F60" s="178"/>
      <c r="G60" s="179">
        <f>ROUND(E60*F60,2)</f>
        <v>0</v>
      </c>
      <c r="H60" s="158"/>
      <c r="I60" s="157">
        <f>ROUND(E60*H60,2)</f>
        <v>0</v>
      </c>
      <c r="J60" s="158"/>
      <c r="K60" s="157">
        <f>ROUND(E60*J60,2)</f>
        <v>0</v>
      </c>
      <c r="L60" s="157">
        <v>21</v>
      </c>
      <c r="M60" s="157">
        <f>G60*(1+L60/100)</f>
        <v>0</v>
      </c>
      <c r="N60" s="157">
        <v>5.5599999999999998E-3</v>
      </c>
      <c r="O60" s="157">
        <f>ROUND(E60*N60,2)</f>
        <v>7.0000000000000007E-2</v>
      </c>
      <c r="P60" s="157">
        <v>0</v>
      </c>
      <c r="Q60" s="157">
        <f>ROUND(E60*P60,2)</f>
        <v>0</v>
      </c>
      <c r="R60" s="157"/>
      <c r="S60" s="157" t="s">
        <v>99</v>
      </c>
      <c r="T60" s="157" t="s">
        <v>99</v>
      </c>
      <c r="U60" s="157">
        <v>0.82745000000000002</v>
      </c>
      <c r="V60" s="157">
        <f>ROUND(E60*U60,2)</f>
        <v>9.93</v>
      </c>
      <c r="W60" s="157"/>
      <c r="X60" s="157" t="s">
        <v>100</v>
      </c>
      <c r="Y60" s="148"/>
      <c r="Z60" s="148"/>
      <c r="AA60" s="148"/>
      <c r="AB60" s="148"/>
      <c r="AC60" s="148"/>
      <c r="AD60" s="148"/>
      <c r="AE60" s="148"/>
      <c r="AF60" s="148"/>
      <c r="AG60" s="148" t="s">
        <v>101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x14ac:dyDescent="0.2">
      <c r="A61" s="162" t="s">
        <v>94</v>
      </c>
      <c r="B61" s="163" t="s">
        <v>67</v>
      </c>
      <c r="C61" s="181" t="s">
        <v>29</v>
      </c>
      <c r="D61" s="164"/>
      <c r="E61" s="165"/>
      <c r="F61" s="166"/>
      <c r="G61" s="167">
        <f>SUMIF(AG62:AG62,"&lt;&gt;NOR",G62:G62)</f>
        <v>0</v>
      </c>
      <c r="H61" s="161"/>
      <c r="I61" s="161">
        <f>SUM(I62:I62)</f>
        <v>0</v>
      </c>
      <c r="J61" s="161"/>
      <c r="K61" s="161">
        <f>SUM(K62:K62)</f>
        <v>0</v>
      </c>
      <c r="L61" s="161"/>
      <c r="M61" s="161">
        <f>SUM(M62:M62)</f>
        <v>0</v>
      </c>
      <c r="N61" s="161"/>
      <c r="O61" s="161">
        <f>SUM(O62:O62)</f>
        <v>0</v>
      </c>
      <c r="P61" s="161"/>
      <c r="Q61" s="161">
        <f>SUM(Q62:Q62)</f>
        <v>0</v>
      </c>
      <c r="R61" s="161"/>
      <c r="S61" s="161"/>
      <c r="T61" s="161"/>
      <c r="U61" s="161"/>
      <c r="V61" s="161">
        <f>SUM(V62:V62)</f>
        <v>0</v>
      </c>
      <c r="W61" s="161"/>
      <c r="X61" s="161"/>
      <c r="AG61" t="s">
        <v>95</v>
      </c>
    </row>
    <row r="62" spans="1:60" outlineLevel="1" x14ac:dyDescent="0.2">
      <c r="A62" s="168">
        <v>25</v>
      </c>
      <c r="B62" s="169" t="s">
        <v>159</v>
      </c>
      <c r="C62" s="183" t="s">
        <v>160</v>
      </c>
      <c r="D62" s="170" t="s">
        <v>161</v>
      </c>
      <c r="E62" s="171">
        <v>1</v>
      </c>
      <c r="F62" s="172"/>
      <c r="G62" s="173">
        <f>ROUND(E62*F62,2)</f>
        <v>0</v>
      </c>
      <c r="H62" s="158"/>
      <c r="I62" s="157">
        <f>ROUND(E62*H62,2)</f>
        <v>0</v>
      </c>
      <c r="J62" s="158"/>
      <c r="K62" s="157">
        <f>ROUND(E62*J62,2)</f>
        <v>0</v>
      </c>
      <c r="L62" s="157">
        <v>21</v>
      </c>
      <c r="M62" s="157">
        <f>G62*(1+L62/100)</f>
        <v>0</v>
      </c>
      <c r="N62" s="157">
        <v>0</v>
      </c>
      <c r="O62" s="157">
        <f>ROUND(E62*N62,2)</f>
        <v>0</v>
      </c>
      <c r="P62" s="157">
        <v>0</v>
      </c>
      <c r="Q62" s="157">
        <f>ROUND(E62*P62,2)</f>
        <v>0</v>
      </c>
      <c r="R62" s="157"/>
      <c r="S62" s="157" t="s">
        <v>99</v>
      </c>
      <c r="T62" s="157" t="s">
        <v>105</v>
      </c>
      <c r="U62" s="157">
        <v>0</v>
      </c>
      <c r="V62" s="157">
        <f>ROUND(E62*U62,2)</f>
        <v>0</v>
      </c>
      <c r="W62" s="157"/>
      <c r="X62" s="157" t="s">
        <v>162</v>
      </c>
      <c r="Y62" s="148"/>
      <c r="Z62" s="148"/>
      <c r="AA62" s="148"/>
      <c r="AB62" s="148"/>
      <c r="AC62" s="148"/>
      <c r="AD62" s="148"/>
      <c r="AE62" s="148"/>
      <c r="AF62" s="148"/>
      <c r="AG62" s="148" t="s">
        <v>163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x14ac:dyDescent="0.2">
      <c r="A63" s="3"/>
      <c r="B63" s="4"/>
      <c r="C63" s="185"/>
      <c r="D63" s="6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AE63">
        <v>15</v>
      </c>
      <c r="AF63">
        <v>21</v>
      </c>
      <c r="AG63" t="s">
        <v>81</v>
      </c>
    </row>
    <row r="64" spans="1:60" x14ac:dyDescent="0.2">
      <c r="A64" s="151"/>
      <c r="B64" s="152" t="s">
        <v>31</v>
      </c>
      <c r="C64" s="186"/>
      <c r="D64" s="153"/>
      <c r="E64" s="154"/>
      <c r="F64" s="154"/>
      <c r="G64" s="180">
        <f>G8+G10+G16+G35+G37+G39+G58+G61</f>
        <v>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AE64">
        <f>SUMIF(L7:L62,AE63,G7:G62)</f>
        <v>0</v>
      </c>
      <c r="AF64">
        <f>SUMIF(L7:L62,AF63,G7:G62)</f>
        <v>0</v>
      </c>
      <c r="AG64" t="s">
        <v>164</v>
      </c>
    </row>
    <row r="65" spans="1:33" x14ac:dyDescent="0.2">
      <c r="A65" s="3"/>
      <c r="B65" s="4"/>
      <c r="C65" s="185"/>
      <c r="D65" s="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33" x14ac:dyDescent="0.2">
      <c r="A66" s="3"/>
      <c r="B66" s="4"/>
      <c r="C66" s="185"/>
      <c r="D66" s="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33" x14ac:dyDescent="0.2">
      <c r="A67" s="252" t="s">
        <v>165</v>
      </c>
      <c r="B67" s="252"/>
      <c r="C67" s="253"/>
      <c r="D67" s="6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33" x14ac:dyDescent="0.2">
      <c r="A68" s="254"/>
      <c r="B68" s="255"/>
      <c r="C68" s="256"/>
      <c r="D68" s="255"/>
      <c r="E68" s="255"/>
      <c r="F68" s="255"/>
      <c r="G68" s="25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AG68" t="s">
        <v>166</v>
      </c>
    </row>
    <row r="69" spans="1:33" x14ac:dyDescent="0.2">
      <c r="A69" s="258"/>
      <c r="B69" s="259"/>
      <c r="C69" s="260"/>
      <c r="D69" s="259"/>
      <c r="E69" s="259"/>
      <c r="F69" s="259"/>
      <c r="G69" s="26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33" x14ac:dyDescent="0.2">
      <c r="A70" s="258"/>
      <c r="B70" s="259"/>
      <c r="C70" s="260"/>
      <c r="D70" s="259"/>
      <c r="E70" s="259"/>
      <c r="F70" s="259"/>
      <c r="G70" s="26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33" x14ac:dyDescent="0.2">
      <c r="A71" s="258"/>
      <c r="B71" s="259"/>
      <c r="C71" s="260"/>
      <c r="D71" s="259"/>
      <c r="E71" s="259"/>
      <c r="F71" s="259"/>
      <c r="G71" s="26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33" x14ac:dyDescent="0.2">
      <c r="A72" s="262"/>
      <c r="B72" s="263"/>
      <c r="C72" s="264"/>
      <c r="D72" s="263"/>
      <c r="E72" s="263"/>
      <c r="F72" s="263"/>
      <c r="G72" s="26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33" x14ac:dyDescent="0.2">
      <c r="A73" s="3"/>
      <c r="B73" s="4"/>
      <c r="C73" s="185"/>
      <c r="D73" s="6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33" x14ac:dyDescent="0.2">
      <c r="C74" s="187"/>
      <c r="D74" s="10"/>
      <c r="AG74" t="s">
        <v>167</v>
      </c>
    </row>
    <row r="75" spans="1:33" x14ac:dyDescent="0.2">
      <c r="D75" s="10"/>
    </row>
    <row r="76" spans="1:33" x14ac:dyDescent="0.2">
      <c r="D76" s="10"/>
    </row>
    <row r="77" spans="1:33" x14ac:dyDescent="0.2">
      <c r="D77" s="10"/>
    </row>
    <row r="78" spans="1:33" x14ac:dyDescent="0.2">
      <c r="D78" s="10"/>
    </row>
    <row r="79" spans="1:33" x14ac:dyDescent="0.2">
      <c r="D79" s="10"/>
    </row>
    <row r="80" spans="1:33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68:G72"/>
    <mergeCell ref="A1:G1"/>
    <mergeCell ref="C2:G2"/>
    <mergeCell ref="C3:G3"/>
    <mergeCell ref="C4:G4"/>
    <mergeCell ref="A67:C67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SO01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'SO01 1 Pol'!Názvy_tisku</vt:lpstr>
      <vt:lpstr>oadresa</vt:lpstr>
      <vt:lpstr>Stavba!Objednatel</vt:lpstr>
      <vt:lpstr>Stavba!Objekt</vt:lpstr>
      <vt:lpstr>'SO01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Cejnar</dc:creator>
  <cp:lastModifiedBy>Šedivá Renáta</cp:lastModifiedBy>
  <cp:lastPrinted>2019-03-19T12:27:02Z</cp:lastPrinted>
  <dcterms:created xsi:type="dcterms:W3CDTF">2009-04-08T07:15:50Z</dcterms:created>
  <dcterms:modified xsi:type="dcterms:W3CDTF">2019-09-05T11:31:40Z</dcterms:modified>
</cp:coreProperties>
</file>