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650"/>
  </bookViews>
  <sheets>
    <sheet name="Rekapitulace stavby" sheetId="1" r:id="rId1"/>
    <sheet name="01 - Stavební úpravy - 01..." sheetId="2" r:id="rId2"/>
  </sheets>
  <definedNames>
    <definedName name="_xlnm._FilterDatabase" localSheetId="1" hidden="1">'01 - Stavební úpravy - 01...'!$C$137:$K$235</definedName>
    <definedName name="_xlnm.Print_Titles" localSheetId="1">'01 - Stavební úpravy - 01...'!$137:$137</definedName>
    <definedName name="_xlnm.Print_Titles" localSheetId="0">'Rekapitulace stavby'!$92:$92</definedName>
    <definedName name="_xlnm.Print_Area" localSheetId="1">'01 - Stavební úpravy - 01...'!$C$4:$J$76,'01 - Stavební úpravy - 01...'!$C$82:$J$119,'01 - Stavební úpravy - 01...'!$C$125:$K$235</definedName>
    <definedName name="_xlnm.Print_Area" localSheetId="0">'Rekapitulace stavby'!$D$4:$AO$76,'Rekapitulace stavby'!$C$82:$AQ$96</definedName>
  </definedNames>
  <calcPr calcId="124519"/>
</workbook>
</file>

<file path=xl/calcChain.xml><?xml version="1.0" encoding="utf-8"?>
<calcChain xmlns="http://schemas.openxmlformats.org/spreadsheetml/2006/main">
  <c r="J37" i="2"/>
  <c r="J36"/>
  <c r="AY95" i="1"/>
  <c r="J35" i="2"/>
  <c r="AX95" i="1"/>
  <c r="BI235" i="2"/>
  <c r="BH235"/>
  <c r="BG235"/>
  <c r="BF235"/>
  <c r="T235"/>
  <c r="T234"/>
  <c r="R235"/>
  <c r="R234" s="1"/>
  <c r="P235"/>
  <c r="P234" s="1"/>
  <c r="BK235"/>
  <c r="BK234" s="1"/>
  <c r="J118" s="1"/>
  <c r="BE235"/>
  <c r="BI233"/>
  <c r="BH233"/>
  <c r="BG233"/>
  <c r="BF233"/>
  <c r="T233"/>
  <c r="R233"/>
  <c r="P233"/>
  <c r="BK233"/>
  <c r="BE233"/>
  <c r="BI232"/>
  <c r="BH232"/>
  <c r="BG232"/>
  <c r="BF232"/>
  <c r="T232"/>
  <c r="R232"/>
  <c r="P232"/>
  <c r="BK232"/>
  <c r="BE232"/>
  <c r="BI231"/>
  <c r="BH231"/>
  <c r="BG231"/>
  <c r="BF231"/>
  <c r="T231"/>
  <c r="R231"/>
  <c r="P231"/>
  <c r="BK231"/>
  <c r="BE231"/>
  <c r="BI230"/>
  <c r="BH230"/>
  <c r="BG230"/>
  <c r="BF230"/>
  <c r="T230"/>
  <c r="R230"/>
  <c r="P230"/>
  <c r="BK230"/>
  <c r="BE230"/>
  <c r="BI228"/>
  <c r="BH228"/>
  <c r="BG228"/>
  <c r="BF228"/>
  <c r="T228"/>
  <c r="R228"/>
  <c r="P228"/>
  <c r="BK228"/>
  <c r="BE228"/>
  <c r="BI227"/>
  <c r="BH227"/>
  <c r="BG227"/>
  <c r="BF227"/>
  <c r="T227"/>
  <c r="R227"/>
  <c r="P227"/>
  <c r="BK227"/>
  <c r="BE227"/>
  <c r="BI226"/>
  <c r="BH226"/>
  <c r="BG226"/>
  <c r="BF226"/>
  <c r="T226"/>
  <c r="R226"/>
  <c r="P226"/>
  <c r="BK226"/>
  <c r="BE226"/>
  <c r="BI225"/>
  <c r="BH225"/>
  <c r="BG225"/>
  <c r="BF225"/>
  <c r="T225"/>
  <c r="R225"/>
  <c r="P225"/>
  <c r="BK225"/>
  <c r="BE225"/>
  <c r="BI224"/>
  <c r="BH224"/>
  <c r="BG224"/>
  <c r="BF224"/>
  <c r="T224"/>
  <c r="R224"/>
  <c r="P224"/>
  <c r="BK224"/>
  <c r="BE224"/>
  <c r="BI223"/>
  <c r="BH223"/>
  <c r="BG223"/>
  <c r="BF223"/>
  <c r="T223"/>
  <c r="R223"/>
  <c r="P223"/>
  <c r="BK223"/>
  <c r="BE223"/>
  <c r="BI222"/>
  <c r="BH222"/>
  <c r="BG222"/>
  <c r="BF222"/>
  <c r="T222"/>
  <c r="R222"/>
  <c r="P222"/>
  <c r="BK222"/>
  <c r="BE222"/>
  <c r="BI221"/>
  <c r="BH221"/>
  <c r="BG221"/>
  <c r="BF221"/>
  <c r="T221"/>
  <c r="R221"/>
  <c r="P221"/>
  <c r="BK221"/>
  <c r="BE221"/>
  <c r="BI218"/>
  <c r="BH218"/>
  <c r="BG218"/>
  <c r="BF218"/>
  <c r="T218"/>
  <c r="R218"/>
  <c r="P218"/>
  <c r="BK218"/>
  <c r="BE218"/>
  <c r="BI217"/>
  <c r="BH217"/>
  <c r="BG217"/>
  <c r="BF217"/>
  <c r="T217"/>
  <c r="T216"/>
  <c r="T215" s="1"/>
  <c r="R217"/>
  <c r="R216" s="1"/>
  <c r="R215" s="1"/>
  <c r="P217"/>
  <c r="P216"/>
  <c r="P215" s="1"/>
  <c r="BK217"/>
  <c r="BK216" s="1"/>
  <c r="BE217"/>
  <c r="BI214"/>
  <c r="BH214"/>
  <c r="BG214"/>
  <c r="BF214"/>
  <c r="T214"/>
  <c r="R214"/>
  <c r="P214"/>
  <c r="BK214"/>
  <c r="BE214"/>
  <c r="BI213"/>
  <c r="BH213"/>
  <c r="BG213"/>
  <c r="BF213"/>
  <c r="T213"/>
  <c r="R213"/>
  <c r="P213"/>
  <c r="BK213"/>
  <c r="BE213"/>
  <c r="BI212"/>
  <c r="BH212"/>
  <c r="BG212"/>
  <c r="BF212"/>
  <c r="T212"/>
  <c r="T211"/>
  <c r="R212"/>
  <c r="R211"/>
  <c r="P212"/>
  <c r="P211"/>
  <c r="BK212"/>
  <c r="BK211" s="1"/>
  <c r="J112" s="1"/>
  <c r="BE212"/>
  <c r="BI210"/>
  <c r="BH210"/>
  <c r="BG210"/>
  <c r="BF210"/>
  <c r="T210"/>
  <c r="R210"/>
  <c r="P210"/>
  <c r="BK210"/>
  <c r="BE210"/>
  <c r="BI209"/>
  <c r="BH209"/>
  <c r="BG209"/>
  <c r="BF209"/>
  <c r="T209"/>
  <c r="R209"/>
  <c r="P209"/>
  <c r="BK209"/>
  <c r="BE209"/>
  <c r="BI208"/>
  <c r="BH208"/>
  <c r="BG208"/>
  <c r="BF208"/>
  <c r="T208"/>
  <c r="T207"/>
  <c r="R208"/>
  <c r="R207"/>
  <c r="P208"/>
  <c r="P207"/>
  <c r="BK208"/>
  <c r="BK207" s="1"/>
  <c r="J111" s="1"/>
  <c r="BE208"/>
  <c r="BI206"/>
  <c r="BH206"/>
  <c r="BG206"/>
  <c r="BF206"/>
  <c r="T206"/>
  <c r="R206"/>
  <c r="P206"/>
  <c r="BK206"/>
  <c r="BE206"/>
  <c r="BI205"/>
  <c r="BH205"/>
  <c r="BG205"/>
  <c r="BF205"/>
  <c r="T205"/>
  <c r="R205"/>
  <c r="R202" s="1"/>
  <c r="P205"/>
  <c r="BK205"/>
  <c r="BE205"/>
  <c r="BI204"/>
  <c r="BH204"/>
  <c r="BG204"/>
  <c r="BF204"/>
  <c r="T204"/>
  <c r="R204"/>
  <c r="P204"/>
  <c r="BK204"/>
  <c r="BK202" s="1"/>
  <c r="J110" s="1"/>
  <c r="BE204"/>
  <c r="BI203"/>
  <c r="BH203"/>
  <c r="BG203"/>
  <c r="BF203"/>
  <c r="T203"/>
  <c r="T202"/>
  <c r="R203"/>
  <c r="P203"/>
  <c r="P202"/>
  <c r="BK203"/>
  <c r="BE203"/>
  <c r="BI201"/>
  <c r="BH201"/>
  <c r="BG201"/>
  <c r="BF201"/>
  <c r="T201"/>
  <c r="R201"/>
  <c r="P201"/>
  <c r="BK201"/>
  <c r="BE201"/>
  <c r="BI200"/>
  <c r="BH200"/>
  <c r="BG200"/>
  <c r="BF200"/>
  <c r="T200"/>
  <c r="R200"/>
  <c r="P200"/>
  <c r="BK200"/>
  <c r="BE200"/>
  <c r="BI199"/>
  <c r="BH199"/>
  <c r="BG199"/>
  <c r="BF199"/>
  <c r="T199"/>
  <c r="R199"/>
  <c r="P199"/>
  <c r="BK199"/>
  <c r="BE199"/>
  <c r="BI198"/>
  <c r="BH198"/>
  <c r="BG198"/>
  <c r="BF198"/>
  <c r="T198"/>
  <c r="R198"/>
  <c r="P198"/>
  <c r="BK198"/>
  <c r="BE198"/>
  <c r="BI197"/>
  <c r="BH197"/>
  <c r="BG197"/>
  <c r="BF197"/>
  <c r="T197"/>
  <c r="R197"/>
  <c r="P197"/>
  <c r="BK197"/>
  <c r="BE197"/>
  <c r="BI196"/>
  <c r="BH196"/>
  <c r="BG196"/>
  <c r="BF196"/>
  <c r="T196"/>
  <c r="R196"/>
  <c r="P196"/>
  <c r="BK196"/>
  <c r="BE196"/>
  <c r="BI195"/>
  <c r="BH195"/>
  <c r="BG195"/>
  <c r="BF195"/>
  <c r="T195"/>
  <c r="R195"/>
  <c r="P195"/>
  <c r="BK195"/>
  <c r="BE195"/>
  <c r="BI194"/>
  <c r="BH194"/>
  <c r="BG194"/>
  <c r="BF194"/>
  <c r="T194"/>
  <c r="R194"/>
  <c r="P194"/>
  <c r="BK194"/>
  <c r="BE194"/>
  <c r="BI193"/>
  <c r="BH193"/>
  <c r="BG193"/>
  <c r="BF193"/>
  <c r="T193"/>
  <c r="R193"/>
  <c r="P193"/>
  <c r="BK193"/>
  <c r="BE193"/>
  <c r="BI192"/>
  <c r="BH192"/>
  <c r="BG192"/>
  <c r="BF192"/>
  <c r="T192"/>
  <c r="T191"/>
  <c r="T190" s="1"/>
  <c r="R192"/>
  <c r="P192"/>
  <c r="P191"/>
  <c r="P190" s="1"/>
  <c r="BK192"/>
  <c r="BE192"/>
  <c r="BI189"/>
  <c r="BH189"/>
  <c r="BG189"/>
  <c r="BF189"/>
  <c r="T189"/>
  <c r="R189"/>
  <c r="R186" s="1"/>
  <c r="P189"/>
  <c r="BK189"/>
  <c r="BE189"/>
  <c r="BI188"/>
  <c r="BH188"/>
  <c r="BG188"/>
  <c r="BF188"/>
  <c r="T188"/>
  <c r="R188"/>
  <c r="P188"/>
  <c r="BK188"/>
  <c r="BE188"/>
  <c r="BI187"/>
  <c r="BH187"/>
  <c r="BG187"/>
  <c r="BF187"/>
  <c r="T187"/>
  <c r="T186"/>
  <c r="R187"/>
  <c r="P187"/>
  <c r="P186"/>
  <c r="BK187"/>
  <c r="BE187"/>
  <c r="BI185"/>
  <c r="BH185"/>
  <c r="BG185"/>
  <c r="BF185"/>
  <c r="T185"/>
  <c r="R185"/>
  <c r="R182" s="1"/>
  <c r="P185"/>
  <c r="BK185"/>
  <c r="BE185"/>
  <c r="BI184"/>
  <c r="BH184"/>
  <c r="BG184"/>
  <c r="BF184"/>
  <c r="T184"/>
  <c r="R184"/>
  <c r="P184"/>
  <c r="BK184"/>
  <c r="BK182" s="1"/>
  <c r="J106" s="1"/>
  <c r="BE184"/>
  <c r="BI183"/>
  <c r="BH183"/>
  <c r="BG183"/>
  <c r="BF183"/>
  <c r="T183"/>
  <c r="T182"/>
  <c r="R183"/>
  <c r="P183"/>
  <c r="P182"/>
  <c r="BK183"/>
  <c r="BE183"/>
  <c r="BI181"/>
  <c r="BH181"/>
  <c r="BG181"/>
  <c r="BF181"/>
  <c r="T181"/>
  <c r="R181"/>
  <c r="P181"/>
  <c r="BK181"/>
  <c r="BE181"/>
  <c r="BI180"/>
  <c r="BH180"/>
  <c r="BG180"/>
  <c r="BF180"/>
  <c r="T180"/>
  <c r="R180"/>
  <c r="P180"/>
  <c r="BK180"/>
  <c r="BE180"/>
  <c r="BI179"/>
  <c r="BH179"/>
  <c r="BG179"/>
  <c r="BF179"/>
  <c r="T179"/>
  <c r="R179"/>
  <c r="P179"/>
  <c r="BK179"/>
  <c r="BE179"/>
  <c r="BI178"/>
  <c r="BH178"/>
  <c r="BG178"/>
  <c r="BF178"/>
  <c r="T178"/>
  <c r="R178"/>
  <c r="P178"/>
  <c r="BK178"/>
  <c r="BE178"/>
  <c r="BI177"/>
  <c r="BH177"/>
  <c r="BG177"/>
  <c r="BF177"/>
  <c r="T177"/>
  <c r="R177"/>
  <c r="P177"/>
  <c r="BK177"/>
  <c r="BE177"/>
  <c r="BI176"/>
  <c r="BH176"/>
  <c r="BG176"/>
  <c r="BF176"/>
  <c r="T176"/>
  <c r="R176"/>
  <c r="P176"/>
  <c r="BK176"/>
  <c r="BE176"/>
  <c r="BI175"/>
  <c r="BH175"/>
  <c r="BG175"/>
  <c r="BF175"/>
  <c r="T175"/>
  <c r="R175"/>
  <c r="P175"/>
  <c r="BK175"/>
  <c r="BE175"/>
  <c r="BI174"/>
  <c r="BH174"/>
  <c r="BG174"/>
  <c r="BF174"/>
  <c r="T174"/>
  <c r="T173"/>
  <c r="R174"/>
  <c r="R173"/>
  <c r="P174"/>
  <c r="P173"/>
  <c r="BK174"/>
  <c r="BK173" s="1"/>
  <c r="J105" s="1"/>
  <c r="BE174"/>
  <c r="BI172"/>
  <c r="BH172"/>
  <c r="BG172"/>
  <c r="BF172"/>
  <c r="T172"/>
  <c r="R172"/>
  <c r="P172"/>
  <c r="BK172"/>
  <c r="BE172"/>
  <c r="BI171"/>
  <c r="BH171"/>
  <c r="BG171"/>
  <c r="BF171"/>
  <c r="T171"/>
  <c r="R171"/>
  <c r="P171"/>
  <c r="BK171"/>
  <c r="BE171"/>
  <c r="BI170"/>
  <c r="BH170"/>
  <c r="BG170"/>
  <c r="BF170"/>
  <c r="T170"/>
  <c r="T169"/>
  <c r="R170"/>
  <c r="R169"/>
  <c r="P170"/>
  <c r="P169"/>
  <c r="BK170"/>
  <c r="BK169"/>
  <c r="J104" s="1"/>
  <c r="BE170"/>
  <c r="BI168"/>
  <c r="BH168"/>
  <c r="BG168"/>
  <c r="BF168"/>
  <c r="T168"/>
  <c r="R168"/>
  <c r="P168"/>
  <c r="BK168"/>
  <c r="BE168"/>
  <c r="BI167"/>
  <c r="BH167"/>
  <c r="BG167"/>
  <c r="BF167"/>
  <c r="T167"/>
  <c r="R167"/>
  <c r="P167"/>
  <c r="BK167"/>
  <c r="BE167"/>
  <c r="BI166"/>
  <c r="BH166"/>
  <c r="BG166"/>
  <c r="BF166"/>
  <c r="T166"/>
  <c r="R166"/>
  <c r="P166"/>
  <c r="BK166"/>
  <c r="BE166"/>
  <c r="BI165"/>
  <c r="BH165"/>
  <c r="BG165"/>
  <c r="BF165"/>
  <c r="T165"/>
  <c r="R165"/>
  <c r="P165"/>
  <c r="BK165"/>
  <c r="BE165"/>
  <c r="BI164"/>
  <c r="BH164"/>
  <c r="BG164"/>
  <c r="BF164"/>
  <c r="T164"/>
  <c r="R164"/>
  <c r="P164"/>
  <c r="BK164"/>
  <c r="BE164"/>
  <c r="BI163"/>
  <c r="BH163"/>
  <c r="BG163"/>
  <c r="BF163"/>
  <c r="T163"/>
  <c r="R163"/>
  <c r="P163"/>
  <c r="BK163"/>
  <c r="BE163"/>
  <c r="BI162"/>
  <c r="BH162"/>
  <c r="BG162"/>
  <c r="BF162"/>
  <c r="T162"/>
  <c r="R162"/>
  <c r="P162"/>
  <c r="BK162"/>
  <c r="BE162"/>
  <c r="BI161"/>
  <c r="BH161"/>
  <c r="BG161"/>
  <c r="BF161"/>
  <c r="T161"/>
  <c r="R161"/>
  <c r="P161"/>
  <c r="BK161"/>
  <c r="BE161"/>
  <c r="BI160"/>
  <c r="BH160"/>
  <c r="BG160"/>
  <c r="BF160"/>
  <c r="T160"/>
  <c r="T159"/>
  <c r="R160"/>
  <c r="R159"/>
  <c r="P160"/>
  <c r="P159"/>
  <c r="BK160"/>
  <c r="BK159" s="1"/>
  <c r="J103" s="1"/>
  <c r="BE160"/>
  <c r="BI158"/>
  <c r="BH158"/>
  <c r="BG158"/>
  <c r="BF158"/>
  <c r="T158"/>
  <c r="R158"/>
  <c r="P158"/>
  <c r="BK158"/>
  <c r="BE158"/>
  <c r="BI157"/>
  <c r="BH157"/>
  <c r="BG157"/>
  <c r="BF157"/>
  <c r="T157"/>
  <c r="T156"/>
  <c r="R157"/>
  <c r="R156"/>
  <c r="P157"/>
  <c r="P156"/>
  <c r="BK157"/>
  <c r="BE157"/>
  <c r="BI155"/>
  <c r="BH155"/>
  <c r="BG155"/>
  <c r="BF155"/>
  <c r="T155"/>
  <c r="T154"/>
  <c r="R155"/>
  <c r="R154"/>
  <c r="P155"/>
  <c r="P154"/>
  <c r="BK155"/>
  <c r="BK154" s="1"/>
  <c r="J101" s="1"/>
  <c r="BE155"/>
  <c r="J100"/>
  <c r="BI152"/>
  <c r="BH152"/>
  <c r="BG152"/>
  <c r="BF152"/>
  <c r="T152"/>
  <c r="R152"/>
  <c r="P152"/>
  <c r="BK152"/>
  <c r="BE152"/>
  <c r="BI151"/>
  <c r="BH151"/>
  <c r="BG151"/>
  <c r="BF151"/>
  <c r="T151"/>
  <c r="R151"/>
  <c r="P151"/>
  <c r="BK151"/>
  <c r="BE151"/>
  <c r="BI150"/>
  <c r="BH150"/>
  <c r="BG150"/>
  <c r="BF150"/>
  <c r="T150"/>
  <c r="T149" s="1"/>
  <c r="R150"/>
  <c r="R149" s="1"/>
  <c r="P150"/>
  <c r="P149" s="1"/>
  <c r="BK150"/>
  <c r="BE150"/>
  <c r="BI148"/>
  <c r="BH148"/>
  <c r="BG148"/>
  <c r="BF148"/>
  <c r="T148"/>
  <c r="R148"/>
  <c r="P148"/>
  <c r="BK148"/>
  <c r="BE148"/>
  <c r="BI147"/>
  <c r="BH147"/>
  <c r="BG147"/>
  <c r="BF147"/>
  <c r="T147"/>
  <c r="R147"/>
  <c r="P147"/>
  <c r="BK147"/>
  <c r="BE147"/>
  <c r="BI146"/>
  <c r="BH146"/>
  <c r="BG146"/>
  <c r="BF146"/>
  <c r="T146"/>
  <c r="R146"/>
  <c r="P146"/>
  <c r="BK146"/>
  <c r="BE146"/>
  <c r="BI145"/>
  <c r="BH145"/>
  <c r="BG145"/>
  <c r="BF145"/>
  <c r="T145"/>
  <c r="R145"/>
  <c r="P145"/>
  <c r="BK145"/>
  <c r="BE145"/>
  <c r="BI144"/>
  <c r="BH144"/>
  <c r="BG144"/>
  <c r="BF144"/>
  <c r="T144"/>
  <c r="R144"/>
  <c r="P144"/>
  <c r="BK144"/>
  <c r="BE144"/>
  <c r="BI143"/>
  <c r="BH143"/>
  <c r="BG143"/>
  <c r="BF143"/>
  <c r="T143"/>
  <c r="R143"/>
  <c r="P143"/>
  <c r="BK143"/>
  <c r="BE143"/>
  <c r="BI142"/>
  <c r="BH142"/>
  <c r="BG142"/>
  <c r="BF142"/>
  <c r="T142"/>
  <c r="R142"/>
  <c r="P142"/>
  <c r="BK142"/>
  <c r="BE142"/>
  <c r="BI141"/>
  <c r="BH141"/>
  <c r="BG141"/>
  <c r="BF141"/>
  <c r="T141"/>
  <c r="T140" s="1"/>
  <c r="R141"/>
  <c r="P141"/>
  <c r="BK141"/>
  <c r="BK140" s="1"/>
  <c r="J140" s="1"/>
  <c r="J98" s="1"/>
  <c r="BE141"/>
  <c r="F132"/>
  <c r="E130"/>
  <c r="F89"/>
  <c r="E87"/>
  <c r="J24"/>
  <c r="E24"/>
  <c r="J135" s="1"/>
  <c r="J23"/>
  <c r="J21"/>
  <c r="E21"/>
  <c r="J134" s="1"/>
  <c r="J20"/>
  <c r="J18"/>
  <c r="E18"/>
  <c r="F135" s="1"/>
  <c r="F92"/>
  <c r="J17"/>
  <c r="J15"/>
  <c r="E15"/>
  <c r="F134" s="1"/>
  <c r="J14"/>
  <c r="J12"/>
  <c r="J132" s="1"/>
  <c r="E7"/>
  <c r="E128" s="1"/>
  <c r="E85"/>
  <c r="AS94" i="1"/>
  <c r="L90"/>
  <c r="AM90"/>
  <c r="AM89"/>
  <c r="L89"/>
  <c r="AM87"/>
  <c r="L87"/>
  <c r="L85"/>
  <c r="L84"/>
  <c r="J91" i="2" l="1"/>
  <c r="BK156"/>
  <c r="J102" s="1"/>
  <c r="BK149"/>
  <c r="BK191"/>
  <c r="BK186"/>
  <c r="J107" s="1"/>
  <c r="BK229"/>
  <c r="J117" s="1"/>
  <c r="T229"/>
  <c r="R229"/>
  <c r="BK220"/>
  <c r="P220"/>
  <c r="J34"/>
  <c r="AW95" i="1" s="1"/>
  <c r="P229" i="2"/>
  <c r="T220"/>
  <c r="T219" s="1"/>
  <c r="R220"/>
  <c r="R191"/>
  <c r="F37"/>
  <c r="BD95" i="1" s="1"/>
  <c r="BD94" s="1"/>
  <c r="W33" s="1"/>
  <c r="J33" i="2"/>
  <c r="AV95" i="1" s="1"/>
  <c r="F35" i="2"/>
  <c r="BB95" i="1" s="1"/>
  <c r="BB94" s="1"/>
  <c r="W31" s="1"/>
  <c r="P140" i="2"/>
  <c r="P139" s="1"/>
  <c r="R140"/>
  <c r="R139" s="1"/>
  <c r="F36"/>
  <c r="BC95" i="1" s="1"/>
  <c r="BC94" s="1"/>
  <c r="W32" s="1"/>
  <c r="F34" i="2"/>
  <c r="BA95" i="1" s="1"/>
  <c r="BA94" s="1"/>
  <c r="AW94" s="1"/>
  <c r="AK30" s="1"/>
  <c r="T139" i="2"/>
  <c r="R190"/>
  <c r="J114"/>
  <c r="BK215"/>
  <c r="J113" s="1"/>
  <c r="BK190"/>
  <c r="J108" s="1"/>
  <c r="J109"/>
  <c r="J99"/>
  <c r="BK139"/>
  <c r="J116"/>
  <c r="BK219"/>
  <c r="J115" s="1"/>
  <c r="J92"/>
  <c r="F33"/>
  <c r="AZ95" i="1" s="1"/>
  <c r="AZ94" s="1"/>
  <c r="J89" i="2"/>
  <c r="F91"/>
  <c r="R219" l="1"/>
  <c r="P219"/>
  <c r="P138" s="1"/>
  <c r="AU95" i="1" s="1"/>
  <c r="AU94" s="1"/>
  <c r="AT95"/>
  <c r="T138" i="2"/>
  <c r="AX94" i="1"/>
  <c r="AY94"/>
  <c r="W30"/>
  <c r="AV94"/>
  <c r="W29"/>
  <c r="J139" i="2"/>
  <c r="J97" s="1"/>
  <c r="BK138"/>
  <c r="J138" s="1"/>
  <c r="R138"/>
  <c r="J30" l="1"/>
  <c r="J96"/>
  <c r="AK29" i="1"/>
  <c r="AT94"/>
  <c r="AG95" l="1"/>
  <c r="J39" i="2"/>
  <c r="AG94" i="1" l="1"/>
  <c r="AN95"/>
  <c r="AN94" l="1"/>
  <c r="AK26"/>
  <c r="AK35" s="1"/>
</calcChain>
</file>

<file path=xl/sharedStrings.xml><?xml version="1.0" encoding="utf-8"?>
<sst xmlns="http://schemas.openxmlformats.org/spreadsheetml/2006/main" count="1538" uniqueCount="433">
  <si>
    <t>Export Komplet</t>
  </si>
  <si>
    <t/>
  </si>
  <si>
    <t>2.0</t>
  </si>
  <si>
    <t>False</t>
  </si>
  <si>
    <t>{5bf51c4c-2344-4189-b9cf-1a9a5b9ec0bf}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</si>
  <si>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</si>
  <si>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</si>
  <si>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</si>
  <si>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</si>
  <si>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</si>
  <si>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</si>
  <si>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</si>
  <si>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</si>
  <si>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IMPORT</t>
  </si>
  <si>
    <t>Stavba:</t>
  </si>
  <si>
    <t>2019-25 - Stavební úpravy budovy čp. 41 ve Vlašimi</t>
  </si>
  <si>
    <t>KSO:</t>
  </si>
  <si>
    <t>CC-CZ:</t>
  </si>
  <si>
    <t>Místo:</t>
  </si>
  <si>
    <t xml:space="preserve"> </t>
  </si>
  <si>
    <t>Datum:</t>
  </si>
  <si>
    <t>29. 8. 2019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</si>
  <si>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</si>
  <si>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</si>
  <si>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</si>
  <si>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</si>
  <si>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</si>
  <si>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</si>
  <si>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</si>
  <si>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</si>
  <si>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</si>
  <si>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</si>
  <si>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</si>
  <si>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</si>
  <si>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</si>
  <si>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</si>
  <si>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</si>
  <si>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</si>
  <si>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</si>
  <si>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</si>
  <si>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</si>
  <si>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</si>
  <si>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</si>
  <si>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</si>
  <si>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</si>
  <si>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</si>
  <si>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</si>
  <si>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</si>
  <si>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</si>
  <si>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</si>
  <si>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</si>
  <si>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</si>
  <si>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</si>
  <si>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</si>
  <si>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</si>
  <si>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</si>
  <si>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</si>
  <si>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</si>
  <si>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</si>
  <si>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</si>
  <si>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</si>
  <si>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</si>
  <si>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</si>
  <si>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</si>
  <si>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</si>
  <si>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</si>
  <si>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</si>
  <si>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</si>
  <si>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</si>
  <si>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</si>
  <si>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</si>
  <si>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</si>
  <si>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</si>
  <si>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</si>
  <si>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01 - Stavební úpravy</t>
  </si>
  <si>
    <t>01 - Stavební úpravy budo...</t>
  </si>
  <si>
    <t>STA</t>
  </si>
  <si>
    <t>1</t>
  </si>
  <si>
    <t>{4fcdb4b5-8563-4e65-99b1-76dff1de86e0}</t>
  </si>
  <si>
    <t>2</t>
  </si>
  <si>
    <t>KRYCÍ LIST SOUPISU PRACÍ</t>
  </si>
  <si>
    <t>Objekt:</t>
  </si>
  <si>
    <t>01 - Stavební úpravy - 01 - Stavební úpravy budo...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</si>
  <si>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</si>
  <si>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</si>
  <si>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</si>
  <si>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</si>
  <si>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</si>
  <si>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</si>
  <si>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</si>
  <si>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</si>
  <si>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</si>
  <si>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</si>
  <si>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</si>
  <si>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</si>
  <si>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</si>
  <si>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</si>
  <si>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</si>
  <si>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</si>
  <si>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</si>
  <si>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</si>
  <si>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</si>
  <si>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</si>
  <si>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772 - Podlahy z kamene</t>
  </si>
  <si>
    <t>M - Práce a dodávky M</t>
  </si>
  <si>
    <t xml:space="preserve">    23-M - Montáže potrubí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</si>
  <si>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</si>
  <si>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</si>
  <si>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</si>
  <si>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</si>
  <si>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</si>
  <si>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</si>
  <si>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</si>
  <si>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</si>
  <si>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</si>
  <si>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</si>
  <si>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</si>
  <si>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</si>
  <si>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</si>
  <si>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</si>
  <si>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</si>
  <si>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</si>
  <si>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</si>
  <si>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</si>
  <si>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</si>
  <si>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</si>
  <si>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</si>
  <si>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</si>
  <si>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</si>
  <si>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</si>
  <si>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</si>
  <si>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2019 01</t>
  </si>
  <si>
    <t>4</t>
  </si>
  <si>
    <t>11</t>
  </si>
  <si>
    <t>113107023</t>
  </si>
  <si>
    <t>Odstranění podkladu z kameniva drceného tl 300 mm při překopech ručně</t>
  </si>
  <si>
    <t>12</t>
  </si>
  <si>
    <t>113107123</t>
  </si>
  <si>
    <t>Odstranění podkladu z kameniva drceného tl 300 mm ručně</t>
  </si>
  <si>
    <t>6</t>
  </si>
  <si>
    <t>85</t>
  </si>
  <si>
    <t>113154124</t>
  </si>
  <si>
    <t>Frézování živičného krytu tl 100 mm pruh š 1 m pl do 500 m2 bez překážek v trase</t>
  </si>
  <si>
    <t>-1364995063</t>
  </si>
  <si>
    <t>80</t>
  </si>
  <si>
    <t>113202111</t>
  </si>
  <si>
    <t>Vytrhání obrub krajníků obrubníků stojatých</t>
  </si>
  <si>
    <t>m</t>
  </si>
  <si>
    <t>-1707973127</t>
  </si>
  <si>
    <t>13</t>
  </si>
  <si>
    <t>132212202</t>
  </si>
  <si>
    <t>Hloubení rýh š přes 600 do 2000 mm ručním nebo pneum nářadím v nesoudržných horninách tř. 3</t>
  </si>
  <si>
    <t>m3</t>
  </si>
  <si>
    <t>8</t>
  </si>
  <si>
    <t>14</t>
  </si>
  <si>
    <t>151101102</t>
  </si>
  <si>
    <t>Zřízení příložného pažení a rozepření stěn rýh hl do 4 m</t>
  </si>
  <si>
    <t>10</t>
  </si>
  <si>
    <t>30</t>
  </si>
  <si>
    <t>212752213</t>
  </si>
  <si>
    <t>Trativod z drenážních trubek plastových flexibilních D do 160 mm,včetně lože</t>
  </si>
  <si>
    <t>Zakládání</t>
  </si>
  <si>
    <t>151101112</t>
  </si>
  <si>
    <t>Odstranění příložného pažení a rozepření stěn rýh hl do 4 m</t>
  </si>
  <si>
    <t>28</t>
  </si>
  <si>
    <t>213141122</t>
  </si>
  <si>
    <t>Zřízení vrstvy z geotextilie ve sklonu do 1:2 š do 6 m</t>
  </si>
  <si>
    <t>16</t>
  </si>
  <si>
    <t>29</t>
  </si>
  <si>
    <t>M</t>
  </si>
  <si>
    <t>2615261100</t>
  </si>
  <si>
    <t>FILTEK 300 g/m2 netkaná geotextilie (role/100m2) tavený</t>
  </si>
  <si>
    <t>18</t>
  </si>
  <si>
    <t>3</t>
  </si>
  <si>
    <t>Svislé a kompletní konstrukce</t>
  </si>
  <si>
    <t>Vodorovné konstrukce</t>
  </si>
  <si>
    <t>31</t>
  </si>
  <si>
    <t>451572111</t>
  </si>
  <si>
    <t>Lože pod potrubí otevřený výkop z kameniva drobného těženého</t>
  </si>
  <si>
    <t>20</t>
  </si>
  <si>
    <t>5</t>
  </si>
  <si>
    <t>Komunikace pozemní</t>
  </si>
  <si>
    <t>55</t>
  </si>
  <si>
    <t>596211112</t>
  </si>
  <si>
    <t>Kladení zámkové dlažby komunikací pro pěší tl 60 mm skupiny A pl do 300 m2</t>
  </si>
  <si>
    <t>22</t>
  </si>
  <si>
    <t>56</t>
  </si>
  <si>
    <t>4400840220</t>
  </si>
  <si>
    <t>Betonová zámková dlažba  přírodní, výška 60 mm</t>
  </si>
  <si>
    <t>24</t>
  </si>
  <si>
    <t>Úpravy povrchů, podlahy a osazování výplní</t>
  </si>
  <si>
    <t>41</t>
  </si>
  <si>
    <t>612331101R</t>
  </si>
  <si>
    <t>Obětovaná omítka hrubá jednovrstvá  vnitřních stěn nanášená ručně</t>
  </si>
  <si>
    <t>26</t>
  </si>
  <si>
    <t>39</t>
  </si>
  <si>
    <t>612821012</t>
  </si>
  <si>
    <t>Vnitřní sanační štuková omítka pro vlhké a zasolené zdivo prováděná ručně</t>
  </si>
  <si>
    <t>622321101R</t>
  </si>
  <si>
    <t>Vápenocementová omítka hrubá jednovrstvá nezatřená vnějších stěn nanášená ručně</t>
  </si>
  <si>
    <t>75</t>
  </si>
  <si>
    <t>622331111R</t>
  </si>
  <si>
    <t>Obětovaná omítka hrubá  vnějších stěn nanášená ručně</t>
  </si>
  <si>
    <t>-1344258282</t>
  </si>
  <si>
    <t>70</t>
  </si>
  <si>
    <t>622821012</t>
  </si>
  <si>
    <t>Vnější sanační štuková omítka pro vlhké a zasolené zdivo prováděná ručně</t>
  </si>
  <si>
    <t>-343941986</t>
  </si>
  <si>
    <t>71</t>
  </si>
  <si>
    <t>622821031</t>
  </si>
  <si>
    <t>Vnější vyrovnávací sanační omítka prováděná ručně</t>
  </si>
  <si>
    <t>-1540231681</t>
  </si>
  <si>
    <t>86</t>
  </si>
  <si>
    <t>623311131R</t>
  </si>
  <si>
    <t>Historická štuková omítka</t>
  </si>
  <si>
    <t>632777020</t>
  </si>
  <si>
    <t>72</t>
  </si>
  <si>
    <t>629995101</t>
  </si>
  <si>
    <t>Očištění vnějších ploch tlakovou vodou</t>
  </si>
  <si>
    <t>-380006400</t>
  </si>
  <si>
    <t>82</t>
  </si>
  <si>
    <t>637211112</t>
  </si>
  <si>
    <t>Okapový chodník z betonových dlaždic tl 60 mm na MC 10</t>
  </si>
  <si>
    <t>-2109019744</t>
  </si>
  <si>
    <t>Trubní vedení</t>
  </si>
  <si>
    <t>34</t>
  </si>
  <si>
    <t>830311811</t>
  </si>
  <si>
    <t>Bourání stávajícího kameninového potrubí DN do 150</t>
  </si>
  <si>
    <t>32</t>
  </si>
  <si>
    <t>871310310</t>
  </si>
  <si>
    <t>D+M kanalizačního potrubí hladkého plnostěnného SN 10 z polypropylenu DN 150</t>
  </si>
  <si>
    <t>35</t>
  </si>
  <si>
    <t>894811117</t>
  </si>
  <si>
    <t>Revizní šachta z PVC typ přímý, DN 315/160 hl od 2480 do 2730 mm</t>
  </si>
  <si>
    <t>kus</t>
  </si>
  <si>
    <t>36</t>
  </si>
  <si>
    <t>9</t>
  </si>
  <si>
    <t>Ostatní konstrukce a práce, bourání</t>
  </si>
  <si>
    <t>83</t>
  </si>
  <si>
    <t>916131112R</t>
  </si>
  <si>
    <t>Osazení a domontáž obrubníku betonového do lože z betonu prostého</t>
  </si>
  <si>
    <t>-1807036729</t>
  </si>
  <si>
    <t>74</t>
  </si>
  <si>
    <t>978015391</t>
  </si>
  <si>
    <t>Otlučení (osekání) vnější vápenné nebo vápenocementové omítky stupně členitosti 1 a 2 do 100%</t>
  </si>
  <si>
    <t>-914220438</t>
  </si>
  <si>
    <t>73</t>
  </si>
  <si>
    <t>978019391</t>
  </si>
  <si>
    <t>Otlučení (osekání) vnější vápenné nebo vápenocementové omítky stupně členitosti 3 až 5 do 100%</t>
  </si>
  <si>
    <t>-1193270341</t>
  </si>
  <si>
    <t>40</t>
  </si>
  <si>
    <t>978021191</t>
  </si>
  <si>
    <t>Otlučení (osekání) cementových omítek vnitřních stěn v rozsahu do 100 %</t>
  </si>
  <si>
    <t>38</t>
  </si>
  <si>
    <t>17</t>
  </si>
  <si>
    <t>985111221</t>
  </si>
  <si>
    <t>Odsekání základových spár tl do 80 mm</t>
  </si>
  <si>
    <t>985131311</t>
  </si>
  <si>
    <t>Ruční dočištění ploch stěn, rubu kleneb a podlah ocelových kartáči</t>
  </si>
  <si>
    <t>42</t>
  </si>
  <si>
    <t>37</t>
  </si>
  <si>
    <t>985141111</t>
  </si>
  <si>
    <t>Vyčištění trhlin a dutin ve zdivu š do 30 mm hl do 150 mm</t>
  </si>
  <si>
    <t>44</t>
  </si>
  <si>
    <t>985421114</t>
  </si>
  <si>
    <t>Injektáž trhlin š 2 mm v cihelném zdivu tl přes 600 mm aktivovanou cementovou maltou včetně vrtů</t>
  </si>
  <si>
    <t>46</t>
  </si>
  <si>
    <t>997</t>
  </si>
  <si>
    <t>Přesun sutě</t>
  </si>
  <si>
    <t>51</t>
  </si>
  <si>
    <t>997221111</t>
  </si>
  <si>
    <t>Vodorovná doprava suti ze sypkých materiálů nošením do 50 m</t>
  </si>
  <si>
    <t>t</t>
  </si>
  <si>
    <t>48</t>
  </si>
  <si>
    <t>81</t>
  </si>
  <si>
    <t>997221151</t>
  </si>
  <si>
    <t>Vodorovná doprava suti  materiálů stavebním kolečkem do 50 m</t>
  </si>
  <si>
    <t>-1485453255</t>
  </si>
  <si>
    <t>52</t>
  </si>
  <si>
    <t>997221571</t>
  </si>
  <si>
    <t>Vodorovná doprava vybouraných hmot do 1 km</t>
  </si>
  <si>
    <t>50</t>
  </si>
  <si>
    <t>998</t>
  </si>
  <si>
    <t>Přesun hmot</t>
  </si>
  <si>
    <t>53</t>
  </si>
  <si>
    <t>998011001</t>
  </si>
  <si>
    <t>Přesun hmot pro budovy zděné v do 6 m</t>
  </si>
  <si>
    <t>54</t>
  </si>
  <si>
    <t>998011015</t>
  </si>
  <si>
    <t>Příplatek k přesunu hmot pro budovy zděné za zvětšený přesun do 1000 m</t>
  </si>
  <si>
    <t>84</t>
  </si>
  <si>
    <t>998229111</t>
  </si>
  <si>
    <t>Přesun hmot ruční pro pozemní komunikace s krytem z kameniva, betonu,živice na vzdálenost do 50 m</t>
  </si>
  <si>
    <t>57492630</t>
  </si>
  <si>
    <t>PSV</t>
  </si>
  <si>
    <t>Práce a dodávky PSV</t>
  </si>
  <si>
    <t>711</t>
  </si>
  <si>
    <t>Izolace proti vodě, vlhkosti a plynům</t>
  </si>
  <si>
    <t>711142559</t>
  </si>
  <si>
    <t>Provedení izolace proti zemní vlhkosti pásy přitavením svislé NAIP</t>
  </si>
  <si>
    <t>1010151220</t>
  </si>
  <si>
    <t>Hydroizolační asfaltový pás ELASTEK 40 SPECIAL MINERAL</t>
  </si>
  <si>
    <t>58</t>
  </si>
  <si>
    <t>1010151880</t>
  </si>
  <si>
    <t>Hydroizolační asfaltový pás GLASTEK 40 SPECIAL MINERAL</t>
  </si>
  <si>
    <t>60</t>
  </si>
  <si>
    <t>711161212</t>
  </si>
  <si>
    <t>Izolace proti zemní vlhkosti nopovou fólií svislá, nopek v 8,0 mm, tl do 0,6 mm</t>
  </si>
  <si>
    <t>62</t>
  </si>
  <si>
    <t>19</t>
  </si>
  <si>
    <t>711311001</t>
  </si>
  <si>
    <t>Provedení hydroizolace za studena lakem asfaltovým penetračním</t>
  </si>
  <si>
    <t>64</t>
  </si>
  <si>
    <t>2230101076</t>
  </si>
  <si>
    <t>Asfaltová penetrace DEKPRIMER (bal/25l)</t>
  </si>
  <si>
    <t>litr</t>
  </si>
  <si>
    <t>66</t>
  </si>
  <si>
    <t>27</t>
  </si>
  <si>
    <t>2640229060</t>
  </si>
  <si>
    <t>DEKDREN ukončovací lišta perforovaná S8, délka 2m</t>
  </si>
  <si>
    <t>68</t>
  </si>
  <si>
    <t>998711101</t>
  </si>
  <si>
    <t>Přesun hmot tonážní pro izolace proti vodě, vlhkosti a plynům v objektech výšky do 6 m</t>
  </si>
  <si>
    <t>45</t>
  </si>
  <si>
    <t>998711181</t>
  </si>
  <si>
    <t>Příplatek k přesunu hmot tonážní 711 prováděný bez použití mechanizace</t>
  </si>
  <si>
    <t>998711194</t>
  </si>
  <si>
    <t>Příplatek k přesunu hmot tonážní 711 za zvětšený přesun do 1000 m</t>
  </si>
  <si>
    <t>713</t>
  </si>
  <si>
    <t>Izolace tepelné</t>
  </si>
  <si>
    <t>23</t>
  </si>
  <si>
    <t>713131141</t>
  </si>
  <si>
    <t>Montáž izolace tepelné stěn a základů lepením celoplošně rohoží, pásů, dílců, desek</t>
  </si>
  <si>
    <t>76</t>
  </si>
  <si>
    <t>25</t>
  </si>
  <si>
    <t>1415202310</t>
  </si>
  <si>
    <t>Perimetrická deska na sokl DEKPERIMETER SD 150  120 mm  (1250x600 mm)</t>
  </si>
  <si>
    <t>78</t>
  </si>
  <si>
    <t>47</t>
  </si>
  <si>
    <t>998713101</t>
  </si>
  <si>
    <t>Přesun hmot tonážní pro izolace tepelné v objektech v do 6 m</t>
  </si>
  <si>
    <t>998713181</t>
  </si>
  <si>
    <t>Příplatek k přesunu hmot tonážní 713 prováděný bez použití mechanizace</t>
  </si>
  <si>
    <t>721</t>
  </si>
  <si>
    <t>Zdravotechnika - vnitřní kanalizace</t>
  </si>
  <si>
    <t>43</t>
  </si>
  <si>
    <t>721241103.TPS</t>
  </si>
  <si>
    <t>Lapač střešních splavenin gajgr z litiny DN 150</t>
  </si>
  <si>
    <t>49</t>
  </si>
  <si>
    <t>998721101</t>
  </si>
  <si>
    <t>Přesun hmot tonážní pro vnitřní kanalizace v objektech v do 6 m</t>
  </si>
  <si>
    <t>998721181</t>
  </si>
  <si>
    <t>Příplatek k přesunu hmot tonážní 721 prováděný bez použití mechanizace</t>
  </si>
  <si>
    <t>88</t>
  </si>
  <si>
    <t>772</t>
  </si>
  <si>
    <t>Podlahy z kamene</t>
  </si>
  <si>
    <t>772421125R</t>
  </si>
  <si>
    <t>Demontž a montáž obkladu soklů svislých deskami kladenými do malty  tl do 70 mm</t>
  </si>
  <si>
    <t>820441077</t>
  </si>
  <si>
    <t>77</t>
  </si>
  <si>
    <t>998772101</t>
  </si>
  <si>
    <t>Přesun hmot tonážní pro podlahy z kamene v objektech v do 6 m</t>
  </si>
  <si>
    <t>272636672</t>
  </si>
  <si>
    <t>998772181</t>
  </si>
  <si>
    <t>Příplatek k přesunu hmot tonážní 772 prováděný bez použití mechanizace</t>
  </si>
  <si>
    <t>250968605</t>
  </si>
  <si>
    <t>Práce a dodávky M</t>
  </si>
  <si>
    <t>23-M</t>
  </si>
  <si>
    <t>Montáže potrubí</t>
  </si>
  <si>
    <t>33</t>
  </si>
  <si>
    <t>230170004</t>
  </si>
  <si>
    <t>Tlakové zkoušky těsnosti potrubí - příprava DN do 200</t>
  </si>
  <si>
    <t>sada</t>
  </si>
  <si>
    <t>90</t>
  </si>
  <si>
    <t>230170014</t>
  </si>
  <si>
    <t>Tlakové zkoušky těsnosti potrubí - zkouška DN do 200</t>
  </si>
  <si>
    <t>92</t>
  </si>
  <si>
    <t>VRN</t>
  </si>
  <si>
    <t>Vedlejší rozpočtové náklady</t>
  </si>
  <si>
    <t>VRN3</t>
  </si>
  <si>
    <t>Zařízení staveniště</t>
  </si>
  <si>
    <t>57</t>
  </si>
  <si>
    <t>030001000</t>
  </si>
  <si>
    <t>1024</t>
  </si>
  <si>
    <t>661597658</t>
  </si>
  <si>
    <t>59</t>
  </si>
  <si>
    <t>034002000</t>
  </si>
  <si>
    <t>Zabezpečení staveniště</t>
  </si>
  <si>
    <t>kpl</t>
  </si>
  <si>
    <t>-635743686</t>
  </si>
  <si>
    <t>034103000</t>
  </si>
  <si>
    <t>Oplocení staveniště</t>
  </si>
  <si>
    <t>1137519642</t>
  </si>
  <si>
    <t>63</t>
  </si>
  <si>
    <t>034303000</t>
  </si>
  <si>
    <t>Dopravní značení na staveništi</t>
  </si>
  <si>
    <t>-2108493455</t>
  </si>
  <si>
    <t>034403000</t>
  </si>
  <si>
    <t>Osvětlení staveniště</t>
  </si>
  <si>
    <t>-1215276042</t>
  </si>
  <si>
    <t>65</t>
  </si>
  <si>
    <t>034503000</t>
  </si>
  <si>
    <t>Informační tabule na staveništi</t>
  </si>
  <si>
    <t>14736570</t>
  </si>
  <si>
    <t>035103001</t>
  </si>
  <si>
    <t>Pronájem ploch</t>
  </si>
  <si>
    <t>1847774298</t>
  </si>
  <si>
    <t>67</t>
  </si>
  <si>
    <t>039103000</t>
  </si>
  <si>
    <t>Rozebrání, bourání a odvoz zařízení staveniště</t>
  </si>
  <si>
    <t>-102991524</t>
  </si>
  <si>
    <t>VRN4</t>
  </si>
  <si>
    <t>Inženýrská činnost</t>
  </si>
  <si>
    <t>041403000</t>
  </si>
  <si>
    <t>Koordinátor BOZP na staveništi</t>
  </si>
  <si>
    <t>-197559892</t>
  </si>
  <si>
    <t>043002000</t>
  </si>
  <si>
    <t>Zkoušky a ostatní měření</t>
  </si>
  <si>
    <t>-1009349318</t>
  </si>
  <si>
    <t>61</t>
  </si>
  <si>
    <t>049002000</t>
  </si>
  <si>
    <t>Ostatní inženýrská činnost</t>
  </si>
  <si>
    <t>933148611</t>
  </si>
  <si>
    <t>69</t>
  </si>
  <si>
    <t>049103000</t>
  </si>
  <si>
    <t>Náklady vzniklé v souvislosti s realizací stavby</t>
  </si>
  <si>
    <t>988947587</t>
  </si>
  <si>
    <t>VRN9</t>
  </si>
  <si>
    <t>Ostatní náklady</t>
  </si>
  <si>
    <t>090001000</t>
  </si>
  <si>
    <t>…kpl</t>
  </si>
  <si>
    <t>-526702648</t>
  </si>
  <si>
    <t>kol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</si>
</sst>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tabSelected="1" topLeftCell="A4" workbookViewId="0"/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7" customHeight="1">
      <c r="AR2" s="161" t="s">
        <v>5</v>
      </c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S2" s="13" t="s">
        <v>6</v>
      </c>
      <c r="BT2" s="13" t="s">
        <v>7</v>
      </c>
    </row>
    <row r="3" spans="1:74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58" t="s">
        <v>13</v>
      </c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R5" s="16"/>
      <c r="BS5" s="13" t="s">
        <v>6</v>
      </c>
    </row>
    <row r="6" spans="1:74" ht="37" customHeight="1">
      <c r="B6" s="16"/>
      <c r="D6" s="21" t="s">
        <v>14</v>
      </c>
      <c r="K6" s="160" t="s">
        <v>15</v>
      </c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R6" s="16"/>
      <c r="BS6" s="13" t="s">
        <v>6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20" t="s">
        <v>21</v>
      </c>
      <c r="AR8" s="16"/>
      <c r="BS8" s="13" t="s">
        <v>6</v>
      </c>
    </row>
    <row r="9" spans="1:74" ht="14.5" customHeight="1">
      <c r="B9" s="16"/>
      <c r="AR9" s="16"/>
      <c r="BS9" s="13" t="s">
        <v>6</v>
      </c>
    </row>
    <row r="10" spans="1:74" ht="12" customHeight="1">
      <c r="B10" s="16"/>
      <c r="D10" s="22" t="s">
        <v>22</v>
      </c>
      <c r="AK10" s="22" t="s">
        <v>23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19</v>
      </c>
      <c r="AK11" s="22" t="s">
        <v>24</v>
      </c>
      <c r="AN11" s="20" t="s">
        <v>1</v>
      </c>
      <c r="AR11" s="16"/>
      <c r="BS11" s="13" t="s">
        <v>6</v>
      </c>
    </row>
    <row r="12" spans="1:74" ht="7" customHeight="1">
      <c r="B12" s="16"/>
      <c r="AR12" s="16"/>
      <c r="BS12" s="13" t="s">
        <v>6</v>
      </c>
    </row>
    <row r="13" spans="1:74" ht="12" customHeight="1">
      <c r="B13" s="16"/>
      <c r="D13" s="22" t="s">
        <v>25</v>
      </c>
      <c r="AK13" s="22" t="s">
        <v>23</v>
      </c>
      <c r="AN13" s="20" t="s">
        <v>1</v>
      </c>
      <c r="AR13" s="16"/>
      <c r="BS13" s="13" t="s">
        <v>6</v>
      </c>
    </row>
    <row r="14" spans="1:74" ht="12.5">
      <c r="B14" s="16"/>
      <c r="E14" s="20" t="s">
        <v>19</v>
      </c>
      <c r="AK14" s="22" t="s">
        <v>24</v>
      </c>
      <c r="AN14" s="20" t="s">
        <v>1</v>
      </c>
      <c r="AR14" s="16"/>
      <c r="BS14" s="13" t="s">
        <v>6</v>
      </c>
    </row>
    <row r="15" spans="1:74" ht="7" customHeight="1">
      <c r="B15" s="16"/>
      <c r="AR15" s="16"/>
      <c r="BS15" s="13" t="s">
        <v>3</v>
      </c>
    </row>
    <row r="16" spans="1:74" ht="12" customHeight="1">
      <c r="B16" s="16"/>
      <c r="D16" s="22" t="s">
        <v>26</v>
      </c>
      <c r="AK16" s="22" t="s">
        <v>23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19</v>
      </c>
      <c r="AK17" s="22" t="s">
        <v>24</v>
      </c>
      <c r="AN17" s="20" t="s">
        <v>1</v>
      </c>
      <c r="AR17" s="16"/>
      <c r="BS17" s="13" t="s">
        <v>27</v>
      </c>
    </row>
    <row r="18" spans="2:71" ht="7" customHeight="1">
      <c r="B18" s="16"/>
      <c r="AR18" s="16"/>
      <c r="BS18" s="13" t="s">
        <v>6</v>
      </c>
    </row>
    <row r="19" spans="2:71" ht="12" customHeight="1">
      <c r="B19" s="16"/>
      <c r="D19" s="22" t="s">
        <v>28</v>
      </c>
      <c r="AK19" s="22" t="s">
        <v>23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19</v>
      </c>
      <c r="AK20" s="22" t="s">
        <v>24</v>
      </c>
      <c r="AN20" s="20" t="s">
        <v>1</v>
      </c>
      <c r="AR20" s="16"/>
      <c r="BS20" s="13" t="s">
        <v>27</v>
      </c>
    </row>
    <row r="21" spans="2:71" ht="7" customHeight="1">
      <c r="B21" s="16"/>
      <c r="AR21" s="16"/>
    </row>
    <row r="22" spans="2:71" ht="12" customHeight="1">
      <c r="B22" s="16"/>
      <c r="D22" s="22" t="s">
        <v>29</v>
      </c>
      <c r="AR22" s="16"/>
    </row>
    <row r="23" spans="2:71" ht="16.5" customHeight="1">
      <c r="B23" s="16"/>
      <c r="E23" s="162" t="s">
        <v>1</v>
      </c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R23" s="16"/>
    </row>
    <row r="24" spans="2:71" ht="7" customHeight="1">
      <c r="B24" s="16"/>
      <c r="AR24" s="16"/>
    </row>
    <row r="25" spans="2:71" ht="7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63">
        <f>ROUND(AG94,2)</f>
        <v>0</v>
      </c>
      <c r="AL26" s="164"/>
      <c r="AM26" s="164"/>
      <c r="AN26" s="164"/>
      <c r="AO26" s="164"/>
      <c r="AR26" s="25"/>
    </row>
    <row r="27" spans="2:71" s="1" customFormat="1" ht="7" customHeight="1">
      <c r="B27" s="25"/>
      <c r="AR27" s="25"/>
    </row>
    <row r="28" spans="2:71" s="1" customFormat="1" ht="12.5">
      <c r="B28" s="25"/>
      <c r="L28" s="157" t="s">
        <v>31</v>
      </c>
      <c r="M28" s="157"/>
      <c r="N28" s="157"/>
      <c r="O28" s="157"/>
      <c r="P28" s="157"/>
      <c r="W28" s="157" t="s">
        <v>32</v>
      </c>
      <c r="X28" s="157"/>
      <c r="Y28" s="157"/>
      <c r="Z28" s="157"/>
      <c r="AA28" s="157"/>
      <c r="AB28" s="157"/>
      <c r="AC28" s="157"/>
      <c r="AD28" s="157"/>
      <c r="AE28" s="157"/>
      <c r="AK28" s="157" t="s">
        <v>33</v>
      </c>
      <c r="AL28" s="157"/>
      <c r="AM28" s="157"/>
      <c r="AN28" s="157"/>
      <c r="AO28" s="157"/>
      <c r="AR28" s="25"/>
    </row>
    <row r="29" spans="2:71" s="2" customFormat="1" ht="14.5" customHeight="1">
      <c r="B29" s="29"/>
      <c r="D29" s="22" t="s">
        <v>34</v>
      </c>
      <c r="F29" s="22" t="s">
        <v>35</v>
      </c>
      <c r="L29" s="156">
        <v>0.21</v>
      </c>
      <c r="M29" s="155"/>
      <c r="N29" s="155"/>
      <c r="O29" s="155"/>
      <c r="P29" s="155"/>
      <c r="W29" s="154">
        <f>ROUND(AZ94, 2)</f>
        <v>0</v>
      </c>
      <c r="X29" s="155"/>
      <c r="Y29" s="155"/>
      <c r="Z29" s="155"/>
      <c r="AA29" s="155"/>
      <c r="AB29" s="155"/>
      <c r="AC29" s="155"/>
      <c r="AD29" s="155"/>
      <c r="AE29" s="155"/>
      <c r="AK29" s="154">
        <f>ROUND(AV94, 2)</f>
        <v>0</v>
      </c>
      <c r="AL29" s="155"/>
      <c r="AM29" s="155"/>
      <c r="AN29" s="155"/>
      <c r="AO29" s="155"/>
      <c r="AR29" s="29"/>
    </row>
    <row r="30" spans="2:71" s="2" customFormat="1" ht="14.5" customHeight="1">
      <c r="B30" s="29"/>
      <c r="F30" s="22" t="s">
        <v>36</v>
      </c>
      <c r="L30" s="156">
        <v>0.15</v>
      </c>
      <c r="M30" s="155"/>
      <c r="N30" s="155"/>
      <c r="O30" s="155"/>
      <c r="P30" s="155"/>
      <c r="W30" s="154">
        <f>ROUND(BA94, 2)</f>
        <v>0</v>
      </c>
      <c r="X30" s="155"/>
      <c r="Y30" s="155"/>
      <c r="Z30" s="155"/>
      <c r="AA30" s="155"/>
      <c r="AB30" s="155"/>
      <c r="AC30" s="155"/>
      <c r="AD30" s="155"/>
      <c r="AE30" s="155"/>
      <c r="AK30" s="154">
        <f>ROUND(AW94, 2)</f>
        <v>0</v>
      </c>
      <c r="AL30" s="155"/>
      <c r="AM30" s="155"/>
      <c r="AN30" s="155"/>
      <c r="AO30" s="155"/>
      <c r="AR30" s="29"/>
    </row>
    <row r="31" spans="2:71" s="2" customFormat="1" ht="14.5" hidden="1" customHeight="1">
      <c r="B31" s="29"/>
      <c r="F31" s="22" t="s">
        <v>37</v>
      </c>
      <c r="L31" s="156">
        <v>0.21</v>
      </c>
      <c r="M31" s="155"/>
      <c r="N31" s="155"/>
      <c r="O31" s="155"/>
      <c r="P31" s="155"/>
      <c r="W31" s="154">
        <f>ROUND(BB94, 2)</f>
        <v>0</v>
      </c>
      <c r="X31" s="155"/>
      <c r="Y31" s="155"/>
      <c r="Z31" s="155"/>
      <c r="AA31" s="155"/>
      <c r="AB31" s="155"/>
      <c r="AC31" s="155"/>
      <c r="AD31" s="155"/>
      <c r="AE31" s="155"/>
      <c r="AK31" s="154">
        <v>0</v>
      </c>
      <c r="AL31" s="155"/>
      <c r="AM31" s="155"/>
      <c r="AN31" s="155"/>
      <c r="AO31" s="155"/>
      <c r="AR31" s="29"/>
    </row>
    <row r="32" spans="2:71" s="2" customFormat="1" ht="14.5" hidden="1" customHeight="1">
      <c r="B32" s="29"/>
      <c r="F32" s="22" t="s">
        <v>38</v>
      </c>
      <c r="L32" s="156">
        <v>0.15</v>
      </c>
      <c r="M32" s="155"/>
      <c r="N32" s="155"/>
      <c r="O32" s="155"/>
      <c r="P32" s="155"/>
      <c r="W32" s="154">
        <f>ROUND(BC94, 2)</f>
        <v>0</v>
      </c>
      <c r="X32" s="155"/>
      <c r="Y32" s="155"/>
      <c r="Z32" s="155"/>
      <c r="AA32" s="155"/>
      <c r="AB32" s="155"/>
      <c r="AC32" s="155"/>
      <c r="AD32" s="155"/>
      <c r="AE32" s="155"/>
      <c r="AK32" s="154">
        <v>0</v>
      </c>
      <c r="AL32" s="155"/>
      <c r="AM32" s="155"/>
      <c r="AN32" s="155"/>
      <c r="AO32" s="155"/>
      <c r="AR32" s="29"/>
    </row>
    <row r="33" spans="2:44" s="2" customFormat="1" ht="14.5" hidden="1" customHeight="1">
      <c r="B33" s="29"/>
      <c r="F33" s="22" t="s">
        <v>39</v>
      </c>
      <c r="L33" s="156">
        <v>0</v>
      </c>
      <c r="M33" s="155"/>
      <c r="N33" s="155"/>
      <c r="O33" s="155"/>
      <c r="P33" s="155"/>
      <c r="W33" s="154">
        <f>ROUND(BD94, 2)</f>
        <v>0</v>
      </c>
      <c r="X33" s="155"/>
      <c r="Y33" s="155"/>
      <c r="Z33" s="155"/>
      <c r="AA33" s="155"/>
      <c r="AB33" s="155"/>
      <c r="AC33" s="155"/>
      <c r="AD33" s="155"/>
      <c r="AE33" s="155"/>
      <c r="AK33" s="154">
        <v>0</v>
      </c>
      <c r="AL33" s="155"/>
      <c r="AM33" s="155"/>
      <c r="AN33" s="155"/>
      <c r="AO33" s="155"/>
      <c r="AR33" s="29"/>
    </row>
    <row r="34" spans="2:44" s="1" customFormat="1" ht="7" customHeight="1">
      <c r="B34" s="25"/>
      <c r="AR34" s="25"/>
    </row>
    <row r="35" spans="2:44" s="1" customFormat="1" ht="25.9" customHeight="1">
      <c r="B35" s="25"/>
      <c r="C35" s="30"/>
      <c r="D35" s="31" t="s">
        <v>40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41</v>
      </c>
      <c r="U35" s="32"/>
      <c r="V35" s="32"/>
      <c r="W35" s="32"/>
      <c r="X35" s="150" t="s">
        <v>42</v>
      </c>
      <c r="Y35" s="151"/>
      <c r="Z35" s="151"/>
      <c r="AA35" s="151"/>
      <c r="AB35" s="151"/>
      <c r="AC35" s="32"/>
      <c r="AD35" s="32"/>
      <c r="AE35" s="32"/>
      <c r="AF35" s="32"/>
      <c r="AG35" s="32"/>
      <c r="AH35" s="32"/>
      <c r="AI35" s="32"/>
      <c r="AJ35" s="32"/>
      <c r="AK35" s="152">
        <f>SUM(AK26:AK33)</f>
        <v>0</v>
      </c>
      <c r="AL35" s="151"/>
      <c r="AM35" s="151"/>
      <c r="AN35" s="151"/>
      <c r="AO35" s="153"/>
      <c r="AP35" s="30"/>
      <c r="AQ35" s="30"/>
      <c r="AR35" s="25"/>
    </row>
    <row r="36" spans="2:44" s="1" customFormat="1" ht="7" customHeight="1">
      <c r="B36" s="25"/>
      <c r="AR36" s="25"/>
    </row>
    <row r="37" spans="2:44" s="1" customFormat="1" ht="14.5" customHeight="1">
      <c r="B37" s="25"/>
      <c r="AR37" s="25"/>
    </row>
    <row r="38" spans="2:44" ht="14.5" customHeight="1">
      <c r="B38" s="16"/>
      <c r="AR38" s="16"/>
    </row>
    <row r="39" spans="2:44" ht="14.5" customHeight="1">
      <c r="B39" s="16"/>
      <c r="AR39" s="16"/>
    </row>
    <row r="40" spans="2:44" ht="14.5" customHeight="1">
      <c r="B40" s="16"/>
      <c r="AR40" s="16"/>
    </row>
    <row r="41" spans="2:44" ht="14.5" customHeight="1">
      <c r="B41" s="16"/>
      <c r="AR41" s="16"/>
    </row>
    <row r="42" spans="2:44" ht="14.5" customHeight="1">
      <c r="B42" s="16"/>
      <c r="AR42" s="16"/>
    </row>
    <row r="43" spans="2:44" ht="14.5" customHeight="1">
      <c r="B43" s="16"/>
      <c r="AR43" s="16"/>
    </row>
    <row r="44" spans="2:44" ht="14.5" customHeight="1">
      <c r="B44" s="16"/>
      <c r="AR44" s="16"/>
    </row>
    <row r="45" spans="2:44" ht="14.5" customHeight="1">
      <c r="B45" s="16"/>
      <c r="AR45" s="16"/>
    </row>
    <row r="46" spans="2:44" ht="14.5" customHeight="1">
      <c r="B46" s="16"/>
      <c r="AR46" s="16"/>
    </row>
    <row r="47" spans="2:44" ht="14.5" customHeight="1">
      <c r="B47" s="16"/>
      <c r="AR47" s="16"/>
    </row>
    <row r="48" spans="2:44" ht="14.5" customHeight="1">
      <c r="B48" s="16"/>
      <c r="AR48" s="16"/>
    </row>
    <row r="49" spans="2:44" s="1" customFormat="1" ht="14.5" customHeight="1">
      <c r="B49" s="25"/>
      <c r="D49" s="34" t="s">
        <v>43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44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5">
      <c r="B60" s="25"/>
      <c r="D60" s="36" t="s">
        <v>45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46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45</v>
      </c>
      <c r="AI60" s="27"/>
      <c r="AJ60" s="27"/>
      <c r="AK60" s="27"/>
      <c r="AL60" s="27"/>
      <c r="AM60" s="36" t="s">
        <v>46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">
      <c r="B64" s="25"/>
      <c r="D64" s="34" t="s">
        <v>47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48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5">
      <c r="B75" s="25"/>
      <c r="D75" s="36" t="s">
        <v>45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46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45</v>
      </c>
      <c r="AI75" s="27"/>
      <c r="AJ75" s="27"/>
      <c r="AK75" s="27"/>
      <c r="AL75" s="27"/>
      <c r="AM75" s="36" t="s">
        <v>46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7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7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5" customHeight="1">
      <c r="B82" s="25"/>
      <c r="C82" s="17" t="s">
        <v>49</v>
      </c>
      <c r="AR82" s="25"/>
    </row>
    <row r="83" spans="1:91" s="1" customFormat="1" ht="7" customHeight="1">
      <c r="B83" s="25"/>
      <c r="AR83" s="25"/>
    </row>
    <row r="84" spans="1:91" s="3" customFormat="1" ht="12" customHeight="1">
      <c r="B84" s="41"/>
      <c r="C84" s="22" t="s">
        <v>12</v>
      </c>
      <c r="L84" s="3" t="str">
        <f>K5</f>
        <v>IMPORT</v>
      </c>
      <c r="AR84" s="41"/>
    </row>
    <row r="85" spans="1:91" s="4" customFormat="1" ht="37" customHeight="1">
      <c r="B85" s="42"/>
      <c r="C85" s="43" t="s">
        <v>14</v>
      </c>
      <c r="L85" s="175" t="str">
        <f>K6</f>
        <v>2019-25 - Stavební úpravy budovy čp. 41 ve Vlašimi</v>
      </c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R85" s="42"/>
    </row>
    <row r="86" spans="1:91" s="1" customFormat="1" ht="7" customHeight="1">
      <c r="B86" s="25"/>
      <c r="AR86" s="25"/>
    </row>
    <row r="87" spans="1:91" s="1" customFormat="1" ht="12" customHeight="1">
      <c r="B87" s="25"/>
      <c r="C87" s="22" t="s">
        <v>18</v>
      </c>
      <c r="L87" s="44" t="str">
        <f>IF(K8="","",K8)</f>
        <v/>
      </c>
      <c r="AI87" s="22" t="s">
        <v>20</v>
      </c>
      <c r="AM87" s="177" t="str">
        <f>IF(AN8= "","",AN8)</f>
        <v>29. 8. 2019</v>
      </c>
      <c r="AN87" s="177"/>
      <c r="AR87" s="25"/>
    </row>
    <row r="88" spans="1:91" s="1" customFormat="1" ht="7" customHeight="1">
      <c r="B88" s="25"/>
      <c r="AR88" s="25"/>
    </row>
    <row r="89" spans="1:91" s="1" customFormat="1" ht="15.25" customHeight="1">
      <c r="B89" s="25"/>
      <c r="C89" s="22" t="s">
        <v>22</v>
      </c>
      <c r="L89" s="3" t="str">
        <f>IF(E11= "","",E11)</f>
        <v/>
      </c>
      <c r="AI89" s="22" t="s">
        <v>26</v>
      </c>
      <c r="AM89" s="178" t="str">
        <f>IF(E17="","",E17)</f>
        <v/>
      </c>
      <c r="AN89" s="179"/>
      <c r="AO89" s="179"/>
      <c r="AP89" s="179"/>
      <c r="AR89" s="25"/>
      <c r="AS89" s="180" t="s">
        <v>50</v>
      </c>
      <c r="AT89" s="181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5" customHeight="1">
      <c r="B90" s="25"/>
      <c r="C90" s="22" t="s">
        <v>25</v>
      </c>
      <c r="L90" s="3" t="str">
        <f>IF(E14="","",E14)</f>
        <v/>
      </c>
      <c r="AI90" s="22" t="s">
        <v>28</v>
      </c>
      <c r="AM90" s="178" t="str">
        <f>IF(E20="","",E20)</f>
        <v/>
      </c>
      <c r="AN90" s="179"/>
      <c r="AO90" s="179"/>
      <c r="AP90" s="179"/>
      <c r="AR90" s="25"/>
      <c r="AS90" s="182"/>
      <c r="AT90" s="183"/>
      <c r="AU90" s="48"/>
      <c r="AV90" s="48"/>
      <c r="AW90" s="48"/>
      <c r="AX90" s="48"/>
      <c r="AY90" s="48"/>
      <c r="AZ90" s="48"/>
      <c r="BA90" s="48"/>
      <c r="BB90" s="48"/>
      <c r="BC90" s="48"/>
      <c r="BD90" s="49"/>
    </row>
    <row r="91" spans="1:91" s="1" customFormat="1" ht="10.9" customHeight="1">
      <c r="B91" s="25"/>
      <c r="AR91" s="25"/>
      <c r="AS91" s="182"/>
      <c r="AT91" s="183"/>
      <c r="AU91" s="48"/>
      <c r="AV91" s="48"/>
      <c r="AW91" s="48"/>
      <c r="AX91" s="48"/>
      <c r="AY91" s="48"/>
      <c r="AZ91" s="48"/>
      <c r="BA91" s="48"/>
      <c r="BB91" s="48"/>
      <c r="BC91" s="48"/>
      <c r="BD91" s="49"/>
    </row>
    <row r="92" spans="1:91" s="1" customFormat="1" ht="29.25" customHeight="1">
      <c r="B92" s="25"/>
      <c r="C92" s="165" t="s">
        <v>51</v>
      </c>
      <c r="D92" s="166"/>
      <c r="E92" s="166"/>
      <c r="F92" s="166"/>
      <c r="G92" s="166"/>
      <c r="H92" s="50"/>
      <c r="I92" s="167" t="s">
        <v>52</v>
      </c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8" t="s">
        <v>53</v>
      </c>
      <c r="AH92" s="166"/>
      <c r="AI92" s="166"/>
      <c r="AJ92" s="166"/>
      <c r="AK92" s="166"/>
      <c r="AL92" s="166"/>
      <c r="AM92" s="166"/>
      <c r="AN92" s="167" t="s">
        <v>54</v>
      </c>
      <c r="AO92" s="166"/>
      <c r="AP92" s="169"/>
      <c r="AQ92" s="51" t="s">
        <v>55</v>
      </c>
      <c r="AR92" s="25"/>
      <c r="AS92" s="52" t="s">
        <v>56</v>
      </c>
      <c r="AT92" s="53" t="s">
        <v>57</v>
      </c>
      <c r="AU92" s="53" t="s">
        <v>58</v>
      </c>
      <c r="AV92" s="53" t="s">
        <v>59</v>
      </c>
      <c r="AW92" s="53" t="s">
        <v>60</v>
      </c>
      <c r="AX92" s="53" t="s">
        <v>61</v>
      </c>
      <c r="AY92" s="53" t="s">
        <v>62</v>
      </c>
      <c r="AZ92" s="53" t="s">
        <v>63</v>
      </c>
      <c r="BA92" s="53" t="s">
        <v>64</v>
      </c>
      <c r="BB92" s="53" t="s">
        <v>65</v>
      </c>
      <c r="BC92" s="53" t="s">
        <v>66</v>
      </c>
      <c r="BD92" s="54" t="s">
        <v>67</v>
      </c>
    </row>
    <row r="93" spans="1:91" s="1" customFormat="1" ht="10.9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5" customHeight="1">
      <c r="B94" s="56"/>
      <c r="C94" s="57" t="s">
        <v>68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73">
        <f>ROUND(AG95,2)</f>
        <v>0</v>
      </c>
      <c r="AH94" s="173"/>
      <c r="AI94" s="173"/>
      <c r="AJ94" s="173"/>
      <c r="AK94" s="173"/>
      <c r="AL94" s="173"/>
      <c r="AM94" s="173"/>
      <c r="AN94" s="174">
        <f>SUM(AG94,AT94)</f>
        <v>0</v>
      </c>
      <c r="AO94" s="174"/>
      <c r="AP94" s="174"/>
      <c r="AQ94" s="60" t="s">
        <v>1</v>
      </c>
      <c r="AR94" s="56"/>
      <c r="AS94" s="61">
        <f>ROUND(AS95,2)</f>
        <v>0</v>
      </c>
      <c r="AT94" s="62">
        <f>ROUND(SUM(AV94:AW94),2)</f>
        <v>0</v>
      </c>
      <c r="AU94" s="63">
        <f>ROUND(AU95,5)</f>
        <v>1138.6815799999999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ROUND(AZ95,2)</f>
        <v>0</v>
      </c>
      <c r="BA94" s="62">
        <f>ROUND(BA95,2)</f>
        <v>0</v>
      </c>
      <c r="BB94" s="62">
        <f>ROUND(BB95,2)</f>
        <v>0</v>
      </c>
      <c r="BC94" s="62">
        <f>ROUND(BC95,2)</f>
        <v>0</v>
      </c>
      <c r="BD94" s="64">
        <f>ROUND(BD95,2)</f>
        <v>0</v>
      </c>
      <c r="BS94" s="65" t="s">
        <v>69</v>
      </c>
      <c r="BT94" s="65" t="s">
        <v>70</v>
      </c>
      <c r="BU94" s="66" t="s">
        <v>71</v>
      </c>
      <c r="BV94" s="65" t="s">
        <v>13</v>
      </c>
      <c r="BW94" s="65" t="s">
        <v>4</v>
      </c>
      <c r="BX94" s="65" t="s">
        <v>72</v>
      </c>
      <c r="CL94" s="65" t="s">
        <v>1</v>
      </c>
    </row>
    <row r="95" spans="1:91" s="6" customFormat="1" ht="40.5" customHeight="1">
      <c r="A95" s="67" t="s">
        <v>73</v>
      </c>
      <c r="B95" s="68"/>
      <c r="C95" s="69"/>
      <c r="D95" s="172" t="s">
        <v>74</v>
      </c>
      <c r="E95" s="172"/>
      <c r="F95" s="172"/>
      <c r="G95" s="172"/>
      <c r="H95" s="172"/>
      <c r="I95" s="70"/>
      <c r="J95" s="172" t="s">
        <v>75</v>
      </c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0">
        <f>'01 - Stavební úpravy - 01...'!J30</f>
        <v>0</v>
      </c>
      <c r="AH95" s="171"/>
      <c r="AI95" s="171"/>
      <c r="AJ95" s="171"/>
      <c r="AK95" s="171"/>
      <c r="AL95" s="171"/>
      <c r="AM95" s="171"/>
      <c r="AN95" s="170">
        <f>SUM(AG95,AT95)</f>
        <v>0</v>
      </c>
      <c r="AO95" s="171"/>
      <c r="AP95" s="171"/>
      <c r="AQ95" s="71" t="s">
        <v>76</v>
      </c>
      <c r="AR95" s="68"/>
      <c r="AS95" s="72">
        <v>0</v>
      </c>
      <c r="AT95" s="73">
        <f>ROUND(SUM(AV95:AW95),2)</f>
        <v>0</v>
      </c>
      <c r="AU95" s="74">
        <f>'01 - Stavební úpravy - 01...'!P138</f>
        <v>1138.6815749999998</v>
      </c>
      <c r="AV95" s="73">
        <f>'01 - Stavební úpravy - 01...'!J33</f>
        <v>0</v>
      </c>
      <c r="AW95" s="73">
        <f>'01 - Stavební úpravy - 01...'!J34</f>
        <v>0</v>
      </c>
      <c r="AX95" s="73">
        <f>'01 - Stavební úpravy - 01...'!J35</f>
        <v>0</v>
      </c>
      <c r="AY95" s="73">
        <f>'01 - Stavební úpravy - 01...'!J36</f>
        <v>0</v>
      </c>
      <c r="AZ95" s="73">
        <f>'01 - Stavební úpravy - 01...'!F33</f>
        <v>0</v>
      </c>
      <c r="BA95" s="73">
        <f>'01 - Stavební úpravy - 01...'!F34</f>
        <v>0</v>
      </c>
      <c r="BB95" s="73">
        <f>'01 - Stavební úpravy - 01...'!F35</f>
        <v>0</v>
      </c>
      <c r="BC95" s="73">
        <f>'01 - Stavební úpravy - 01...'!F36</f>
        <v>0</v>
      </c>
      <c r="BD95" s="75">
        <f>'01 - Stavební úpravy - 01...'!F37</f>
        <v>0</v>
      </c>
      <c r="BT95" s="76" t="s">
        <v>77</v>
      </c>
      <c r="BV95" s="76" t="s">
        <v>13</v>
      </c>
      <c r="BW95" s="76" t="s">
        <v>78</v>
      </c>
      <c r="BX95" s="76" t="s">
        <v>4</v>
      </c>
      <c r="CL95" s="76" t="s">
        <v>1</v>
      </c>
      <c r="CM95" s="76" t="s">
        <v>79</v>
      </c>
    </row>
    <row r="96" spans="1:91" s="1" customFormat="1" ht="30" customHeight="1">
      <c r="B96" s="25"/>
      <c r="AR96" s="25"/>
    </row>
    <row r="97" spans="2:44" s="1" customFormat="1" ht="7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mergeCells count="40"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</mergeCells>
  <hyperlinks>
    <hyperlink ref="A95" location="'01 - Stavební úpravy - 01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36"/>
  <sheetViews>
    <sheetView showGridLines="0" topLeftCell="A158" workbookViewId="0">
      <selection activeCell="I139" sqref="I139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" customWidth="1"/>
    <col min="8" max="8" width="14.109375" bestFit="1" customWidth="1"/>
    <col min="9" max="10" width="20.109375" customWidth="1"/>
    <col min="11" max="11" width="20.10937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77"/>
    </row>
    <row r="2" spans="1:46" ht="37" customHeight="1">
      <c r="L2" s="161" t="s">
        <v>5</v>
      </c>
      <c r="M2" s="159"/>
      <c r="N2" s="159"/>
      <c r="O2" s="159"/>
      <c r="P2" s="159"/>
      <c r="Q2" s="159"/>
      <c r="R2" s="159"/>
      <c r="S2" s="159"/>
      <c r="T2" s="159"/>
      <c r="U2" s="159"/>
      <c r="V2" s="159"/>
      <c r="AT2" s="13" t="s">
        <v>78</v>
      </c>
    </row>
    <row r="3" spans="1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1:46" ht="25" customHeight="1">
      <c r="B4" s="16"/>
      <c r="D4" s="17" t="s">
        <v>80</v>
      </c>
      <c r="L4" s="16"/>
      <c r="M4" s="78" t="s">
        <v>10</v>
      </c>
      <c r="AT4" s="13" t="s">
        <v>3</v>
      </c>
    </row>
    <row r="5" spans="1:46" ht="7" customHeight="1">
      <c r="B5" s="16"/>
      <c r="L5" s="16"/>
    </row>
    <row r="6" spans="1:46" ht="12" customHeight="1">
      <c r="B6" s="16"/>
      <c r="D6" s="22" t="s">
        <v>14</v>
      </c>
      <c r="L6" s="16"/>
    </row>
    <row r="7" spans="1:46" ht="16.5" customHeight="1">
      <c r="B7" s="16"/>
      <c r="E7" s="185" t="str">
        <f>'Rekapitulace stavby'!K6</f>
        <v>2019-25 - Stavební úpravy budovy čp. 41 ve Vlašimi</v>
      </c>
      <c r="F7" s="186"/>
      <c r="G7" s="186"/>
      <c r="H7" s="186"/>
      <c r="L7" s="16"/>
    </row>
    <row r="8" spans="1:46" s="1" customFormat="1" ht="12" customHeight="1">
      <c r="B8" s="25"/>
      <c r="D8" s="22" t="s">
        <v>81</v>
      </c>
      <c r="L8" s="25"/>
    </row>
    <row r="9" spans="1:46" s="1" customFormat="1" ht="37" customHeight="1">
      <c r="B9" s="25"/>
      <c r="E9" s="175" t="s">
        <v>82</v>
      </c>
      <c r="F9" s="184"/>
      <c r="G9" s="184"/>
      <c r="H9" s="184"/>
      <c r="L9" s="25"/>
    </row>
    <row r="10" spans="1:46" s="1" customFormat="1">
      <c r="B10" s="25"/>
      <c r="L10" s="25"/>
    </row>
    <row r="11" spans="1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1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29. 8. 2019</v>
      </c>
      <c r="L12" s="25"/>
    </row>
    <row r="13" spans="1:46" s="1" customFormat="1" ht="10.9" customHeight="1">
      <c r="B13" s="25"/>
      <c r="L13" s="25"/>
    </row>
    <row r="14" spans="1:46" s="1" customFormat="1" ht="12" customHeight="1">
      <c r="B14" s="25"/>
      <c r="D14" s="22" t="s">
        <v>22</v>
      </c>
      <c r="I14" s="22" t="s">
        <v>23</v>
      </c>
      <c r="J14" s="20" t="str">
        <f>IF('Rekapitulace stavby'!AN10="","",'Rekapitulace stavby'!AN10)</f>
        <v/>
      </c>
      <c r="L14" s="25"/>
    </row>
    <row r="15" spans="1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24</v>
      </c>
      <c r="J15" s="20" t="str">
        <f>IF('Rekapitulace stavby'!AN11="","",'Rekapitulace stavby'!AN11)</f>
        <v/>
      </c>
      <c r="L15" s="25"/>
    </row>
    <row r="16" spans="1:46" s="1" customFormat="1" ht="7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>
      <c r="B18" s="25"/>
      <c r="E18" s="158" t="str">
        <f>'Rekapitulace stavby'!E14</f>
        <v xml:space="preserve"> </v>
      </c>
      <c r="F18" s="158"/>
      <c r="G18" s="158"/>
      <c r="H18" s="158"/>
      <c r="I18" s="22" t="s">
        <v>24</v>
      </c>
      <c r="J18" s="20" t="str">
        <f>'Rekapitulace stavby'!AN14</f>
        <v/>
      </c>
      <c r="L18" s="25"/>
    </row>
    <row r="19" spans="2:12" s="1" customFormat="1" ht="7" customHeight="1">
      <c r="B19" s="25"/>
      <c r="L19" s="25"/>
    </row>
    <row r="20" spans="2:12" s="1" customFormat="1" ht="12" customHeight="1">
      <c r="B20" s="25"/>
      <c r="D20" s="22" t="s">
        <v>26</v>
      </c>
      <c r="I20" s="22" t="s">
        <v>23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24</v>
      </c>
      <c r="J21" s="20" t="str">
        <f>IF('Rekapitulace stavby'!AN17="","",'Rekapitulace stavby'!AN17)</f>
        <v/>
      </c>
      <c r="L21" s="25"/>
    </row>
    <row r="22" spans="2:12" s="1" customFormat="1" ht="7" customHeight="1">
      <c r="B22" s="25"/>
      <c r="L22" s="25"/>
    </row>
    <row r="23" spans="2:12" s="1" customFormat="1" ht="12" customHeight="1">
      <c r="B23" s="25"/>
      <c r="D23" s="22" t="s">
        <v>28</v>
      </c>
      <c r="I23" s="22" t="s">
        <v>23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24</v>
      </c>
      <c r="J24" s="20" t="str">
        <f>IF('Rekapitulace stavby'!AN20="","",'Rekapitulace stavby'!AN20)</f>
        <v/>
      </c>
      <c r="L24" s="25"/>
    </row>
    <row r="25" spans="2:12" s="1" customFormat="1" ht="7" customHeight="1">
      <c r="B25" s="25"/>
      <c r="L25" s="25"/>
    </row>
    <row r="26" spans="2:12" s="1" customFormat="1" ht="12" customHeight="1">
      <c r="B26" s="25"/>
      <c r="D26" s="22" t="s">
        <v>29</v>
      </c>
      <c r="L26" s="25"/>
    </row>
    <row r="27" spans="2:12" s="7" customFormat="1" ht="16.5" customHeight="1">
      <c r="B27" s="79"/>
      <c r="E27" s="162" t="s">
        <v>1</v>
      </c>
      <c r="F27" s="162"/>
      <c r="G27" s="162"/>
      <c r="H27" s="162"/>
      <c r="L27" s="79"/>
    </row>
    <row r="28" spans="2:12" s="1" customFormat="1" ht="7" customHeight="1">
      <c r="B28" s="25"/>
      <c r="L28" s="25"/>
    </row>
    <row r="29" spans="2:12" s="1" customFormat="1" ht="7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4" customHeight="1">
      <c r="B30" s="25"/>
      <c r="D30" s="80" t="s">
        <v>30</v>
      </c>
      <c r="J30" s="59">
        <f>ROUND(J138, 2)</f>
        <v>0</v>
      </c>
      <c r="L30" s="25"/>
    </row>
    <row r="31" spans="2:12" s="1" customFormat="1" ht="7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5" customHeight="1">
      <c r="B32" s="25"/>
      <c r="F32" s="28" t="s">
        <v>32</v>
      </c>
      <c r="I32" s="28" t="s">
        <v>31</v>
      </c>
      <c r="J32" s="28" t="s">
        <v>33</v>
      </c>
      <c r="L32" s="25"/>
    </row>
    <row r="33" spans="2:12" s="1" customFormat="1" ht="14.5" customHeight="1">
      <c r="B33" s="25"/>
      <c r="D33" s="81" t="s">
        <v>34</v>
      </c>
      <c r="E33" s="22" t="s">
        <v>35</v>
      </c>
      <c r="F33" s="82">
        <f>ROUND((SUM(BE138:BE235)),  2)</f>
        <v>0</v>
      </c>
      <c r="I33" s="83">
        <v>0.21</v>
      </c>
      <c r="J33" s="82">
        <f>ROUND(((SUM(BE138:BE235))*I33),  2)</f>
        <v>0</v>
      </c>
      <c r="L33" s="25"/>
    </row>
    <row r="34" spans="2:12" s="1" customFormat="1" ht="14.5" customHeight="1">
      <c r="B34" s="25"/>
      <c r="E34" s="22" t="s">
        <v>36</v>
      </c>
      <c r="F34" s="82">
        <f>ROUND((SUM(BF138:BF235)),  2)</f>
        <v>0</v>
      </c>
      <c r="I34" s="83">
        <v>0.15</v>
      </c>
      <c r="J34" s="82">
        <f>ROUND(((SUM(BF138:BF235))*I34),  2)</f>
        <v>0</v>
      </c>
      <c r="L34" s="25"/>
    </row>
    <row r="35" spans="2:12" s="1" customFormat="1" ht="14.5" hidden="1" customHeight="1">
      <c r="B35" s="25"/>
      <c r="E35" s="22" t="s">
        <v>37</v>
      </c>
      <c r="F35" s="82">
        <f>ROUND((SUM(BG138:BG235)),  2)</f>
        <v>0</v>
      </c>
      <c r="I35" s="83">
        <v>0.21</v>
      </c>
      <c r="J35" s="82">
        <f>0</f>
        <v>0</v>
      </c>
      <c r="L35" s="25"/>
    </row>
    <row r="36" spans="2:12" s="1" customFormat="1" ht="14.5" hidden="1" customHeight="1">
      <c r="B36" s="25"/>
      <c r="E36" s="22" t="s">
        <v>38</v>
      </c>
      <c r="F36" s="82">
        <f>ROUND((SUM(BH138:BH235)),  2)</f>
        <v>0</v>
      </c>
      <c r="I36" s="83">
        <v>0.15</v>
      </c>
      <c r="J36" s="82">
        <f>0</f>
        <v>0</v>
      </c>
      <c r="L36" s="25"/>
    </row>
    <row r="37" spans="2:12" s="1" customFormat="1" ht="14.5" hidden="1" customHeight="1">
      <c r="B37" s="25"/>
      <c r="E37" s="22" t="s">
        <v>39</v>
      </c>
      <c r="F37" s="82">
        <f>ROUND((SUM(BI138:BI235)),  2)</f>
        <v>0</v>
      </c>
      <c r="I37" s="83">
        <v>0</v>
      </c>
      <c r="J37" s="82">
        <f>0</f>
        <v>0</v>
      </c>
      <c r="L37" s="25"/>
    </row>
    <row r="38" spans="2:12" s="1" customFormat="1" ht="7" customHeight="1">
      <c r="B38" s="25"/>
      <c r="L38" s="25"/>
    </row>
    <row r="39" spans="2:12" s="1" customFormat="1" ht="25.4" customHeight="1">
      <c r="B39" s="25"/>
      <c r="C39" s="84"/>
      <c r="D39" s="85" t="s">
        <v>40</v>
      </c>
      <c r="E39" s="50"/>
      <c r="F39" s="50"/>
      <c r="G39" s="86" t="s">
        <v>41</v>
      </c>
      <c r="H39" s="87" t="s">
        <v>42</v>
      </c>
      <c r="I39" s="50"/>
      <c r="J39" s="88">
        <f>SUM(J30:J37)</f>
        <v>0</v>
      </c>
      <c r="K39" s="89"/>
      <c r="L39" s="25"/>
    </row>
    <row r="40" spans="2:12" s="1" customFormat="1" ht="14.5" customHeight="1">
      <c r="B40" s="25"/>
      <c r="L40" s="25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5"/>
      <c r="D50" s="34" t="s">
        <v>43</v>
      </c>
      <c r="E50" s="35"/>
      <c r="F50" s="35"/>
      <c r="G50" s="34" t="s">
        <v>44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5"/>
      <c r="D61" s="36" t="s">
        <v>45</v>
      </c>
      <c r="E61" s="27"/>
      <c r="F61" s="90" t="s">
        <v>46</v>
      </c>
      <c r="G61" s="36" t="s">
        <v>45</v>
      </c>
      <c r="H61" s="27"/>
      <c r="I61" s="27"/>
      <c r="J61" s="91" t="s">
        <v>46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5"/>
      <c r="D65" s="34" t="s">
        <v>47</v>
      </c>
      <c r="E65" s="35"/>
      <c r="F65" s="35"/>
      <c r="G65" s="34" t="s">
        <v>48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5"/>
      <c r="D76" s="36" t="s">
        <v>45</v>
      </c>
      <c r="E76" s="27"/>
      <c r="F76" s="90" t="s">
        <v>46</v>
      </c>
      <c r="G76" s="36" t="s">
        <v>45</v>
      </c>
      <c r="H76" s="27"/>
      <c r="I76" s="27"/>
      <c r="J76" s="91" t="s">
        <v>46</v>
      </c>
      <c r="K76" s="27"/>
      <c r="L76" s="25"/>
    </row>
    <row r="77" spans="2:12" s="1" customFormat="1" ht="14.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7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5" customHeight="1">
      <c r="B82" s="25"/>
      <c r="C82" s="17" t="s">
        <v>83</v>
      </c>
      <c r="L82" s="25"/>
    </row>
    <row r="83" spans="2:47" s="1" customFormat="1" ht="7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185" t="str">
        <f>E7</f>
        <v>2019-25 - Stavební úpravy budovy čp. 41 ve Vlašimi</v>
      </c>
      <c r="F85" s="186"/>
      <c r="G85" s="186"/>
      <c r="H85" s="186"/>
      <c r="L85" s="25"/>
    </row>
    <row r="86" spans="2:47" s="1" customFormat="1" ht="12" customHeight="1">
      <c r="B86" s="25"/>
      <c r="C86" s="22" t="s">
        <v>81</v>
      </c>
      <c r="L86" s="25"/>
    </row>
    <row r="87" spans="2:47" s="1" customFormat="1" ht="16.5" customHeight="1">
      <c r="B87" s="25"/>
      <c r="E87" s="175" t="str">
        <f>E9</f>
        <v>01 - Stavební úpravy - 01 - Stavební úpravy budo...</v>
      </c>
      <c r="F87" s="184"/>
      <c r="G87" s="184"/>
      <c r="H87" s="184"/>
      <c r="L87" s="25"/>
    </row>
    <row r="88" spans="2:47" s="1" customFormat="1" ht="7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/>
      </c>
      <c r="I89" s="22" t="s">
        <v>20</v>
      </c>
      <c r="J89" s="45" t="str">
        <f>IF(J12="","",J12)</f>
        <v>29. 8. 2019</v>
      </c>
      <c r="L89" s="25"/>
    </row>
    <row r="90" spans="2:47" s="1" customFormat="1" ht="7" customHeight="1">
      <c r="B90" s="25"/>
      <c r="L90" s="25"/>
    </row>
    <row r="91" spans="2:47" s="1" customFormat="1" ht="15.25" customHeight="1">
      <c r="B91" s="25"/>
      <c r="C91" s="22" t="s">
        <v>22</v>
      </c>
      <c r="F91" s="20" t="str">
        <f>E15</f>
        <v xml:space="preserve"> </v>
      </c>
      <c r="I91" s="22" t="s">
        <v>26</v>
      </c>
      <c r="J91" s="23" t="str">
        <f>E21</f>
        <v xml:space="preserve"> </v>
      </c>
      <c r="L91" s="25"/>
    </row>
    <row r="92" spans="2:47" s="1" customFormat="1" ht="15.25" customHeight="1">
      <c r="B92" s="25"/>
      <c r="C92" s="22" t="s">
        <v>25</v>
      </c>
      <c r="F92" s="20" t="str">
        <f>IF(E18="","",E18)</f>
        <v xml:space="preserve"> </v>
      </c>
      <c r="I92" s="22" t="s">
        <v>28</v>
      </c>
      <c r="J92" s="23" t="str">
        <f>E24</f>
        <v xml:space="preserve"> </v>
      </c>
      <c r="L92" s="25"/>
    </row>
    <row r="93" spans="2:47" s="1" customFormat="1" ht="10.4" customHeight="1">
      <c r="B93" s="25"/>
      <c r="L93" s="25"/>
    </row>
    <row r="94" spans="2:47" s="1" customFormat="1" ht="29.25" customHeight="1">
      <c r="B94" s="25"/>
      <c r="C94" s="92" t="s">
        <v>84</v>
      </c>
      <c r="D94" s="84"/>
      <c r="E94" s="84"/>
      <c r="F94" s="84"/>
      <c r="G94" s="84"/>
      <c r="H94" s="84"/>
      <c r="I94" s="84"/>
      <c r="J94" s="93" t="s">
        <v>85</v>
      </c>
      <c r="K94" s="84"/>
      <c r="L94" s="25"/>
    </row>
    <row r="95" spans="2:47" s="1" customFormat="1" ht="10.4" customHeight="1">
      <c r="B95" s="25"/>
      <c r="L95" s="25"/>
    </row>
    <row r="96" spans="2:47" s="1" customFormat="1" ht="22.9" customHeight="1">
      <c r="B96" s="25"/>
      <c r="C96" s="94" t="s">
        <v>86</v>
      </c>
      <c r="J96" s="59">
        <f>J138</f>
        <v>0</v>
      </c>
      <c r="L96" s="25"/>
      <c r="AU96" s="13" t="s">
        <v>87</v>
      </c>
    </row>
    <row r="97" spans="2:12" s="8" customFormat="1" ht="25" customHeight="1">
      <c r="B97" s="95"/>
      <c r="D97" s="96" t="s">
        <v>88</v>
      </c>
      <c r="E97" s="97"/>
      <c r="F97" s="97"/>
      <c r="G97" s="97"/>
      <c r="H97" s="97"/>
      <c r="I97" s="97"/>
      <c r="J97" s="98">
        <f>J139</f>
        <v>0</v>
      </c>
      <c r="L97" s="95"/>
    </row>
    <row r="98" spans="2:12" s="9" customFormat="1" ht="19.899999999999999" customHeight="1">
      <c r="B98" s="99"/>
      <c r="D98" s="100" t="s">
        <v>89</v>
      </c>
      <c r="E98" s="101"/>
      <c r="F98" s="101"/>
      <c r="G98" s="101"/>
      <c r="H98" s="101"/>
      <c r="I98" s="101"/>
      <c r="J98" s="102">
        <f>J140</f>
        <v>0</v>
      </c>
      <c r="L98" s="99"/>
    </row>
    <row r="99" spans="2:12" s="9" customFormat="1" ht="19.899999999999999" customHeight="1">
      <c r="B99" s="99"/>
      <c r="D99" s="100" t="s">
        <v>90</v>
      </c>
      <c r="E99" s="101"/>
      <c r="F99" s="101"/>
      <c r="G99" s="101"/>
      <c r="H99" s="101"/>
      <c r="I99" s="101"/>
      <c r="J99" s="102">
        <f>J149</f>
        <v>0</v>
      </c>
      <c r="L99" s="99"/>
    </row>
    <row r="100" spans="2:12" s="9" customFormat="1" ht="19.899999999999999" customHeight="1">
      <c r="B100" s="99"/>
      <c r="D100" s="100" t="s">
        <v>91</v>
      </c>
      <c r="E100" s="101"/>
      <c r="F100" s="101"/>
      <c r="G100" s="101"/>
      <c r="H100" s="101"/>
      <c r="I100" s="101"/>
      <c r="J100" s="102">
        <f>J153</f>
        <v>0</v>
      </c>
      <c r="L100" s="99"/>
    </row>
    <row r="101" spans="2:12" s="9" customFormat="1" ht="19.899999999999999" customHeight="1">
      <c r="B101" s="99"/>
      <c r="D101" s="100" t="s">
        <v>92</v>
      </c>
      <c r="E101" s="101"/>
      <c r="F101" s="101"/>
      <c r="G101" s="101"/>
      <c r="H101" s="101"/>
      <c r="I101" s="101"/>
      <c r="J101" s="102">
        <f>J154</f>
        <v>0</v>
      </c>
      <c r="L101" s="99"/>
    </row>
    <row r="102" spans="2:12" s="9" customFormat="1" ht="19.899999999999999" customHeight="1">
      <c r="B102" s="99"/>
      <c r="D102" s="100" t="s">
        <v>93</v>
      </c>
      <c r="E102" s="101"/>
      <c r="F102" s="101"/>
      <c r="G102" s="101"/>
      <c r="H102" s="101"/>
      <c r="I102" s="101"/>
      <c r="J102" s="102">
        <f>J156</f>
        <v>0</v>
      </c>
      <c r="L102" s="99"/>
    </row>
    <row r="103" spans="2:12" s="9" customFormat="1" ht="19.899999999999999" customHeight="1">
      <c r="B103" s="99"/>
      <c r="D103" s="100" t="s">
        <v>94</v>
      </c>
      <c r="E103" s="101"/>
      <c r="F103" s="101"/>
      <c r="G103" s="101"/>
      <c r="H103" s="101"/>
      <c r="I103" s="101"/>
      <c r="J103" s="102">
        <f>J159</f>
        <v>0</v>
      </c>
      <c r="L103" s="99"/>
    </row>
    <row r="104" spans="2:12" s="9" customFormat="1" ht="19.899999999999999" customHeight="1">
      <c r="B104" s="99"/>
      <c r="D104" s="100" t="s">
        <v>95</v>
      </c>
      <c r="E104" s="101"/>
      <c r="F104" s="101"/>
      <c r="G104" s="101"/>
      <c r="H104" s="101"/>
      <c r="I104" s="101"/>
      <c r="J104" s="102">
        <f>J169</f>
        <v>0</v>
      </c>
      <c r="L104" s="99"/>
    </row>
    <row r="105" spans="2:12" s="9" customFormat="1" ht="19.899999999999999" customHeight="1">
      <c r="B105" s="99"/>
      <c r="D105" s="100" t="s">
        <v>96</v>
      </c>
      <c r="E105" s="101"/>
      <c r="F105" s="101"/>
      <c r="G105" s="101"/>
      <c r="H105" s="101"/>
      <c r="I105" s="101"/>
      <c r="J105" s="102">
        <f>J173</f>
        <v>0</v>
      </c>
      <c r="L105" s="99"/>
    </row>
    <row r="106" spans="2:12" s="9" customFormat="1" ht="19.899999999999999" customHeight="1">
      <c r="B106" s="99"/>
      <c r="D106" s="100" t="s">
        <v>97</v>
      </c>
      <c r="E106" s="101"/>
      <c r="F106" s="101"/>
      <c r="G106" s="101"/>
      <c r="H106" s="101"/>
      <c r="I106" s="101"/>
      <c r="J106" s="102">
        <f>J182</f>
        <v>0</v>
      </c>
      <c r="L106" s="99"/>
    </row>
    <row r="107" spans="2:12" s="9" customFormat="1" ht="19.899999999999999" customHeight="1">
      <c r="B107" s="99"/>
      <c r="D107" s="100" t="s">
        <v>98</v>
      </c>
      <c r="E107" s="101"/>
      <c r="F107" s="101"/>
      <c r="G107" s="101"/>
      <c r="H107" s="101"/>
      <c r="I107" s="101"/>
      <c r="J107" s="102">
        <f>J186</f>
        <v>0</v>
      </c>
      <c r="L107" s="99"/>
    </row>
    <row r="108" spans="2:12" s="8" customFormat="1" ht="25" customHeight="1">
      <c r="B108" s="95"/>
      <c r="D108" s="96" t="s">
        <v>99</v>
      </c>
      <c r="E108" s="97"/>
      <c r="F108" s="97"/>
      <c r="G108" s="97"/>
      <c r="H108" s="97"/>
      <c r="I108" s="97"/>
      <c r="J108" s="98">
        <f>J190</f>
        <v>0</v>
      </c>
      <c r="L108" s="95"/>
    </row>
    <row r="109" spans="2:12" s="9" customFormat="1" ht="19.899999999999999" customHeight="1">
      <c r="B109" s="99"/>
      <c r="D109" s="100" t="s">
        <v>100</v>
      </c>
      <c r="E109" s="101"/>
      <c r="F109" s="101"/>
      <c r="G109" s="101"/>
      <c r="H109" s="101"/>
      <c r="I109" s="101"/>
      <c r="J109" s="102">
        <f>J191</f>
        <v>0</v>
      </c>
      <c r="L109" s="99"/>
    </row>
    <row r="110" spans="2:12" s="9" customFormat="1" ht="19.899999999999999" customHeight="1">
      <c r="B110" s="99"/>
      <c r="D110" s="100" t="s">
        <v>101</v>
      </c>
      <c r="E110" s="101"/>
      <c r="F110" s="101"/>
      <c r="G110" s="101"/>
      <c r="H110" s="101"/>
      <c r="I110" s="101"/>
      <c r="J110" s="102">
        <f>J202</f>
        <v>0</v>
      </c>
      <c r="L110" s="99"/>
    </row>
    <row r="111" spans="2:12" s="9" customFormat="1" ht="19.899999999999999" customHeight="1">
      <c r="B111" s="99"/>
      <c r="D111" s="100" t="s">
        <v>102</v>
      </c>
      <c r="E111" s="101"/>
      <c r="F111" s="101"/>
      <c r="G111" s="101"/>
      <c r="H111" s="101"/>
      <c r="I111" s="101"/>
      <c r="J111" s="102">
        <f>J207</f>
        <v>0</v>
      </c>
      <c r="L111" s="99"/>
    </row>
    <row r="112" spans="2:12" s="9" customFormat="1" ht="19.899999999999999" customHeight="1">
      <c r="B112" s="99"/>
      <c r="D112" s="100" t="s">
        <v>103</v>
      </c>
      <c r="E112" s="101"/>
      <c r="F112" s="101"/>
      <c r="G112" s="101"/>
      <c r="H112" s="101"/>
      <c r="I112" s="101"/>
      <c r="J112" s="102">
        <f>J211</f>
        <v>0</v>
      </c>
      <c r="L112" s="99"/>
    </row>
    <row r="113" spans="2:12" s="8" customFormat="1" ht="25" customHeight="1">
      <c r="B113" s="95"/>
      <c r="D113" s="96" t="s">
        <v>104</v>
      </c>
      <c r="E113" s="97"/>
      <c r="F113" s="97"/>
      <c r="G113" s="97"/>
      <c r="H113" s="97"/>
      <c r="I113" s="97"/>
      <c r="J113" s="98">
        <f>J215</f>
        <v>0</v>
      </c>
      <c r="L113" s="95"/>
    </row>
    <row r="114" spans="2:12" s="9" customFormat="1" ht="19.899999999999999" customHeight="1">
      <c r="B114" s="99"/>
      <c r="D114" s="100" t="s">
        <v>105</v>
      </c>
      <c r="E114" s="101"/>
      <c r="F114" s="101"/>
      <c r="G114" s="101"/>
      <c r="H114" s="101"/>
      <c r="I114" s="101"/>
      <c r="J114" s="102">
        <f>J216</f>
        <v>0</v>
      </c>
      <c r="L114" s="99"/>
    </row>
    <row r="115" spans="2:12" s="8" customFormat="1" ht="25" customHeight="1">
      <c r="B115" s="95"/>
      <c r="D115" s="96" t="s">
        <v>106</v>
      </c>
      <c r="E115" s="97"/>
      <c r="F115" s="97"/>
      <c r="G115" s="97"/>
      <c r="H115" s="97"/>
      <c r="I115" s="97"/>
      <c r="J115" s="98">
        <f>J219</f>
        <v>0</v>
      </c>
      <c r="L115" s="95"/>
    </row>
    <row r="116" spans="2:12" s="9" customFormat="1" ht="19.899999999999999" customHeight="1">
      <c r="B116" s="99"/>
      <c r="D116" s="100" t="s">
        <v>107</v>
      </c>
      <c r="E116" s="101"/>
      <c r="F116" s="101"/>
      <c r="G116" s="101"/>
      <c r="H116" s="101"/>
      <c r="I116" s="101"/>
      <c r="J116" s="102">
        <f>J220</f>
        <v>0</v>
      </c>
      <c r="L116" s="99"/>
    </row>
    <row r="117" spans="2:12" s="9" customFormat="1" ht="19.899999999999999" customHeight="1">
      <c r="B117" s="99"/>
      <c r="D117" s="100" t="s">
        <v>108</v>
      </c>
      <c r="E117" s="101"/>
      <c r="F117" s="101"/>
      <c r="G117" s="101"/>
      <c r="H117" s="101"/>
      <c r="I117" s="101"/>
      <c r="J117" s="102">
        <f>J229</f>
        <v>0</v>
      </c>
      <c r="L117" s="99"/>
    </row>
    <row r="118" spans="2:12" s="9" customFormat="1" ht="19.899999999999999" customHeight="1">
      <c r="B118" s="99"/>
      <c r="D118" s="100" t="s">
        <v>109</v>
      </c>
      <c r="E118" s="101"/>
      <c r="F118" s="101"/>
      <c r="G118" s="101"/>
      <c r="H118" s="101"/>
      <c r="I118" s="101"/>
      <c r="J118" s="102">
        <f>J234</f>
        <v>0</v>
      </c>
      <c r="L118" s="99"/>
    </row>
    <row r="119" spans="2:12" s="1" customFormat="1" ht="21.75" customHeight="1">
      <c r="B119" s="25"/>
      <c r="L119" s="25"/>
    </row>
    <row r="120" spans="2:12" s="1" customFormat="1" ht="7" customHeight="1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25"/>
    </row>
    <row r="124" spans="2:12" s="1" customFormat="1" ht="7" customHeight="1"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25"/>
    </row>
    <row r="125" spans="2:12" s="1" customFormat="1" ht="25" customHeight="1">
      <c r="B125" s="25"/>
      <c r="C125" s="17" t="s">
        <v>110</v>
      </c>
      <c r="L125" s="25"/>
    </row>
    <row r="126" spans="2:12" s="1" customFormat="1" ht="7" customHeight="1">
      <c r="B126" s="25"/>
      <c r="L126" s="25"/>
    </row>
    <row r="127" spans="2:12" s="1" customFormat="1" ht="12" customHeight="1">
      <c r="B127" s="25"/>
      <c r="C127" s="22" t="s">
        <v>14</v>
      </c>
      <c r="L127" s="25"/>
    </row>
    <row r="128" spans="2:12" s="1" customFormat="1" ht="16.5" customHeight="1">
      <c r="B128" s="25"/>
      <c r="E128" s="185" t="str">
        <f>E7</f>
        <v>2019-25 - Stavební úpravy budovy čp. 41 ve Vlašimi</v>
      </c>
      <c r="F128" s="186"/>
      <c r="G128" s="186"/>
      <c r="H128" s="186"/>
      <c r="L128" s="25"/>
    </row>
    <row r="129" spans="2:65" s="1" customFormat="1" ht="12" customHeight="1">
      <c r="B129" s="25"/>
      <c r="C129" s="22" t="s">
        <v>81</v>
      </c>
      <c r="L129" s="25"/>
    </row>
    <row r="130" spans="2:65" s="1" customFormat="1" ht="16.5" customHeight="1">
      <c r="B130" s="25"/>
      <c r="E130" s="175" t="str">
        <f>E9</f>
        <v>01 - Stavební úpravy - 01 - Stavební úpravy budo...</v>
      </c>
      <c r="F130" s="184"/>
      <c r="G130" s="184"/>
      <c r="H130" s="184"/>
      <c r="L130" s="25"/>
    </row>
    <row r="131" spans="2:65" s="1" customFormat="1" ht="7" customHeight="1">
      <c r="B131" s="25"/>
      <c r="L131" s="25"/>
    </row>
    <row r="132" spans="2:65" s="1" customFormat="1" ht="12" customHeight="1">
      <c r="B132" s="25"/>
      <c r="C132" s="22" t="s">
        <v>18</v>
      </c>
      <c r="F132" s="20" t="str">
        <f>F12</f>
        <v/>
      </c>
      <c r="I132" s="22" t="s">
        <v>20</v>
      </c>
      <c r="J132" s="45" t="str">
        <f>IF(J12="","",J12)</f>
        <v>29. 8. 2019</v>
      </c>
      <c r="L132" s="25"/>
    </row>
    <row r="133" spans="2:65" s="1" customFormat="1" ht="7" customHeight="1">
      <c r="B133" s="25"/>
      <c r="L133" s="25"/>
    </row>
    <row r="134" spans="2:65" s="1" customFormat="1" ht="15.25" customHeight="1">
      <c r="B134" s="25"/>
      <c r="C134" s="22" t="s">
        <v>22</v>
      </c>
      <c r="F134" s="20" t="str">
        <f>E15</f>
        <v xml:space="preserve"> </v>
      </c>
      <c r="I134" s="22" t="s">
        <v>26</v>
      </c>
      <c r="J134" s="23" t="str">
        <f>E21</f>
        <v xml:space="preserve"> </v>
      </c>
      <c r="L134" s="25"/>
    </row>
    <row r="135" spans="2:65" s="1" customFormat="1" ht="15.25" customHeight="1">
      <c r="B135" s="25"/>
      <c r="C135" s="22" t="s">
        <v>25</v>
      </c>
      <c r="F135" s="20" t="str">
        <f>IF(E18="","",E18)</f>
        <v xml:space="preserve"> </v>
      </c>
      <c r="I135" s="22" t="s">
        <v>28</v>
      </c>
      <c r="J135" s="23" t="str">
        <f>E24</f>
        <v xml:space="preserve"> </v>
      </c>
      <c r="L135" s="25"/>
    </row>
    <row r="136" spans="2:65" s="1" customFormat="1" ht="10.4" customHeight="1">
      <c r="B136" s="25"/>
      <c r="L136" s="25"/>
    </row>
    <row r="137" spans="2:65" s="10" customFormat="1" ht="29.25" customHeight="1">
      <c r="B137" s="103"/>
      <c r="C137" s="104" t="s">
        <v>111</v>
      </c>
      <c r="D137" s="105" t="s">
        <v>55</v>
      </c>
      <c r="E137" s="105" t="s">
        <v>51</v>
      </c>
      <c r="F137" s="105" t="s">
        <v>52</v>
      </c>
      <c r="G137" s="105" t="s">
        <v>112</v>
      </c>
      <c r="H137" s="105" t="s">
        <v>113</v>
      </c>
      <c r="I137" s="105" t="s">
        <v>114</v>
      </c>
      <c r="J137" s="106" t="s">
        <v>85</v>
      </c>
      <c r="K137" s="107" t="s">
        <v>115</v>
      </c>
      <c r="L137" s="103"/>
      <c r="M137" s="52" t="s">
        <v>1</v>
      </c>
      <c r="N137" s="53" t="s">
        <v>34</v>
      </c>
      <c r="O137" s="53" t="s">
        <v>116</v>
      </c>
      <c r="P137" s="53" t="s">
        <v>117</v>
      </c>
      <c r="Q137" s="53" t="s">
        <v>118</v>
      </c>
      <c r="R137" s="53" t="s">
        <v>119</v>
      </c>
      <c r="S137" s="53" t="s">
        <v>120</v>
      </c>
      <c r="T137" s="54" t="s">
        <v>121</v>
      </c>
    </row>
    <row r="138" spans="2:65" s="1" customFormat="1" ht="22.9" customHeight="1">
      <c r="B138" s="25"/>
      <c r="C138" s="57" t="s">
        <v>122</v>
      </c>
      <c r="J138" s="108">
        <f>BK138</f>
        <v>0</v>
      </c>
      <c r="L138" s="25"/>
      <c r="M138" s="55"/>
      <c r="N138" s="46"/>
      <c r="O138" s="46"/>
      <c r="P138" s="109">
        <f>P139+P190+P215+P219</f>
        <v>1138.6815749999998</v>
      </c>
      <c r="Q138" s="46"/>
      <c r="R138" s="109">
        <f>R139+R190+R215+R219</f>
        <v>43.845039999999997</v>
      </c>
      <c r="S138" s="46"/>
      <c r="T138" s="110">
        <f>T139+T190+T215+T219</f>
        <v>44.383499999999998</v>
      </c>
      <c r="AT138" s="13" t="s">
        <v>69</v>
      </c>
      <c r="AU138" s="13" t="s">
        <v>87</v>
      </c>
      <c r="BK138" s="111">
        <f>BK139+BK190+BK215+BK219</f>
        <v>0</v>
      </c>
    </row>
    <row r="139" spans="2:65" s="11" customFormat="1" ht="25.9" customHeight="1">
      <c r="B139" s="112"/>
      <c r="D139" s="113" t="s">
        <v>69</v>
      </c>
      <c r="E139" s="114" t="s">
        <v>123</v>
      </c>
      <c r="F139" s="114" t="s">
        <v>124</v>
      </c>
      <c r="J139" s="115">
        <f>BK139</f>
        <v>0</v>
      </c>
      <c r="L139" s="112"/>
      <c r="M139" s="116"/>
      <c r="N139" s="117"/>
      <c r="O139" s="117"/>
      <c r="P139" s="118">
        <f>P140+P149+P153+P154+P156+P159+P169+P173+P182+P186</f>
        <v>1075.9505949999998</v>
      </c>
      <c r="Q139" s="117"/>
      <c r="R139" s="118">
        <f>R140+R149+R153+R154+R156+R159+R169+R173+R182+R186</f>
        <v>43.03904</v>
      </c>
      <c r="S139" s="117"/>
      <c r="T139" s="119">
        <f>T140+T149+T153+T154+T156+T159+T169+T173+T182+T186</f>
        <v>44.383499999999998</v>
      </c>
      <c r="AR139" s="113" t="s">
        <v>77</v>
      </c>
      <c r="AT139" s="120" t="s">
        <v>69</v>
      </c>
      <c r="AU139" s="120" t="s">
        <v>70</v>
      </c>
      <c r="AY139" s="113" t="s">
        <v>125</v>
      </c>
      <c r="BK139" s="121">
        <f>BK140+BK149+BK153+BK154+BK156+BK159+BK169+BK173+BK182+BK186</f>
        <v>0</v>
      </c>
    </row>
    <row r="140" spans="2:65" s="11" customFormat="1" ht="22.9" customHeight="1">
      <c r="B140" s="112"/>
      <c r="D140" s="113" t="s">
        <v>69</v>
      </c>
      <c r="E140" s="122" t="s">
        <v>77</v>
      </c>
      <c r="F140" s="122" t="s">
        <v>126</v>
      </c>
      <c r="J140" s="123">
        <f>BK140</f>
        <v>0</v>
      </c>
      <c r="L140" s="112"/>
      <c r="M140" s="116"/>
      <c r="N140" s="117"/>
      <c r="O140" s="117"/>
      <c r="P140" s="118">
        <f>SUM(P141:P148)</f>
        <v>5.2260000000000009</v>
      </c>
      <c r="Q140" s="117"/>
      <c r="R140" s="118">
        <f>SUM(R141:R148)</f>
        <v>4.6800000000000001E-3</v>
      </c>
      <c r="S140" s="117"/>
      <c r="T140" s="119">
        <f>SUM(T141:T148)</f>
        <v>18.642000000000003</v>
      </c>
      <c r="AR140" s="113" t="s">
        <v>77</v>
      </c>
      <c r="AT140" s="120" t="s">
        <v>69</v>
      </c>
      <c r="AU140" s="120" t="s">
        <v>77</v>
      </c>
      <c r="AY140" s="113" t="s">
        <v>125</v>
      </c>
      <c r="BK140" s="121">
        <f>SUM(BK141:BK148)</f>
        <v>0</v>
      </c>
    </row>
    <row r="141" spans="2:65" s="1" customFormat="1" ht="24" customHeight="1">
      <c r="B141" s="124"/>
      <c r="C141" s="125" t="s">
        <v>77</v>
      </c>
      <c r="D141" s="125" t="s">
        <v>127</v>
      </c>
      <c r="E141" s="126" t="s">
        <v>128</v>
      </c>
      <c r="F141" s="127" t="s">
        <v>129</v>
      </c>
      <c r="G141" s="128" t="s">
        <v>130</v>
      </c>
      <c r="H141" s="129">
        <v>220</v>
      </c>
      <c r="I141" s="130"/>
      <c r="J141" s="130"/>
      <c r="K141" s="127" t="s">
        <v>131</v>
      </c>
      <c r="L141" s="25"/>
      <c r="M141" s="131" t="s">
        <v>1</v>
      </c>
      <c r="N141" s="132" t="s">
        <v>35</v>
      </c>
      <c r="O141" s="133">
        <v>0</v>
      </c>
      <c r="P141" s="133">
        <f t="shared" ref="P141:P148" si="0">O141*H141</f>
        <v>0</v>
      </c>
      <c r="Q141" s="133">
        <v>0</v>
      </c>
      <c r="R141" s="133">
        <f t="shared" ref="R141:R148" si="1">Q141*H141</f>
        <v>0</v>
      </c>
      <c r="S141" s="133">
        <v>0</v>
      </c>
      <c r="T141" s="134">
        <f t="shared" ref="T141:T148" si="2">S141*H141</f>
        <v>0</v>
      </c>
      <c r="AR141" s="135" t="s">
        <v>132</v>
      </c>
      <c r="AT141" s="135" t="s">
        <v>127</v>
      </c>
      <c r="AU141" s="135" t="s">
        <v>79</v>
      </c>
      <c r="AY141" s="13" t="s">
        <v>125</v>
      </c>
      <c r="BE141" s="136">
        <f t="shared" ref="BE141:BE148" si="3">IF(N141="základní",J141,0)</f>
        <v>0</v>
      </c>
      <c r="BF141" s="136">
        <f t="shared" ref="BF141:BF148" si="4">IF(N141="snížená",J141,0)</f>
        <v>0</v>
      </c>
      <c r="BG141" s="136">
        <f t="shared" ref="BG141:BG148" si="5">IF(N141="zákl. přenesená",J141,0)</f>
        <v>0</v>
      </c>
      <c r="BH141" s="136">
        <f t="shared" ref="BH141:BH148" si="6">IF(N141="sníž. přenesená",J141,0)</f>
        <v>0</v>
      </c>
      <c r="BI141" s="136">
        <f t="shared" ref="BI141:BI148" si="7">IF(N141="nulová",J141,0)</f>
        <v>0</v>
      </c>
      <c r="BJ141" s="13" t="s">
        <v>77</v>
      </c>
      <c r="BK141" s="136">
        <f t="shared" ref="BK141:BK148" si="8">ROUND(I141*H141,2)</f>
        <v>0</v>
      </c>
      <c r="BL141" s="13" t="s">
        <v>132</v>
      </c>
      <c r="BM141" s="135" t="s">
        <v>79</v>
      </c>
    </row>
    <row r="142" spans="2:65" s="1" customFormat="1" ht="24" customHeight="1">
      <c r="B142" s="124"/>
      <c r="C142" s="125" t="s">
        <v>133</v>
      </c>
      <c r="D142" s="125" t="s">
        <v>127</v>
      </c>
      <c r="E142" s="126" t="s">
        <v>134</v>
      </c>
      <c r="F142" s="127" t="s">
        <v>135</v>
      </c>
      <c r="G142" s="128" t="s">
        <v>130</v>
      </c>
      <c r="H142" s="129">
        <v>262</v>
      </c>
      <c r="I142" s="130"/>
      <c r="J142" s="130"/>
      <c r="K142" s="127" t="s">
        <v>131</v>
      </c>
      <c r="L142" s="25"/>
      <c r="M142" s="131" t="s">
        <v>1</v>
      </c>
      <c r="N142" s="132" t="s">
        <v>35</v>
      </c>
      <c r="O142" s="133">
        <v>0</v>
      </c>
      <c r="P142" s="133">
        <f t="shared" si="0"/>
        <v>0</v>
      </c>
      <c r="Q142" s="133">
        <v>0</v>
      </c>
      <c r="R142" s="133">
        <f t="shared" si="1"/>
        <v>0</v>
      </c>
      <c r="S142" s="133">
        <v>0</v>
      </c>
      <c r="T142" s="134">
        <f t="shared" si="2"/>
        <v>0</v>
      </c>
      <c r="AR142" s="135" t="s">
        <v>132</v>
      </c>
      <c r="AT142" s="135" t="s">
        <v>127</v>
      </c>
      <c r="AU142" s="135" t="s">
        <v>79</v>
      </c>
      <c r="AY142" s="13" t="s">
        <v>125</v>
      </c>
      <c r="BE142" s="136">
        <f t="shared" si="3"/>
        <v>0</v>
      </c>
      <c r="BF142" s="136">
        <f t="shared" si="4"/>
        <v>0</v>
      </c>
      <c r="BG142" s="136">
        <f t="shared" si="5"/>
        <v>0</v>
      </c>
      <c r="BH142" s="136">
        <f t="shared" si="6"/>
        <v>0</v>
      </c>
      <c r="BI142" s="136">
        <f t="shared" si="7"/>
        <v>0</v>
      </c>
      <c r="BJ142" s="13" t="s">
        <v>77</v>
      </c>
      <c r="BK142" s="136">
        <f t="shared" si="8"/>
        <v>0</v>
      </c>
      <c r="BL142" s="13" t="s">
        <v>132</v>
      </c>
      <c r="BM142" s="135" t="s">
        <v>132</v>
      </c>
    </row>
    <row r="143" spans="2:65" s="1" customFormat="1" ht="24" customHeight="1">
      <c r="B143" s="124"/>
      <c r="C143" s="125" t="s">
        <v>136</v>
      </c>
      <c r="D143" s="125" t="s">
        <v>127</v>
      </c>
      <c r="E143" s="126" t="s">
        <v>137</v>
      </c>
      <c r="F143" s="127" t="s">
        <v>138</v>
      </c>
      <c r="G143" s="128" t="s">
        <v>130</v>
      </c>
      <c r="H143" s="129">
        <v>262</v>
      </c>
      <c r="I143" s="130"/>
      <c r="J143" s="130"/>
      <c r="K143" s="127" t="s">
        <v>131</v>
      </c>
      <c r="L143" s="25"/>
      <c r="M143" s="131" t="s">
        <v>1</v>
      </c>
      <c r="N143" s="132" t="s">
        <v>35</v>
      </c>
      <c r="O143" s="133">
        <v>0</v>
      </c>
      <c r="P143" s="133">
        <f t="shared" si="0"/>
        <v>0</v>
      </c>
      <c r="Q143" s="133">
        <v>0</v>
      </c>
      <c r="R143" s="133">
        <f t="shared" si="1"/>
        <v>0</v>
      </c>
      <c r="S143" s="133">
        <v>0</v>
      </c>
      <c r="T143" s="134">
        <f t="shared" si="2"/>
        <v>0</v>
      </c>
      <c r="AR143" s="135" t="s">
        <v>132</v>
      </c>
      <c r="AT143" s="135" t="s">
        <v>127</v>
      </c>
      <c r="AU143" s="135" t="s">
        <v>79</v>
      </c>
      <c r="AY143" s="13" t="s">
        <v>125</v>
      </c>
      <c r="BE143" s="136">
        <f t="shared" si="3"/>
        <v>0</v>
      </c>
      <c r="BF143" s="136">
        <f t="shared" si="4"/>
        <v>0</v>
      </c>
      <c r="BG143" s="136">
        <f t="shared" si="5"/>
        <v>0</v>
      </c>
      <c r="BH143" s="136">
        <f t="shared" si="6"/>
        <v>0</v>
      </c>
      <c r="BI143" s="136">
        <f t="shared" si="7"/>
        <v>0</v>
      </c>
      <c r="BJ143" s="13" t="s">
        <v>77</v>
      </c>
      <c r="BK143" s="136">
        <f t="shared" si="8"/>
        <v>0</v>
      </c>
      <c r="BL143" s="13" t="s">
        <v>132</v>
      </c>
      <c r="BM143" s="135" t="s">
        <v>139</v>
      </c>
    </row>
    <row r="144" spans="2:65" s="1" customFormat="1" ht="24" customHeight="1">
      <c r="B144" s="124"/>
      <c r="C144" s="125" t="s">
        <v>140</v>
      </c>
      <c r="D144" s="125" t="s">
        <v>127</v>
      </c>
      <c r="E144" s="126" t="s">
        <v>141</v>
      </c>
      <c r="F144" s="127" t="s">
        <v>142</v>
      </c>
      <c r="G144" s="128" t="s">
        <v>130</v>
      </c>
      <c r="H144" s="129">
        <v>52</v>
      </c>
      <c r="I144" s="130"/>
      <c r="J144" s="130"/>
      <c r="K144" s="127" t="s">
        <v>131</v>
      </c>
      <c r="L144" s="25"/>
      <c r="M144" s="131" t="s">
        <v>1</v>
      </c>
      <c r="N144" s="132" t="s">
        <v>35</v>
      </c>
      <c r="O144" s="133">
        <v>3.4000000000000002E-2</v>
      </c>
      <c r="P144" s="133">
        <f t="shared" si="0"/>
        <v>1.7680000000000002</v>
      </c>
      <c r="Q144" s="133">
        <v>9.0000000000000006E-5</v>
      </c>
      <c r="R144" s="133">
        <f t="shared" si="1"/>
        <v>4.6800000000000001E-3</v>
      </c>
      <c r="S144" s="133">
        <v>0.25600000000000001</v>
      </c>
      <c r="T144" s="134">
        <f t="shared" si="2"/>
        <v>13.312000000000001</v>
      </c>
      <c r="AR144" s="135" t="s">
        <v>132</v>
      </c>
      <c r="AT144" s="135" t="s">
        <v>127</v>
      </c>
      <c r="AU144" s="135" t="s">
        <v>79</v>
      </c>
      <c r="AY144" s="13" t="s">
        <v>125</v>
      </c>
      <c r="BE144" s="136">
        <f t="shared" si="3"/>
        <v>0</v>
      </c>
      <c r="BF144" s="136">
        <f t="shared" si="4"/>
        <v>0</v>
      </c>
      <c r="BG144" s="136">
        <f t="shared" si="5"/>
        <v>0</v>
      </c>
      <c r="BH144" s="136">
        <f t="shared" si="6"/>
        <v>0</v>
      </c>
      <c r="BI144" s="136">
        <f t="shared" si="7"/>
        <v>0</v>
      </c>
      <c r="BJ144" s="13" t="s">
        <v>77</v>
      </c>
      <c r="BK144" s="136">
        <f t="shared" si="8"/>
        <v>0</v>
      </c>
      <c r="BL144" s="13" t="s">
        <v>132</v>
      </c>
      <c r="BM144" s="135" t="s">
        <v>143</v>
      </c>
    </row>
    <row r="145" spans="2:65" s="1" customFormat="1" ht="16.5" customHeight="1">
      <c r="B145" s="124"/>
      <c r="C145" s="125" t="s">
        <v>144</v>
      </c>
      <c r="D145" s="125" t="s">
        <v>127</v>
      </c>
      <c r="E145" s="126" t="s">
        <v>145</v>
      </c>
      <c r="F145" s="127" t="s">
        <v>146</v>
      </c>
      <c r="G145" s="128" t="s">
        <v>147</v>
      </c>
      <c r="H145" s="129">
        <v>26</v>
      </c>
      <c r="I145" s="130"/>
      <c r="J145" s="130"/>
      <c r="K145" s="127" t="s">
        <v>131</v>
      </c>
      <c r="L145" s="25"/>
      <c r="M145" s="131" t="s">
        <v>1</v>
      </c>
      <c r="N145" s="132" t="s">
        <v>35</v>
      </c>
      <c r="O145" s="133">
        <v>0.13300000000000001</v>
      </c>
      <c r="P145" s="133">
        <f t="shared" si="0"/>
        <v>3.4580000000000002</v>
      </c>
      <c r="Q145" s="133">
        <v>0</v>
      </c>
      <c r="R145" s="133">
        <f t="shared" si="1"/>
        <v>0</v>
      </c>
      <c r="S145" s="133">
        <v>0.20499999999999999</v>
      </c>
      <c r="T145" s="134">
        <f t="shared" si="2"/>
        <v>5.33</v>
      </c>
      <c r="AR145" s="135" t="s">
        <v>132</v>
      </c>
      <c r="AT145" s="135" t="s">
        <v>127</v>
      </c>
      <c r="AU145" s="135" t="s">
        <v>79</v>
      </c>
      <c r="AY145" s="13" t="s">
        <v>125</v>
      </c>
      <c r="BE145" s="136">
        <f t="shared" si="3"/>
        <v>0</v>
      </c>
      <c r="BF145" s="136">
        <f t="shared" si="4"/>
        <v>0</v>
      </c>
      <c r="BG145" s="136">
        <f t="shared" si="5"/>
        <v>0</v>
      </c>
      <c r="BH145" s="136">
        <f t="shared" si="6"/>
        <v>0</v>
      </c>
      <c r="BI145" s="136">
        <f t="shared" si="7"/>
        <v>0</v>
      </c>
      <c r="BJ145" s="13" t="s">
        <v>77</v>
      </c>
      <c r="BK145" s="136">
        <f t="shared" si="8"/>
        <v>0</v>
      </c>
      <c r="BL145" s="13" t="s">
        <v>132</v>
      </c>
      <c r="BM145" s="135" t="s">
        <v>148</v>
      </c>
    </row>
    <row r="146" spans="2:65" s="1" customFormat="1" ht="24" customHeight="1">
      <c r="B146" s="124"/>
      <c r="C146" s="125" t="s">
        <v>149</v>
      </c>
      <c r="D146" s="125" t="s">
        <v>127</v>
      </c>
      <c r="E146" s="126" t="s">
        <v>150</v>
      </c>
      <c r="F146" s="127" t="s">
        <v>151</v>
      </c>
      <c r="G146" s="128" t="s">
        <v>152</v>
      </c>
      <c r="H146" s="129">
        <v>524</v>
      </c>
      <c r="I146" s="130"/>
      <c r="J146" s="130"/>
      <c r="K146" s="127" t="s">
        <v>131</v>
      </c>
      <c r="L146" s="25"/>
      <c r="M146" s="131" t="s">
        <v>1</v>
      </c>
      <c r="N146" s="132" t="s">
        <v>35</v>
      </c>
      <c r="O146" s="133">
        <v>0</v>
      </c>
      <c r="P146" s="133">
        <f t="shared" si="0"/>
        <v>0</v>
      </c>
      <c r="Q146" s="133">
        <v>0</v>
      </c>
      <c r="R146" s="133">
        <f t="shared" si="1"/>
        <v>0</v>
      </c>
      <c r="S146" s="133">
        <v>0</v>
      </c>
      <c r="T146" s="134">
        <f t="shared" si="2"/>
        <v>0</v>
      </c>
      <c r="AR146" s="135" t="s">
        <v>132</v>
      </c>
      <c r="AT146" s="135" t="s">
        <v>127</v>
      </c>
      <c r="AU146" s="135" t="s">
        <v>79</v>
      </c>
      <c r="AY146" s="13" t="s">
        <v>125</v>
      </c>
      <c r="BE146" s="136">
        <f t="shared" si="3"/>
        <v>0</v>
      </c>
      <c r="BF146" s="136">
        <f t="shared" si="4"/>
        <v>0</v>
      </c>
      <c r="BG146" s="136">
        <f t="shared" si="5"/>
        <v>0</v>
      </c>
      <c r="BH146" s="136">
        <f t="shared" si="6"/>
        <v>0</v>
      </c>
      <c r="BI146" s="136">
        <f t="shared" si="7"/>
        <v>0</v>
      </c>
      <c r="BJ146" s="13" t="s">
        <v>77</v>
      </c>
      <c r="BK146" s="136">
        <f t="shared" si="8"/>
        <v>0</v>
      </c>
      <c r="BL146" s="13" t="s">
        <v>132</v>
      </c>
      <c r="BM146" s="135" t="s">
        <v>153</v>
      </c>
    </row>
    <row r="147" spans="2:65" s="1" customFormat="1" ht="16.5" customHeight="1">
      <c r="B147" s="124"/>
      <c r="C147" s="125" t="s">
        <v>154</v>
      </c>
      <c r="D147" s="125" t="s">
        <v>127</v>
      </c>
      <c r="E147" s="126" t="s">
        <v>155</v>
      </c>
      <c r="F147" s="127" t="s">
        <v>156</v>
      </c>
      <c r="G147" s="128" t="s">
        <v>130</v>
      </c>
      <c r="H147" s="129">
        <v>315</v>
      </c>
      <c r="I147" s="130"/>
      <c r="J147" s="130"/>
      <c r="K147" s="127" t="s">
        <v>131</v>
      </c>
      <c r="L147" s="25"/>
      <c r="M147" s="131" t="s">
        <v>1</v>
      </c>
      <c r="N147" s="132" t="s">
        <v>35</v>
      </c>
      <c r="O147" s="133">
        <v>0</v>
      </c>
      <c r="P147" s="133">
        <f t="shared" si="0"/>
        <v>0</v>
      </c>
      <c r="Q147" s="133">
        <v>0</v>
      </c>
      <c r="R147" s="133">
        <f t="shared" si="1"/>
        <v>0</v>
      </c>
      <c r="S147" s="133">
        <v>0</v>
      </c>
      <c r="T147" s="134">
        <f t="shared" si="2"/>
        <v>0</v>
      </c>
      <c r="AR147" s="135" t="s">
        <v>132</v>
      </c>
      <c r="AT147" s="135" t="s">
        <v>127</v>
      </c>
      <c r="AU147" s="135" t="s">
        <v>79</v>
      </c>
      <c r="AY147" s="13" t="s">
        <v>125</v>
      </c>
      <c r="BE147" s="136">
        <f t="shared" si="3"/>
        <v>0</v>
      </c>
      <c r="BF147" s="136">
        <f t="shared" si="4"/>
        <v>0</v>
      </c>
      <c r="BG147" s="136">
        <f t="shared" si="5"/>
        <v>0</v>
      </c>
      <c r="BH147" s="136">
        <f t="shared" si="6"/>
        <v>0</v>
      </c>
      <c r="BI147" s="136">
        <f t="shared" si="7"/>
        <v>0</v>
      </c>
      <c r="BJ147" s="13" t="s">
        <v>77</v>
      </c>
      <c r="BK147" s="136">
        <f t="shared" si="8"/>
        <v>0</v>
      </c>
      <c r="BL147" s="13" t="s">
        <v>132</v>
      </c>
      <c r="BM147" s="135" t="s">
        <v>157</v>
      </c>
    </row>
    <row r="148" spans="2:65" s="1" customFormat="1" ht="24" customHeight="1">
      <c r="B148" s="124"/>
      <c r="C148" s="125" t="s">
        <v>158</v>
      </c>
      <c r="D148" s="125" t="s">
        <v>127</v>
      </c>
      <c r="E148" s="126" t="s">
        <v>159</v>
      </c>
      <c r="F148" s="127" t="s">
        <v>160</v>
      </c>
      <c r="G148" s="128" t="s">
        <v>147</v>
      </c>
      <c r="H148" s="129">
        <v>142</v>
      </c>
      <c r="I148" s="130"/>
      <c r="J148" s="130"/>
      <c r="K148" s="127" t="s">
        <v>131</v>
      </c>
      <c r="L148" s="25"/>
      <c r="M148" s="131" t="s">
        <v>1</v>
      </c>
      <c r="N148" s="132" t="s">
        <v>35</v>
      </c>
      <c r="O148" s="133">
        <v>0</v>
      </c>
      <c r="P148" s="133">
        <f t="shared" si="0"/>
        <v>0</v>
      </c>
      <c r="Q148" s="133">
        <v>0</v>
      </c>
      <c r="R148" s="133">
        <f t="shared" si="1"/>
        <v>0</v>
      </c>
      <c r="S148" s="133">
        <v>0</v>
      </c>
      <c r="T148" s="134">
        <f t="shared" si="2"/>
        <v>0</v>
      </c>
      <c r="AR148" s="135" t="s">
        <v>132</v>
      </c>
      <c r="AT148" s="135" t="s">
        <v>127</v>
      </c>
      <c r="AU148" s="135" t="s">
        <v>79</v>
      </c>
      <c r="AY148" s="13" t="s">
        <v>125</v>
      </c>
      <c r="BE148" s="136">
        <f t="shared" si="3"/>
        <v>0</v>
      </c>
      <c r="BF148" s="136">
        <f t="shared" si="4"/>
        <v>0</v>
      </c>
      <c r="BG148" s="136">
        <f t="shared" si="5"/>
        <v>0</v>
      </c>
      <c r="BH148" s="136">
        <f t="shared" si="6"/>
        <v>0</v>
      </c>
      <c r="BI148" s="136">
        <f t="shared" si="7"/>
        <v>0</v>
      </c>
      <c r="BJ148" s="13" t="s">
        <v>77</v>
      </c>
      <c r="BK148" s="136">
        <f t="shared" si="8"/>
        <v>0</v>
      </c>
      <c r="BL148" s="13" t="s">
        <v>132</v>
      </c>
      <c r="BM148" s="135" t="s">
        <v>136</v>
      </c>
    </row>
    <row r="149" spans="2:65" s="11" customFormat="1" ht="22.9" customHeight="1">
      <c r="B149" s="112"/>
      <c r="D149" s="113" t="s">
        <v>69</v>
      </c>
      <c r="E149" s="122" t="s">
        <v>79</v>
      </c>
      <c r="F149" s="122" t="s">
        <v>161</v>
      </c>
      <c r="J149" s="123"/>
      <c r="L149" s="112"/>
      <c r="M149" s="116"/>
      <c r="N149" s="117"/>
      <c r="O149" s="117"/>
      <c r="P149" s="118">
        <f>SUM(P150:P152)</f>
        <v>0</v>
      </c>
      <c r="Q149" s="117"/>
      <c r="R149" s="118">
        <f>SUM(R150:R152)</f>
        <v>0</v>
      </c>
      <c r="S149" s="117"/>
      <c r="T149" s="119">
        <f>SUM(T150:T152)</f>
        <v>0</v>
      </c>
      <c r="AR149" s="113" t="s">
        <v>77</v>
      </c>
      <c r="AT149" s="120" t="s">
        <v>69</v>
      </c>
      <c r="AU149" s="120" t="s">
        <v>77</v>
      </c>
      <c r="AY149" s="113" t="s">
        <v>125</v>
      </c>
      <c r="BK149" s="121">
        <f>SUM(BK150:BK152)</f>
        <v>0</v>
      </c>
    </row>
    <row r="150" spans="2:65" s="1" customFormat="1" ht="24" customHeight="1">
      <c r="B150" s="124"/>
      <c r="C150" s="125" t="s">
        <v>8</v>
      </c>
      <c r="D150" s="125" t="s">
        <v>127</v>
      </c>
      <c r="E150" s="126" t="s">
        <v>162</v>
      </c>
      <c r="F150" s="127" t="s">
        <v>163</v>
      </c>
      <c r="G150" s="128" t="s">
        <v>130</v>
      </c>
      <c r="H150" s="129">
        <v>315</v>
      </c>
      <c r="I150" s="130"/>
      <c r="J150" s="130"/>
      <c r="K150" s="127" t="s">
        <v>131</v>
      </c>
      <c r="L150" s="25"/>
      <c r="M150" s="131" t="s">
        <v>1</v>
      </c>
      <c r="N150" s="132" t="s">
        <v>35</v>
      </c>
      <c r="O150" s="133">
        <v>0</v>
      </c>
      <c r="P150" s="133">
        <f>O150*H150</f>
        <v>0</v>
      </c>
      <c r="Q150" s="133">
        <v>0</v>
      </c>
      <c r="R150" s="133">
        <f>Q150*H150</f>
        <v>0</v>
      </c>
      <c r="S150" s="133">
        <v>0</v>
      </c>
      <c r="T150" s="134">
        <f>S150*H150</f>
        <v>0</v>
      </c>
      <c r="AR150" s="135" t="s">
        <v>132</v>
      </c>
      <c r="AT150" s="135" t="s">
        <v>127</v>
      </c>
      <c r="AU150" s="135" t="s">
        <v>79</v>
      </c>
      <c r="AY150" s="13" t="s">
        <v>125</v>
      </c>
      <c r="BE150" s="136">
        <f>IF(N150="základní",J150,0)</f>
        <v>0</v>
      </c>
      <c r="BF150" s="136">
        <f>IF(N150="snížená",J150,0)</f>
        <v>0</v>
      </c>
      <c r="BG150" s="136">
        <f>IF(N150="zákl. přenesená",J150,0)</f>
        <v>0</v>
      </c>
      <c r="BH150" s="136">
        <f>IF(N150="sníž. přenesená",J150,0)</f>
        <v>0</v>
      </c>
      <c r="BI150" s="136">
        <f>IF(N150="nulová",J150,0)</f>
        <v>0</v>
      </c>
      <c r="BJ150" s="13" t="s">
        <v>77</v>
      </c>
      <c r="BK150" s="136">
        <f>ROUND(I150*H150,2)</f>
        <v>0</v>
      </c>
      <c r="BL150" s="13" t="s">
        <v>132</v>
      </c>
      <c r="BM150" s="135" t="s">
        <v>154</v>
      </c>
    </row>
    <row r="151" spans="2:65" s="1" customFormat="1" ht="16.5" customHeight="1">
      <c r="B151" s="124"/>
      <c r="C151" s="125" t="s">
        <v>164</v>
      </c>
      <c r="D151" s="125" t="s">
        <v>127</v>
      </c>
      <c r="E151" s="126" t="s">
        <v>165</v>
      </c>
      <c r="F151" s="127" t="s">
        <v>166</v>
      </c>
      <c r="G151" s="128" t="s">
        <v>130</v>
      </c>
      <c r="H151" s="129">
        <v>491</v>
      </c>
      <c r="I151" s="130"/>
      <c r="J151" s="130"/>
      <c r="K151" s="127" t="s">
        <v>131</v>
      </c>
      <c r="L151" s="25"/>
      <c r="M151" s="131" t="s">
        <v>1</v>
      </c>
      <c r="N151" s="132" t="s">
        <v>35</v>
      </c>
      <c r="O151" s="133">
        <v>0</v>
      </c>
      <c r="P151" s="133">
        <f>O151*H151</f>
        <v>0</v>
      </c>
      <c r="Q151" s="133">
        <v>0</v>
      </c>
      <c r="R151" s="133">
        <f>Q151*H151</f>
        <v>0</v>
      </c>
      <c r="S151" s="133">
        <v>0</v>
      </c>
      <c r="T151" s="134">
        <f>S151*H151</f>
        <v>0</v>
      </c>
      <c r="AR151" s="135" t="s">
        <v>132</v>
      </c>
      <c r="AT151" s="135" t="s">
        <v>127</v>
      </c>
      <c r="AU151" s="135" t="s">
        <v>79</v>
      </c>
      <c r="AY151" s="13" t="s">
        <v>125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3" t="s">
        <v>77</v>
      </c>
      <c r="BK151" s="136">
        <f>ROUND(I151*H151,2)</f>
        <v>0</v>
      </c>
      <c r="BL151" s="13" t="s">
        <v>132</v>
      </c>
      <c r="BM151" s="135" t="s">
        <v>167</v>
      </c>
    </row>
    <row r="152" spans="2:65" s="1" customFormat="1" ht="24" customHeight="1">
      <c r="B152" s="124"/>
      <c r="C152" s="137" t="s">
        <v>168</v>
      </c>
      <c r="D152" s="137" t="s">
        <v>169</v>
      </c>
      <c r="E152" s="138" t="s">
        <v>170</v>
      </c>
      <c r="F152" s="139" t="s">
        <v>171</v>
      </c>
      <c r="G152" s="140" t="s">
        <v>130</v>
      </c>
      <c r="H152" s="141">
        <v>564.65</v>
      </c>
      <c r="I152" s="142"/>
      <c r="J152" s="142"/>
      <c r="K152" s="139" t="s">
        <v>1</v>
      </c>
      <c r="L152" s="143"/>
      <c r="M152" s="144" t="s">
        <v>1</v>
      </c>
      <c r="N152" s="145" t="s">
        <v>35</v>
      </c>
      <c r="O152" s="133">
        <v>0</v>
      </c>
      <c r="P152" s="133">
        <f>O152*H152</f>
        <v>0</v>
      </c>
      <c r="Q152" s="133">
        <v>0</v>
      </c>
      <c r="R152" s="133">
        <f>Q152*H152</f>
        <v>0</v>
      </c>
      <c r="S152" s="133">
        <v>0</v>
      </c>
      <c r="T152" s="134">
        <f>S152*H152</f>
        <v>0</v>
      </c>
      <c r="AR152" s="135" t="s">
        <v>153</v>
      </c>
      <c r="AT152" s="135" t="s">
        <v>169</v>
      </c>
      <c r="AU152" s="135" t="s">
        <v>79</v>
      </c>
      <c r="AY152" s="13" t="s">
        <v>125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13" t="s">
        <v>77</v>
      </c>
      <c r="BK152" s="136">
        <f>ROUND(I152*H152,2)</f>
        <v>0</v>
      </c>
      <c r="BL152" s="13" t="s">
        <v>132</v>
      </c>
      <c r="BM152" s="135" t="s">
        <v>172</v>
      </c>
    </row>
    <row r="153" spans="2:65" s="11" customFormat="1" ht="22.9" customHeight="1">
      <c r="B153" s="112"/>
      <c r="D153" s="113" t="s">
        <v>69</v>
      </c>
      <c r="E153" s="122" t="s">
        <v>173</v>
      </c>
      <c r="F153" s="122" t="s">
        <v>174</v>
      </c>
      <c r="J153" s="123"/>
      <c r="L153" s="112"/>
      <c r="M153" s="116"/>
      <c r="N153" s="117"/>
      <c r="O153" s="117"/>
      <c r="P153" s="118">
        <v>0</v>
      </c>
      <c r="Q153" s="117"/>
      <c r="R153" s="118">
        <v>0</v>
      </c>
      <c r="S153" s="117"/>
      <c r="T153" s="119">
        <v>0</v>
      </c>
      <c r="AR153" s="113" t="s">
        <v>77</v>
      </c>
      <c r="AT153" s="120" t="s">
        <v>69</v>
      </c>
      <c r="AU153" s="120" t="s">
        <v>77</v>
      </c>
      <c r="AY153" s="113" t="s">
        <v>125</v>
      </c>
      <c r="BK153" s="121">
        <v>0</v>
      </c>
    </row>
    <row r="154" spans="2:65" s="11" customFormat="1" ht="22.9" customHeight="1">
      <c r="B154" s="112"/>
      <c r="D154" s="113" t="s">
        <v>69</v>
      </c>
      <c r="E154" s="122" t="s">
        <v>132</v>
      </c>
      <c r="F154" s="122" t="s">
        <v>175</v>
      </c>
      <c r="J154" s="123"/>
      <c r="L154" s="112"/>
      <c r="M154" s="116"/>
      <c r="N154" s="117"/>
      <c r="O154" s="117"/>
      <c r="P154" s="118">
        <f>P155</f>
        <v>0</v>
      </c>
      <c r="Q154" s="117"/>
      <c r="R154" s="118">
        <f>R155</f>
        <v>0</v>
      </c>
      <c r="S154" s="117"/>
      <c r="T154" s="119">
        <f>T155</f>
        <v>0</v>
      </c>
      <c r="AR154" s="113" t="s">
        <v>77</v>
      </c>
      <c r="AT154" s="120" t="s">
        <v>69</v>
      </c>
      <c r="AU154" s="120" t="s">
        <v>77</v>
      </c>
      <c r="AY154" s="113" t="s">
        <v>125</v>
      </c>
      <c r="BK154" s="121">
        <f>BK155</f>
        <v>0</v>
      </c>
    </row>
    <row r="155" spans="2:65" s="1" customFormat="1" ht="24" customHeight="1">
      <c r="B155" s="124"/>
      <c r="C155" s="125" t="s">
        <v>176</v>
      </c>
      <c r="D155" s="125" t="s">
        <v>127</v>
      </c>
      <c r="E155" s="126" t="s">
        <v>177</v>
      </c>
      <c r="F155" s="127" t="s">
        <v>178</v>
      </c>
      <c r="G155" s="128" t="s">
        <v>152</v>
      </c>
      <c r="H155" s="129">
        <v>112.6</v>
      </c>
      <c r="I155" s="130"/>
      <c r="J155" s="130"/>
      <c r="K155" s="127" t="s">
        <v>131</v>
      </c>
      <c r="L155" s="25"/>
      <c r="M155" s="131" t="s">
        <v>1</v>
      </c>
      <c r="N155" s="132" t="s">
        <v>35</v>
      </c>
      <c r="O155" s="133">
        <v>0</v>
      </c>
      <c r="P155" s="133">
        <f>O155*H155</f>
        <v>0</v>
      </c>
      <c r="Q155" s="133">
        <v>0</v>
      </c>
      <c r="R155" s="133">
        <f>Q155*H155</f>
        <v>0</v>
      </c>
      <c r="S155" s="133">
        <v>0</v>
      </c>
      <c r="T155" s="134">
        <f>S155*H155</f>
        <v>0</v>
      </c>
      <c r="AR155" s="135" t="s">
        <v>132</v>
      </c>
      <c r="AT155" s="135" t="s">
        <v>127</v>
      </c>
      <c r="AU155" s="135" t="s">
        <v>79</v>
      </c>
      <c r="AY155" s="13" t="s">
        <v>125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3" t="s">
        <v>77</v>
      </c>
      <c r="BK155" s="136">
        <f>ROUND(I155*H155,2)</f>
        <v>0</v>
      </c>
      <c r="BL155" s="13" t="s">
        <v>132</v>
      </c>
      <c r="BM155" s="135" t="s">
        <v>179</v>
      </c>
    </row>
    <row r="156" spans="2:65" s="11" customFormat="1" ht="22.9" customHeight="1">
      <c r="B156" s="112"/>
      <c r="D156" s="113" t="s">
        <v>69</v>
      </c>
      <c r="E156" s="122" t="s">
        <v>180</v>
      </c>
      <c r="F156" s="122" t="s">
        <v>181</v>
      </c>
      <c r="J156" s="123"/>
      <c r="L156" s="112"/>
      <c r="M156" s="116"/>
      <c r="N156" s="117"/>
      <c r="O156" s="117"/>
      <c r="P156" s="118">
        <f>SUM(P157:P158)</f>
        <v>0</v>
      </c>
      <c r="Q156" s="117"/>
      <c r="R156" s="118">
        <f>SUM(R157:R158)</f>
        <v>0</v>
      </c>
      <c r="S156" s="117"/>
      <c r="T156" s="119">
        <f>SUM(T157:T158)</f>
        <v>0</v>
      </c>
      <c r="AR156" s="113" t="s">
        <v>77</v>
      </c>
      <c r="AT156" s="120" t="s">
        <v>69</v>
      </c>
      <c r="AU156" s="120" t="s">
        <v>77</v>
      </c>
      <c r="AY156" s="113" t="s">
        <v>125</v>
      </c>
      <c r="BK156" s="121">
        <f>SUM(BK157:BK158)</f>
        <v>0</v>
      </c>
    </row>
    <row r="157" spans="2:65" s="1" customFormat="1" ht="24" customHeight="1">
      <c r="B157" s="124"/>
      <c r="C157" s="125" t="s">
        <v>182</v>
      </c>
      <c r="D157" s="125" t="s">
        <v>127</v>
      </c>
      <c r="E157" s="126" t="s">
        <v>183</v>
      </c>
      <c r="F157" s="127" t="s">
        <v>184</v>
      </c>
      <c r="G157" s="128" t="s">
        <v>130</v>
      </c>
      <c r="H157" s="129">
        <v>220</v>
      </c>
      <c r="I157" s="130"/>
      <c r="J157" s="130"/>
      <c r="K157" s="127" t="s">
        <v>131</v>
      </c>
      <c r="L157" s="25"/>
      <c r="M157" s="131" t="s">
        <v>1</v>
      </c>
      <c r="N157" s="132" t="s">
        <v>35</v>
      </c>
      <c r="O157" s="133">
        <v>0</v>
      </c>
      <c r="P157" s="133">
        <f>O157*H157</f>
        <v>0</v>
      </c>
      <c r="Q157" s="133">
        <v>0</v>
      </c>
      <c r="R157" s="133">
        <f>Q157*H157</f>
        <v>0</v>
      </c>
      <c r="S157" s="133">
        <v>0</v>
      </c>
      <c r="T157" s="134">
        <f>S157*H157</f>
        <v>0</v>
      </c>
      <c r="AR157" s="135" t="s">
        <v>132</v>
      </c>
      <c r="AT157" s="135" t="s">
        <v>127</v>
      </c>
      <c r="AU157" s="135" t="s">
        <v>79</v>
      </c>
      <c r="AY157" s="13" t="s">
        <v>125</v>
      </c>
      <c r="BE157" s="136">
        <f>IF(N157="základní",J157,0)</f>
        <v>0</v>
      </c>
      <c r="BF157" s="136">
        <f>IF(N157="snížená",J157,0)</f>
        <v>0</v>
      </c>
      <c r="BG157" s="136">
        <f>IF(N157="zákl. přenesená",J157,0)</f>
        <v>0</v>
      </c>
      <c r="BH157" s="136">
        <f>IF(N157="sníž. přenesená",J157,0)</f>
        <v>0</v>
      </c>
      <c r="BI157" s="136">
        <f>IF(N157="nulová",J157,0)</f>
        <v>0</v>
      </c>
      <c r="BJ157" s="13" t="s">
        <v>77</v>
      </c>
      <c r="BK157" s="136">
        <f>ROUND(I157*H157,2)</f>
        <v>0</v>
      </c>
      <c r="BL157" s="13" t="s">
        <v>132</v>
      </c>
      <c r="BM157" s="135" t="s">
        <v>185</v>
      </c>
    </row>
    <row r="158" spans="2:65" s="1" customFormat="1" ht="16.5" customHeight="1">
      <c r="B158" s="124"/>
      <c r="C158" s="137" t="s">
        <v>186</v>
      </c>
      <c r="D158" s="137" t="s">
        <v>169</v>
      </c>
      <c r="E158" s="138" t="s">
        <v>187</v>
      </c>
      <c r="F158" s="139" t="s">
        <v>188</v>
      </c>
      <c r="G158" s="140" t="s">
        <v>130</v>
      </c>
      <c r="H158" s="141">
        <v>110</v>
      </c>
      <c r="I158" s="142"/>
      <c r="J158" s="142"/>
      <c r="K158" s="139" t="s">
        <v>1</v>
      </c>
      <c r="L158" s="143"/>
      <c r="M158" s="144" t="s">
        <v>1</v>
      </c>
      <c r="N158" s="145" t="s">
        <v>35</v>
      </c>
      <c r="O158" s="133">
        <v>0</v>
      </c>
      <c r="P158" s="133">
        <f>O158*H158</f>
        <v>0</v>
      </c>
      <c r="Q158" s="133">
        <v>0</v>
      </c>
      <c r="R158" s="133">
        <f>Q158*H158</f>
        <v>0</v>
      </c>
      <c r="S158" s="133">
        <v>0</v>
      </c>
      <c r="T158" s="134">
        <f>S158*H158</f>
        <v>0</v>
      </c>
      <c r="AR158" s="135" t="s">
        <v>153</v>
      </c>
      <c r="AT158" s="135" t="s">
        <v>169</v>
      </c>
      <c r="AU158" s="135" t="s">
        <v>79</v>
      </c>
      <c r="AY158" s="13" t="s">
        <v>125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77</v>
      </c>
      <c r="BK158" s="136">
        <f>ROUND(I158*H158,2)</f>
        <v>0</v>
      </c>
      <c r="BL158" s="13" t="s">
        <v>132</v>
      </c>
      <c r="BM158" s="135" t="s">
        <v>189</v>
      </c>
    </row>
    <row r="159" spans="2:65" s="11" customFormat="1" ht="22.9" customHeight="1">
      <c r="B159" s="112"/>
      <c r="D159" s="113" t="s">
        <v>69</v>
      </c>
      <c r="E159" s="122" t="s">
        <v>139</v>
      </c>
      <c r="F159" s="122" t="s">
        <v>190</v>
      </c>
      <c r="J159" s="123"/>
      <c r="L159" s="112"/>
      <c r="M159" s="116"/>
      <c r="N159" s="117"/>
      <c r="O159" s="117"/>
      <c r="P159" s="118">
        <f>SUM(P160:P168)</f>
        <v>379.31049999999999</v>
      </c>
      <c r="Q159" s="117"/>
      <c r="R159" s="118">
        <f>SUM(R160:R168)</f>
        <v>35.301020000000001</v>
      </c>
      <c r="S159" s="117"/>
      <c r="T159" s="119">
        <f>SUM(T160:T168)</f>
        <v>0</v>
      </c>
      <c r="AR159" s="113" t="s">
        <v>77</v>
      </c>
      <c r="AT159" s="120" t="s">
        <v>69</v>
      </c>
      <c r="AU159" s="120" t="s">
        <v>77</v>
      </c>
      <c r="AY159" s="113" t="s">
        <v>125</v>
      </c>
      <c r="BK159" s="121">
        <f>SUM(BK160:BK168)</f>
        <v>0</v>
      </c>
    </row>
    <row r="160" spans="2:65" s="1" customFormat="1" ht="24" customHeight="1">
      <c r="B160" s="124"/>
      <c r="C160" s="125" t="s">
        <v>191</v>
      </c>
      <c r="D160" s="125" t="s">
        <v>127</v>
      </c>
      <c r="E160" s="126" t="s">
        <v>192</v>
      </c>
      <c r="F160" s="127" t="s">
        <v>193</v>
      </c>
      <c r="G160" s="128" t="s">
        <v>130</v>
      </c>
      <c r="H160" s="129">
        <v>254</v>
      </c>
      <c r="I160" s="130"/>
      <c r="J160" s="130"/>
      <c r="K160" s="127" t="s">
        <v>1</v>
      </c>
      <c r="L160" s="25"/>
      <c r="M160" s="131" t="s">
        <v>1</v>
      </c>
      <c r="N160" s="132" t="s">
        <v>35</v>
      </c>
      <c r="O160" s="133">
        <v>0</v>
      </c>
      <c r="P160" s="133">
        <f t="shared" ref="P160:P168" si="9">O160*H160</f>
        <v>0</v>
      </c>
      <c r="Q160" s="133">
        <v>0</v>
      </c>
      <c r="R160" s="133">
        <f t="shared" ref="R160:R168" si="10">Q160*H160</f>
        <v>0</v>
      </c>
      <c r="S160" s="133">
        <v>0</v>
      </c>
      <c r="T160" s="134">
        <f t="shared" ref="T160:T168" si="11">S160*H160</f>
        <v>0</v>
      </c>
      <c r="AR160" s="135" t="s">
        <v>132</v>
      </c>
      <c r="AT160" s="135" t="s">
        <v>127</v>
      </c>
      <c r="AU160" s="135" t="s">
        <v>79</v>
      </c>
      <c r="AY160" s="13" t="s">
        <v>125</v>
      </c>
      <c r="BE160" s="136">
        <f t="shared" ref="BE160:BE168" si="12">IF(N160="základní",J160,0)</f>
        <v>0</v>
      </c>
      <c r="BF160" s="136">
        <f t="shared" ref="BF160:BF168" si="13">IF(N160="snížená",J160,0)</f>
        <v>0</v>
      </c>
      <c r="BG160" s="136">
        <f t="shared" ref="BG160:BG168" si="14">IF(N160="zákl. přenesená",J160,0)</f>
        <v>0</v>
      </c>
      <c r="BH160" s="136">
        <f t="shared" ref="BH160:BH168" si="15">IF(N160="sníž. přenesená",J160,0)</f>
        <v>0</v>
      </c>
      <c r="BI160" s="136">
        <f t="shared" ref="BI160:BI168" si="16">IF(N160="nulová",J160,0)</f>
        <v>0</v>
      </c>
      <c r="BJ160" s="13" t="s">
        <v>77</v>
      </c>
      <c r="BK160" s="136">
        <f t="shared" ref="BK160:BK168" si="17">ROUND(I160*H160,2)</f>
        <v>0</v>
      </c>
      <c r="BL160" s="13" t="s">
        <v>132</v>
      </c>
      <c r="BM160" s="135" t="s">
        <v>194</v>
      </c>
    </row>
    <row r="161" spans="2:65" s="1" customFormat="1" ht="24" customHeight="1">
      <c r="B161" s="124"/>
      <c r="C161" s="125" t="s">
        <v>195</v>
      </c>
      <c r="D161" s="125" t="s">
        <v>127</v>
      </c>
      <c r="E161" s="126" t="s">
        <v>196</v>
      </c>
      <c r="F161" s="127" t="s">
        <v>197</v>
      </c>
      <c r="G161" s="128" t="s">
        <v>130</v>
      </c>
      <c r="H161" s="129">
        <v>254</v>
      </c>
      <c r="I161" s="130"/>
      <c r="J161" s="130"/>
      <c r="K161" s="127" t="s">
        <v>131</v>
      </c>
      <c r="L161" s="25"/>
      <c r="M161" s="131" t="s">
        <v>1</v>
      </c>
      <c r="N161" s="132" t="s">
        <v>35</v>
      </c>
      <c r="O161" s="133">
        <v>0</v>
      </c>
      <c r="P161" s="133">
        <f t="shared" si="9"/>
        <v>0</v>
      </c>
      <c r="Q161" s="133">
        <v>0</v>
      </c>
      <c r="R161" s="133">
        <f t="shared" si="10"/>
        <v>0</v>
      </c>
      <c r="S161" s="133">
        <v>0</v>
      </c>
      <c r="T161" s="134">
        <f t="shared" si="11"/>
        <v>0</v>
      </c>
      <c r="AR161" s="135" t="s">
        <v>132</v>
      </c>
      <c r="AT161" s="135" t="s">
        <v>127</v>
      </c>
      <c r="AU161" s="135" t="s">
        <v>79</v>
      </c>
      <c r="AY161" s="13" t="s">
        <v>125</v>
      </c>
      <c r="BE161" s="136">
        <f t="shared" si="12"/>
        <v>0</v>
      </c>
      <c r="BF161" s="136">
        <f t="shared" si="13"/>
        <v>0</v>
      </c>
      <c r="BG161" s="136">
        <f t="shared" si="14"/>
        <v>0</v>
      </c>
      <c r="BH161" s="136">
        <f t="shared" si="15"/>
        <v>0</v>
      </c>
      <c r="BI161" s="136">
        <f t="shared" si="16"/>
        <v>0</v>
      </c>
      <c r="BJ161" s="13" t="s">
        <v>77</v>
      </c>
      <c r="BK161" s="136">
        <f t="shared" si="17"/>
        <v>0</v>
      </c>
      <c r="BL161" s="13" t="s">
        <v>132</v>
      </c>
      <c r="BM161" s="135" t="s">
        <v>164</v>
      </c>
    </row>
    <row r="162" spans="2:65" s="1" customFormat="1" ht="24" customHeight="1">
      <c r="B162" s="124"/>
      <c r="C162" s="125" t="s">
        <v>172</v>
      </c>
      <c r="D162" s="125" t="s">
        <v>127</v>
      </c>
      <c r="E162" s="126" t="s">
        <v>198</v>
      </c>
      <c r="F162" s="127" t="s">
        <v>199</v>
      </c>
      <c r="G162" s="128" t="s">
        <v>130</v>
      </c>
      <c r="H162" s="129">
        <v>288.39999999999998</v>
      </c>
      <c r="I162" s="130"/>
      <c r="J162" s="130"/>
      <c r="K162" s="127" t="s">
        <v>1</v>
      </c>
      <c r="L162" s="25"/>
      <c r="M162" s="131" t="s">
        <v>1</v>
      </c>
      <c r="N162" s="132" t="s">
        <v>35</v>
      </c>
      <c r="O162" s="133">
        <v>0</v>
      </c>
      <c r="P162" s="133">
        <f t="shared" si="9"/>
        <v>0</v>
      </c>
      <c r="Q162" s="133">
        <v>0</v>
      </c>
      <c r="R162" s="133">
        <f t="shared" si="10"/>
        <v>0</v>
      </c>
      <c r="S162" s="133">
        <v>0</v>
      </c>
      <c r="T162" s="134">
        <f t="shared" si="11"/>
        <v>0</v>
      </c>
      <c r="AR162" s="135" t="s">
        <v>132</v>
      </c>
      <c r="AT162" s="135" t="s">
        <v>127</v>
      </c>
      <c r="AU162" s="135" t="s">
        <v>79</v>
      </c>
      <c r="AY162" s="13" t="s">
        <v>125</v>
      </c>
      <c r="BE162" s="136">
        <f t="shared" si="12"/>
        <v>0</v>
      </c>
      <c r="BF162" s="136">
        <f t="shared" si="13"/>
        <v>0</v>
      </c>
      <c r="BG162" s="136">
        <f t="shared" si="14"/>
        <v>0</v>
      </c>
      <c r="BH162" s="136">
        <f t="shared" si="15"/>
        <v>0</v>
      </c>
      <c r="BI162" s="136">
        <f t="shared" si="16"/>
        <v>0</v>
      </c>
      <c r="BJ162" s="13" t="s">
        <v>77</v>
      </c>
      <c r="BK162" s="136">
        <f t="shared" si="17"/>
        <v>0</v>
      </c>
      <c r="BL162" s="13" t="s">
        <v>132</v>
      </c>
      <c r="BM162" s="135" t="s">
        <v>158</v>
      </c>
    </row>
    <row r="163" spans="2:65" s="1" customFormat="1" ht="24" customHeight="1">
      <c r="B163" s="124"/>
      <c r="C163" s="125" t="s">
        <v>200</v>
      </c>
      <c r="D163" s="125" t="s">
        <v>127</v>
      </c>
      <c r="E163" s="126" t="s">
        <v>201</v>
      </c>
      <c r="F163" s="127" t="s">
        <v>202</v>
      </c>
      <c r="G163" s="128" t="s">
        <v>130</v>
      </c>
      <c r="H163" s="129">
        <v>196.5</v>
      </c>
      <c r="I163" s="130"/>
      <c r="J163" s="130"/>
      <c r="K163" s="127" t="s">
        <v>1</v>
      </c>
      <c r="L163" s="25"/>
      <c r="M163" s="131" t="s">
        <v>1</v>
      </c>
      <c r="N163" s="132" t="s">
        <v>35</v>
      </c>
      <c r="O163" s="133">
        <v>0.42</v>
      </c>
      <c r="P163" s="133">
        <f t="shared" si="9"/>
        <v>82.53</v>
      </c>
      <c r="Q163" s="133">
        <v>3.15E-2</v>
      </c>
      <c r="R163" s="133">
        <f t="shared" si="10"/>
        <v>6.1897500000000001</v>
      </c>
      <c r="S163" s="133">
        <v>0</v>
      </c>
      <c r="T163" s="134">
        <f t="shared" si="11"/>
        <v>0</v>
      </c>
      <c r="AR163" s="135" t="s">
        <v>132</v>
      </c>
      <c r="AT163" s="135" t="s">
        <v>127</v>
      </c>
      <c r="AU163" s="135" t="s">
        <v>79</v>
      </c>
      <c r="AY163" s="13" t="s">
        <v>125</v>
      </c>
      <c r="BE163" s="136">
        <f t="shared" si="12"/>
        <v>0</v>
      </c>
      <c r="BF163" s="136">
        <f t="shared" si="13"/>
        <v>0</v>
      </c>
      <c r="BG163" s="136">
        <f t="shared" si="14"/>
        <v>0</v>
      </c>
      <c r="BH163" s="136">
        <f t="shared" si="15"/>
        <v>0</v>
      </c>
      <c r="BI163" s="136">
        <f t="shared" si="16"/>
        <v>0</v>
      </c>
      <c r="BJ163" s="13" t="s">
        <v>77</v>
      </c>
      <c r="BK163" s="136">
        <f t="shared" si="17"/>
        <v>0</v>
      </c>
      <c r="BL163" s="13" t="s">
        <v>132</v>
      </c>
      <c r="BM163" s="135" t="s">
        <v>203</v>
      </c>
    </row>
    <row r="164" spans="2:65" s="1" customFormat="1" ht="24" customHeight="1">
      <c r="B164" s="124"/>
      <c r="C164" s="125" t="s">
        <v>204</v>
      </c>
      <c r="D164" s="125" t="s">
        <v>127</v>
      </c>
      <c r="E164" s="126" t="s">
        <v>205</v>
      </c>
      <c r="F164" s="127" t="s">
        <v>206</v>
      </c>
      <c r="G164" s="128" t="s">
        <v>130</v>
      </c>
      <c r="H164" s="129">
        <v>196.5</v>
      </c>
      <c r="I164" s="130"/>
      <c r="J164" s="130"/>
      <c r="K164" s="127" t="s">
        <v>131</v>
      </c>
      <c r="L164" s="25"/>
      <c r="M164" s="131" t="s">
        <v>1</v>
      </c>
      <c r="N164" s="132" t="s">
        <v>35</v>
      </c>
      <c r="O164" s="133">
        <v>0.59299999999999997</v>
      </c>
      <c r="P164" s="133">
        <f t="shared" si="9"/>
        <v>116.52449999999999</v>
      </c>
      <c r="Q164" s="133">
        <v>3.4500000000000003E-2</v>
      </c>
      <c r="R164" s="133">
        <f t="shared" si="10"/>
        <v>6.7792500000000002</v>
      </c>
      <c r="S164" s="133">
        <v>0</v>
      </c>
      <c r="T164" s="134">
        <f t="shared" si="11"/>
        <v>0</v>
      </c>
      <c r="AR164" s="135" t="s">
        <v>132</v>
      </c>
      <c r="AT164" s="135" t="s">
        <v>127</v>
      </c>
      <c r="AU164" s="135" t="s">
        <v>79</v>
      </c>
      <c r="AY164" s="13" t="s">
        <v>125</v>
      </c>
      <c r="BE164" s="136">
        <f t="shared" si="12"/>
        <v>0</v>
      </c>
      <c r="BF164" s="136">
        <f t="shared" si="13"/>
        <v>0</v>
      </c>
      <c r="BG164" s="136">
        <f t="shared" si="14"/>
        <v>0</v>
      </c>
      <c r="BH164" s="136">
        <f t="shared" si="15"/>
        <v>0</v>
      </c>
      <c r="BI164" s="136">
        <f t="shared" si="16"/>
        <v>0</v>
      </c>
      <c r="BJ164" s="13" t="s">
        <v>77</v>
      </c>
      <c r="BK164" s="136">
        <f t="shared" si="17"/>
        <v>0</v>
      </c>
      <c r="BL164" s="13" t="s">
        <v>132</v>
      </c>
      <c r="BM164" s="135" t="s">
        <v>207</v>
      </c>
    </row>
    <row r="165" spans="2:65" s="1" customFormat="1" ht="16.5" customHeight="1">
      <c r="B165" s="124"/>
      <c r="C165" s="125" t="s">
        <v>208</v>
      </c>
      <c r="D165" s="125" t="s">
        <v>127</v>
      </c>
      <c r="E165" s="126" t="s">
        <v>209</v>
      </c>
      <c r="F165" s="127" t="s">
        <v>210</v>
      </c>
      <c r="G165" s="128" t="s">
        <v>130</v>
      </c>
      <c r="H165" s="129">
        <v>196.5</v>
      </c>
      <c r="I165" s="130"/>
      <c r="J165" s="130"/>
      <c r="K165" s="127" t="s">
        <v>131</v>
      </c>
      <c r="L165" s="25"/>
      <c r="M165" s="131" t="s">
        <v>1</v>
      </c>
      <c r="N165" s="132" t="s">
        <v>35</v>
      </c>
      <c r="O165" s="133">
        <v>0.376</v>
      </c>
      <c r="P165" s="133">
        <f t="shared" si="9"/>
        <v>73.884</v>
      </c>
      <c r="Q165" s="133">
        <v>1.6E-2</v>
      </c>
      <c r="R165" s="133">
        <f t="shared" si="10"/>
        <v>3.1440000000000001</v>
      </c>
      <c r="S165" s="133">
        <v>0</v>
      </c>
      <c r="T165" s="134">
        <f t="shared" si="11"/>
        <v>0</v>
      </c>
      <c r="AR165" s="135" t="s">
        <v>132</v>
      </c>
      <c r="AT165" s="135" t="s">
        <v>127</v>
      </c>
      <c r="AU165" s="135" t="s">
        <v>79</v>
      </c>
      <c r="AY165" s="13" t="s">
        <v>125</v>
      </c>
      <c r="BE165" s="136">
        <f t="shared" si="12"/>
        <v>0</v>
      </c>
      <c r="BF165" s="136">
        <f t="shared" si="13"/>
        <v>0</v>
      </c>
      <c r="BG165" s="136">
        <f t="shared" si="14"/>
        <v>0</v>
      </c>
      <c r="BH165" s="136">
        <f t="shared" si="15"/>
        <v>0</v>
      </c>
      <c r="BI165" s="136">
        <f t="shared" si="16"/>
        <v>0</v>
      </c>
      <c r="BJ165" s="13" t="s">
        <v>77</v>
      </c>
      <c r="BK165" s="136">
        <f t="shared" si="17"/>
        <v>0</v>
      </c>
      <c r="BL165" s="13" t="s">
        <v>132</v>
      </c>
      <c r="BM165" s="135" t="s">
        <v>211</v>
      </c>
    </row>
    <row r="166" spans="2:65" s="1" customFormat="1" ht="16.5" customHeight="1">
      <c r="B166" s="124"/>
      <c r="C166" s="125" t="s">
        <v>212</v>
      </c>
      <c r="D166" s="125" t="s">
        <v>127</v>
      </c>
      <c r="E166" s="126" t="s">
        <v>213</v>
      </c>
      <c r="F166" s="127" t="s">
        <v>214</v>
      </c>
      <c r="G166" s="128" t="s">
        <v>130</v>
      </c>
      <c r="H166" s="129">
        <v>131</v>
      </c>
      <c r="I166" s="130"/>
      <c r="J166" s="130"/>
      <c r="K166" s="127" t="s">
        <v>1</v>
      </c>
      <c r="L166" s="25"/>
      <c r="M166" s="131" t="s">
        <v>1</v>
      </c>
      <c r="N166" s="132" t="s">
        <v>35</v>
      </c>
      <c r="O166" s="133">
        <v>0.38600000000000001</v>
      </c>
      <c r="P166" s="133">
        <f t="shared" si="9"/>
        <v>50.566000000000003</v>
      </c>
      <c r="Q166" s="133">
        <v>4.0000000000000001E-3</v>
      </c>
      <c r="R166" s="133">
        <f t="shared" si="10"/>
        <v>0.52400000000000002</v>
      </c>
      <c r="S166" s="133">
        <v>0</v>
      </c>
      <c r="T166" s="134">
        <f t="shared" si="11"/>
        <v>0</v>
      </c>
      <c r="AR166" s="135" t="s">
        <v>132</v>
      </c>
      <c r="AT166" s="135" t="s">
        <v>127</v>
      </c>
      <c r="AU166" s="135" t="s">
        <v>79</v>
      </c>
      <c r="AY166" s="13" t="s">
        <v>125</v>
      </c>
      <c r="BE166" s="136">
        <f t="shared" si="12"/>
        <v>0</v>
      </c>
      <c r="BF166" s="136">
        <f t="shared" si="13"/>
        <v>0</v>
      </c>
      <c r="BG166" s="136">
        <f t="shared" si="14"/>
        <v>0</v>
      </c>
      <c r="BH166" s="136">
        <f t="shared" si="15"/>
        <v>0</v>
      </c>
      <c r="BI166" s="136">
        <f t="shared" si="16"/>
        <v>0</v>
      </c>
      <c r="BJ166" s="13" t="s">
        <v>77</v>
      </c>
      <c r="BK166" s="136">
        <f t="shared" si="17"/>
        <v>0</v>
      </c>
      <c r="BL166" s="13" t="s">
        <v>132</v>
      </c>
      <c r="BM166" s="135" t="s">
        <v>215</v>
      </c>
    </row>
    <row r="167" spans="2:65" s="1" customFormat="1" ht="16.5" customHeight="1">
      <c r="B167" s="124"/>
      <c r="C167" s="125" t="s">
        <v>216</v>
      </c>
      <c r="D167" s="125" t="s">
        <v>127</v>
      </c>
      <c r="E167" s="126" t="s">
        <v>217</v>
      </c>
      <c r="F167" s="127" t="s">
        <v>218</v>
      </c>
      <c r="G167" s="128" t="s">
        <v>130</v>
      </c>
      <c r="H167" s="129">
        <v>196.5</v>
      </c>
      <c r="I167" s="130"/>
      <c r="J167" s="130"/>
      <c r="K167" s="127" t="s">
        <v>131</v>
      </c>
      <c r="L167" s="25"/>
      <c r="M167" s="131" t="s">
        <v>1</v>
      </c>
      <c r="N167" s="132" t="s">
        <v>35</v>
      </c>
      <c r="O167" s="133">
        <v>0.14000000000000001</v>
      </c>
      <c r="P167" s="133">
        <f t="shared" si="9"/>
        <v>27.51</v>
      </c>
      <c r="Q167" s="133">
        <v>0</v>
      </c>
      <c r="R167" s="133">
        <f t="shared" si="10"/>
        <v>0</v>
      </c>
      <c r="S167" s="133">
        <v>0</v>
      </c>
      <c r="T167" s="134">
        <f t="shared" si="11"/>
        <v>0</v>
      </c>
      <c r="AR167" s="135" t="s">
        <v>132</v>
      </c>
      <c r="AT167" s="135" t="s">
        <v>127</v>
      </c>
      <c r="AU167" s="135" t="s">
        <v>79</v>
      </c>
      <c r="AY167" s="13" t="s">
        <v>125</v>
      </c>
      <c r="BE167" s="136">
        <f t="shared" si="12"/>
        <v>0</v>
      </c>
      <c r="BF167" s="136">
        <f t="shared" si="13"/>
        <v>0</v>
      </c>
      <c r="BG167" s="136">
        <f t="shared" si="14"/>
        <v>0</v>
      </c>
      <c r="BH167" s="136">
        <f t="shared" si="15"/>
        <v>0</v>
      </c>
      <c r="BI167" s="136">
        <f t="shared" si="16"/>
        <v>0</v>
      </c>
      <c r="BJ167" s="13" t="s">
        <v>77</v>
      </c>
      <c r="BK167" s="136">
        <f t="shared" si="17"/>
        <v>0</v>
      </c>
      <c r="BL167" s="13" t="s">
        <v>132</v>
      </c>
      <c r="BM167" s="135" t="s">
        <v>219</v>
      </c>
    </row>
    <row r="168" spans="2:65" s="1" customFormat="1" ht="24" customHeight="1">
      <c r="B168" s="124"/>
      <c r="C168" s="125" t="s">
        <v>220</v>
      </c>
      <c r="D168" s="125" t="s">
        <v>127</v>
      </c>
      <c r="E168" s="126" t="s">
        <v>221</v>
      </c>
      <c r="F168" s="127" t="s">
        <v>222</v>
      </c>
      <c r="G168" s="128" t="s">
        <v>130</v>
      </c>
      <c r="H168" s="129">
        <v>54</v>
      </c>
      <c r="I168" s="130"/>
      <c r="J168" s="130"/>
      <c r="K168" s="127" t="s">
        <v>131</v>
      </c>
      <c r="L168" s="25"/>
      <c r="M168" s="131" t="s">
        <v>1</v>
      </c>
      <c r="N168" s="132" t="s">
        <v>35</v>
      </c>
      <c r="O168" s="133">
        <v>0.52400000000000002</v>
      </c>
      <c r="P168" s="133">
        <f t="shared" si="9"/>
        <v>28.295999999999999</v>
      </c>
      <c r="Q168" s="133">
        <v>0.34562999999999999</v>
      </c>
      <c r="R168" s="133">
        <f t="shared" si="10"/>
        <v>18.664020000000001</v>
      </c>
      <c r="S168" s="133">
        <v>0</v>
      </c>
      <c r="T168" s="134">
        <f t="shared" si="11"/>
        <v>0</v>
      </c>
      <c r="AR168" s="135" t="s">
        <v>132</v>
      </c>
      <c r="AT168" s="135" t="s">
        <v>127</v>
      </c>
      <c r="AU168" s="135" t="s">
        <v>79</v>
      </c>
      <c r="AY168" s="13" t="s">
        <v>125</v>
      </c>
      <c r="BE168" s="136">
        <f t="shared" si="12"/>
        <v>0</v>
      </c>
      <c r="BF168" s="136">
        <f t="shared" si="13"/>
        <v>0</v>
      </c>
      <c r="BG168" s="136">
        <f t="shared" si="14"/>
        <v>0</v>
      </c>
      <c r="BH168" s="136">
        <f t="shared" si="15"/>
        <v>0</v>
      </c>
      <c r="BI168" s="136">
        <f t="shared" si="16"/>
        <v>0</v>
      </c>
      <c r="BJ168" s="13" t="s">
        <v>77</v>
      </c>
      <c r="BK168" s="136">
        <f t="shared" si="17"/>
        <v>0</v>
      </c>
      <c r="BL168" s="13" t="s">
        <v>132</v>
      </c>
      <c r="BM168" s="135" t="s">
        <v>223</v>
      </c>
    </row>
    <row r="169" spans="2:65" s="11" customFormat="1" ht="22.9" customHeight="1">
      <c r="B169" s="112"/>
      <c r="D169" s="113" t="s">
        <v>69</v>
      </c>
      <c r="E169" s="122" t="s">
        <v>153</v>
      </c>
      <c r="F169" s="122" t="s">
        <v>224</v>
      </c>
      <c r="J169" s="123"/>
      <c r="L169" s="112"/>
      <c r="M169" s="116"/>
      <c r="N169" s="117"/>
      <c r="O169" s="117"/>
      <c r="P169" s="118">
        <f>SUM(P170:P172)</f>
        <v>0</v>
      </c>
      <c r="Q169" s="117"/>
      <c r="R169" s="118">
        <f>SUM(R170:R172)</f>
        <v>0</v>
      </c>
      <c r="S169" s="117"/>
      <c r="T169" s="119">
        <f>SUM(T170:T172)</f>
        <v>0</v>
      </c>
      <c r="AR169" s="113" t="s">
        <v>77</v>
      </c>
      <c r="AT169" s="120" t="s">
        <v>69</v>
      </c>
      <c r="AU169" s="120" t="s">
        <v>77</v>
      </c>
      <c r="AY169" s="113" t="s">
        <v>125</v>
      </c>
      <c r="BK169" s="121">
        <f>SUM(BK170:BK172)</f>
        <v>0</v>
      </c>
    </row>
    <row r="170" spans="2:65" s="1" customFormat="1" ht="16.5" customHeight="1">
      <c r="B170" s="124"/>
      <c r="C170" s="125" t="s">
        <v>225</v>
      </c>
      <c r="D170" s="125" t="s">
        <v>127</v>
      </c>
      <c r="E170" s="126" t="s">
        <v>226</v>
      </c>
      <c r="F170" s="127" t="s">
        <v>227</v>
      </c>
      <c r="G170" s="128" t="s">
        <v>147</v>
      </c>
      <c r="H170" s="129">
        <v>163</v>
      </c>
      <c r="I170" s="130"/>
      <c r="J170" s="130"/>
      <c r="K170" s="127" t="s">
        <v>131</v>
      </c>
      <c r="L170" s="25"/>
      <c r="M170" s="131" t="s">
        <v>1</v>
      </c>
      <c r="N170" s="132" t="s">
        <v>35</v>
      </c>
      <c r="O170" s="133">
        <v>0</v>
      </c>
      <c r="P170" s="133">
        <f>O170*H170</f>
        <v>0</v>
      </c>
      <c r="Q170" s="133">
        <v>0</v>
      </c>
      <c r="R170" s="133">
        <f>Q170*H170</f>
        <v>0</v>
      </c>
      <c r="S170" s="133">
        <v>0</v>
      </c>
      <c r="T170" s="134">
        <f>S170*H170</f>
        <v>0</v>
      </c>
      <c r="AR170" s="135" t="s">
        <v>132</v>
      </c>
      <c r="AT170" s="135" t="s">
        <v>127</v>
      </c>
      <c r="AU170" s="135" t="s">
        <v>79</v>
      </c>
      <c r="AY170" s="13" t="s">
        <v>125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77</v>
      </c>
      <c r="BK170" s="136">
        <f>ROUND(I170*H170,2)</f>
        <v>0</v>
      </c>
      <c r="BL170" s="13" t="s">
        <v>132</v>
      </c>
      <c r="BM170" s="135" t="s">
        <v>228</v>
      </c>
    </row>
    <row r="171" spans="2:65" s="1" customFormat="1" ht="24" customHeight="1">
      <c r="B171" s="124"/>
      <c r="C171" s="125" t="s">
        <v>228</v>
      </c>
      <c r="D171" s="125" t="s">
        <v>127</v>
      </c>
      <c r="E171" s="126" t="s">
        <v>229</v>
      </c>
      <c r="F171" s="127" t="s">
        <v>230</v>
      </c>
      <c r="G171" s="128" t="s">
        <v>147</v>
      </c>
      <c r="H171" s="129">
        <v>163</v>
      </c>
      <c r="I171" s="130"/>
      <c r="J171" s="130"/>
      <c r="K171" s="127" t="s">
        <v>131</v>
      </c>
      <c r="L171" s="25"/>
      <c r="M171" s="131" t="s">
        <v>1</v>
      </c>
      <c r="N171" s="132" t="s">
        <v>35</v>
      </c>
      <c r="O171" s="133">
        <v>0</v>
      </c>
      <c r="P171" s="133">
        <f>O171*H171</f>
        <v>0</v>
      </c>
      <c r="Q171" s="133">
        <v>0</v>
      </c>
      <c r="R171" s="133">
        <f>Q171*H171</f>
        <v>0</v>
      </c>
      <c r="S171" s="133">
        <v>0</v>
      </c>
      <c r="T171" s="134">
        <f>S171*H171</f>
        <v>0</v>
      </c>
      <c r="AR171" s="135" t="s">
        <v>132</v>
      </c>
      <c r="AT171" s="135" t="s">
        <v>127</v>
      </c>
      <c r="AU171" s="135" t="s">
        <v>79</v>
      </c>
      <c r="AY171" s="13" t="s">
        <v>125</v>
      </c>
      <c r="BE171" s="136">
        <f>IF(N171="základní",J171,0)</f>
        <v>0</v>
      </c>
      <c r="BF171" s="136">
        <f>IF(N171="snížená",J171,0)</f>
        <v>0</v>
      </c>
      <c r="BG171" s="136">
        <f>IF(N171="zákl. přenesená",J171,0)</f>
        <v>0</v>
      </c>
      <c r="BH171" s="136">
        <f>IF(N171="sníž. přenesená",J171,0)</f>
        <v>0</v>
      </c>
      <c r="BI171" s="136">
        <f>IF(N171="nulová",J171,0)</f>
        <v>0</v>
      </c>
      <c r="BJ171" s="13" t="s">
        <v>77</v>
      </c>
      <c r="BK171" s="136">
        <f>ROUND(I171*H171,2)</f>
        <v>0</v>
      </c>
      <c r="BL171" s="13" t="s">
        <v>132</v>
      </c>
      <c r="BM171" s="135" t="s">
        <v>225</v>
      </c>
    </row>
    <row r="172" spans="2:65" s="1" customFormat="1" ht="24" customHeight="1">
      <c r="B172" s="124"/>
      <c r="C172" s="125" t="s">
        <v>231</v>
      </c>
      <c r="D172" s="125" t="s">
        <v>127</v>
      </c>
      <c r="E172" s="126" t="s">
        <v>232</v>
      </c>
      <c r="F172" s="127" t="s">
        <v>233</v>
      </c>
      <c r="G172" s="128" t="s">
        <v>234</v>
      </c>
      <c r="H172" s="129">
        <v>6</v>
      </c>
      <c r="I172" s="130"/>
      <c r="J172" s="130"/>
      <c r="K172" s="127" t="s">
        <v>131</v>
      </c>
      <c r="L172" s="25"/>
      <c r="M172" s="131" t="s">
        <v>1</v>
      </c>
      <c r="N172" s="132" t="s">
        <v>35</v>
      </c>
      <c r="O172" s="133">
        <v>0</v>
      </c>
      <c r="P172" s="133">
        <f>O172*H172</f>
        <v>0</v>
      </c>
      <c r="Q172" s="133">
        <v>0</v>
      </c>
      <c r="R172" s="133">
        <f>Q172*H172</f>
        <v>0</v>
      </c>
      <c r="S172" s="133">
        <v>0</v>
      </c>
      <c r="T172" s="134">
        <f>S172*H172</f>
        <v>0</v>
      </c>
      <c r="AR172" s="135" t="s">
        <v>132</v>
      </c>
      <c r="AT172" s="135" t="s">
        <v>127</v>
      </c>
      <c r="AU172" s="135" t="s">
        <v>79</v>
      </c>
      <c r="AY172" s="13" t="s">
        <v>125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77</v>
      </c>
      <c r="BK172" s="136">
        <f>ROUND(I172*H172,2)</f>
        <v>0</v>
      </c>
      <c r="BL172" s="13" t="s">
        <v>132</v>
      </c>
      <c r="BM172" s="135" t="s">
        <v>235</v>
      </c>
    </row>
    <row r="173" spans="2:65" s="11" customFormat="1" ht="22.9" customHeight="1">
      <c r="B173" s="112"/>
      <c r="D173" s="113" t="s">
        <v>69</v>
      </c>
      <c r="E173" s="122" t="s">
        <v>236</v>
      </c>
      <c r="F173" s="122" t="s">
        <v>237</v>
      </c>
      <c r="J173" s="123"/>
      <c r="L173" s="112"/>
      <c r="M173" s="116"/>
      <c r="N173" s="117"/>
      <c r="O173" s="117"/>
      <c r="P173" s="118">
        <f>SUM(P174:P181)</f>
        <v>127.57199999999999</v>
      </c>
      <c r="Q173" s="117"/>
      <c r="R173" s="118">
        <f>SUM(R174:R181)</f>
        <v>7.7333400000000001</v>
      </c>
      <c r="S173" s="117"/>
      <c r="T173" s="119">
        <f>SUM(T174:T181)</f>
        <v>25.741499999999998</v>
      </c>
      <c r="AR173" s="113" t="s">
        <v>77</v>
      </c>
      <c r="AT173" s="120" t="s">
        <v>69</v>
      </c>
      <c r="AU173" s="120" t="s">
        <v>77</v>
      </c>
      <c r="AY173" s="113" t="s">
        <v>125</v>
      </c>
      <c r="BK173" s="121">
        <f>SUM(BK174:BK181)</f>
        <v>0</v>
      </c>
    </row>
    <row r="174" spans="2:65" s="1" customFormat="1" ht="24" customHeight="1">
      <c r="B174" s="124"/>
      <c r="C174" s="125" t="s">
        <v>238</v>
      </c>
      <c r="D174" s="125" t="s">
        <v>127</v>
      </c>
      <c r="E174" s="126" t="s">
        <v>239</v>
      </c>
      <c r="F174" s="127" t="s">
        <v>240</v>
      </c>
      <c r="G174" s="128" t="s">
        <v>147</v>
      </c>
      <c r="H174" s="129">
        <v>54</v>
      </c>
      <c r="I174" s="130"/>
      <c r="J174" s="130"/>
      <c r="K174" s="127" t="s">
        <v>1</v>
      </c>
      <c r="L174" s="25"/>
      <c r="M174" s="131" t="s">
        <v>1</v>
      </c>
      <c r="N174" s="132" t="s">
        <v>35</v>
      </c>
      <c r="O174" s="133">
        <v>0.28100000000000003</v>
      </c>
      <c r="P174" s="133">
        <f t="shared" ref="P174:P181" si="18">O174*H174</f>
        <v>15.174000000000001</v>
      </c>
      <c r="Q174" s="133">
        <v>0.14321</v>
      </c>
      <c r="R174" s="133">
        <f t="shared" ref="R174:R181" si="19">Q174*H174</f>
        <v>7.7333400000000001</v>
      </c>
      <c r="S174" s="133">
        <v>0</v>
      </c>
      <c r="T174" s="134">
        <f t="shared" ref="T174:T181" si="20">S174*H174</f>
        <v>0</v>
      </c>
      <c r="AR174" s="135" t="s">
        <v>132</v>
      </c>
      <c r="AT174" s="135" t="s">
        <v>127</v>
      </c>
      <c r="AU174" s="135" t="s">
        <v>79</v>
      </c>
      <c r="AY174" s="13" t="s">
        <v>125</v>
      </c>
      <c r="BE174" s="136">
        <f t="shared" ref="BE174:BE181" si="21">IF(N174="základní",J174,0)</f>
        <v>0</v>
      </c>
      <c r="BF174" s="136">
        <f t="shared" ref="BF174:BF181" si="22">IF(N174="snížená",J174,0)</f>
        <v>0</v>
      </c>
      <c r="BG174" s="136">
        <f t="shared" ref="BG174:BG181" si="23">IF(N174="zákl. přenesená",J174,0)</f>
        <v>0</v>
      </c>
      <c r="BH174" s="136">
        <f t="shared" ref="BH174:BH181" si="24">IF(N174="sníž. přenesená",J174,0)</f>
        <v>0</v>
      </c>
      <c r="BI174" s="136">
        <f t="shared" ref="BI174:BI181" si="25">IF(N174="nulová",J174,0)</f>
        <v>0</v>
      </c>
      <c r="BJ174" s="13" t="s">
        <v>77</v>
      </c>
      <c r="BK174" s="136">
        <f t="shared" ref="BK174:BK181" si="26">ROUND(I174*H174,2)</f>
        <v>0</v>
      </c>
      <c r="BL174" s="13" t="s">
        <v>132</v>
      </c>
      <c r="BM174" s="135" t="s">
        <v>241</v>
      </c>
    </row>
    <row r="175" spans="2:65" s="1" customFormat="1" ht="36" customHeight="1">
      <c r="B175" s="124"/>
      <c r="C175" s="125" t="s">
        <v>242</v>
      </c>
      <c r="D175" s="125" t="s">
        <v>127</v>
      </c>
      <c r="E175" s="126" t="s">
        <v>243</v>
      </c>
      <c r="F175" s="127" t="s">
        <v>244</v>
      </c>
      <c r="G175" s="128" t="s">
        <v>130</v>
      </c>
      <c r="H175" s="129">
        <v>196.5</v>
      </c>
      <c r="I175" s="130"/>
      <c r="J175" s="130"/>
      <c r="K175" s="127" t="s">
        <v>131</v>
      </c>
      <c r="L175" s="25"/>
      <c r="M175" s="131" t="s">
        <v>1</v>
      </c>
      <c r="N175" s="132" t="s">
        <v>35</v>
      </c>
      <c r="O175" s="133">
        <v>0.22</v>
      </c>
      <c r="P175" s="133">
        <f t="shared" si="18"/>
        <v>43.23</v>
      </c>
      <c r="Q175" s="133">
        <v>0</v>
      </c>
      <c r="R175" s="133">
        <f t="shared" si="19"/>
        <v>0</v>
      </c>
      <c r="S175" s="133">
        <v>5.8999999999999997E-2</v>
      </c>
      <c r="T175" s="134">
        <f t="shared" si="20"/>
        <v>11.593499999999999</v>
      </c>
      <c r="AR175" s="135" t="s">
        <v>132</v>
      </c>
      <c r="AT175" s="135" t="s">
        <v>127</v>
      </c>
      <c r="AU175" s="135" t="s">
        <v>79</v>
      </c>
      <c r="AY175" s="13" t="s">
        <v>125</v>
      </c>
      <c r="BE175" s="136">
        <f t="shared" si="21"/>
        <v>0</v>
      </c>
      <c r="BF175" s="136">
        <f t="shared" si="22"/>
        <v>0</v>
      </c>
      <c r="BG175" s="136">
        <f t="shared" si="23"/>
        <v>0</v>
      </c>
      <c r="BH175" s="136">
        <f t="shared" si="24"/>
        <v>0</v>
      </c>
      <c r="BI175" s="136">
        <f t="shared" si="25"/>
        <v>0</v>
      </c>
      <c r="BJ175" s="13" t="s">
        <v>77</v>
      </c>
      <c r="BK175" s="136">
        <f t="shared" si="26"/>
        <v>0</v>
      </c>
      <c r="BL175" s="13" t="s">
        <v>132</v>
      </c>
      <c r="BM175" s="135" t="s">
        <v>245</v>
      </c>
    </row>
    <row r="176" spans="2:65" s="1" customFormat="1" ht="36" customHeight="1">
      <c r="B176" s="124"/>
      <c r="C176" s="125" t="s">
        <v>246</v>
      </c>
      <c r="D176" s="125" t="s">
        <v>127</v>
      </c>
      <c r="E176" s="126" t="s">
        <v>247</v>
      </c>
      <c r="F176" s="127" t="s">
        <v>248</v>
      </c>
      <c r="G176" s="128" t="s">
        <v>130</v>
      </c>
      <c r="H176" s="129">
        <v>196.5</v>
      </c>
      <c r="I176" s="130"/>
      <c r="J176" s="130"/>
      <c r="K176" s="127" t="s">
        <v>131</v>
      </c>
      <c r="L176" s="25"/>
      <c r="M176" s="131" t="s">
        <v>1</v>
      </c>
      <c r="N176" s="132" t="s">
        <v>35</v>
      </c>
      <c r="O176" s="133">
        <v>0.35199999999999998</v>
      </c>
      <c r="P176" s="133">
        <f t="shared" si="18"/>
        <v>69.167999999999992</v>
      </c>
      <c r="Q176" s="133">
        <v>0</v>
      </c>
      <c r="R176" s="133">
        <f t="shared" si="19"/>
        <v>0</v>
      </c>
      <c r="S176" s="133">
        <v>7.1999999999999995E-2</v>
      </c>
      <c r="T176" s="134">
        <f t="shared" si="20"/>
        <v>14.148</v>
      </c>
      <c r="AR176" s="135" t="s">
        <v>132</v>
      </c>
      <c r="AT176" s="135" t="s">
        <v>127</v>
      </c>
      <c r="AU176" s="135" t="s">
        <v>79</v>
      </c>
      <c r="AY176" s="13" t="s">
        <v>125</v>
      </c>
      <c r="BE176" s="136">
        <f t="shared" si="21"/>
        <v>0</v>
      </c>
      <c r="BF176" s="136">
        <f t="shared" si="22"/>
        <v>0</v>
      </c>
      <c r="BG176" s="136">
        <f t="shared" si="23"/>
        <v>0</v>
      </c>
      <c r="BH176" s="136">
        <f t="shared" si="24"/>
        <v>0</v>
      </c>
      <c r="BI176" s="136">
        <f t="shared" si="25"/>
        <v>0</v>
      </c>
      <c r="BJ176" s="13" t="s">
        <v>77</v>
      </c>
      <c r="BK176" s="136">
        <f t="shared" si="26"/>
        <v>0</v>
      </c>
      <c r="BL176" s="13" t="s">
        <v>132</v>
      </c>
      <c r="BM176" s="135" t="s">
        <v>249</v>
      </c>
    </row>
    <row r="177" spans="2:65" s="1" customFormat="1" ht="24" customHeight="1">
      <c r="B177" s="124"/>
      <c r="C177" s="125" t="s">
        <v>250</v>
      </c>
      <c r="D177" s="125" t="s">
        <v>127</v>
      </c>
      <c r="E177" s="126" t="s">
        <v>251</v>
      </c>
      <c r="F177" s="127" t="s">
        <v>252</v>
      </c>
      <c r="G177" s="128" t="s">
        <v>130</v>
      </c>
      <c r="H177" s="129">
        <v>254</v>
      </c>
      <c r="I177" s="130"/>
      <c r="J177" s="130"/>
      <c r="K177" s="127" t="s">
        <v>131</v>
      </c>
      <c r="L177" s="25"/>
      <c r="M177" s="131" t="s">
        <v>1</v>
      </c>
      <c r="N177" s="132" t="s">
        <v>35</v>
      </c>
      <c r="O177" s="133">
        <v>0</v>
      </c>
      <c r="P177" s="133">
        <f t="shared" si="18"/>
        <v>0</v>
      </c>
      <c r="Q177" s="133">
        <v>0</v>
      </c>
      <c r="R177" s="133">
        <f t="shared" si="19"/>
        <v>0</v>
      </c>
      <c r="S177" s="133">
        <v>0</v>
      </c>
      <c r="T177" s="134">
        <f t="shared" si="20"/>
        <v>0</v>
      </c>
      <c r="AR177" s="135" t="s">
        <v>132</v>
      </c>
      <c r="AT177" s="135" t="s">
        <v>127</v>
      </c>
      <c r="AU177" s="135" t="s">
        <v>79</v>
      </c>
      <c r="AY177" s="13" t="s">
        <v>125</v>
      </c>
      <c r="BE177" s="136">
        <f t="shared" si="21"/>
        <v>0</v>
      </c>
      <c r="BF177" s="136">
        <f t="shared" si="22"/>
        <v>0</v>
      </c>
      <c r="BG177" s="136">
        <f t="shared" si="23"/>
        <v>0</v>
      </c>
      <c r="BH177" s="136">
        <f t="shared" si="24"/>
        <v>0</v>
      </c>
      <c r="BI177" s="136">
        <f t="shared" si="25"/>
        <v>0</v>
      </c>
      <c r="BJ177" s="13" t="s">
        <v>77</v>
      </c>
      <c r="BK177" s="136">
        <f t="shared" si="26"/>
        <v>0</v>
      </c>
      <c r="BL177" s="13" t="s">
        <v>132</v>
      </c>
      <c r="BM177" s="135" t="s">
        <v>253</v>
      </c>
    </row>
    <row r="178" spans="2:65" s="1" customFormat="1" ht="16.5" customHeight="1">
      <c r="B178" s="124"/>
      <c r="C178" s="125" t="s">
        <v>254</v>
      </c>
      <c r="D178" s="125" t="s">
        <v>127</v>
      </c>
      <c r="E178" s="126" t="s">
        <v>255</v>
      </c>
      <c r="F178" s="127" t="s">
        <v>256</v>
      </c>
      <c r="G178" s="128" t="s">
        <v>130</v>
      </c>
      <c r="H178" s="129">
        <v>242</v>
      </c>
      <c r="I178" s="130"/>
      <c r="J178" s="130"/>
      <c r="K178" s="127" t="s">
        <v>131</v>
      </c>
      <c r="L178" s="25"/>
      <c r="M178" s="131" t="s">
        <v>1</v>
      </c>
      <c r="N178" s="132" t="s">
        <v>35</v>
      </c>
      <c r="O178" s="133">
        <v>0</v>
      </c>
      <c r="P178" s="133">
        <f t="shared" si="18"/>
        <v>0</v>
      </c>
      <c r="Q178" s="133">
        <v>0</v>
      </c>
      <c r="R178" s="133">
        <f t="shared" si="19"/>
        <v>0</v>
      </c>
      <c r="S178" s="133">
        <v>0</v>
      </c>
      <c r="T178" s="134">
        <f t="shared" si="20"/>
        <v>0</v>
      </c>
      <c r="AR178" s="135" t="s">
        <v>132</v>
      </c>
      <c r="AT178" s="135" t="s">
        <v>127</v>
      </c>
      <c r="AU178" s="135" t="s">
        <v>79</v>
      </c>
      <c r="AY178" s="13" t="s">
        <v>125</v>
      </c>
      <c r="BE178" s="136">
        <f t="shared" si="21"/>
        <v>0</v>
      </c>
      <c r="BF178" s="136">
        <f t="shared" si="22"/>
        <v>0</v>
      </c>
      <c r="BG178" s="136">
        <f t="shared" si="23"/>
        <v>0</v>
      </c>
      <c r="BH178" s="136">
        <f t="shared" si="24"/>
        <v>0</v>
      </c>
      <c r="BI178" s="136">
        <f t="shared" si="25"/>
        <v>0</v>
      </c>
      <c r="BJ178" s="13" t="s">
        <v>77</v>
      </c>
      <c r="BK178" s="136">
        <f t="shared" si="26"/>
        <v>0</v>
      </c>
      <c r="BL178" s="13" t="s">
        <v>132</v>
      </c>
      <c r="BM178" s="135" t="s">
        <v>250</v>
      </c>
    </row>
    <row r="179" spans="2:65" s="1" customFormat="1" ht="24" customHeight="1">
      <c r="B179" s="124"/>
      <c r="C179" s="125" t="s">
        <v>235</v>
      </c>
      <c r="D179" s="125" t="s">
        <v>127</v>
      </c>
      <c r="E179" s="126" t="s">
        <v>257</v>
      </c>
      <c r="F179" s="127" t="s">
        <v>258</v>
      </c>
      <c r="G179" s="128" t="s">
        <v>130</v>
      </c>
      <c r="H179" s="129">
        <v>254</v>
      </c>
      <c r="I179" s="130"/>
      <c r="J179" s="130"/>
      <c r="K179" s="127" t="s">
        <v>131</v>
      </c>
      <c r="L179" s="25"/>
      <c r="M179" s="131" t="s">
        <v>1</v>
      </c>
      <c r="N179" s="132" t="s">
        <v>35</v>
      </c>
      <c r="O179" s="133">
        <v>0</v>
      </c>
      <c r="P179" s="133">
        <f t="shared" si="18"/>
        <v>0</v>
      </c>
      <c r="Q179" s="133">
        <v>0</v>
      </c>
      <c r="R179" s="133">
        <f t="shared" si="19"/>
        <v>0</v>
      </c>
      <c r="S179" s="133">
        <v>0</v>
      </c>
      <c r="T179" s="134">
        <f t="shared" si="20"/>
        <v>0</v>
      </c>
      <c r="AR179" s="135" t="s">
        <v>132</v>
      </c>
      <c r="AT179" s="135" t="s">
        <v>127</v>
      </c>
      <c r="AU179" s="135" t="s">
        <v>79</v>
      </c>
      <c r="AY179" s="13" t="s">
        <v>125</v>
      </c>
      <c r="BE179" s="136">
        <f t="shared" si="21"/>
        <v>0</v>
      </c>
      <c r="BF179" s="136">
        <f t="shared" si="22"/>
        <v>0</v>
      </c>
      <c r="BG179" s="136">
        <f t="shared" si="23"/>
        <v>0</v>
      </c>
      <c r="BH179" s="136">
        <f t="shared" si="24"/>
        <v>0</v>
      </c>
      <c r="BI179" s="136">
        <f t="shared" si="25"/>
        <v>0</v>
      </c>
      <c r="BJ179" s="13" t="s">
        <v>77</v>
      </c>
      <c r="BK179" s="136">
        <f t="shared" si="26"/>
        <v>0</v>
      </c>
      <c r="BL179" s="13" t="s">
        <v>132</v>
      </c>
      <c r="BM179" s="135" t="s">
        <v>259</v>
      </c>
    </row>
    <row r="180" spans="2:65" s="1" customFormat="1" ht="24" customHeight="1">
      <c r="B180" s="124"/>
      <c r="C180" s="125" t="s">
        <v>260</v>
      </c>
      <c r="D180" s="125" t="s">
        <v>127</v>
      </c>
      <c r="E180" s="126" t="s">
        <v>261</v>
      </c>
      <c r="F180" s="127" t="s">
        <v>262</v>
      </c>
      <c r="G180" s="128" t="s">
        <v>147</v>
      </c>
      <c r="H180" s="129">
        <v>483</v>
      </c>
      <c r="I180" s="130"/>
      <c r="J180" s="130"/>
      <c r="K180" s="127" t="s">
        <v>131</v>
      </c>
      <c r="L180" s="25"/>
      <c r="M180" s="131" t="s">
        <v>1</v>
      </c>
      <c r="N180" s="132" t="s">
        <v>35</v>
      </c>
      <c r="O180" s="133">
        <v>0</v>
      </c>
      <c r="P180" s="133">
        <f t="shared" si="18"/>
        <v>0</v>
      </c>
      <c r="Q180" s="133">
        <v>0</v>
      </c>
      <c r="R180" s="133">
        <f t="shared" si="19"/>
        <v>0</v>
      </c>
      <c r="S180" s="133">
        <v>0</v>
      </c>
      <c r="T180" s="134">
        <f t="shared" si="20"/>
        <v>0</v>
      </c>
      <c r="AR180" s="135" t="s">
        <v>132</v>
      </c>
      <c r="AT180" s="135" t="s">
        <v>127</v>
      </c>
      <c r="AU180" s="135" t="s">
        <v>79</v>
      </c>
      <c r="AY180" s="13" t="s">
        <v>125</v>
      </c>
      <c r="BE180" s="136">
        <f t="shared" si="21"/>
        <v>0</v>
      </c>
      <c r="BF180" s="136">
        <f t="shared" si="22"/>
        <v>0</v>
      </c>
      <c r="BG180" s="136">
        <f t="shared" si="23"/>
        <v>0</v>
      </c>
      <c r="BH180" s="136">
        <f t="shared" si="24"/>
        <v>0</v>
      </c>
      <c r="BI180" s="136">
        <f t="shared" si="25"/>
        <v>0</v>
      </c>
      <c r="BJ180" s="13" t="s">
        <v>77</v>
      </c>
      <c r="BK180" s="136">
        <f t="shared" si="26"/>
        <v>0</v>
      </c>
      <c r="BL180" s="13" t="s">
        <v>132</v>
      </c>
      <c r="BM180" s="135" t="s">
        <v>263</v>
      </c>
    </row>
    <row r="181" spans="2:65" s="1" customFormat="1" ht="24" customHeight="1">
      <c r="B181" s="124"/>
      <c r="C181" s="125" t="s">
        <v>253</v>
      </c>
      <c r="D181" s="125" t="s">
        <v>127</v>
      </c>
      <c r="E181" s="126" t="s">
        <v>264</v>
      </c>
      <c r="F181" s="127" t="s">
        <v>265</v>
      </c>
      <c r="G181" s="128" t="s">
        <v>147</v>
      </c>
      <c r="H181" s="129">
        <v>156</v>
      </c>
      <c r="I181" s="130"/>
      <c r="J181" s="130"/>
      <c r="K181" s="127" t="s">
        <v>131</v>
      </c>
      <c r="L181" s="25"/>
      <c r="M181" s="131" t="s">
        <v>1</v>
      </c>
      <c r="N181" s="132" t="s">
        <v>35</v>
      </c>
      <c r="O181" s="133">
        <v>0</v>
      </c>
      <c r="P181" s="133">
        <f t="shared" si="18"/>
        <v>0</v>
      </c>
      <c r="Q181" s="133">
        <v>0</v>
      </c>
      <c r="R181" s="133">
        <f t="shared" si="19"/>
        <v>0</v>
      </c>
      <c r="S181" s="133">
        <v>0</v>
      </c>
      <c r="T181" s="134">
        <f t="shared" si="20"/>
        <v>0</v>
      </c>
      <c r="AR181" s="135" t="s">
        <v>132</v>
      </c>
      <c r="AT181" s="135" t="s">
        <v>127</v>
      </c>
      <c r="AU181" s="135" t="s">
        <v>79</v>
      </c>
      <c r="AY181" s="13" t="s">
        <v>125</v>
      </c>
      <c r="BE181" s="136">
        <f t="shared" si="21"/>
        <v>0</v>
      </c>
      <c r="BF181" s="136">
        <f t="shared" si="22"/>
        <v>0</v>
      </c>
      <c r="BG181" s="136">
        <f t="shared" si="23"/>
        <v>0</v>
      </c>
      <c r="BH181" s="136">
        <f t="shared" si="24"/>
        <v>0</v>
      </c>
      <c r="BI181" s="136">
        <f t="shared" si="25"/>
        <v>0</v>
      </c>
      <c r="BJ181" s="13" t="s">
        <v>77</v>
      </c>
      <c r="BK181" s="136">
        <f t="shared" si="26"/>
        <v>0</v>
      </c>
      <c r="BL181" s="13" t="s">
        <v>132</v>
      </c>
      <c r="BM181" s="135" t="s">
        <v>266</v>
      </c>
    </row>
    <row r="182" spans="2:65" s="11" customFormat="1" ht="22.9" customHeight="1">
      <c r="B182" s="112"/>
      <c r="D182" s="113" t="s">
        <v>69</v>
      </c>
      <c r="E182" s="122" t="s">
        <v>267</v>
      </c>
      <c r="F182" s="122" t="s">
        <v>268</v>
      </c>
      <c r="J182" s="123"/>
      <c r="L182" s="112"/>
      <c r="M182" s="116"/>
      <c r="N182" s="117"/>
      <c r="O182" s="117"/>
      <c r="P182" s="118">
        <f>SUM(P183:P185)</f>
        <v>520.58789999999999</v>
      </c>
      <c r="Q182" s="117"/>
      <c r="R182" s="118">
        <f>SUM(R183:R185)</f>
        <v>0</v>
      </c>
      <c r="S182" s="117"/>
      <c r="T182" s="119">
        <f>SUM(T183:T185)</f>
        <v>0</v>
      </c>
      <c r="AR182" s="113" t="s">
        <v>77</v>
      </c>
      <c r="AT182" s="120" t="s">
        <v>69</v>
      </c>
      <c r="AU182" s="120" t="s">
        <v>77</v>
      </c>
      <c r="AY182" s="113" t="s">
        <v>125</v>
      </c>
      <c r="BK182" s="121">
        <f>SUM(BK183:BK185)</f>
        <v>0</v>
      </c>
    </row>
    <row r="183" spans="2:65" s="1" customFormat="1" ht="24" customHeight="1">
      <c r="B183" s="124"/>
      <c r="C183" s="125" t="s">
        <v>269</v>
      </c>
      <c r="D183" s="125" t="s">
        <v>127</v>
      </c>
      <c r="E183" s="126" t="s">
        <v>270</v>
      </c>
      <c r="F183" s="127" t="s">
        <v>271</v>
      </c>
      <c r="G183" s="128" t="s">
        <v>272</v>
      </c>
      <c r="H183" s="129">
        <v>183.46100000000001</v>
      </c>
      <c r="I183" s="130"/>
      <c r="J183" s="130"/>
      <c r="K183" s="127" t="s">
        <v>131</v>
      </c>
      <c r="L183" s="25"/>
      <c r="M183" s="131" t="s">
        <v>1</v>
      </c>
      <c r="N183" s="132" t="s">
        <v>35</v>
      </c>
      <c r="O183" s="133">
        <v>0</v>
      </c>
      <c r="P183" s="133">
        <f>O183*H183</f>
        <v>0</v>
      </c>
      <c r="Q183" s="133">
        <v>0</v>
      </c>
      <c r="R183" s="133">
        <f>Q183*H183</f>
        <v>0</v>
      </c>
      <c r="S183" s="133">
        <v>0</v>
      </c>
      <c r="T183" s="134">
        <f>S183*H183</f>
        <v>0</v>
      </c>
      <c r="AR183" s="135" t="s">
        <v>132</v>
      </c>
      <c r="AT183" s="135" t="s">
        <v>127</v>
      </c>
      <c r="AU183" s="135" t="s">
        <v>79</v>
      </c>
      <c r="AY183" s="13" t="s">
        <v>125</v>
      </c>
      <c r="BE183" s="136">
        <f>IF(N183="základní",J183,0)</f>
        <v>0</v>
      </c>
      <c r="BF183" s="136">
        <f>IF(N183="snížená",J183,0)</f>
        <v>0</v>
      </c>
      <c r="BG183" s="136">
        <f>IF(N183="zákl. přenesená",J183,0)</f>
        <v>0</v>
      </c>
      <c r="BH183" s="136">
        <f>IF(N183="sníž. přenesená",J183,0)</f>
        <v>0</v>
      </c>
      <c r="BI183" s="136">
        <f>IF(N183="nulová",J183,0)</f>
        <v>0</v>
      </c>
      <c r="BJ183" s="13" t="s">
        <v>77</v>
      </c>
      <c r="BK183" s="136">
        <f>ROUND(I183*H183,2)</f>
        <v>0</v>
      </c>
      <c r="BL183" s="13" t="s">
        <v>132</v>
      </c>
      <c r="BM183" s="135" t="s">
        <v>273</v>
      </c>
    </row>
    <row r="184" spans="2:65" s="1" customFormat="1" ht="24" customHeight="1">
      <c r="B184" s="124"/>
      <c r="C184" s="125" t="s">
        <v>274</v>
      </c>
      <c r="D184" s="125" t="s">
        <v>127</v>
      </c>
      <c r="E184" s="126" t="s">
        <v>275</v>
      </c>
      <c r="F184" s="127" t="s">
        <v>276</v>
      </c>
      <c r="G184" s="128" t="s">
        <v>272</v>
      </c>
      <c r="H184" s="129">
        <v>826.33</v>
      </c>
      <c r="I184" s="130"/>
      <c r="J184" s="130"/>
      <c r="K184" s="127" t="s">
        <v>131</v>
      </c>
      <c r="L184" s="25"/>
      <c r="M184" s="131" t="s">
        <v>1</v>
      </c>
      <c r="N184" s="132" t="s">
        <v>35</v>
      </c>
      <c r="O184" s="133">
        <v>0.63</v>
      </c>
      <c r="P184" s="133">
        <f>O184*H184</f>
        <v>520.58789999999999</v>
      </c>
      <c r="Q184" s="133">
        <v>0</v>
      </c>
      <c r="R184" s="133">
        <f>Q184*H184</f>
        <v>0</v>
      </c>
      <c r="S184" s="133">
        <v>0</v>
      </c>
      <c r="T184" s="134">
        <f>S184*H184</f>
        <v>0</v>
      </c>
      <c r="AR184" s="135" t="s">
        <v>132</v>
      </c>
      <c r="AT184" s="135" t="s">
        <v>127</v>
      </c>
      <c r="AU184" s="135" t="s">
        <v>79</v>
      </c>
      <c r="AY184" s="13" t="s">
        <v>125</v>
      </c>
      <c r="BE184" s="136">
        <f>IF(N184="základní",J184,0)</f>
        <v>0</v>
      </c>
      <c r="BF184" s="136">
        <f>IF(N184="snížená",J184,0)</f>
        <v>0</v>
      </c>
      <c r="BG184" s="136">
        <f>IF(N184="zákl. přenesená",J184,0)</f>
        <v>0</v>
      </c>
      <c r="BH184" s="136">
        <f>IF(N184="sníž. přenesená",J184,0)</f>
        <v>0</v>
      </c>
      <c r="BI184" s="136">
        <f>IF(N184="nulová",J184,0)</f>
        <v>0</v>
      </c>
      <c r="BJ184" s="13" t="s">
        <v>77</v>
      </c>
      <c r="BK184" s="136">
        <f>ROUND(I184*H184,2)</f>
        <v>0</v>
      </c>
      <c r="BL184" s="13" t="s">
        <v>132</v>
      </c>
      <c r="BM184" s="135" t="s">
        <v>277</v>
      </c>
    </row>
    <row r="185" spans="2:65" s="1" customFormat="1" ht="16.5" customHeight="1">
      <c r="B185" s="124"/>
      <c r="C185" s="125" t="s">
        <v>278</v>
      </c>
      <c r="D185" s="125" t="s">
        <v>127</v>
      </c>
      <c r="E185" s="126" t="s">
        <v>279</v>
      </c>
      <c r="F185" s="127" t="s">
        <v>280</v>
      </c>
      <c r="G185" s="128" t="s">
        <v>272</v>
      </c>
      <c r="H185" s="129">
        <v>1009.7910000000001</v>
      </c>
      <c r="I185" s="130"/>
      <c r="J185" s="130"/>
      <c r="K185" s="127" t="s">
        <v>131</v>
      </c>
      <c r="L185" s="25"/>
      <c r="M185" s="131" t="s">
        <v>1</v>
      </c>
      <c r="N185" s="132" t="s">
        <v>35</v>
      </c>
      <c r="O185" s="133">
        <v>0</v>
      </c>
      <c r="P185" s="133">
        <f>O185*H185</f>
        <v>0</v>
      </c>
      <c r="Q185" s="133">
        <v>0</v>
      </c>
      <c r="R185" s="133">
        <f>Q185*H185</f>
        <v>0</v>
      </c>
      <c r="S185" s="133">
        <v>0</v>
      </c>
      <c r="T185" s="134">
        <f>S185*H185</f>
        <v>0</v>
      </c>
      <c r="AR185" s="135" t="s">
        <v>132</v>
      </c>
      <c r="AT185" s="135" t="s">
        <v>127</v>
      </c>
      <c r="AU185" s="135" t="s">
        <v>79</v>
      </c>
      <c r="AY185" s="13" t="s">
        <v>125</v>
      </c>
      <c r="BE185" s="136">
        <f>IF(N185="základní",J185,0)</f>
        <v>0</v>
      </c>
      <c r="BF185" s="136">
        <f>IF(N185="snížená",J185,0)</f>
        <v>0</v>
      </c>
      <c r="BG185" s="136">
        <f>IF(N185="zákl. přenesená",J185,0)</f>
        <v>0</v>
      </c>
      <c r="BH185" s="136">
        <f>IF(N185="sníž. přenesená",J185,0)</f>
        <v>0</v>
      </c>
      <c r="BI185" s="136">
        <f>IF(N185="nulová",J185,0)</f>
        <v>0</v>
      </c>
      <c r="BJ185" s="13" t="s">
        <v>77</v>
      </c>
      <c r="BK185" s="136">
        <f>ROUND(I185*H185,2)</f>
        <v>0</v>
      </c>
      <c r="BL185" s="13" t="s">
        <v>132</v>
      </c>
      <c r="BM185" s="135" t="s">
        <v>281</v>
      </c>
    </row>
    <row r="186" spans="2:65" s="11" customFormat="1" ht="22.9" customHeight="1">
      <c r="B186" s="112"/>
      <c r="D186" s="113" t="s">
        <v>69</v>
      </c>
      <c r="E186" s="122" t="s">
        <v>282</v>
      </c>
      <c r="F186" s="122" t="s">
        <v>283</v>
      </c>
      <c r="J186" s="123"/>
      <c r="L186" s="112"/>
      <c r="M186" s="116"/>
      <c r="N186" s="117"/>
      <c r="O186" s="117"/>
      <c r="P186" s="118">
        <f>SUM(P187:P189)</f>
        <v>43.254194999999996</v>
      </c>
      <c r="Q186" s="117"/>
      <c r="R186" s="118">
        <f>SUM(R187:R189)</f>
        <v>0</v>
      </c>
      <c r="S186" s="117"/>
      <c r="T186" s="119">
        <f>SUM(T187:T189)</f>
        <v>0</v>
      </c>
      <c r="AR186" s="113" t="s">
        <v>77</v>
      </c>
      <c r="AT186" s="120" t="s">
        <v>69</v>
      </c>
      <c r="AU186" s="120" t="s">
        <v>77</v>
      </c>
      <c r="AY186" s="113" t="s">
        <v>125</v>
      </c>
      <c r="BK186" s="121">
        <f>SUM(BK187:BK189)</f>
        <v>0</v>
      </c>
    </row>
    <row r="187" spans="2:65" s="1" customFormat="1" ht="16.5" customHeight="1">
      <c r="B187" s="124"/>
      <c r="C187" s="125" t="s">
        <v>284</v>
      </c>
      <c r="D187" s="125" t="s">
        <v>127</v>
      </c>
      <c r="E187" s="126" t="s">
        <v>285</v>
      </c>
      <c r="F187" s="127" t="s">
        <v>286</v>
      </c>
      <c r="G187" s="128" t="s">
        <v>272</v>
      </c>
      <c r="H187" s="129">
        <v>76.23</v>
      </c>
      <c r="I187" s="130"/>
      <c r="J187" s="130"/>
      <c r="K187" s="127" t="s">
        <v>131</v>
      </c>
      <c r="L187" s="25"/>
      <c r="M187" s="131" t="s">
        <v>1</v>
      </c>
      <c r="N187" s="132" t="s">
        <v>35</v>
      </c>
      <c r="O187" s="133">
        <v>0</v>
      </c>
      <c r="P187" s="133">
        <f>O187*H187</f>
        <v>0</v>
      </c>
      <c r="Q187" s="133">
        <v>0</v>
      </c>
      <c r="R187" s="133">
        <f>Q187*H187</f>
        <v>0</v>
      </c>
      <c r="S187" s="133">
        <v>0</v>
      </c>
      <c r="T187" s="134">
        <f>S187*H187</f>
        <v>0</v>
      </c>
      <c r="AR187" s="135" t="s">
        <v>132</v>
      </c>
      <c r="AT187" s="135" t="s">
        <v>127</v>
      </c>
      <c r="AU187" s="135" t="s">
        <v>79</v>
      </c>
      <c r="AY187" s="13" t="s">
        <v>125</v>
      </c>
      <c r="BE187" s="136">
        <f>IF(N187="základní",J187,0)</f>
        <v>0</v>
      </c>
      <c r="BF187" s="136">
        <f>IF(N187="snížená",J187,0)</f>
        <v>0</v>
      </c>
      <c r="BG187" s="136">
        <f>IF(N187="zákl. přenesená",J187,0)</f>
        <v>0</v>
      </c>
      <c r="BH187" s="136">
        <f>IF(N187="sníž. přenesená",J187,0)</f>
        <v>0</v>
      </c>
      <c r="BI187" s="136">
        <f>IF(N187="nulová",J187,0)</f>
        <v>0</v>
      </c>
      <c r="BJ187" s="13" t="s">
        <v>77</v>
      </c>
      <c r="BK187" s="136">
        <f>ROUND(I187*H187,2)</f>
        <v>0</v>
      </c>
      <c r="BL187" s="13" t="s">
        <v>132</v>
      </c>
      <c r="BM187" s="135" t="s">
        <v>278</v>
      </c>
    </row>
    <row r="188" spans="2:65" s="1" customFormat="1" ht="24" customHeight="1">
      <c r="B188" s="124"/>
      <c r="C188" s="125" t="s">
        <v>287</v>
      </c>
      <c r="D188" s="125" t="s">
        <v>127</v>
      </c>
      <c r="E188" s="126" t="s">
        <v>288</v>
      </c>
      <c r="F188" s="127" t="s">
        <v>289</v>
      </c>
      <c r="G188" s="128" t="s">
        <v>272</v>
      </c>
      <c r="H188" s="129">
        <v>76.23</v>
      </c>
      <c r="I188" s="130"/>
      <c r="J188" s="130"/>
      <c r="K188" s="127" t="s">
        <v>131</v>
      </c>
      <c r="L188" s="25"/>
      <c r="M188" s="131" t="s">
        <v>1</v>
      </c>
      <c r="N188" s="132" t="s">
        <v>35</v>
      </c>
      <c r="O188" s="133">
        <v>0</v>
      </c>
      <c r="P188" s="133">
        <f>O188*H188</f>
        <v>0</v>
      </c>
      <c r="Q188" s="133">
        <v>0</v>
      </c>
      <c r="R188" s="133">
        <f>Q188*H188</f>
        <v>0</v>
      </c>
      <c r="S188" s="133">
        <v>0</v>
      </c>
      <c r="T188" s="134">
        <f>S188*H188</f>
        <v>0</v>
      </c>
      <c r="AR188" s="135" t="s">
        <v>132</v>
      </c>
      <c r="AT188" s="135" t="s">
        <v>127</v>
      </c>
      <c r="AU188" s="135" t="s">
        <v>79</v>
      </c>
      <c r="AY188" s="13" t="s">
        <v>125</v>
      </c>
      <c r="BE188" s="136">
        <f>IF(N188="základní",J188,0)</f>
        <v>0</v>
      </c>
      <c r="BF188" s="136">
        <f>IF(N188="snížená",J188,0)</f>
        <v>0</v>
      </c>
      <c r="BG188" s="136">
        <f>IF(N188="zákl. přenesená",J188,0)</f>
        <v>0</v>
      </c>
      <c r="BH188" s="136">
        <f>IF(N188="sníž. přenesená",J188,0)</f>
        <v>0</v>
      </c>
      <c r="BI188" s="136">
        <f>IF(N188="nulová",J188,0)</f>
        <v>0</v>
      </c>
      <c r="BJ188" s="13" t="s">
        <v>77</v>
      </c>
      <c r="BK188" s="136">
        <f>ROUND(I188*H188,2)</f>
        <v>0</v>
      </c>
      <c r="BL188" s="13" t="s">
        <v>132</v>
      </c>
      <c r="BM188" s="135" t="s">
        <v>287</v>
      </c>
    </row>
    <row r="189" spans="2:65" s="1" customFormat="1" ht="24" customHeight="1">
      <c r="B189" s="124"/>
      <c r="C189" s="125" t="s">
        <v>290</v>
      </c>
      <c r="D189" s="125" t="s">
        <v>127</v>
      </c>
      <c r="E189" s="126" t="s">
        <v>291</v>
      </c>
      <c r="F189" s="127" t="s">
        <v>292</v>
      </c>
      <c r="G189" s="128" t="s">
        <v>272</v>
      </c>
      <c r="H189" s="129">
        <v>43.039000000000001</v>
      </c>
      <c r="I189" s="130"/>
      <c r="J189" s="130"/>
      <c r="K189" s="127" t="s">
        <v>131</v>
      </c>
      <c r="L189" s="25"/>
      <c r="M189" s="131" t="s">
        <v>1</v>
      </c>
      <c r="N189" s="132" t="s">
        <v>35</v>
      </c>
      <c r="O189" s="133">
        <v>1.0049999999999999</v>
      </c>
      <c r="P189" s="133">
        <f>O189*H189</f>
        <v>43.254194999999996</v>
      </c>
      <c r="Q189" s="133">
        <v>0</v>
      </c>
      <c r="R189" s="133">
        <f>Q189*H189</f>
        <v>0</v>
      </c>
      <c r="S189" s="133">
        <v>0</v>
      </c>
      <c r="T189" s="134">
        <f>S189*H189</f>
        <v>0</v>
      </c>
      <c r="AR189" s="135" t="s">
        <v>132</v>
      </c>
      <c r="AT189" s="135" t="s">
        <v>127</v>
      </c>
      <c r="AU189" s="135" t="s">
        <v>79</v>
      </c>
      <c r="AY189" s="13" t="s">
        <v>125</v>
      </c>
      <c r="BE189" s="136">
        <f>IF(N189="základní",J189,0)</f>
        <v>0</v>
      </c>
      <c r="BF189" s="136">
        <f>IF(N189="snížená",J189,0)</f>
        <v>0</v>
      </c>
      <c r="BG189" s="136">
        <f>IF(N189="zákl. přenesená",J189,0)</f>
        <v>0</v>
      </c>
      <c r="BH189" s="136">
        <f>IF(N189="sníž. přenesená",J189,0)</f>
        <v>0</v>
      </c>
      <c r="BI189" s="136">
        <f>IF(N189="nulová",J189,0)</f>
        <v>0</v>
      </c>
      <c r="BJ189" s="13" t="s">
        <v>77</v>
      </c>
      <c r="BK189" s="136">
        <f>ROUND(I189*H189,2)</f>
        <v>0</v>
      </c>
      <c r="BL189" s="13" t="s">
        <v>132</v>
      </c>
      <c r="BM189" s="135" t="s">
        <v>293</v>
      </c>
    </row>
    <row r="190" spans="2:65" s="11" customFormat="1" ht="25.9" customHeight="1">
      <c r="B190" s="112"/>
      <c r="D190" s="113" t="s">
        <v>69</v>
      </c>
      <c r="E190" s="114" t="s">
        <v>294</v>
      </c>
      <c r="F190" s="114" t="s">
        <v>295</v>
      </c>
      <c r="J190" s="115"/>
      <c r="L190" s="112"/>
      <c r="M190" s="116"/>
      <c r="N190" s="117"/>
      <c r="O190" s="117"/>
      <c r="P190" s="118">
        <f>P191+P202+P207+P211</f>
        <v>62.730980000000002</v>
      </c>
      <c r="Q190" s="117"/>
      <c r="R190" s="118">
        <f>R191+R202+R207+R211</f>
        <v>0.80599999999999994</v>
      </c>
      <c r="S190" s="117"/>
      <c r="T190" s="119">
        <f>T191+T202+T207+T211</f>
        <v>0</v>
      </c>
      <c r="AR190" s="113" t="s">
        <v>79</v>
      </c>
      <c r="AT190" s="120" t="s">
        <v>69</v>
      </c>
      <c r="AU190" s="120" t="s">
        <v>70</v>
      </c>
      <c r="AY190" s="113" t="s">
        <v>125</v>
      </c>
      <c r="BK190" s="121">
        <f>BK191+BK202+BK207+BK211</f>
        <v>0</v>
      </c>
    </row>
    <row r="191" spans="2:65" s="11" customFormat="1" ht="22.9" customHeight="1">
      <c r="B191" s="112"/>
      <c r="D191" s="113" t="s">
        <v>69</v>
      </c>
      <c r="E191" s="122" t="s">
        <v>296</v>
      </c>
      <c r="F191" s="122" t="s">
        <v>297</v>
      </c>
      <c r="J191" s="123"/>
      <c r="L191" s="112"/>
      <c r="M191" s="116"/>
      <c r="N191" s="117"/>
      <c r="O191" s="117"/>
      <c r="P191" s="118">
        <f>SUM(P192:P201)</f>
        <v>0</v>
      </c>
      <c r="Q191" s="117"/>
      <c r="R191" s="118">
        <f>SUM(R192:R201)</f>
        <v>0</v>
      </c>
      <c r="S191" s="117"/>
      <c r="T191" s="119">
        <f>SUM(T192:T201)</f>
        <v>0</v>
      </c>
      <c r="AR191" s="113" t="s">
        <v>79</v>
      </c>
      <c r="AT191" s="120" t="s">
        <v>69</v>
      </c>
      <c r="AU191" s="120" t="s">
        <v>77</v>
      </c>
      <c r="AY191" s="113" t="s">
        <v>125</v>
      </c>
      <c r="BK191" s="121">
        <f>SUM(BK192:BK201)</f>
        <v>0</v>
      </c>
    </row>
    <row r="192" spans="2:65" s="1" customFormat="1" ht="24" customHeight="1">
      <c r="B192" s="124"/>
      <c r="C192" s="125" t="s">
        <v>7</v>
      </c>
      <c r="D192" s="125" t="s">
        <v>127</v>
      </c>
      <c r="E192" s="126" t="s">
        <v>298</v>
      </c>
      <c r="F192" s="127" t="s">
        <v>299</v>
      </c>
      <c r="G192" s="128" t="s">
        <v>130</v>
      </c>
      <c r="H192" s="129">
        <v>720</v>
      </c>
      <c r="I192" s="130"/>
      <c r="J192" s="130"/>
      <c r="K192" s="127" t="s">
        <v>131</v>
      </c>
      <c r="L192" s="25"/>
      <c r="M192" s="131" t="s">
        <v>1</v>
      </c>
      <c r="N192" s="132" t="s">
        <v>35</v>
      </c>
      <c r="O192" s="133">
        <v>0</v>
      </c>
      <c r="P192" s="133">
        <f t="shared" ref="P192:P201" si="27">O192*H192</f>
        <v>0</v>
      </c>
      <c r="Q192" s="133">
        <v>0</v>
      </c>
      <c r="R192" s="133">
        <f t="shared" ref="R192:R201" si="28">Q192*H192</f>
        <v>0</v>
      </c>
      <c r="S192" s="133">
        <v>0</v>
      </c>
      <c r="T192" s="134">
        <f t="shared" ref="T192:T201" si="29">S192*H192</f>
        <v>0</v>
      </c>
      <c r="AR192" s="135" t="s">
        <v>167</v>
      </c>
      <c r="AT192" s="135" t="s">
        <v>127</v>
      </c>
      <c r="AU192" s="135" t="s">
        <v>79</v>
      </c>
      <c r="AY192" s="13" t="s">
        <v>125</v>
      </c>
      <c r="BE192" s="136">
        <f t="shared" ref="BE192:BE201" si="30">IF(N192="základní",J192,0)</f>
        <v>0</v>
      </c>
      <c r="BF192" s="136">
        <f t="shared" ref="BF192:BF201" si="31">IF(N192="snížená",J192,0)</f>
        <v>0</v>
      </c>
      <c r="BG192" s="136">
        <f t="shared" ref="BG192:BG201" si="32">IF(N192="zákl. přenesená",J192,0)</f>
        <v>0</v>
      </c>
      <c r="BH192" s="136">
        <f t="shared" ref="BH192:BH201" si="33">IF(N192="sníž. přenesená",J192,0)</f>
        <v>0</v>
      </c>
      <c r="BI192" s="136">
        <f t="shared" ref="BI192:BI201" si="34">IF(N192="nulová",J192,0)</f>
        <v>0</v>
      </c>
      <c r="BJ192" s="13" t="s">
        <v>77</v>
      </c>
      <c r="BK192" s="136">
        <f t="shared" ref="BK192:BK201" si="35">ROUND(I192*H192,2)</f>
        <v>0</v>
      </c>
      <c r="BL192" s="13" t="s">
        <v>167</v>
      </c>
      <c r="BM192" s="135" t="s">
        <v>186</v>
      </c>
    </row>
    <row r="193" spans="2:65" s="1" customFormat="1" ht="24" customHeight="1">
      <c r="B193" s="124"/>
      <c r="C193" s="137" t="s">
        <v>194</v>
      </c>
      <c r="D193" s="137" t="s">
        <v>169</v>
      </c>
      <c r="E193" s="138" t="s">
        <v>300</v>
      </c>
      <c r="F193" s="139" t="s">
        <v>301</v>
      </c>
      <c r="G193" s="140" t="s">
        <v>130</v>
      </c>
      <c r="H193" s="141">
        <v>165.48</v>
      </c>
      <c r="I193" s="142"/>
      <c r="J193" s="142"/>
      <c r="K193" s="139" t="s">
        <v>1</v>
      </c>
      <c r="L193" s="143"/>
      <c r="M193" s="144" t="s">
        <v>1</v>
      </c>
      <c r="N193" s="145" t="s">
        <v>35</v>
      </c>
      <c r="O193" s="133">
        <v>0</v>
      </c>
      <c r="P193" s="133">
        <f t="shared" si="27"/>
        <v>0</v>
      </c>
      <c r="Q193" s="133">
        <v>0</v>
      </c>
      <c r="R193" s="133">
        <f t="shared" si="28"/>
        <v>0</v>
      </c>
      <c r="S193" s="133">
        <v>0</v>
      </c>
      <c r="T193" s="134">
        <f t="shared" si="29"/>
        <v>0</v>
      </c>
      <c r="AR193" s="135" t="s">
        <v>228</v>
      </c>
      <c r="AT193" s="135" t="s">
        <v>169</v>
      </c>
      <c r="AU193" s="135" t="s">
        <v>79</v>
      </c>
      <c r="AY193" s="13" t="s">
        <v>125</v>
      </c>
      <c r="BE193" s="136">
        <f t="shared" si="30"/>
        <v>0</v>
      </c>
      <c r="BF193" s="136">
        <f t="shared" si="31"/>
        <v>0</v>
      </c>
      <c r="BG193" s="136">
        <f t="shared" si="32"/>
        <v>0</v>
      </c>
      <c r="BH193" s="136">
        <f t="shared" si="33"/>
        <v>0</v>
      </c>
      <c r="BI193" s="136">
        <f t="shared" si="34"/>
        <v>0</v>
      </c>
      <c r="BJ193" s="13" t="s">
        <v>77</v>
      </c>
      <c r="BK193" s="136">
        <f t="shared" si="35"/>
        <v>0</v>
      </c>
      <c r="BL193" s="13" t="s">
        <v>167</v>
      </c>
      <c r="BM193" s="135" t="s">
        <v>302</v>
      </c>
    </row>
    <row r="194" spans="2:65" s="1" customFormat="1" ht="24" customHeight="1">
      <c r="B194" s="124"/>
      <c r="C194" s="137" t="s">
        <v>185</v>
      </c>
      <c r="D194" s="137" t="s">
        <v>169</v>
      </c>
      <c r="E194" s="138" t="s">
        <v>303</v>
      </c>
      <c r="F194" s="139" t="s">
        <v>304</v>
      </c>
      <c r="G194" s="140" t="s">
        <v>130</v>
      </c>
      <c r="H194" s="141">
        <v>432</v>
      </c>
      <c r="I194" s="142"/>
      <c r="J194" s="142"/>
      <c r="K194" s="139" t="s">
        <v>1</v>
      </c>
      <c r="L194" s="143"/>
      <c r="M194" s="144" t="s">
        <v>1</v>
      </c>
      <c r="N194" s="145" t="s">
        <v>35</v>
      </c>
      <c r="O194" s="133">
        <v>0</v>
      </c>
      <c r="P194" s="133">
        <f t="shared" si="27"/>
        <v>0</v>
      </c>
      <c r="Q194" s="133">
        <v>0</v>
      </c>
      <c r="R194" s="133">
        <f t="shared" si="28"/>
        <v>0</v>
      </c>
      <c r="S194" s="133">
        <v>0</v>
      </c>
      <c r="T194" s="134">
        <f t="shared" si="29"/>
        <v>0</v>
      </c>
      <c r="AR194" s="135" t="s">
        <v>228</v>
      </c>
      <c r="AT194" s="135" t="s">
        <v>169</v>
      </c>
      <c r="AU194" s="135" t="s">
        <v>79</v>
      </c>
      <c r="AY194" s="13" t="s">
        <v>125</v>
      </c>
      <c r="BE194" s="136">
        <f t="shared" si="30"/>
        <v>0</v>
      </c>
      <c r="BF194" s="136">
        <f t="shared" si="31"/>
        <v>0</v>
      </c>
      <c r="BG194" s="136">
        <f t="shared" si="32"/>
        <v>0</v>
      </c>
      <c r="BH194" s="136">
        <f t="shared" si="33"/>
        <v>0</v>
      </c>
      <c r="BI194" s="136">
        <f t="shared" si="34"/>
        <v>0</v>
      </c>
      <c r="BJ194" s="13" t="s">
        <v>77</v>
      </c>
      <c r="BK194" s="136">
        <f t="shared" si="35"/>
        <v>0</v>
      </c>
      <c r="BL194" s="13" t="s">
        <v>167</v>
      </c>
      <c r="BM194" s="135" t="s">
        <v>305</v>
      </c>
    </row>
    <row r="195" spans="2:65" s="1" customFormat="1" ht="24" customHeight="1">
      <c r="B195" s="124"/>
      <c r="C195" s="125" t="s">
        <v>139</v>
      </c>
      <c r="D195" s="125" t="s">
        <v>127</v>
      </c>
      <c r="E195" s="126" t="s">
        <v>306</v>
      </c>
      <c r="F195" s="127" t="s">
        <v>307</v>
      </c>
      <c r="G195" s="128" t="s">
        <v>130</v>
      </c>
      <c r="H195" s="129">
        <v>360</v>
      </c>
      <c r="I195" s="130"/>
      <c r="J195" s="130"/>
      <c r="K195" s="127" t="s">
        <v>131</v>
      </c>
      <c r="L195" s="25"/>
      <c r="M195" s="131" t="s">
        <v>1</v>
      </c>
      <c r="N195" s="132" t="s">
        <v>35</v>
      </c>
      <c r="O195" s="133">
        <v>0</v>
      </c>
      <c r="P195" s="133">
        <f t="shared" si="27"/>
        <v>0</v>
      </c>
      <c r="Q195" s="133">
        <v>0</v>
      </c>
      <c r="R195" s="133">
        <f t="shared" si="28"/>
        <v>0</v>
      </c>
      <c r="S195" s="133">
        <v>0</v>
      </c>
      <c r="T195" s="134">
        <f t="shared" si="29"/>
        <v>0</v>
      </c>
      <c r="AR195" s="135" t="s">
        <v>167</v>
      </c>
      <c r="AT195" s="135" t="s">
        <v>127</v>
      </c>
      <c r="AU195" s="135" t="s">
        <v>79</v>
      </c>
      <c r="AY195" s="13" t="s">
        <v>125</v>
      </c>
      <c r="BE195" s="136">
        <f t="shared" si="30"/>
        <v>0</v>
      </c>
      <c r="BF195" s="136">
        <f t="shared" si="31"/>
        <v>0</v>
      </c>
      <c r="BG195" s="136">
        <f t="shared" si="32"/>
        <v>0</v>
      </c>
      <c r="BH195" s="136">
        <f t="shared" si="33"/>
        <v>0</v>
      </c>
      <c r="BI195" s="136">
        <f t="shared" si="34"/>
        <v>0</v>
      </c>
      <c r="BJ195" s="13" t="s">
        <v>77</v>
      </c>
      <c r="BK195" s="136">
        <f t="shared" si="35"/>
        <v>0</v>
      </c>
      <c r="BL195" s="13" t="s">
        <v>167</v>
      </c>
      <c r="BM195" s="135" t="s">
        <v>308</v>
      </c>
    </row>
    <row r="196" spans="2:65" s="1" customFormat="1" ht="24" customHeight="1">
      <c r="B196" s="124"/>
      <c r="C196" s="125" t="s">
        <v>309</v>
      </c>
      <c r="D196" s="125" t="s">
        <v>127</v>
      </c>
      <c r="E196" s="126" t="s">
        <v>310</v>
      </c>
      <c r="F196" s="127" t="s">
        <v>311</v>
      </c>
      <c r="G196" s="128" t="s">
        <v>130</v>
      </c>
      <c r="H196" s="129">
        <v>360</v>
      </c>
      <c r="I196" s="130"/>
      <c r="J196" s="130"/>
      <c r="K196" s="127" t="s">
        <v>131</v>
      </c>
      <c r="L196" s="25"/>
      <c r="M196" s="131" t="s">
        <v>1</v>
      </c>
      <c r="N196" s="132" t="s">
        <v>35</v>
      </c>
      <c r="O196" s="133">
        <v>0</v>
      </c>
      <c r="P196" s="133">
        <f t="shared" si="27"/>
        <v>0</v>
      </c>
      <c r="Q196" s="133">
        <v>0</v>
      </c>
      <c r="R196" s="133">
        <f t="shared" si="28"/>
        <v>0</v>
      </c>
      <c r="S196" s="133">
        <v>0</v>
      </c>
      <c r="T196" s="134">
        <f t="shared" si="29"/>
        <v>0</v>
      </c>
      <c r="AR196" s="135" t="s">
        <v>167</v>
      </c>
      <c r="AT196" s="135" t="s">
        <v>127</v>
      </c>
      <c r="AU196" s="135" t="s">
        <v>79</v>
      </c>
      <c r="AY196" s="13" t="s">
        <v>125</v>
      </c>
      <c r="BE196" s="136">
        <f t="shared" si="30"/>
        <v>0</v>
      </c>
      <c r="BF196" s="136">
        <f t="shared" si="31"/>
        <v>0</v>
      </c>
      <c r="BG196" s="136">
        <f t="shared" si="32"/>
        <v>0</v>
      </c>
      <c r="BH196" s="136">
        <f t="shared" si="33"/>
        <v>0</v>
      </c>
      <c r="BI196" s="136">
        <f t="shared" si="34"/>
        <v>0</v>
      </c>
      <c r="BJ196" s="13" t="s">
        <v>77</v>
      </c>
      <c r="BK196" s="136">
        <f t="shared" si="35"/>
        <v>0</v>
      </c>
      <c r="BL196" s="13" t="s">
        <v>167</v>
      </c>
      <c r="BM196" s="135" t="s">
        <v>312</v>
      </c>
    </row>
    <row r="197" spans="2:65" s="1" customFormat="1" ht="16.5" customHeight="1">
      <c r="B197" s="124"/>
      <c r="C197" s="137" t="s">
        <v>179</v>
      </c>
      <c r="D197" s="137" t="s">
        <v>169</v>
      </c>
      <c r="E197" s="138" t="s">
        <v>313</v>
      </c>
      <c r="F197" s="139" t="s">
        <v>314</v>
      </c>
      <c r="G197" s="140" t="s">
        <v>315</v>
      </c>
      <c r="H197" s="141">
        <v>46</v>
      </c>
      <c r="I197" s="142"/>
      <c r="J197" s="142"/>
      <c r="K197" s="139" t="s">
        <v>1</v>
      </c>
      <c r="L197" s="143"/>
      <c r="M197" s="144" t="s">
        <v>1</v>
      </c>
      <c r="N197" s="145" t="s">
        <v>35</v>
      </c>
      <c r="O197" s="133">
        <v>0</v>
      </c>
      <c r="P197" s="133">
        <f t="shared" si="27"/>
        <v>0</v>
      </c>
      <c r="Q197" s="133">
        <v>0</v>
      </c>
      <c r="R197" s="133">
        <f t="shared" si="28"/>
        <v>0</v>
      </c>
      <c r="S197" s="133">
        <v>0</v>
      </c>
      <c r="T197" s="134">
        <f t="shared" si="29"/>
        <v>0</v>
      </c>
      <c r="AR197" s="135" t="s">
        <v>228</v>
      </c>
      <c r="AT197" s="135" t="s">
        <v>169</v>
      </c>
      <c r="AU197" s="135" t="s">
        <v>79</v>
      </c>
      <c r="AY197" s="13" t="s">
        <v>125</v>
      </c>
      <c r="BE197" s="136">
        <f t="shared" si="30"/>
        <v>0</v>
      </c>
      <c r="BF197" s="136">
        <f t="shared" si="31"/>
        <v>0</v>
      </c>
      <c r="BG197" s="136">
        <f t="shared" si="32"/>
        <v>0</v>
      </c>
      <c r="BH197" s="136">
        <f t="shared" si="33"/>
        <v>0</v>
      </c>
      <c r="BI197" s="136">
        <f t="shared" si="34"/>
        <v>0</v>
      </c>
      <c r="BJ197" s="13" t="s">
        <v>77</v>
      </c>
      <c r="BK197" s="136">
        <f t="shared" si="35"/>
        <v>0</v>
      </c>
      <c r="BL197" s="13" t="s">
        <v>167</v>
      </c>
      <c r="BM197" s="135" t="s">
        <v>316</v>
      </c>
    </row>
    <row r="198" spans="2:65" s="1" customFormat="1" ht="16.5" customHeight="1">
      <c r="B198" s="124"/>
      <c r="C198" s="137" t="s">
        <v>317</v>
      </c>
      <c r="D198" s="137" t="s">
        <v>169</v>
      </c>
      <c r="E198" s="138" t="s">
        <v>318</v>
      </c>
      <c r="F198" s="139" t="s">
        <v>319</v>
      </c>
      <c r="G198" s="140" t="s">
        <v>234</v>
      </c>
      <c r="H198" s="141">
        <v>74.55</v>
      </c>
      <c r="I198" s="142"/>
      <c r="J198" s="142"/>
      <c r="K198" s="139" t="s">
        <v>1</v>
      </c>
      <c r="L198" s="143"/>
      <c r="M198" s="144" t="s">
        <v>1</v>
      </c>
      <c r="N198" s="145" t="s">
        <v>35</v>
      </c>
      <c r="O198" s="133">
        <v>0</v>
      </c>
      <c r="P198" s="133">
        <f t="shared" si="27"/>
        <v>0</v>
      </c>
      <c r="Q198" s="133">
        <v>0</v>
      </c>
      <c r="R198" s="133">
        <f t="shared" si="28"/>
        <v>0</v>
      </c>
      <c r="S198" s="133">
        <v>0</v>
      </c>
      <c r="T198" s="134">
        <f t="shared" si="29"/>
        <v>0</v>
      </c>
      <c r="AR198" s="135" t="s">
        <v>228</v>
      </c>
      <c r="AT198" s="135" t="s">
        <v>169</v>
      </c>
      <c r="AU198" s="135" t="s">
        <v>79</v>
      </c>
      <c r="AY198" s="13" t="s">
        <v>125</v>
      </c>
      <c r="BE198" s="136">
        <f t="shared" si="30"/>
        <v>0</v>
      </c>
      <c r="BF198" s="136">
        <f t="shared" si="31"/>
        <v>0</v>
      </c>
      <c r="BG198" s="136">
        <f t="shared" si="32"/>
        <v>0</v>
      </c>
      <c r="BH198" s="136">
        <f t="shared" si="33"/>
        <v>0</v>
      </c>
      <c r="BI198" s="136">
        <f t="shared" si="34"/>
        <v>0</v>
      </c>
      <c r="BJ198" s="13" t="s">
        <v>77</v>
      </c>
      <c r="BK198" s="136">
        <f t="shared" si="35"/>
        <v>0</v>
      </c>
      <c r="BL198" s="13" t="s">
        <v>167</v>
      </c>
      <c r="BM198" s="135" t="s">
        <v>320</v>
      </c>
    </row>
    <row r="199" spans="2:65" s="1" customFormat="1" ht="24" customHeight="1">
      <c r="B199" s="124"/>
      <c r="C199" s="125" t="s">
        <v>263</v>
      </c>
      <c r="D199" s="125" t="s">
        <v>127</v>
      </c>
      <c r="E199" s="126" t="s">
        <v>321</v>
      </c>
      <c r="F199" s="127" t="s">
        <v>322</v>
      </c>
      <c r="G199" s="128" t="s">
        <v>272</v>
      </c>
      <c r="H199" s="129">
        <v>12.86</v>
      </c>
      <c r="I199" s="130"/>
      <c r="J199" s="130"/>
      <c r="K199" s="127" t="s">
        <v>131</v>
      </c>
      <c r="L199" s="25"/>
      <c r="M199" s="131" t="s">
        <v>1</v>
      </c>
      <c r="N199" s="132" t="s">
        <v>35</v>
      </c>
      <c r="O199" s="133">
        <v>0</v>
      </c>
      <c r="P199" s="133">
        <f t="shared" si="27"/>
        <v>0</v>
      </c>
      <c r="Q199" s="133">
        <v>0</v>
      </c>
      <c r="R199" s="133">
        <f t="shared" si="28"/>
        <v>0</v>
      </c>
      <c r="S199" s="133">
        <v>0</v>
      </c>
      <c r="T199" s="134">
        <f t="shared" si="29"/>
        <v>0</v>
      </c>
      <c r="AR199" s="135" t="s">
        <v>167</v>
      </c>
      <c r="AT199" s="135" t="s">
        <v>127</v>
      </c>
      <c r="AU199" s="135" t="s">
        <v>79</v>
      </c>
      <c r="AY199" s="13" t="s">
        <v>125</v>
      </c>
      <c r="BE199" s="136">
        <f t="shared" si="30"/>
        <v>0</v>
      </c>
      <c r="BF199" s="136">
        <f t="shared" si="31"/>
        <v>0</v>
      </c>
      <c r="BG199" s="136">
        <f t="shared" si="32"/>
        <v>0</v>
      </c>
      <c r="BH199" s="136">
        <f t="shared" si="33"/>
        <v>0</v>
      </c>
      <c r="BI199" s="136">
        <f t="shared" si="34"/>
        <v>0</v>
      </c>
      <c r="BJ199" s="13" t="s">
        <v>77</v>
      </c>
      <c r="BK199" s="136">
        <f t="shared" si="35"/>
        <v>0</v>
      </c>
      <c r="BL199" s="13" t="s">
        <v>167</v>
      </c>
      <c r="BM199" s="135" t="s">
        <v>204</v>
      </c>
    </row>
    <row r="200" spans="2:65" s="1" customFormat="1" ht="24" customHeight="1">
      <c r="B200" s="124"/>
      <c r="C200" s="125" t="s">
        <v>323</v>
      </c>
      <c r="D200" s="125" t="s">
        <v>127</v>
      </c>
      <c r="E200" s="126" t="s">
        <v>324</v>
      </c>
      <c r="F200" s="127" t="s">
        <v>325</v>
      </c>
      <c r="G200" s="128" t="s">
        <v>272</v>
      </c>
      <c r="H200" s="129">
        <v>12.86</v>
      </c>
      <c r="I200" s="130"/>
      <c r="J200" s="130"/>
      <c r="K200" s="127" t="s">
        <v>131</v>
      </c>
      <c r="L200" s="25"/>
      <c r="M200" s="131" t="s">
        <v>1</v>
      </c>
      <c r="N200" s="132" t="s">
        <v>35</v>
      </c>
      <c r="O200" s="133">
        <v>0</v>
      </c>
      <c r="P200" s="133">
        <f t="shared" si="27"/>
        <v>0</v>
      </c>
      <c r="Q200" s="133">
        <v>0</v>
      </c>
      <c r="R200" s="133">
        <f t="shared" si="28"/>
        <v>0</v>
      </c>
      <c r="S200" s="133">
        <v>0</v>
      </c>
      <c r="T200" s="134">
        <f t="shared" si="29"/>
        <v>0</v>
      </c>
      <c r="AR200" s="135" t="s">
        <v>167</v>
      </c>
      <c r="AT200" s="135" t="s">
        <v>127</v>
      </c>
      <c r="AU200" s="135" t="s">
        <v>79</v>
      </c>
      <c r="AY200" s="13" t="s">
        <v>125</v>
      </c>
      <c r="BE200" s="136">
        <f t="shared" si="30"/>
        <v>0</v>
      </c>
      <c r="BF200" s="136">
        <f t="shared" si="31"/>
        <v>0</v>
      </c>
      <c r="BG200" s="136">
        <f t="shared" si="32"/>
        <v>0</v>
      </c>
      <c r="BH200" s="136">
        <f t="shared" si="33"/>
        <v>0</v>
      </c>
      <c r="BI200" s="136">
        <f t="shared" si="34"/>
        <v>0</v>
      </c>
      <c r="BJ200" s="13" t="s">
        <v>77</v>
      </c>
      <c r="BK200" s="136">
        <f t="shared" si="35"/>
        <v>0</v>
      </c>
      <c r="BL200" s="13" t="s">
        <v>167</v>
      </c>
      <c r="BM200" s="135" t="s">
        <v>216</v>
      </c>
    </row>
    <row r="201" spans="2:65" s="1" customFormat="1" ht="24" customHeight="1">
      <c r="B201" s="124"/>
      <c r="C201" s="125" t="s">
        <v>266</v>
      </c>
      <c r="D201" s="125" t="s">
        <v>127</v>
      </c>
      <c r="E201" s="126" t="s">
        <v>326</v>
      </c>
      <c r="F201" s="127" t="s">
        <v>327</v>
      </c>
      <c r="G201" s="128" t="s">
        <v>272</v>
      </c>
      <c r="H201" s="129">
        <v>12.86</v>
      </c>
      <c r="I201" s="130"/>
      <c r="J201" s="130"/>
      <c r="K201" s="127" t="s">
        <v>131</v>
      </c>
      <c r="L201" s="25"/>
      <c r="M201" s="131" t="s">
        <v>1</v>
      </c>
      <c r="N201" s="132" t="s">
        <v>35</v>
      </c>
      <c r="O201" s="133">
        <v>0</v>
      </c>
      <c r="P201" s="133">
        <f t="shared" si="27"/>
        <v>0</v>
      </c>
      <c r="Q201" s="133">
        <v>0</v>
      </c>
      <c r="R201" s="133">
        <f t="shared" si="28"/>
        <v>0</v>
      </c>
      <c r="S201" s="133">
        <v>0</v>
      </c>
      <c r="T201" s="134">
        <f t="shared" si="29"/>
        <v>0</v>
      </c>
      <c r="AR201" s="135" t="s">
        <v>167</v>
      </c>
      <c r="AT201" s="135" t="s">
        <v>127</v>
      </c>
      <c r="AU201" s="135" t="s">
        <v>79</v>
      </c>
      <c r="AY201" s="13" t="s">
        <v>125</v>
      </c>
      <c r="BE201" s="136">
        <f t="shared" si="30"/>
        <v>0</v>
      </c>
      <c r="BF201" s="136">
        <f t="shared" si="31"/>
        <v>0</v>
      </c>
      <c r="BG201" s="136">
        <f t="shared" si="32"/>
        <v>0</v>
      </c>
      <c r="BH201" s="136">
        <f t="shared" si="33"/>
        <v>0</v>
      </c>
      <c r="BI201" s="136">
        <f t="shared" si="34"/>
        <v>0</v>
      </c>
      <c r="BJ201" s="13" t="s">
        <v>77</v>
      </c>
      <c r="BK201" s="136">
        <f t="shared" si="35"/>
        <v>0</v>
      </c>
      <c r="BL201" s="13" t="s">
        <v>167</v>
      </c>
      <c r="BM201" s="135" t="s">
        <v>242</v>
      </c>
    </row>
    <row r="202" spans="2:65" s="11" customFormat="1" ht="22.9" customHeight="1">
      <c r="B202" s="112"/>
      <c r="D202" s="113" t="s">
        <v>69</v>
      </c>
      <c r="E202" s="122" t="s">
        <v>328</v>
      </c>
      <c r="F202" s="122" t="s">
        <v>329</v>
      </c>
      <c r="J202" s="123"/>
      <c r="L202" s="112"/>
      <c r="M202" s="116"/>
      <c r="N202" s="117"/>
      <c r="O202" s="117"/>
      <c r="P202" s="118">
        <f>SUM(P203:P206)</f>
        <v>0</v>
      </c>
      <c r="Q202" s="117"/>
      <c r="R202" s="118">
        <f>SUM(R203:R206)</f>
        <v>0</v>
      </c>
      <c r="S202" s="117"/>
      <c r="T202" s="119">
        <f>SUM(T203:T206)</f>
        <v>0</v>
      </c>
      <c r="AR202" s="113" t="s">
        <v>79</v>
      </c>
      <c r="AT202" s="120" t="s">
        <v>69</v>
      </c>
      <c r="AU202" s="120" t="s">
        <v>77</v>
      </c>
      <c r="AY202" s="113" t="s">
        <v>125</v>
      </c>
      <c r="BK202" s="121">
        <f>SUM(BK203:BK206)</f>
        <v>0</v>
      </c>
    </row>
    <row r="203" spans="2:65" s="1" customFormat="1" ht="24" customHeight="1">
      <c r="B203" s="124"/>
      <c r="C203" s="125" t="s">
        <v>330</v>
      </c>
      <c r="D203" s="125" t="s">
        <v>127</v>
      </c>
      <c r="E203" s="126" t="s">
        <v>331</v>
      </c>
      <c r="F203" s="127" t="s">
        <v>332</v>
      </c>
      <c r="G203" s="128" t="s">
        <v>130</v>
      </c>
      <c r="H203" s="129">
        <v>157.6</v>
      </c>
      <c r="I203" s="130"/>
      <c r="J203" s="130"/>
      <c r="K203" s="127" t="s">
        <v>131</v>
      </c>
      <c r="L203" s="25"/>
      <c r="M203" s="131" t="s">
        <v>1</v>
      </c>
      <c r="N203" s="132" t="s">
        <v>35</v>
      </c>
      <c r="O203" s="133">
        <v>0</v>
      </c>
      <c r="P203" s="133">
        <f>O203*H203</f>
        <v>0</v>
      </c>
      <c r="Q203" s="133">
        <v>0</v>
      </c>
      <c r="R203" s="133">
        <f>Q203*H203</f>
        <v>0</v>
      </c>
      <c r="S203" s="133">
        <v>0</v>
      </c>
      <c r="T203" s="134">
        <f>S203*H203</f>
        <v>0</v>
      </c>
      <c r="AR203" s="135" t="s">
        <v>167</v>
      </c>
      <c r="AT203" s="135" t="s">
        <v>127</v>
      </c>
      <c r="AU203" s="135" t="s">
        <v>79</v>
      </c>
      <c r="AY203" s="13" t="s">
        <v>125</v>
      </c>
      <c r="BE203" s="136">
        <f>IF(N203="základní",J203,0)</f>
        <v>0</v>
      </c>
      <c r="BF203" s="136">
        <f>IF(N203="snížená",J203,0)</f>
        <v>0</v>
      </c>
      <c r="BG203" s="136">
        <f>IF(N203="zákl. přenesená",J203,0)</f>
        <v>0</v>
      </c>
      <c r="BH203" s="136">
        <f>IF(N203="sníž. přenesená",J203,0)</f>
        <v>0</v>
      </c>
      <c r="BI203" s="136">
        <f>IF(N203="nulová",J203,0)</f>
        <v>0</v>
      </c>
      <c r="BJ203" s="13" t="s">
        <v>77</v>
      </c>
      <c r="BK203" s="136">
        <f>ROUND(I203*H203,2)</f>
        <v>0</v>
      </c>
      <c r="BL203" s="13" t="s">
        <v>167</v>
      </c>
      <c r="BM203" s="135" t="s">
        <v>333</v>
      </c>
    </row>
    <row r="204" spans="2:65" s="1" customFormat="1" ht="24" customHeight="1">
      <c r="B204" s="124"/>
      <c r="C204" s="137" t="s">
        <v>334</v>
      </c>
      <c r="D204" s="137" t="s">
        <v>169</v>
      </c>
      <c r="E204" s="138" t="s">
        <v>335</v>
      </c>
      <c r="F204" s="139" t="s">
        <v>336</v>
      </c>
      <c r="G204" s="140" t="s">
        <v>130</v>
      </c>
      <c r="H204" s="141">
        <v>165.48</v>
      </c>
      <c r="I204" s="142"/>
      <c r="J204" s="142"/>
      <c r="K204" s="139" t="s">
        <v>1</v>
      </c>
      <c r="L204" s="143"/>
      <c r="M204" s="144" t="s">
        <v>1</v>
      </c>
      <c r="N204" s="145" t="s">
        <v>35</v>
      </c>
      <c r="O204" s="133">
        <v>0</v>
      </c>
      <c r="P204" s="133">
        <f>O204*H204</f>
        <v>0</v>
      </c>
      <c r="Q204" s="133">
        <v>0</v>
      </c>
      <c r="R204" s="133">
        <f>Q204*H204</f>
        <v>0</v>
      </c>
      <c r="S204" s="133">
        <v>0</v>
      </c>
      <c r="T204" s="134">
        <f>S204*H204</f>
        <v>0</v>
      </c>
      <c r="AR204" s="135" t="s">
        <v>228</v>
      </c>
      <c r="AT204" s="135" t="s">
        <v>169</v>
      </c>
      <c r="AU204" s="135" t="s">
        <v>79</v>
      </c>
      <c r="AY204" s="13" t="s">
        <v>125</v>
      </c>
      <c r="BE204" s="136">
        <f>IF(N204="základní",J204,0)</f>
        <v>0</v>
      </c>
      <c r="BF204" s="136">
        <f>IF(N204="snížená",J204,0)</f>
        <v>0</v>
      </c>
      <c r="BG204" s="136">
        <f>IF(N204="zákl. přenesená",J204,0)</f>
        <v>0</v>
      </c>
      <c r="BH204" s="136">
        <f>IF(N204="sníž. přenesená",J204,0)</f>
        <v>0</v>
      </c>
      <c r="BI204" s="136">
        <f>IF(N204="nulová",J204,0)</f>
        <v>0</v>
      </c>
      <c r="BJ204" s="13" t="s">
        <v>77</v>
      </c>
      <c r="BK204" s="136">
        <f>ROUND(I204*H204,2)</f>
        <v>0</v>
      </c>
      <c r="BL204" s="13" t="s">
        <v>167</v>
      </c>
      <c r="BM204" s="135" t="s">
        <v>337</v>
      </c>
    </row>
    <row r="205" spans="2:65" s="1" customFormat="1" ht="24" customHeight="1">
      <c r="B205" s="124"/>
      <c r="C205" s="125" t="s">
        <v>338</v>
      </c>
      <c r="D205" s="125" t="s">
        <v>127</v>
      </c>
      <c r="E205" s="126" t="s">
        <v>339</v>
      </c>
      <c r="F205" s="127" t="s">
        <v>340</v>
      </c>
      <c r="G205" s="128" t="s">
        <v>272</v>
      </c>
      <c r="H205" s="129">
        <v>6.25</v>
      </c>
      <c r="I205" s="130"/>
      <c r="J205" s="130"/>
      <c r="K205" s="127" t="s">
        <v>131</v>
      </c>
      <c r="L205" s="25"/>
      <c r="M205" s="131" t="s">
        <v>1</v>
      </c>
      <c r="N205" s="132" t="s">
        <v>35</v>
      </c>
      <c r="O205" s="133">
        <v>0</v>
      </c>
      <c r="P205" s="133">
        <f>O205*H205</f>
        <v>0</v>
      </c>
      <c r="Q205" s="133">
        <v>0</v>
      </c>
      <c r="R205" s="133">
        <f>Q205*H205</f>
        <v>0</v>
      </c>
      <c r="S205" s="133">
        <v>0</v>
      </c>
      <c r="T205" s="134">
        <f>S205*H205</f>
        <v>0</v>
      </c>
      <c r="AR205" s="135" t="s">
        <v>167</v>
      </c>
      <c r="AT205" s="135" t="s">
        <v>127</v>
      </c>
      <c r="AU205" s="135" t="s">
        <v>79</v>
      </c>
      <c r="AY205" s="13" t="s">
        <v>125</v>
      </c>
      <c r="BE205" s="136">
        <f>IF(N205="základní",J205,0)</f>
        <v>0</v>
      </c>
      <c r="BF205" s="136">
        <f>IF(N205="snížená",J205,0)</f>
        <v>0</v>
      </c>
      <c r="BG205" s="136">
        <f>IF(N205="zákl. přenesená",J205,0)</f>
        <v>0</v>
      </c>
      <c r="BH205" s="136">
        <f>IF(N205="sníž. přenesená",J205,0)</f>
        <v>0</v>
      </c>
      <c r="BI205" s="136">
        <f>IF(N205="nulová",J205,0)</f>
        <v>0</v>
      </c>
      <c r="BJ205" s="13" t="s">
        <v>77</v>
      </c>
      <c r="BK205" s="136">
        <f>ROUND(I205*H205,2)</f>
        <v>0</v>
      </c>
      <c r="BL205" s="13" t="s">
        <v>167</v>
      </c>
      <c r="BM205" s="135" t="s">
        <v>144</v>
      </c>
    </row>
    <row r="206" spans="2:65" s="1" customFormat="1" ht="24" customHeight="1">
      <c r="B206" s="124"/>
      <c r="C206" s="125" t="s">
        <v>273</v>
      </c>
      <c r="D206" s="125" t="s">
        <v>127</v>
      </c>
      <c r="E206" s="126" t="s">
        <v>341</v>
      </c>
      <c r="F206" s="127" t="s">
        <v>342</v>
      </c>
      <c r="G206" s="128" t="s">
        <v>272</v>
      </c>
      <c r="H206" s="129">
        <v>6.25</v>
      </c>
      <c r="I206" s="130"/>
      <c r="J206" s="130"/>
      <c r="K206" s="127" t="s">
        <v>131</v>
      </c>
      <c r="L206" s="25"/>
      <c r="M206" s="131" t="s">
        <v>1</v>
      </c>
      <c r="N206" s="132" t="s">
        <v>35</v>
      </c>
      <c r="O206" s="133">
        <v>0</v>
      </c>
      <c r="P206" s="133">
        <f>O206*H206</f>
        <v>0</v>
      </c>
      <c r="Q206" s="133">
        <v>0</v>
      </c>
      <c r="R206" s="133">
        <f>Q206*H206</f>
        <v>0</v>
      </c>
      <c r="S206" s="133">
        <v>0</v>
      </c>
      <c r="T206" s="134">
        <f>S206*H206</f>
        <v>0</v>
      </c>
      <c r="AR206" s="135" t="s">
        <v>167</v>
      </c>
      <c r="AT206" s="135" t="s">
        <v>127</v>
      </c>
      <c r="AU206" s="135" t="s">
        <v>79</v>
      </c>
      <c r="AY206" s="13" t="s">
        <v>125</v>
      </c>
      <c r="BE206" s="136">
        <f>IF(N206="základní",J206,0)</f>
        <v>0</v>
      </c>
      <c r="BF206" s="136">
        <f>IF(N206="snížená",J206,0)</f>
        <v>0</v>
      </c>
      <c r="BG206" s="136">
        <f>IF(N206="zákl. přenesená",J206,0)</f>
        <v>0</v>
      </c>
      <c r="BH206" s="136">
        <f>IF(N206="sníž. přenesená",J206,0)</f>
        <v>0</v>
      </c>
      <c r="BI206" s="136">
        <f>IF(N206="nulová",J206,0)</f>
        <v>0</v>
      </c>
      <c r="BJ206" s="13" t="s">
        <v>77</v>
      </c>
      <c r="BK206" s="136">
        <f>ROUND(I206*H206,2)</f>
        <v>0</v>
      </c>
      <c r="BL206" s="13" t="s">
        <v>167</v>
      </c>
      <c r="BM206" s="135" t="s">
        <v>220</v>
      </c>
    </row>
    <row r="207" spans="2:65" s="11" customFormat="1" ht="22.9" customHeight="1">
      <c r="B207" s="112"/>
      <c r="D207" s="113" t="s">
        <v>69</v>
      </c>
      <c r="E207" s="122" t="s">
        <v>343</v>
      </c>
      <c r="F207" s="122" t="s">
        <v>344</v>
      </c>
      <c r="J207" s="123"/>
      <c r="L207" s="112"/>
      <c r="M207" s="116"/>
      <c r="N207" s="117"/>
      <c r="O207" s="117"/>
      <c r="P207" s="118">
        <f>SUM(P208:P210)</f>
        <v>0</v>
      </c>
      <c r="Q207" s="117"/>
      <c r="R207" s="118">
        <f>SUM(R208:R210)</f>
        <v>0</v>
      </c>
      <c r="S207" s="117"/>
      <c r="T207" s="119">
        <f>SUM(T208:T210)</f>
        <v>0</v>
      </c>
      <c r="AR207" s="113" t="s">
        <v>79</v>
      </c>
      <c r="AT207" s="120" t="s">
        <v>69</v>
      </c>
      <c r="AU207" s="120" t="s">
        <v>77</v>
      </c>
      <c r="AY207" s="113" t="s">
        <v>125</v>
      </c>
      <c r="BK207" s="121">
        <f>SUM(BK208:BK210)</f>
        <v>0</v>
      </c>
    </row>
    <row r="208" spans="2:65" s="1" customFormat="1" ht="16.5" customHeight="1">
      <c r="B208" s="124"/>
      <c r="C208" s="125" t="s">
        <v>345</v>
      </c>
      <c r="D208" s="125" t="s">
        <v>127</v>
      </c>
      <c r="E208" s="126" t="s">
        <v>346</v>
      </c>
      <c r="F208" s="127" t="s">
        <v>347</v>
      </c>
      <c r="G208" s="128" t="s">
        <v>234</v>
      </c>
      <c r="H208" s="129">
        <v>8</v>
      </c>
      <c r="I208" s="130"/>
      <c r="J208" s="130"/>
      <c r="K208" s="127" t="s">
        <v>131</v>
      </c>
      <c r="L208" s="25"/>
      <c r="M208" s="131" t="s">
        <v>1</v>
      </c>
      <c r="N208" s="132" t="s">
        <v>35</v>
      </c>
      <c r="O208" s="133">
        <v>0</v>
      </c>
      <c r="P208" s="133">
        <f>O208*H208</f>
        <v>0</v>
      </c>
      <c r="Q208" s="133">
        <v>0</v>
      </c>
      <c r="R208" s="133">
        <f>Q208*H208</f>
        <v>0</v>
      </c>
      <c r="S208" s="133">
        <v>0</v>
      </c>
      <c r="T208" s="134">
        <f>S208*H208</f>
        <v>0</v>
      </c>
      <c r="AR208" s="135" t="s">
        <v>167</v>
      </c>
      <c r="AT208" s="135" t="s">
        <v>127</v>
      </c>
      <c r="AU208" s="135" t="s">
        <v>79</v>
      </c>
      <c r="AY208" s="13" t="s">
        <v>125</v>
      </c>
      <c r="BE208" s="136">
        <f>IF(N208="základní",J208,0)</f>
        <v>0</v>
      </c>
      <c r="BF208" s="136">
        <f>IF(N208="snížená",J208,0)</f>
        <v>0</v>
      </c>
      <c r="BG208" s="136">
        <f>IF(N208="zákl. přenesená",J208,0)</f>
        <v>0</v>
      </c>
      <c r="BH208" s="136">
        <f>IF(N208="sníž. přenesená",J208,0)</f>
        <v>0</v>
      </c>
      <c r="BI208" s="136">
        <f>IF(N208="nulová",J208,0)</f>
        <v>0</v>
      </c>
      <c r="BJ208" s="13" t="s">
        <v>77</v>
      </c>
      <c r="BK208" s="136">
        <f>ROUND(I208*H208,2)</f>
        <v>0</v>
      </c>
      <c r="BL208" s="13" t="s">
        <v>167</v>
      </c>
      <c r="BM208" s="135" t="s">
        <v>290</v>
      </c>
    </row>
    <row r="209" spans="2:65" s="1" customFormat="1" ht="24" customHeight="1">
      <c r="B209" s="124"/>
      <c r="C209" s="125" t="s">
        <v>348</v>
      </c>
      <c r="D209" s="125" t="s">
        <v>127</v>
      </c>
      <c r="E209" s="126" t="s">
        <v>349</v>
      </c>
      <c r="F209" s="127" t="s">
        <v>350</v>
      </c>
      <c r="G209" s="128" t="s">
        <v>272</v>
      </c>
      <c r="H209" s="129">
        <v>0.247</v>
      </c>
      <c r="I209" s="130"/>
      <c r="J209" s="130"/>
      <c r="K209" s="127" t="s">
        <v>131</v>
      </c>
      <c r="L209" s="25"/>
      <c r="M209" s="131" t="s">
        <v>1</v>
      </c>
      <c r="N209" s="132" t="s">
        <v>35</v>
      </c>
      <c r="O209" s="133">
        <v>0</v>
      </c>
      <c r="P209" s="133">
        <f>O209*H209</f>
        <v>0</v>
      </c>
      <c r="Q209" s="133">
        <v>0</v>
      </c>
      <c r="R209" s="133">
        <f>Q209*H209</f>
        <v>0</v>
      </c>
      <c r="S209" s="133">
        <v>0</v>
      </c>
      <c r="T209" s="134">
        <f>S209*H209</f>
        <v>0</v>
      </c>
      <c r="AR209" s="135" t="s">
        <v>167</v>
      </c>
      <c r="AT209" s="135" t="s">
        <v>127</v>
      </c>
      <c r="AU209" s="135" t="s">
        <v>79</v>
      </c>
      <c r="AY209" s="13" t="s">
        <v>125</v>
      </c>
      <c r="BE209" s="136">
        <f>IF(N209="základní",J209,0)</f>
        <v>0</v>
      </c>
      <c r="BF209" s="136">
        <f>IF(N209="snížená",J209,0)</f>
        <v>0</v>
      </c>
      <c r="BG209" s="136">
        <f>IF(N209="zákl. přenesená",J209,0)</f>
        <v>0</v>
      </c>
      <c r="BH209" s="136">
        <f>IF(N209="sníž. přenesená",J209,0)</f>
        <v>0</v>
      </c>
      <c r="BI209" s="136">
        <f>IF(N209="nulová",J209,0)</f>
        <v>0</v>
      </c>
      <c r="BJ209" s="13" t="s">
        <v>77</v>
      </c>
      <c r="BK209" s="136">
        <f>ROUND(I209*H209,2)</f>
        <v>0</v>
      </c>
      <c r="BL209" s="13" t="s">
        <v>167</v>
      </c>
      <c r="BM209" s="135" t="s">
        <v>212</v>
      </c>
    </row>
    <row r="210" spans="2:65" s="1" customFormat="1" ht="24" customHeight="1">
      <c r="B210" s="124"/>
      <c r="C210" s="125" t="s">
        <v>281</v>
      </c>
      <c r="D210" s="125" t="s">
        <v>127</v>
      </c>
      <c r="E210" s="126" t="s">
        <v>351</v>
      </c>
      <c r="F210" s="127" t="s">
        <v>352</v>
      </c>
      <c r="G210" s="128" t="s">
        <v>272</v>
      </c>
      <c r="H210" s="129">
        <v>0.247</v>
      </c>
      <c r="I210" s="130"/>
      <c r="J210" s="130"/>
      <c r="K210" s="127" t="s">
        <v>131</v>
      </c>
      <c r="L210" s="25"/>
      <c r="M210" s="131" t="s">
        <v>1</v>
      </c>
      <c r="N210" s="132" t="s">
        <v>35</v>
      </c>
      <c r="O210" s="133">
        <v>0</v>
      </c>
      <c r="P210" s="133">
        <f>O210*H210</f>
        <v>0</v>
      </c>
      <c r="Q210" s="133">
        <v>0</v>
      </c>
      <c r="R210" s="133">
        <f>Q210*H210</f>
        <v>0</v>
      </c>
      <c r="S210" s="133">
        <v>0</v>
      </c>
      <c r="T210" s="134">
        <f>S210*H210</f>
        <v>0</v>
      </c>
      <c r="AR210" s="135" t="s">
        <v>167</v>
      </c>
      <c r="AT210" s="135" t="s">
        <v>127</v>
      </c>
      <c r="AU210" s="135" t="s">
        <v>79</v>
      </c>
      <c r="AY210" s="13" t="s">
        <v>125</v>
      </c>
      <c r="BE210" s="136">
        <f>IF(N210="základní",J210,0)</f>
        <v>0</v>
      </c>
      <c r="BF210" s="136">
        <f>IF(N210="snížená",J210,0)</f>
        <v>0</v>
      </c>
      <c r="BG210" s="136">
        <f>IF(N210="zákl. přenesená",J210,0)</f>
        <v>0</v>
      </c>
      <c r="BH210" s="136">
        <f>IF(N210="sníž. přenesená",J210,0)</f>
        <v>0</v>
      </c>
      <c r="BI210" s="136">
        <f>IF(N210="nulová",J210,0)</f>
        <v>0</v>
      </c>
      <c r="BJ210" s="13" t="s">
        <v>77</v>
      </c>
      <c r="BK210" s="136">
        <f>ROUND(I210*H210,2)</f>
        <v>0</v>
      </c>
      <c r="BL210" s="13" t="s">
        <v>167</v>
      </c>
      <c r="BM210" s="135" t="s">
        <v>353</v>
      </c>
    </row>
    <row r="211" spans="2:65" s="11" customFormat="1" ht="22.9" customHeight="1">
      <c r="B211" s="112"/>
      <c r="D211" s="113" t="s">
        <v>69</v>
      </c>
      <c r="E211" s="122" t="s">
        <v>354</v>
      </c>
      <c r="F211" s="122" t="s">
        <v>355</v>
      </c>
      <c r="J211" s="123"/>
      <c r="L211" s="112"/>
      <c r="M211" s="116"/>
      <c r="N211" s="117"/>
      <c r="O211" s="117"/>
      <c r="P211" s="118">
        <f>SUM(P212:P214)</f>
        <v>62.730980000000002</v>
      </c>
      <c r="Q211" s="117"/>
      <c r="R211" s="118">
        <f>SUM(R212:R214)</f>
        <v>0.80599999999999994</v>
      </c>
      <c r="S211" s="117"/>
      <c r="T211" s="119">
        <f>SUM(T212:T214)</f>
        <v>0</v>
      </c>
      <c r="AR211" s="113" t="s">
        <v>79</v>
      </c>
      <c r="AT211" s="120" t="s">
        <v>69</v>
      </c>
      <c r="AU211" s="120" t="s">
        <v>77</v>
      </c>
      <c r="AY211" s="113" t="s">
        <v>125</v>
      </c>
      <c r="BK211" s="121">
        <f>SUM(BK212:BK214)</f>
        <v>0</v>
      </c>
    </row>
    <row r="212" spans="2:65" s="1" customFormat="1" ht="24" customHeight="1">
      <c r="B212" s="124"/>
      <c r="C212" s="125" t="s">
        <v>333</v>
      </c>
      <c r="D212" s="125" t="s">
        <v>127</v>
      </c>
      <c r="E212" s="126" t="s">
        <v>356</v>
      </c>
      <c r="F212" s="127" t="s">
        <v>357</v>
      </c>
      <c r="G212" s="128" t="s">
        <v>147</v>
      </c>
      <c r="H212" s="129">
        <v>130</v>
      </c>
      <c r="I212" s="130"/>
      <c r="J212" s="130"/>
      <c r="K212" s="127" t="s">
        <v>1</v>
      </c>
      <c r="L212" s="25"/>
      <c r="M212" s="131" t="s">
        <v>1</v>
      </c>
      <c r="N212" s="132" t="s">
        <v>35</v>
      </c>
      <c r="O212" s="133">
        <v>0.46500000000000002</v>
      </c>
      <c r="P212" s="133">
        <f>O212*H212</f>
        <v>60.45</v>
      </c>
      <c r="Q212" s="133">
        <v>6.1999999999999998E-3</v>
      </c>
      <c r="R212" s="133">
        <f>Q212*H212</f>
        <v>0.80599999999999994</v>
      </c>
      <c r="S212" s="133">
        <v>0</v>
      </c>
      <c r="T212" s="134">
        <f>S212*H212</f>
        <v>0</v>
      </c>
      <c r="AR212" s="135" t="s">
        <v>167</v>
      </c>
      <c r="AT212" s="135" t="s">
        <v>127</v>
      </c>
      <c r="AU212" s="135" t="s">
        <v>79</v>
      </c>
      <c r="AY212" s="13" t="s">
        <v>125</v>
      </c>
      <c r="BE212" s="136">
        <f>IF(N212="základní",J212,0)</f>
        <v>0</v>
      </c>
      <c r="BF212" s="136">
        <f>IF(N212="snížená",J212,0)</f>
        <v>0</v>
      </c>
      <c r="BG212" s="136">
        <f>IF(N212="zákl. přenesená",J212,0)</f>
        <v>0</v>
      </c>
      <c r="BH212" s="136">
        <f>IF(N212="sníž. přenesená",J212,0)</f>
        <v>0</v>
      </c>
      <c r="BI212" s="136">
        <f>IF(N212="nulová",J212,0)</f>
        <v>0</v>
      </c>
      <c r="BJ212" s="13" t="s">
        <v>77</v>
      </c>
      <c r="BK212" s="136">
        <f>ROUND(I212*H212,2)</f>
        <v>0</v>
      </c>
      <c r="BL212" s="13" t="s">
        <v>167</v>
      </c>
      <c r="BM212" s="135" t="s">
        <v>358</v>
      </c>
    </row>
    <row r="213" spans="2:65" s="1" customFormat="1" ht="24" customHeight="1">
      <c r="B213" s="124"/>
      <c r="C213" s="125" t="s">
        <v>359</v>
      </c>
      <c r="D213" s="125" t="s">
        <v>127</v>
      </c>
      <c r="E213" s="126" t="s">
        <v>360</v>
      </c>
      <c r="F213" s="127" t="s">
        <v>361</v>
      </c>
      <c r="G213" s="128" t="s">
        <v>272</v>
      </c>
      <c r="H213" s="129">
        <v>0.80600000000000005</v>
      </c>
      <c r="I213" s="130"/>
      <c r="J213" s="130"/>
      <c r="K213" s="127" t="s">
        <v>131</v>
      </c>
      <c r="L213" s="25"/>
      <c r="M213" s="131" t="s">
        <v>1</v>
      </c>
      <c r="N213" s="132" t="s">
        <v>35</v>
      </c>
      <c r="O213" s="133">
        <v>1.67</v>
      </c>
      <c r="P213" s="133">
        <f>O213*H213</f>
        <v>1.34602</v>
      </c>
      <c r="Q213" s="133">
        <v>0</v>
      </c>
      <c r="R213" s="133">
        <f>Q213*H213</f>
        <v>0</v>
      </c>
      <c r="S213" s="133">
        <v>0</v>
      </c>
      <c r="T213" s="134">
        <f>S213*H213</f>
        <v>0</v>
      </c>
      <c r="AR213" s="135" t="s">
        <v>167</v>
      </c>
      <c r="AT213" s="135" t="s">
        <v>127</v>
      </c>
      <c r="AU213" s="135" t="s">
        <v>79</v>
      </c>
      <c r="AY213" s="13" t="s">
        <v>125</v>
      </c>
      <c r="BE213" s="136">
        <f>IF(N213="základní",J213,0)</f>
        <v>0</v>
      </c>
      <c r="BF213" s="136">
        <f>IF(N213="snížená",J213,0)</f>
        <v>0</v>
      </c>
      <c r="BG213" s="136">
        <f>IF(N213="zákl. přenesená",J213,0)</f>
        <v>0</v>
      </c>
      <c r="BH213" s="136">
        <f>IF(N213="sníž. přenesená",J213,0)</f>
        <v>0</v>
      </c>
      <c r="BI213" s="136">
        <f>IF(N213="nulová",J213,0)</f>
        <v>0</v>
      </c>
      <c r="BJ213" s="13" t="s">
        <v>77</v>
      </c>
      <c r="BK213" s="136">
        <f>ROUND(I213*H213,2)</f>
        <v>0</v>
      </c>
      <c r="BL213" s="13" t="s">
        <v>167</v>
      </c>
      <c r="BM213" s="135" t="s">
        <v>362</v>
      </c>
    </row>
    <row r="214" spans="2:65" s="1" customFormat="1" ht="24" customHeight="1">
      <c r="B214" s="124"/>
      <c r="C214" s="125" t="s">
        <v>337</v>
      </c>
      <c r="D214" s="125" t="s">
        <v>127</v>
      </c>
      <c r="E214" s="126" t="s">
        <v>363</v>
      </c>
      <c r="F214" s="127" t="s">
        <v>364</v>
      </c>
      <c r="G214" s="128" t="s">
        <v>272</v>
      </c>
      <c r="H214" s="129">
        <v>0.80600000000000005</v>
      </c>
      <c r="I214" s="130"/>
      <c r="J214" s="130"/>
      <c r="K214" s="127" t="s">
        <v>131</v>
      </c>
      <c r="L214" s="25"/>
      <c r="M214" s="131" t="s">
        <v>1</v>
      </c>
      <c r="N214" s="132" t="s">
        <v>35</v>
      </c>
      <c r="O214" s="133">
        <v>1.1599999999999999</v>
      </c>
      <c r="P214" s="133">
        <f>O214*H214</f>
        <v>0.93496000000000001</v>
      </c>
      <c r="Q214" s="133">
        <v>0</v>
      </c>
      <c r="R214" s="133">
        <f>Q214*H214</f>
        <v>0</v>
      </c>
      <c r="S214" s="133">
        <v>0</v>
      </c>
      <c r="T214" s="134">
        <f>S214*H214</f>
        <v>0</v>
      </c>
      <c r="AR214" s="135" t="s">
        <v>167</v>
      </c>
      <c r="AT214" s="135" t="s">
        <v>127</v>
      </c>
      <c r="AU214" s="135" t="s">
        <v>79</v>
      </c>
      <c r="AY214" s="13" t="s">
        <v>125</v>
      </c>
      <c r="BE214" s="136">
        <f>IF(N214="základní",J214,0)</f>
        <v>0</v>
      </c>
      <c r="BF214" s="136">
        <f>IF(N214="snížená",J214,0)</f>
        <v>0</v>
      </c>
      <c r="BG214" s="136">
        <f>IF(N214="zákl. přenesená",J214,0)</f>
        <v>0</v>
      </c>
      <c r="BH214" s="136">
        <f>IF(N214="sníž. přenesená",J214,0)</f>
        <v>0</v>
      </c>
      <c r="BI214" s="136">
        <f>IF(N214="nulová",J214,0)</f>
        <v>0</v>
      </c>
      <c r="BJ214" s="13" t="s">
        <v>77</v>
      </c>
      <c r="BK214" s="136">
        <f>ROUND(I214*H214,2)</f>
        <v>0</v>
      </c>
      <c r="BL214" s="13" t="s">
        <v>167</v>
      </c>
      <c r="BM214" s="135" t="s">
        <v>365</v>
      </c>
    </row>
    <row r="215" spans="2:65" s="11" customFormat="1" ht="25.9" customHeight="1">
      <c r="B215" s="112"/>
      <c r="D215" s="113" t="s">
        <v>69</v>
      </c>
      <c r="E215" s="114" t="s">
        <v>169</v>
      </c>
      <c r="F215" s="114" t="s">
        <v>366</v>
      </c>
      <c r="J215" s="115"/>
      <c r="L215" s="112"/>
      <c r="M215" s="116"/>
      <c r="N215" s="117"/>
      <c r="O215" s="117"/>
      <c r="P215" s="118">
        <f>P216</f>
        <v>0</v>
      </c>
      <c r="Q215" s="117"/>
      <c r="R215" s="118">
        <f>R216</f>
        <v>0</v>
      </c>
      <c r="S215" s="117"/>
      <c r="T215" s="119">
        <f>T216</f>
        <v>0</v>
      </c>
      <c r="AR215" s="113" t="s">
        <v>173</v>
      </c>
      <c r="AT215" s="120" t="s">
        <v>69</v>
      </c>
      <c r="AU215" s="120" t="s">
        <v>70</v>
      </c>
      <c r="AY215" s="113" t="s">
        <v>125</v>
      </c>
      <c r="BK215" s="121">
        <f>BK216</f>
        <v>0</v>
      </c>
    </row>
    <row r="216" spans="2:65" s="11" customFormat="1" ht="22.9" customHeight="1">
      <c r="B216" s="112"/>
      <c r="D216" s="113" t="s">
        <v>69</v>
      </c>
      <c r="E216" s="122" t="s">
        <v>367</v>
      </c>
      <c r="F216" s="122" t="s">
        <v>368</v>
      </c>
      <c r="J216" s="123"/>
      <c r="L216" s="112"/>
      <c r="M216" s="116"/>
      <c r="N216" s="117"/>
      <c r="O216" s="117"/>
      <c r="P216" s="118">
        <f>SUM(P217:P218)</f>
        <v>0</v>
      </c>
      <c r="Q216" s="117"/>
      <c r="R216" s="118">
        <f>SUM(R217:R218)</f>
        <v>0</v>
      </c>
      <c r="S216" s="117"/>
      <c r="T216" s="119">
        <f>SUM(T217:T218)</f>
        <v>0</v>
      </c>
      <c r="AR216" s="113" t="s">
        <v>173</v>
      </c>
      <c r="AT216" s="120" t="s">
        <v>69</v>
      </c>
      <c r="AU216" s="120" t="s">
        <v>77</v>
      </c>
      <c r="AY216" s="113" t="s">
        <v>125</v>
      </c>
      <c r="BK216" s="121">
        <f>SUM(BK217:BK218)</f>
        <v>0</v>
      </c>
    </row>
    <row r="217" spans="2:65" s="1" customFormat="1" ht="16.5" customHeight="1">
      <c r="B217" s="124"/>
      <c r="C217" s="125" t="s">
        <v>369</v>
      </c>
      <c r="D217" s="125" t="s">
        <v>127</v>
      </c>
      <c r="E217" s="126" t="s">
        <v>370</v>
      </c>
      <c r="F217" s="127" t="s">
        <v>371</v>
      </c>
      <c r="G217" s="128" t="s">
        <v>372</v>
      </c>
      <c r="H217" s="129">
        <v>8</v>
      </c>
      <c r="I217" s="130"/>
      <c r="J217" s="130"/>
      <c r="K217" s="127" t="s">
        <v>131</v>
      </c>
      <c r="L217" s="25"/>
      <c r="M217" s="131" t="s">
        <v>1</v>
      </c>
      <c r="N217" s="132" t="s">
        <v>35</v>
      </c>
      <c r="O217" s="133">
        <v>0</v>
      </c>
      <c r="P217" s="133">
        <f>O217*H217</f>
        <v>0</v>
      </c>
      <c r="Q217" s="133">
        <v>0</v>
      </c>
      <c r="R217" s="133">
        <f>Q217*H217</f>
        <v>0</v>
      </c>
      <c r="S217" s="133">
        <v>0</v>
      </c>
      <c r="T217" s="134">
        <f>S217*H217</f>
        <v>0</v>
      </c>
      <c r="AR217" s="135" t="s">
        <v>312</v>
      </c>
      <c r="AT217" s="135" t="s">
        <v>127</v>
      </c>
      <c r="AU217" s="135" t="s">
        <v>79</v>
      </c>
      <c r="AY217" s="13" t="s">
        <v>125</v>
      </c>
      <c r="BE217" s="136">
        <f>IF(N217="základní",J217,0)</f>
        <v>0</v>
      </c>
      <c r="BF217" s="136">
        <f>IF(N217="snížená",J217,0)</f>
        <v>0</v>
      </c>
      <c r="BG217" s="136">
        <f>IF(N217="zákl. přenesená",J217,0)</f>
        <v>0</v>
      </c>
      <c r="BH217" s="136">
        <f>IF(N217="sníž. přenesená",J217,0)</f>
        <v>0</v>
      </c>
      <c r="BI217" s="136">
        <f>IF(N217="nulová",J217,0)</f>
        <v>0</v>
      </c>
      <c r="BJ217" s="13" t="s">
        <v>77</v>
      </c>
      <c r="BK217" s="136">
        <f>ROUND(I217*H217,2)</f>
        <v>0</v>
      </c>
      <c r="BL217" s="13" t="s">
        <v>312</v>
      </c>
      <c r="BM217" s="135" t="s">
        <v>373</v>
      </c>
    </row>
    <row r="218" spans="2:65" s="1" customFormat="1" ht="16.5" customHeight="1">
      <c r="B218" s="124"/>
      <c r="C218" s="125" t="s">
        <v>259</v>
      </c>
      <c r="D218" s="125" t="s">
        <v>127</v>
      </c>
      <c r="E218" s="126" t="s">
        <v>374</v>
      </c>
      <c r="F218" s="127" t="s">
        <v>375</v>
      </c>
      <c r="G218" s="128" t="s">
        <v>147</v>
      </c>
      <c r="H218" s="129">
        <v>163</v>
      </c>
      <c r="I218" s="130"/>
      <c r="J218" s="130"/>
      <c r="K218" s="127" t="s">
        <v>131</v>
      </c>
      <c r="L218" s="25"/>
      <c r="M218" s="131" t="s">
        <v>1</v>
      </c>
      <c r="N218" s="132" t="s">
        <v>35</v>
      </c>
      <c r="O218" s="133">
        <v>0</v>
      </c>
      <c r="P218" s="133">
        <f>O218*H218</f>
        <v>0</v>
      </c>
      <c r="Q218" s="133">
        <v>0</v>
      </c>
      <c r="R218" s="133">
        <f>Q218*H218</f>
        <v>0</v>
      </c>
      <c r="S218" s="133">
        <v>0</v>
      </c>
      <c r="T218" s="134">
        <f>S218*H218</f>
        <v>0</v>
      </c>
      <c r="AR218" s="135" t="s">
        <v>312</v>
      </c>
      <c r="AT218" s="135" t="s">
        <v>127</v>
      </c>
      <c r="AU218" s="135" t="s">
        <v>79</v>
      </c>
      <c r="AY218" s="13" t="s">
        <v>125</v>
      </c>
      <c r="BE218" s="136">
        <f>IF(N218="základní",J218,0)</f>
        <v>0</v>
      </c>
      <c r="BF218" s="136">
        <f>IF(N218="snížená",J218,0)</f>
        <v>0</v>
      </c>
      <c r="BG218" s="136">
        <f>IF(N218="zákl. přenesená",J218,0)</f>
        <v>0</v>
      </c>
      <c r="BH218" s="136">
        <f>IF(N218="sníž. přenesená",J218,0)</f>
        <v>0</v>
      </c>
      <c r="BI218" s="136">
        <f>IF(N218="nulová",J218,0)</f>
        <v>0</v>
      </c>
      <c r="BJ218" s="13" t="s">
        <v>77</v>
      </c>
      <c r="BK218" s="136">
        <f>ROUND(I218*H218,2)</f>
        <v>0</v>
      </c>
      <c r="BL218" s="13" t="s">
        <v>312</v>
      </c>
      <c r="BM218" s="135" t="s">
        <v>376</v>
      </c>
    </row>
    <row r="219" spans="2:65" s="11" customFormat="1" ht="25.9" customHeight="1">
      <c r="B219" s="112"/>
      <c r="D219" s="113" t="s">
        <v>69</v>
      </c>
      <c r="E219" s="114" t="s">
        <v>377</v>
      </c>
      <c r="F219" s="114" t="s">
        <v>378</v>
      </c>
      <c r="J219" s="115"/>
      <c r="L219" s="112"/>
      <c r="M219" s="116"/>
      <c r="N219" s="117"/>
      <c r="O219" s="117"/>
      <c r="P219" s="118">
        <f>P220+P229+P234</f>
        <v>0</v>
      </c>
      <c r="Q219" s="117"/>
      <c r="R219" s="118">
        <f>R220+R229+R234</f>
        <v>0</v>
      </c>
      <c r="S219" s="117"/>
      <c r="T219" s="119">
        <f>T220+T229+T234</f>
        <v>0</v>
      </c>
      <c r="AR219" s="113" t="s">
        <v>180</v>
      </c>
      <c r="AT219" s="120" t="s">
        <v>69</v>
      </c>
      <c r="AU219" s="120" t="s">
        <v>70</v>
      </c>
      <c r="AY219" s="113" t="s">
        <v>125</v>
      </c>
      <c r="BK219" s="121">
        <f>BK220+BK229+BK234</f>
        <v>0</v>
      </c>
    </row>
    <row r="220" spans="2:65" s="11" customFormat="1" ht="22.9" customHeight="1">
      <c r="B220" s="112"/>
      <c r="D220" s="113" t="s">
        <v>69</v>
      </c>
      <c r="E220" s="122" t="s">
        <v>379</v>
      </c>
      <c r="F220" s="122" t="s">
        <v>380</v>
      </c>
      <c r="J220" s="123"/>
      <c r="L220" s="112"/>
      <c r="M220" s="116"/>
      <c r="N220" s="117"/>
      <c r="O220" s="117"/>
      <c r="P220" s="118">
        <f>SUM(P221:P228)</f>
        <v>0</v>
      </c>
      <c r="Q220" s="117"/>
      <c r="R220" s="118">
        <f>SUM(R221:R228)</f>
        <v>0</v>
      </c>
      <c r="S220" s="117"/>
      <c r="T220" s="119">
        <f>SUM(T221:T228)</f>
        <v>0</v>
      </c>
      <c r="AR220" s="113" t="s">
        <v>180</v>
      </c>
      <c r="AT220" s="120" t="s">
        <v>69</v>
      </c>
      <c r="AU220" s="120" t="s">
        <v>77</v>
      </c>
      <c r="AY220" s="113" t="s">
        <v>125</v>
      </c>
      <c r="BK220" s="121">
        <f>SUM(BK221:BK228)</f>
        <v>0</v>
      </c>
    </row>
    <row r="221" spans="2:65" s="1" customFormat="1" ht="16.5" customHeight="1">
      <c r="B221" s="124"/>
      <c r="C221" s="125" t="s">
        <v>381</v>
      </c>
      <c r="D221" s="125" t="s">
        <v>127</v>
      </c>
      <c r="E221" s="126" t="s">
        <v>382</v>
      </c>
      <c r="F221" s="127" t="s">
        <v>380</v>
      </c>
      <c r="G221" s="128" t="s">
        <v>432</v>
      </c>
      <c r="H221" s="129">
        <v>1</v>
      </c>
      <c r="I221" s="129"/>
      <c r="J221" s="130"/>
      <c r="K221" s="127" t="s">
        <v>131</v>
      </c>
      <c r="L221" s="25"/>
      <c r="M221" s="131" t="s">
        <v>1</v>
      </c>
      <c r="N221" s="132" t="s">
        <v>35</v>
      </c>
      <c r="O221" s="133">
        <v>0</v>
      </c>
      <c r="P221" s="133">
        <f t="shared" ref="P221:P228" si="36">O221*H221</f>
        <v>0</v>
      </c>
      <c r="Q221" s="133">
        <v>0</v>
      </c>
      <c r="R221" s="133">
        <f t="shared" ref="R221:R228" si="37">Q221*H221</f>
        <v>0</v>
      </c>
      <c r="S221" s="133">
        <v>0</v>
      </c>
      <c r="T221" s="134">
        <f t="shared" ref="T221:T228" si="38">S221*H221</f>
        <v>0</v>
      </c>
      <c r="AR221" s="135" t="s">
        <v>383</v>
      </c>
      <c r="AT221" s="135" t="s">
        <v>127</v>
      </c>
      <c r="AU221" s="135" t="s">
        <v>79</v>
      </c>
      <c r="AY221" s="13" t="s">
        <v>125</v>
      </c>
      <c r="BE221" s="136">
        <f t="shared" ref="BE221:BE228" si="39">IF(N221="základní",J221,0)</f>
        <v>0</v>
      </c>
      <c r="BF221" s="136">
        <f t="shared" ref="BF221:BF228" si="40">IF(N221="snížená",J221,0)</f>
        <v>0</v>
      </c>
      <c r="BG221" s="136">
        <f t="shared" ref="BG221:BG228" si="41">IF(N221="zákl. přenesená",J221,0)</f>
        <v>0</v>
      </c>
      <c r="BH221" s="136">
        <f t="shared" ref="BH221:BH228" si="42">IF(N221="sníž. přenesená",J221,0)</f>
        <v>0</v>
      </c>
      <c r="BI221" s="136">
        <f t="shared" ref="BI221:BI228" si="43">IF(N221="nulová",J221,0)</f>
        <v>0</v>
      </c>
      <c r="BJ221" s="13" t="s">
        <v>77</v>
      </c>
      <c r="BK221" s="136">
        <f t="shared" ref="BK221:BK228" si="44">ROUND(I221*H221,2)</f>
        <v>0</v>
      </c>
      <c r="BL221" s="13" t="s">
        <v>383</v>
      </c>
      <c r="BM221" s="135" t="s">
        <v>384</v>
      </c>
    </row>
    <row r="222" spans="2:65" s="1" customFormat="1" ht="16.5" customHeight="1">
      <c r="B222" s="124"/>
      <c r="C222" s="125" t="s">
        <v>385</v>
      </c>
      <c r="D222" s="125" t="s">
        <v>127</v>
      </c>
      <c r="E222" s="126" t="s">
        <v>386</v>
      </c>
      <c r="F222" s="127" t="s">
        <v>387</v>
      </c>
      <c r="G222" s="128" t="s">
        <v>388</v>
      </c>
      <c r="H222" s="129">
        <v>1</v>
      </c>
      <c r="I222" s="129"/>
      <c r="J222" s="130"/>
      <c r="K222" s="127" t="s">
        <v>131</v>
      </c>
      <c r="L222" s="25"/>
      <c r="M222" s="131" t="s">
        <v>1</v>
      </c>
      <c r="N222" s="132" t="s">
        <v>35</v>
      </c>
      <c r="O222" s="133">
        <v>0</v>
      </c>
      <c r="P222" s="133">
        <f t="shared" si="36"/>
        <v>0</v>
      </c>
      <c r="Q222" s="133">
        <v>0</v>
      </c>
      <c r="R222" s="133">
        <f t="shared" si="37"/>
        <v>0</v>
      </c>
      <c r="S222" s="133">
        <v>0</v>
      </c>
      <c r="T222" s="134">
        <f t="shared" si="38"/>
        <v>0</v>
      </c>
      <c r="V222" s="129"/>
      <c r="AR222" s="135" t="s">
        <v>383</v>
      </c>
      <c r="AT222" s="135" t="s">
        <v>127</v>
      </c>
      <c r="AU222" s="135" t="s">
        <v>79</v>
      </c>
      <c r="AY222" s="13" t="s">
        <v>125</v>
      </c>
      <c r="BE222" s="136">
        <f t="shared" si="39"/>
        <v>0</v>
      </c>
      <c r="BF222" s="136">
        <f t="shared" si="40"/>
        <v>0</v>
      </c>
      <c r="BG222" s="136">
        <f t="shared" si="41"/>
        <v>0</v>
      </c>
      <c r="BH222" s="136">
        <f t="shared" si="42"/>
        <v>0</v>
      </c>
      <c r="BI222" s="136">
        <f t="shared" si="43"/>
        <v>0</v>
      </c>
      <c r="BJ222" s="13" t="s">
        <v>77</v>
      </c>
      <c r="BK222" s="136">
        <f t="shared" si="44"/>
        <v>0</v>
      </c>
      <c r="BL222" s="13" t="s">
        <v>383</v>
      </c>
      <c r="BM222" s="135" t="s">
        <v>389</v>
      </c>
    </row>
    <row r="223" spans="2:65" s="1" customFormat="1" ht="16.5" customHeight="1">
      <c r="B223" s="124"/>
      <c r="C223" s="125" t="s">
        <v>308</v>
      </c>
      <c r="D223" s="125" t="s">
        <v>127</v>
      </c>
      <c r="E223" s="126" t="s">
        <v>390</v>
      </c>
      <c r="F223" s="127" t="s">
        <v>391</v>
      </c>
      <c r="G223" s="128" t="s">
        <v>388</v>
      </c>
      <c r="H223" s="129">
        <v>1</v>
      </c>
      <c r="I223" s="129"/>
      <c r="J223" s="130"/>
      <c r="K223" s="127" t="s">
        <v>131</v>
      </c>
      <c r="L223" s="25"/>
      <c r="M223" s="131" t="s">
        <v>1</v>
      </c>
      <c r="N223" s="132" t="s">
        <v>35</v>
      </c>
      <c r="O223" s="133">
        <v>0</v>
      </c>
      <c r="P223" s="133">
        <f t="shared" si="36"/>
        <v>0</v>
      </c>
      <c r="Q223" s="133">
        <v>0</v>
      </c>
      <c r="R223" s="133">
        <f t="shared" si="37"/>
        <v>0</v>
      </c>
      <c r="S223" s="133">
        <v>0</v>
      </c>
      <c r="T223" s="134">
        <f t="shared" si="38"/>
        <v>0</v>
      </c>
      <c r="V223" s="129"/>
      <c r="AR223" s="135" t="s">
        <v>383</v>
      </c>
      <c r="AT223" s="135" t="s">
        <v>127</v>
      </c>
      <c r="AU223" s="135" t="s">
        <v>79</v>
      </c>
      <c r="AY223" s="13" t="s">
        <v>125</v>
      </c>
      <c r="BE223" s="136">
        <f t="shared" si="39"/>
        <v>0</v>
      </c>
      <c r="BF223" s="136">
        <f t="shared" si="40"/>
        <v>0</v>
      </c>
      <c r="BG223" s="136">
        <f t="shared" si="41"/>
        <v>0</v>
      </c>
      <c r="BH223" s="136">
        <f t="shared" si="42"/>
        <v>0</v>
      </c>
      <c r="BI223" s="136">
        <f t="shared" si="43"/>
        <v>0</v>
      </c>
      <c r="BJ223" s="13" t="s">
        <v>77</v>
      </c>
      <c r="BK223" s="136">
        <f t="shared" si="44"/>
        <v>0</v>
      </c>
      <c r="BL223" s="13" t="s">
        <v>383</v>
      </c>
      <c r="BM223" s="135" t="s">
        <v>392</v>
      </c>
    </row>
    <row r="224" spans="2:65" s="1" customFormat="1" ht="16.5" customHeight="1">
      <c r="B224" s="124"/>
      <c r="C224" s="125" t="s">
        <v>393</v>
      </c>
      <c r="D224" s="125" t="s">
        <v>127</v>
      </c>
      <c r="E224" s="126" t="s">
        <v>394</v>
      </c>
      <c r="F224" s="127" t="s">
        <v>395</v>
      </c>
      <c r="G224" s="128" t="s">
        <v>388</v>
      </c>
      <c r="H224" s="129">
        <v>1</v>
      </c>
      <c r="I224" s="129"/>
      <c r="J224" s="130"/>
      <c r="K224" s="127" t="s">
        <v>131</v>
      </c>
      <c r="L224" s="25"/>
      <c r="M224" s="131" t="s">
        <v>1</v>
      </c>
      <c r="N224" s="132" t="s">
        <v>35</v>
      </c>
      <c r="O224" s="133">
        <v>0</v>
      </c>
      <c r="P224" s="133">
        <f t="shared" si="36"/>
        <v>0</v>
      </c>
      <c r="Q224" s="133">
        <v>0</v>
      </c>
      <c r="R224" s="133">
        <f t="shared" si="37"/>
        <v>0</v>
      </c>
      <c r="S224" s="133">
        <v>0</v>
      </c>
      <c r="T224" s="134">
        <f t="shared" si="38"/>
        <v>0</v>
      </c>
      <c r="V224" s="129"/>
      <c r="AR224" s="135" t="s">
        <v>383</v>
      </c>
      <c r="AT224" s="135" t="s">
        <v>127</v>
      </c>
      <c r="AU224" s="135" t="s">
        <v>79</v>
      </c>
      <c r="AY224" s="13" t="s">
        <v>125</v>
      </c>
      <c r="BE224" s="136">
        <f t="shared" si="39"/>
        <v>0</v>
      </c>
      <c r="BF224" s="136">
        <f t="shared" si="40"/>
        <v>0</v>
      </c>
      <c r="BG224" s="136">
        <f t="shared" si="41"/>
        <v>0</v>
      </c>
      <c r="BH224" s="136">
        <f t="shared" si="42"/>
        <v>0</v>
      </c>
      <c r="BI224" s="136">
        <f t="shared" si="43"/>
        <v>0</v>
      </c>
      <c r="BJ224" s="13" t="s">
        <v>77</v>
      </c>
      <c r="BK224" s="136">
        <f t="shared" si="44"/>
        <v>0</v>
      </c>
      <c r="BL224" s="13" t="s">
        <v>383</v>
      </c>
      <c r="BM224" s="135" t="s">
        <v>396</v>
      </c>
    </row>
    <row r="225" spans="2:65" s="1" customFormat="1" ht="16.5" customHeight="1">
      <c r="B225" s="124"/>
      <c r="C225" s="125" t="s">
        <v>312</v>
      </c>
      <c r="D225" s="125" t="s">
        <v>127</v>
      </c>
      <c r="E225" s="126" t="s">
        <v>397</v>
      </c>
      <c r="F225" s="127" t="s">
        <v>398</v>
      </c>
      <c r="G225" s="128" t="s">
        <v>388</v>
      </c>
      <c r="H225" s="129">
        <v>1</v>
      </c>
      <c r="I225" s="129"/>
      <c r="J225" s="130"/>
      <c r="K225" s="127" t="s">
        <v>131</v>
      </c>
      <c r="L225" s="25"/>
      <c r="M225" s="131" t="s">
        <v>1</v>
      </c>
      <c r="N225" s="132" t="s">
        <v>35</v>
      </c>
      <c r="O225" s="133">
        <v>0</v>
      </c>
      <c r="P225" s="133">
        <f t="shared" si="36"/>
        <v>0</v>
      </c>
      <c r="Q225" s="133">
        <v>0</v>
      </c>
      <c r="R225" s="133">
        <f t="shared" si="37"/>
        <v>0</v>
      </c>
      <c r="S225" s="133">
        <v>0</v>
      </c>
      <c r="T225" s="134">
        <f t="shared" si="38"/>
        <v>0</v>
      </c>
      <c r="V225" s="129"/>
      <c r="AR225" s="135" t="s">
        <v>383</v>
      </c>
      <c r="AT225" s="135" t="s">
        <v>127</v>
      </c>
      <c r="AU225" s="135" t="s">
        <v>79</v>
      </c>
      <c r="AY225" s="13" t="s">
        <v>125</v>
      </c>
      <c r="BE225" s="136">
        <f t="shared" si="39"/>
        <v>0</v>
      </c>
      <c r="BF225" s="136">
        <f t="shared" si="40"/>
        <v>0</v>
      </c>
      <c r="BG225" s="136">
        <f t="shared" si="41"/>
        <v>0</v>
      </c>
      <c r="BH225" s="136">
        <f t="shared" si="42"/>
        <v>0</v>
      </c>
      <c r="BI225" s="136">
        <f t="shared" si="43"/>
        <v>0</v>
      </c>
      <c r="BJ225" s="13" t="s">
        <v>77</v>
      </c>
      <c r="BK225" s="136">
        <f t="shared" si="44"/>
        <v>0</v>
      </c>
      <c r="BL225" s="13" t="s">
        <v>383</v>
      </c>
      <c r="BM225" s="135" t="s">
        <v>399</v>
      </c>
    </row>
    <row r="226" spans="2:65" s="1" customFormat="1" ht="16.5" customHeight="1">
      <c r="B226" s="124"/>
      <c r="C226" s="125" t="s">
        <v>400</v>
      </c>
      <c r="D226" s="125" t="s">
        <v>127</v>
      </c>
      <c r="E226" s="126" t="s">
        <v>401</v>
      </c>
      <c r="F226" s="127" t="s">
        <v>402</v>
      </c>
      <c r="G226" s="128" t="s">
        <v>388</v>
      </c>
      <c r="H226" s="129">
        <v>1</v>
      </c>
      <c r="I226" s="129"/>
      <c r="J226" s="130"/>
      <c r="K226" s="127" t="s">
        <v>131</v>
      </c>
      <c r="L226" s="25"/>
      <c r="M226" s="131" t="s">
        <v>1</v>
      </c>
      <c r="N226" s="132" t="s">
        <v>35</v>
      </c>
      <c r="O226" s="133">
        <v>0</v>
      </c>
      <c r="P226" s="133">
        <f t="shared" si="36"/>
        <v>0</v>
      </c>
      <c r="Q226" s="133">
        <v>0</v>
      </c>
      <c r="R226" s="133">
        <f t="shared" si="37"/>
        <v>0</v>
      </c>
      <c r="S226" s="133">
        <v>0</v>
      </c>
      <c r="T226" s="134">
        <f t="shared" si="38"/>
        <v>0</v>
      </c>
      <c r="V226" s="129"/>
      <c r="AR226" s="135" t="s">
        <v>383</v>
      </c>
      <c r="AT226" s="135" t="s">
        <v>127</v>
      </c>
      <c r="AU226" s="135" t="s">
        <v>79</v>
      </c>
      <c r="AY226" s="13" t="s">
        <v>125</v>
      </c>
      <c r="BE226" s="136">
        <f t="shared" si="39"/>
        <v>0</v>
      </c>
      <c r="BF226" s="136">
        <f t="shared" si="40"/>
        <v>0</v>
      </c>
      <c r="BG226" s="136">
        <f t="shared" si="41"/>
        <v>0</v>
      </c>
      <c r="BH226" s="136">
        <f t="shared" si="42"/>
        <v>0</v>
      </c>
      <c r="BI226" s="136">
        <f t="shared" si="43"/>
        <v>0</v>
      </c>
      <c r="BJ226" s="13" t="s">
        <v>77</v>
      </c>
      <c r="BK226" s="136">
        <f t="shared" si="44"/>
        <v>0</v>
      </c>
      <c r="BL226" s="13" t="s">
        <v>383</v>
      </c>
      <c r="BM226" s="135" t="s">
        <v>403</v>
      </c>
    </row>
    <row r="227" spans="2:65" s="1" customFormat="1" ht="16.5" customHeight="1">
      <c r="B227" s="124"/>
      <c r="C227" s="125" t="s">
        <v>316</v>
      </c>
      <c r="D227" s="125" t="s">
        <v>127</v>
      </c>
      <c r="E227" s="126" t="s">
        <v>404</v>
      </c>
      <c r="F227" s="127" t="s">
        <v>405</v>
      </c>
      <c r="G227" s="128" t="s">
        <v>388</v>
      </c>
      <c r="H227" s="129">
        <v>1</v>
      </c>
      <c r="I227" s="129"/>
      <c r="J227" s="130"/>
      <c r="K227" s="127" t="s">
        <v>131</v>
      </c>
      <c r="L227" s="25"/>
      <c r="M227" s="131" t="s">
        <v>1</v>
      </c>
      <c r="N227" s="132" t="s">
        <v>35</v>
      </c>
      <c r="O227" s="133">
        <v>0</v>
      </c>
      <c r="P227" s="133">
        <f t="shared" si="36"/>
        <v>0</v>
      </c>
      <c r="Q227" s="133">
        <v>0</v>
      </c>
      <c r="R227" s="133">
        <f t="shared" si="37"/>
        <v>0</v>
      </c>
      <c r="S227" s="133">
        <v>0</v>
      </c>
      <c r="T227" s="134">
        <f t="shared" si="38"/>
        <v>0</v>
      </c>
      <c r="V227" s="129"/>
      <c r="AR227" s="135" t="s">
        <v>383</v>
      </c>
      <c r="AT227" s="135" t="s">
        <v>127</v>
      </c>
      <c r="AU227" s="135" t="s">
        <v>79</v>
      </c>
      <c r="AY227" s="13" t="s">
        <v>125</v>
      </c>
      <c r="BE227" s="136">
        <f t="shared" si="39"/>
        <v>0</v>
      </c>
      <c r="BF227" s="136">
        <f t="shared" si="40"/>
        <v>0</v>
      </c>
      <c r="BG227" s="136">
        <f t="shared" si="41"/>
        <v>0</v>
      </c>
      <c r="BH227" s="136">
        <f t="shared" si="42"/>
        <v>0</v>
      </c>
      <c r="BI227" s="136">
        <f t="shared" si="43"/>
        <v>0</v>
      </c>
      <c r="BJ227" s="13" t="s">
        <v>77</v>
      </c>
      <c r="BK227" s="136">
        <f t="shared" si="44"/>
        <v>0</v>
      </c>
      <c r="BL227" s="13" t="s">
        <v>383</v>
      </c>
      <c r="BM227" s="135" t="s">
        <v>406</v>
      </c>
    </row>
    <row r="228" spans="2:65" s="1" customFormat="1" ht="16.5" customHeight="1">
      <c r="B228" s="124"/>
      <c r="C228" s="125" t="s">
        <v>407</v>
      </c>
      <c r="D228" s="125" t="s">
        <v>127</v>
      </c>
      <c r="E228" s="126" t="s">
        <v>408</v>
      </c>
      <c r="F228" s="127" t="s">
        <v>409</v>
      </c>
      <c r="G228" s="128" t="s">
        <v>388</v>
      </c>
      <c r="H228" s="129">
        <v>1</v>
      </c>
      <c r="I228" s="129"/>
      <c r="J228" s="130"/>
      <c r="K228" s="127" t="s">
        <v>131</v>
      </c>
      <c r="L228" s="25"/>
      <c r="M228" s="131" t="s">
        <v>1</v>
      </c>
      <c r="N228" s="132" t="s">
        <v>35</v>
      </c>
      <c r="O228" s="133">
        <v>0</v>
      </c>
      <c r="P228" s="133">
        <f t="shared" si="36"/>
        <v>0</v>
      </c>
      <c r="Q228" s="133">
        <v>0</v>
      </c>
      <c r="R228" s="133">
        <f t="shared" si="37"/>
        <v>0</v>
      </c>
      <c r="S228" s="133">
        <v>0</v>
      </c>
      <c r="T228" s="134">
        <f t="shared" si="38"/>
        <v>0</v>
      </c>
      <c r="V228" s="129"/>
      <c r="AR228" s="135" t="s">
        <v>383</v>
      </c>
      <c r="AT228" s="135" t="s">
        <v>127</v>
      </c>
      <c r="AU228" s="135" t="s">
        <v>79</v>
      </c>
      <c r="AY228" s="13" t="s">
        <v>125</v>
      </c>
      <c r="BE228" s="136">
        <f t="shared" si="39"/>
        <v>0</v>
      </c>
      <c r="BF228" s="136">
        <f t="shared" si="40"/>
        <v>0</v>
      </c>
      <c r="BG228" s="136">
        <f t="shared" si="41"/>
        <v>0</v>
      </c>
      <c r="BH228" s="136">
        <f t="shared" si="42"/>
        <v>0</v>
      </c>
      <c r="BI228" s="136">
        <f t="shared" si="43"/>
        <v>0</v>
      </c>
      <c r="BJ228" s="13" t="s">
        <v>77</v>
      </c>
      <c r="BK228" s="136">
        <f t="shared" si="44"/>
        <v>0</v>
      </c>
      <c r="BL228" s="13" t="s">
        <v>383</v>
      </c>
      <c r="BM228" s="135" t="s">
        <v>410</v>
      </c>
    </row>
    <row r="229" spans="2:65" s="11" customFormat="1" ht="22.9" customHeight="1">
      <c r="B229" s="112"/>
      <c r="D229" s="113" t="s">
        <v>69</v>
      </c>
      <c r="E229" s="122" t="s">
        <v>411</v>
      </c>
      <c r="F229" s="122" t="s">
        <v>412</v>
      </c>
      <c r="J229" s="123"/>
      <c r="L229" s="112"/>
      <c r="M229" s="116"/>
      <c r="N229" s="117"/>
      <c r="O229" s="117"/>
      <c r="P229" s="118">
        <f>SUM(P230:P233)</f>
        <v>0</v>
      </c>
      <c r="Q229" s="117"/>
      <c r="R229" s="118">
        <f>SUM(R230:R233)</f>
        <v>0</v>
      </c>
      <c r="S229" s="117"/>
      <c r="T229" s="119">
        <f>SUM(T230:T233)</f>
        <v>0</v>
      </c>
      <c r="V229" s="129"/>
      <c r="AR229" s="113" t="s">
        <v>180</v>
      </c>
      <c r="AT229" s="120" t="s">
        <v>69</v>
      </c>
      <c r="AU229" s="120" t="s">
        <v>77</v>
      </c>
      <c r="AY229" s="113" t="s">
        <v>125</v>
      </c>
      <c r="BK229" s="121">
        <f>SUM(BK230:BK233)</f>
        <v>0</v>
      </c>
    </row>
    <row r="230" spans="2:65" s="1" customFormat="1" ht="16.5" customHeight="1">
      <c r="B230" s="124"/>
      <c r="C230" s="125" t="s">
        <v>320</v>
      </c>
      <c r="D230" s="125" t="s">
        <v>127</v>
      </c>
      <c r="E230" s="126" t="s">
        <v>413</v>
      </c>
      <c r="F230" s="127" t="s">
        <v>414</v>
      </c>
      <c r="G230" s="128" t="s">
        <v>388</v>
      </c>
      <c r="H230" s="129">
        <v>1</v>
      </c>
      <c r="I230" s="130"/>
      <c r="J230" s="130"/>
      <c r="K230" s="127" t="s">
        <v>131</v>
      </c>
      <c r="L230" s="25"/>
      <c r="M230" s="131" t="s">
        <v>1</v>
      </c>
      <c r="N230" s="132" t="s">
        <v>35</v>
      </c>
      <c r="O230" s="133">
        <v>0</v>
      </c>
      <c r="P230" s="133">
        <f>O230*H230</f>
        <v>0</v>
      </c>
      <c r="Q230" s="133">
        <v>0</v>
      </c>
      <c r="R230" s="133">
        <f>Q230*H230</f>
        <v>0</v>
      </c>
      <c r="S230" s="133">
        <v>0</v>
      </c>
      <c r="T230" s="134">
        <f>S230*H230</f>
        <v>0</v>
      </c>
      <c r="AR230" s="135" t="s">
        <v>383</v>
      </c>
      <c r="AT230" s="135" t="s">
        <v>127</v>
      </c>
      <c r="AU230" s="135" t="s">
        <v>79</v>
      </c>
      <c r="AY230" s="13" t="s">
        <v>125</v>
      </c>
      <c r="BE230" s="136">
        <f>IF(N230="základní",J230,0)</f>
        <v>0</v>
      </c>
      <c r="BF230" s="136">
        <f>IF(N230="snížená",J230,0)</f>
        <v>0</v>
      </c>
      <c r="BG230" s="136">
        <f>IF(N230="zákl. přenesená",J230,0)</f>
        <v>0</v>
      </c>
      <c r="BH230" s="136">
        <f>IF(N230="sníž. přenesená",J230,0)</f>
        <v>0</v>
      </c>
      <c r="BI230" s="136">
        <f>IF(N230="nulová",J230,0)</f>
        <v>0</v>
      </c>
      <c r="BJ230" s="13" t="s">
        <v>77</v>
      </c>
      <c r="BK230" s="136">
        <f>ROUND(I230*H230,2)</f>
        <v>0</v>
      </c>
      <c r="BL230" s="13" t="s">
        <v>383</v>
      </c>
      <c r="BM230" s="135" t="s">
        <v>415</v>
      </c>
    </row>
    <row r="231" spans="2:65" s="1" customFormat="1" ht="16.5" customHeight="1">
      <c r="B231" s="124"/>
      <c r="C231" s="125" t="s">
        <v>305</v>
      </c>
      <c r="D231" s="125" t="s">
        <v>127</v>
      </c>
      <c r="E231" s="126" t="s">
        <v>416</v>
      </c>
      <c r="F231" s="127" t="s">
        <v>417</v>
      </c>
      <c r="G231" s="128" t="s">
        <v>388</v>
      </c>
      <c r="H231" s="129">
        <v>1</v>
      </c>
      <c r="I231" s="130"/>
      <c r="J231" s="130"/>
      <c r="K231" s="127" t="s">
        <v>131</v>
      </c>
      <c r="L231" s="25"/>
      <c r="M231" s="131" t="s">
        <v>1</v>
      </c>
      <c r="N231" s="132" t="s">
        <v>35</v>
      </c>
      <c r="O231" s="133">
        <v>0</v>
      </c>
      <c r="P231" s="133">
        <f>O231*H231</f>
        <v>0</v>
      </c>
      <c r="Q231" s="133">
        <v>0</v>
      </c>
      <c r="R231" s="133">
        <f>Q231*H231</f>
        <v>0</v>
      </c>
      <c r="S231" s="133">
        <v>0</v>
      </c>
      <c r="T231" s="134">
        <f>S231*H231</f>
        <v>0</v>
      </c>
      <c r="V231" s="129"/>
      <c r="AR231" s="135" t="s">
        <v>383</v>
      </c>
      <c r="AT231" s="135" t="s">
        <v>127</v>
      </c>
      <c r="AU231" s="135" t="s">
        <v>79</v>
      </c>
      <c r="AY231" s="13" t="s">
        <v>125</v>
      </c>
      <c r="BE231" s="136">
        <f>IF(N231="základní",J231,0)</f>
        <v>0</v>
      </c>
      <c r="BF231" s="136">
        <f>IF(N231="snížená",J231,0)</f>
        <v>0</v>
      </c>
      <c r="BG231" s="136">
        <f>IF(N231="zákl. přenesená",J231,0)</f>
        <v>0</v>
      </c>
      <c r="BH231" s="136">
        <f>IF(N231="sníž. přenesená",J231,0)</f>
        <v>0</v>
      </c>
      <c r="BI231" s="136">
        <f>IF(N231="nulová",J231,0)</f>
        <v>0</v>
      </c>
      <c r="BJ231" s="13" t="s">
        <v>77</v>
      </c>
      <c r="BK231" s="136">
        <f>ROUND(I231*H231,2)</f>
        <v>0</v>
      </c>
      <c r="BL231" s="13" t="s">
        <v>383</v>
      </c>
      <c r="BM231" s="135" t="s">
        <v>418</v>
      </c>
    </row>
    <row r="232" spans="2:65" s="1" customFormat="1" ht="16.5" customHeight="1">
      <c r="B232" s="124"/>
      <c r="C232" s="125" t="s">
        <v>419</v>
      </c>
      <c r="D232" s="125" t="s">
        <v>127</v>
      </c>
      <c r="E232" s="126" t="s">
        <v>420</v>
      </c>
      <c r="F232" s="127" t="s">
        <v>421</v>
      </c>
      <c r="G232" s="128" t="s">
        <v>388</v>
      </c>
      <c r="H232" s="129">
        <v>1</v>
      </c>
      <c r="I232" s="130"/>
      <c r="J232" s="130"/>
      <c r="K232" s="127" t="s">
        <v>131</v>
      </c>
      <c r="L232" s="25"/>
      <c r="M232" s="131" t="s">
        <v>1</v>
      </c>
      <c r="N232" s="132" t="s">
        <v>35</v>
      </c>
      <c r="O232" s="133">
        <v>0</v>
      </c>
      <c r="P232" s="133">
        <f>O232*H232</f>
        <v>0</v>
      </c>
      <c r="Q232" s="133">
        <v>0</v>
      </c>
      <c r="R232" s="133">
        <f>Q232*H232</f>
        <v>0</v>
      </c>
      <c r="S232" s="133">
        <v>0</v>
      </c>
      <c r="T232" s="134">
        <f>S232*H232</f>
        <v>0</v>
      </c>
      <c r="V232" s="129"/>
      <c r="AR232" s="135" t="s">
        <v>383</v>
      </c>
      <c r="AT232" s="135" t="s">
        <v>127</v>
      </c>
      <c r="AU232" s="135" t="s">
        <v>79</v>
      </c>
      <c r="AY232" s="13" t="s">
        <v>125</v>
      </c>
      <c r="BE232" s="136">
        <f>IF(N232="základní",J232,0)</f>
        <v>0</v>
      </c>
      <c r="BF232" s="136">
        <f>IF(N232="snížená",J232,0)</f>
        <v>0</v>
      </c>
      <c r="BG232" s="136">
        <f>IF(N232="zákl. přenesená",J232,0)</f>
        <v>0</v>
      </c>
      <c r="BH232" s="136">
        <f>IF(N232="sníž. přenesená",J232,0)</f>
        <v>0</v>
      </c>
      <c r="BI232" s="136">
        <f>IF(N232="nulová",J232,0)</f>
        <v>0</v>
      </c>
      <c r="BJ232" s="13" t="s">
        <v>77</v>
      </c>
      <c r="BK232" s="136">
        <f>ROUND(I232*H232,2)</f>
        <v>0</v>
      </c>
      <c r="BL232" s="13" t="s">
        <v>383</v>
      </c>
      <c r="BM232" s="135" t="s">
        <v>422</v>
      </c>
    </row>
    <row r="233" spans="2:65" s="1" customFormat="1" ht="16.5" customHeight="1">
      <c r="B233" s="124"/>
      <c r="C233" s="125" t="s">
        <v>423</v>
      </c>
      <c r="D233" s="125" t="s">
        <v>127</v>
      </c>
      <c r="E233" s="126" t="s">
        <v>424</v>
      </c>
      <c r="F233" s="127" t="s">
        <v>425</v>
      </c>
      <c r="G233" s="128" t="s">
        <v>388</v>
      </c>
      <c r="H233" s="129">
        <v>1</v>
      </c>
      <c r="I233" s="130"/>
      <c r="J233" s="130"/>
      <c r="K233" s="127" t="s">
        <v>131</v>
      </c>
      <c r="L233" s="25"/>
      <c r="M233" s="131" t="s">
        <v>1</v>
      </c>
      <c r="N233" s="132" t="s">
        <v>35</v>
      </c>
      <c r="O233" s="133">
        <v>0</v>
      </c>
      <c r="P233" s="133">
        <f>O233*H233</f>
        <v>0</v>
      </c>
      <c r="Q233" s="133">
        <v>0</v>
      </c>
      <c r="R233" s="133">
        <f>Q233*H233</f>
        <v>0</v>
      </c>
      <c r="S233" s="133">
        <v>0</v>
      </c>
      <c r="T233" s="134">
        <f>S233*H233</f>
        <v>0</v>
      </c>
      <c r="V233" s="129"/>
      <c r="AR233" s="135" t="s">
        <v>383</v>
      </c>
      <c r="AT233" s="135" t="s">
        <v>127</v>
      </c>
      <c r="AU233" s="135" t="s">
        <v>79</v>
      </c>
      <c r="AY233" s="13" t="s">
        <v>125</v>
      </c>
      <c r="BE233" s="136">
        <f>IF(N233="základní",J233,0)</f>
        <v>0</v>
      </c>
      <c r="BF233" s="136">
        <f>IF(N233="snížená",J233,0)</f>
        <v>0</v>
      </c>
      <c r="BG233" s="136">
        <f>IF(N233="zákl. přenesená",J233,0)</f>
        <v>0</v>
      </c>
      <c r="BH233" s="136">
        <f>IF(N233="sníž. přenesená",J233,0)</f>
        <v>0</v>
      </c>
      <c r="BI233" s="136">
        <f>IF(N233="nulová",J233,0)</f>
        <v>0</v>
      </c>
      <c r="BJ233" s="13" t="s">
        <v>77</v>
      </c>
      <c r="BK233" s="136">
        <f>ROUND(I233*H233,2)</f>
        <v>0</v>
      </c>
      <c r="BL233" s="13" t="s">
        <v>383</v>
      </c>
      <c r="BM233" s="135" t="s">
        <v>426</v>
      </c>
    </row>
    <row r="234" spans="2:65" s="11" customFormat="1" ht="22.9" customHeight="1">
      <c r="B234" s="112"/>
      <c r="D234" s="113" t="s">
        <v>69</v>
      </c>
      <c r="E234" s="122" t="s">
        <v>427</v>
      </c>
      <c r="F234" s="122" t="s">
        <v>428</v>
      </c>
      <c r="J234" s="123"/>
      <c r="L234" s="112"/>
      <c r="M234" s="116"/>
      <c r="N234" s="117"/>
      <c r="O234" s="117"/>
      <c r="P234" s="118">
        <f>P235</f>
        <v>0</v>
      </c>
      <c r="Q234" s="117"/>
      <c r="R234" s="118">
        <f>R235</f>
        <v>0</v>
      </c>
      <c r="S234" s="117"/>
      <c r="T234" s="119">
        <f>T235</f>
        <v>0</v>
      </c>
      <c r="V234" s="129"/>
      <c r="AR234" s="113" t="s">
        <v>180</v>
      </c>
      <c r="AT234" s="120" t="s">
        <v>69</v>
      </c>
      <c r="AU234" s="120" t="s">
        <v>77</v>
      </c>
      <c r="AY234" s="113" t="s">
        <v>125</v>
      </c>
      <c r="BK234" s="121">
        <f>BK235</f>
        <v>0</v>
      </c>
    </row>
    <row r="235" spans="2:65" s="1" customFormat="1" ht="16.5" customHeight="1">
      <c r="B235" s="124"/>
      <c r="C235" s="125" t="s">
        <v>302</v>
      </c>
      <c r="D235" s="125" t="s">
        <v>127</v>
      </c>
      <c r="E235" s="126" t="s">
        <v>429</v>
      </c>
      <c r="F235" s="127" t="s">
        <v>428</v>
      </c>
      <c r="G235" s="128" t="s">
        <v>430</v>
      </c>
      <c r="H235" s="129">
        <v>1</v>
      </c>
      <c r="I235" s="130"/>
      <c r="J235" s="130"/>
      <c r="K235" s="127" t="s">
        <v>131</v>
      </c>
      <c r="L235" s="25"/>
      <c r="M235" s="146" t="s">
        <v>1</v>
      </c>
      <c r="N235" s="147" t="s">
        <v>35</v>
      </c>
      <c r="O235" s="148">
        <v>0</v>
      </c>
      <c r="P235" s="148">
        <f>O235*H235</f>
        <v>0</v>
      </c>
      <c r="Q235" s="148">
        <v>0</v>
      </c>
      <c r="R235" s="148">
        <f>Q235*H235</f>
        <v>0</v>
      </c>
      <c r="S235" s="148">
        <v>0</v>
      </c>
      <c r="T235" s="149">
        <f>S235*H235</f>
        <v>0</v>
      </c>
      <c r="V235" s="11"/>
      <c r="AR235" s="135" t="s">
        <v>383</v>
      </c>
      <c r="AT235" s="135" t="s">
        <v>127</v>
      </c>
      <c r="AU235" s="135" t="s">
        <v>79</v>
      </c>
      <c r="AY235" s="13" t="s">
        <v>125</v>
      </c>
      <c r="BE235" s="136">
        <f>IF(N235="základní",J235,0)</f>
        <v>0</v>
      </c>
      <c r="BF235" s="136">
        <f>IF(N235="snížená",J235,0)</f>
        <v>0</v>
      </c>
      <c r="BG235" s="136">
        <f>IF(N235="zákl. přenesená",J235,0)</f>
        <v>0</v>
      </c>
      <c r="BH235" s="136">
        <f>IF(N235="sníž. přenesená",J235,0)</f>
        <v>0</v>
      </c>
      <c r="BI235" s="136">
        <f>IF(N235="nulová",J235,0)</f>
        <v>0</v>
      </c>
      <c r="BJ235" s="13" t="s">
        <v>77</v>
      </c>
      <c r="BK235" s="136">
        <f>ROUND(I235*H235,2)</f>
        <v>0</v>
      </c>
      <c r="BL235" s="13" t="s">
        <v>383</v>
      </c>
      <c r="BM235" s="135" t="s">
        <v>431</v>
      </c>
    </row>
    <row r="236" spans="2:65" s="1" customFormat="1" ht="7" customHeight="1">
      <c r="B236" s="37"/>
      <c r="C236" s="38"/>
      <c r="D236" s="38"/>
      <c r="E236" s="38"/>
      <c r="F236" s="38"/>
      <c r="G236" s="38"/>
      <c r="H236" s="38"/>
      <c r="I236" s="38"/>
      <c r="J236" s="38"/>
      <c r="K236" s="38"/>
      <c r="L236" s="25"/>
      <c r="V236" s="129"/>
    </row>
  </sheetData>
  <autoFilter ref="C137:K235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Stavební úpravy - 01...</vt:lpstr>
      <vt:lpstr>'01 - Stavební úpravy - 01...'!Názvy_tisku</vt:lpstr>
      <vt:lpstr>'Rekapitulace stavby'!Názvy_tisku</vt:lpstr>
      <vt:lpstr>'01 - Stavební úpravy - 01...'!Oblast_tisku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KROS\uzivatel</dc:creator>
  <cp:lastModifiedBy>uzivatel</cp:lastModifiedBy>
  <dcterms:created xsi:type="dcterms:W3CDTF">2019-08-29T07:26:51Z</dcterms:created>
  <dcterms:modified xsi:type="dcterms:W3CDTF">2019-08-29T14:52:56Z</dcterms:modified>
</cp:coreProperties>
</file>