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55" windowWidth="27495" windowHeight="13485" activeTab="1"/>
  </bookViews>
  <sheets>
    <sheet name="Rekapitulace stavby" sheetId="1" r:id="rId1"/>
    <sheet name="Stavební úpravy ..." sheetId="2" r:id="rId2"/>
  </sheets>
  <definedNames>
    <definedName name="_xlnm._FilterDatabase" localSheetId="1" hidden="1">'Stavební úpravy ...'!$C$131:$K$250</definedName>
    <definedName name="_xlnm.Print_Titles" localSheetId="0">'Rekapitulace stavby'!$92:$92</definedName>
    <definedName name="_xlnm.Print_Titles" localSheetId="1">'Stavební úpravy ...'!$131:$131</definedName>
    <definedName name="_xlnm.Print_Area" localSheetId="0">'Rekapitulace stavby'!$D$4:$AO$76,'Rekapitulace stavby'!$C$82:$AQ$96</definedName>
    <definedName name="_xlnm.Print_Area" localSheetId="1">'Stavební úpravy ...'!$C$4:$J$76,'Stavební úpravy ...'!$C$82:$J$115,'Stavební úpravy ...'!$C$121:$K$250</definedName>
  </definedNames>
  <calcPr calcId="145621"/>
</workbook>
</file>

<file path=xl/calcChain.xml><?xml version="1.0" encoding="utf-8"?>
<calcChain xmlns="http://schemas.openxmlformats.org/spreadsheetml/2006/main">
  <c r="J35" i="2" l="1"/>
  <c r="J34" i="2"/>
  <c r="AY95" i="1"/>
  <c r="J33" i="2"/>
  <c r="AX95" i="1"/>
  <c r="BI250" i="2"/>
  <c r="BH250" i="2"/>
  <c r="BG250" i="2"/>
  <c r="BE250" i="2"/>
  <c r="T250" i="2"/>
  <c r="R250" i="2"/>
  <c r="P250" i="2"/>
  <c r="BK250" i="2"/>
  <c r="J250" i="2"/>
  <c r="BF250" i="2"/>
  <c r="BI249" i="2"/>
  <c r="BH249" i="2"/>
  <c r="BG249" i="2"/>
  <c r="BE249" i="2"/>
  <c r="T249" i="2"/>
  <c r="T248" i="2"/>
  <c r="R249" i="2"/>
  <c r="R248" i="2"/>
  <c r="P249" i="2"/>
  <c r="P248" i="2"/>
  <c r="BK249" i="2"/>
  <c r="BK248" i="2"/>
  <c r="J248" i="2" s="1"/>
  <c r="J114" i="2" s="1"/>
  <c r="J249" i="2"/>
  <c r="BF249" i="2" s="1"/>
  <c r="BI247" i="2"/>
  <c r="BH247" i="2"/>
  <c r="BG247" i="2"/>
  <c r="BE247" i="2"/>
  <c r="T247" i="2"/>
  <c r="R247" i="2"/>
  <c r="P247" i="2"/>
  <c r="BK247" i="2"/>
  <c r="J247" i="2"/>
  <c r="BF247" i="2"/>
  <c r="BI246" i="2"/>
  <c r="BH246" i="2"/>
  <c r="BG246" i="2"/>
  <c r="BE246" i="2"/>
  <c r="T246" i="2"/>
  <c r="R246" i="2"/>
  <c r="P246" i="2"/>
  <c r="BK246" i="2"/>
  <c r="J246" i="2"/>
  <c r="BF246" i="2"/>
  <c r="BI245" i="2"/>
  <c r="BH245" i="2"/>
  <c r="BG245" i="2"/>
  <c r="BE245" i="2"/>
  <c r="T245" i="2"/>
  <c r="R245" i="2"/>
  <c r="P245" i="2"/>
  <c r="BK245" i="2"/>
  <c r="J245" i="2"/>
  <c r="BF245" i="2"/>
  <c r="BI244" i="2"/>
  <c r="BH244" i="2"/>
  <c r="BG244" i="2"/>
  <c r="BE244" i="2"/>
  <c r="T244" i="2"/>
  <c r="R244" i="2"/>
  <c r="P244" i="2"/>
  <c r="BK244" i="2"/>
  <c r="J244" i="2"/>
  <c r="BF244" i="2"/>
  <c r="BI243" i="2"/>
  <c r="BH243" i="2"/>
  <c r="BG243" i="2"/>
  <c r="BE243" i="2"/>
  <c r="T243" i="2"/>
  <c r="R243" i="2"/>
  <c r="P243" i="2"/>
  <c r="BK243" i="2"/>
  <c r="J243" i="2"/>
  <c r="BF243" i="2"/>
  <c r="BI242" i="2"/>
  <c r="BH242" i="2"/>
  <c r="BG242" i="2"/>
  <c r="BE242" i="2"/>
  <c r="T242" i="2"/>
  <c r="R242" i="2"/>
  <c r="P242" i="2"/>
  <c r="BK242" i="2"/>
  <c r="J242" i="2"/>
  <c r="BF242" i="2"/>
  <c r="BI241" i="2"/>
  <c r="BH241" i="2"/>
  <c r="BG241" i="2"/>
  <c r="BE241" i="2"/>
  <c r="T241" i="2"/>
  <c r="R241" i="2"/>
  <c r="P241" i="2"/>
  <c r="BK241" i="2"/>
  <c r="J241" i="2"/>
  <c r="BF241" i="2"/>
  <c r="BI240" i="2"/>
  <c r="BH240" i="2"/>
  <c r="BG240" i="2"/>
  <c r="BE240" i="2"/>
  <c r="T240" i="2"/>
  <c r="R240" i="2"/>
  <c r="P240" i="2"/>
  <c r="BK240" i="2"/>
  <c r="J240" i="2"/>
  <c r="BF240" i="2"/>
  <c r="BI239" i="2"/>
  <c r="BH239" i="2"/>
  <c r="BG239" i="2"/>
  <c r="BE239" i="2"/>
  <c r="T239" i="2"/>
  <c r="R239" i="2"/>
  <c r="P239" i="2"/>
  <c r="BK239" i="2"/>
  <c r="J239" i="2"/>
  <c r="BF239" i="2"/>
  <c r="BI238" i="2"/>
  <c r="BH238" i="2"/>
  <c r="BG238" i="2"/>
  <c r="BE238" i="2"/>
  <c r="T238" i="2"/>
  <c r="R238" i="2"/>
  <c r="P238" i="2"/>
  <c r="BK238" i="2"/>
  <c r="J238" i="2"/>
  <c r="BF238" i="2"/>
  <c r="BI237" i="2"/>
  <c r="BH237" i="2"/>
  <c r="BG237" i="2"/>
  <c r="BE237" i="2"/>
  <c r="T237" i="2"/>
  <c r="R237" i="2"/>
  <c r="P237" i="2"/>
  <c r="BK237" i="2"/>
  <c r="J237" i="2"/>
  <c r="BF237" i="2"/>
  <c r="BI236" i="2"/>
  <c r="BH236" i="2"/>
  <c r="BG236" i="2"/>
  <c r="BE236" i="2"/>
  <c r="T236" i="2"/>
  <c r="R236" i="2"/>
  <c r="P236" i="2"/>
  <c r="BK236" i="2"/>
  <c r="J236" i="2"/>
  <c r="BF236" i="2"/>
  <c r="BI235" i="2"/>
  <c r="BH235" i="2"/>
  <c r="BG235" i="2"/>
  <c r="BE235" i="2"/>
  <c r="T235" i="2"/>
  <c r="R235" i="2"/>
  <c r="P235" i="2"/>
  <c r="BK235" i="2"/>
  <c r="J235" i="2"/>
  <c r="BF235" i="2"/>
  <c r="BI234" i="2"/>
  <c r="BH234" i="2"/>
  <c r="BG234" i="2"/>
  <c r="BE234" i="2"/>
  <c r="T234" i="2"/>
  <c r="R234" i="2"/>
  <c r="P234" i="2"/>
  <c r="BK234" i="2"/>
  <c r="J234" i="2"/>
  <c r="BF234" i="2"/>
  <c r="BI233" i="2"/>
  <c r="BH233" i="2"/>
  <c r="BG233" i="2"/>
  <c r="BE233" i="2"/>
  <c r="T233" i="2"/>
  <c r="T232" i="2"/>
  <c r="R233" i="2"/>
  <c r="R232" i="2"/>
  <c r="P233" i="2"/>
  <c r="P232" i="2"/>
  <c r="BK233" i="2"/>
  <c r="BK232" i="2"/>
  <c r="J232" i="2" s="1"/>
  <c r="J113" i="2" s="1"/>
  <c r="J233" i="2"/>
  <c r="BF233" i="2" s="1"/>
  <c r="BI231" i="2"/>
  <c r="BH231" i="2"/>
  <c r="BG231" i="2"/>
  <c r="BE231" i="2"/>
  <c r="T231" i="2"/>
  <c r="R231" i="2"/>
  <c r="P231" i="2"/>
  <c r="BK231" i="2"/>
  <c r="J231" i="2"/>
  <c r="BF231" i="2"/>
  <c r="BI230" i="2"/>
  <c r="BH230" i="2"/>
  <c r="BG230" i="2"/>
  <c r="BE230" i="2"/>
  <c r="T230" i="2"/>
  <c r="R230" i="2"/>
  <c r="P230" i="2"/>
  <c r="BK230" i="2"/>
  <c r="J230" i="2"/>
  <c r="BF230" i="2"/>
  <c r="BI229" i="2"/>
  <c r="BH229" i="2"/>
  <c r="BG229" i="2"/>
  <c r="BE229" i="2"/>
  <c r="T229" i="2"/>
  <c r="T228" i="2"/>
  <c r="R229" i="2"/>
  <c r="R228" i="2"/>
  <c r="P229" i="2"/>
  <c r="P228" i="2"/>
  <c r="BK229" i="2"/>
  <c r="BK228" i="2"/>
  <c r="J228" i="2" s="1"/>
  <c r="J112" i="2" s="1"/>
  <c r="J229" i="2"/>
  <c r="BF229" i="2" s="1"/>
  <c r="BI227" i="2"/>
  <c r="BH227" i="2"/>
  <c r="BG227" i="2"/>
  <c r="BE227" i="2"/>
  <c r="T227" i="2"/>
  <c r="R227" i="2"/>
  <c r="P227" i="2"/>
  <c r="BK227" i="2"/>
  <c r="J227" i="2"/>
  <c r="BF227" i="2"/>
  <c r="BI226" i="2"/>
  <c r="BH226" i="2"/>
  <c r="BG226" i="2"/>
  <c r="BE226" i="2"/>
  <c r="T226" i="2"/>
  <c r="R226" i="2"/>
  <c r="P226" i="2"/>
  <c r="BK226" i="2"/>
  <c r="J226" i="2"/>
  <c r="BF226" i="2"/>
  <c r="BI225" i="2"/>
  <c r="BH225" i="2"/>
  <c r="BG225" i="2"/>
  <c r="BE225" i="2"/>
  <c r="T225" i="2"/>
  <c r="R225" i="2"/>
  <c r="P225" i="2"/>
  <c r="BK225" i="2"/>
  <c r="J225" i="2"/>
  <c r="BF225" i="2"/>
  <c r="BI224" i="2"/>
  <c r="BH224" i="2"/>
  <c r="BG224" i="2"/>
  <c r="BE224" i="2"/>
  <c r="T224" i="2"/>
  <c r="R224" i="2"/>
  <c r="P224" i="2"/>
  <c r="BK224" i="2"/>
  <c r="J224" i="2"/>
  <c r="BF224" i="2"/>
  <c r="BI223" i="2"/>
  <c r="BH223" i="2"/>
  <c r="BG223" i="2"/>
  <c r="BE223" i="2"/>
  <c r="T223" i="2"/>
  <c r="R223" i="2"/>
  <c r="P223" i="2"/>
  <c r="BK223" i="2"/>
  <c r="J223" i="2"/>
  <c r="BF223" i="2"/>
  <c r="BI222" i="2"/>
  <c r="BH222" i="2"/>
  <c r="BG222" i="2"/>
  <c r="BE222" i="2"/>
  <c r="T222" i="2"/>
  <c r="R222" i="2"/>
  <c r="P222" i="2"/>
  <c r="BK222" i="2"/>
  <c r="J222" i="2"/>
  <c r="BF222" i="2"/>
  <c r="BI221" i="2"/>
  <c r="BH221" i="2"/>
  <c r="BG221" i="2"/>
  <c r="BE221" i="2"/>
  <c r="T221" i="2"/>
  <c r="R221" i="2"/>
  <c r="P221" i="2"/>
  <c r="BK221" i="2"/>
  <c r="J221" i="2"/>
  <c r="BF221" i="2"/>
  <c r="BI220" i="2"/>
  <c r="BH220" i="2"/>
  <c r="BG220" i="2"/>
  <c r="BE220" i="2"/>
  <c r="T220" i="2"/>
  <c r="R220" i="2"/>
  <c r="P220" i="2"/>
  <c r="BK220" i="2"/>
  <c r="J220" i="2"/>
  <c r="BF220" i="2"/>
  <c r="BI219" i="2"/>
  <c r="BH219" i="2"/>
  <c r="BG219" i="2"/>
  <c r="BE219" i="2"/>
  <c r="T219" i="2"/>
  <c r="T218" i="2"/>
  <c r="R219" i="2"/>
  <c r="R218" i="2"/>
  <c r="P219" i="2"/>
  <c r="P218" i="2"/>
  <c r="BK219" i="2"/>
  <c r="BK218" i="2"/>
  <c r="J218" i="2" s="1"/>
  <c r="J111" i="2" s="1"/>
  <c r="J219" i="2"/>
  <c r="BF219" i="2" s="1"/>
  <c r="BI217" i="2"/>
  <c r="BH217" i="2"/>
  <c r="BG217" i="2"/>
  <c r="BE217" i="2"/>
  <c r="T217" i="2"/>
  <c r="R217" i="2"/>
  <c r="P217" i="2"/>
  <c r="BK217" i="2"/>
  <c r="J217" i="2"/>
  <c r="BF217" i="2"/>
  <c r="BI216" i="2"/>
  <c r="BH216" i="2"/>
  <c r="BG216" i="2"/>
  <c r="BE216" i="2"/>
  <c r="T216" i="2"/>
  <c r="R216" i="2"/>
  <c r="P216" i="2"/>
  <c r="BK216" i="2"/>
  <c r="J216" i="2"/>
  <c r="BF216" i="2"/>
  <c r="BI215" i="2"/>
  <c r="BH215" i="2"/>
  <c r="BG215" i="2"/>
  <c r="BE215" i="2"/>
  <c r="T215" i="2"/>
  <c r="R215" i="2"/>
  <c r="P215" i="2"/>
  <c r="BK215" i="2"/>
  <c r="J215" i="2"/>
  <c r="BF215" i="2"/>
  <c r="BI214" i="2"/>
  <c r="BH214" i="2"/>
  <c r="BG214" i="2"/>
  <c r="BE214" i="2"/>
  <c r="T214" i="2"/>
  <c r="R214" i="2"/>
  <c r="P214" i="2"/>
  <c r="BK214" i="2"/>
  <c r="J214" i="2"/>
  <c r="BF214" i="2"/>
  <c r="BI213" i="2"/>
  <c r="BH213" i="2"/>
  <c r="BG213" i="2"/>
  <c r="BE213" i="2"/>
  <c r="T213" i="2"/>
  <c r="R213" i="2"/>
  <c r="P213" i="2"/>
  <c r="BK213" i="2"/>
  <c r="J213" i="2"/>
  <c r="BF213" i="2"/>
  <c r="BI212" i="2"/>
  <c r="BH212" i="2"/>
  <c r="BG212" i="2"/>
  <c r="BE212" i="2"/>
  <c r="T212" i="2"/>
  <c r="R212" i="2"/>
  <c r="P212" i="2"/>
  <c r="BK212" i="2"/>
  <c r="J212" i="2"/>
  <c r="BF212" i="2"/>
  <c r="BI211" i="2"/>
  <c r="BH211" i="2"/>
  <c r="BG211" i="2"/>
  <c r="BE211" i="2"/>
  <c r="T211" i="2"/>
  <c r="T210" i="2"/>
  <c r="R211" i="2"/>
  <c r="R210" i="2"/>
  <c r="P211" i="2"/>
  <c r="P210" i="2"/>
  <c r="BK211" i="2"/>
  <c r="BK210" i="2"/>
  <c r="J210" i="2" s="1"/>
  <c r="J110" i="2" s="1"/>
  <c r="J211" i="2"/>
  <c r="BF211" i="2" s="1"/>
  <c r="BI209" i="2"/>
  <c r="BH209" i="2"/>
  <c r="BG209" i="2"/>
  <c r="BE209" i="2"/>
  <c r="T209" i="2"/>
  <c r="R209" i="2"/>
  <c r="P209" i="2"/>
  <c r="BK209" i="2"/>
  <c r="J209" i="2"/>
  <c r="BF209" i="2"/>
  <c r="BI208" i="2"/>
  <c r="BH208" i="2"/>
  <c r="BG208" i="2"/>
  <c r="BE208" i="2"/>
  <c r="T208" i="2"/>
  <c r="R208" i="2"/>
  <c r="P208" i="2"/>
  <c r="BK208" i="2"/>
  <c r="J208" i="2"/>
  <c r="BF208" i="2"/>
  <c r="BI207" i="2"/>
  <c r="BH207" i="2"/>
  <c r="BG207" i="2"/>
  <c r="BE207" i="2"/>
  <c r="T207" i="2"/>
  <c r="T206" i="2"/>
  <c r="R207" i="2"/>
  <c r="R206" i="2"/>
  <c r="P207" i="2"/>
  <c r="P206" i="2"/>
  <c r="BK207" i="2"/>
  <c r="BK206" i="2"/>
  <c r="J206" i="2" s="1"/>
  <c r="J109" i="2" s="1"/>
  <c r="J207" i="2"/>
  <c r="BF207" i="2" s="1"/>
  <c r="BI205" i="2"/>
  <c r="BH205" i="2"/>
  <c r="BG205" i="2"/>
  <c r="BE205" i="2"/>
  <c r="T205" i="2"/>
  <c r="R205" i="2"/>
  <c r="P205" i="2"/>
  <c r="BK205" i="2"/>
  <c r="J205" i="2"/>
  <c r="BF205" i="2"/>
  <c r="BI204" i="2"/>
  <c r="BH204" i="2"/>
  <c r="BG204" i="2"/>
  <c r="BE204" i="2"/>
  <c r="T204" i="2"/>
  <c r="R204" i="2"/>
  <c r="P204" i="2"/>
  <c r="BK204" i="2"/>
  <c r="J204" i="2"/>
  <c r="BF204" i="2"/>
  <c r="BI203" i="2"/>
  <c r="BH203" i="2"/>
  <c r="BG203" i="2"/>
  <c r="BE203" i="2"/>
  <c r="T203" i="2"/>
  <c r="R203" i="2"/>
  <c r="P203" i="2"/>
  <c r="BK203" i="2"/>
  <c r="J203" i="2"/>
  <c r="BF203" i="2"/>
  <c r="BI202" i="2"/>
  <c r="BH202" i="2"/>
  <c r="BG202" i="2"/>
  <c r="BE202" i="2"/>
  <c r="T202" i="2"/>
  <c r="R202" i="2"/>
  <c r="P202" i="2"/>
  <c r="BK202" i="2"/>
  <c r="J202" i="2"/>
  <c r="BF202" i="2"/>
  <c r="BI201" i="2"/>
  <c r="BH201" i="2"/>
  <c r="BG201" i="2"/>
  <c r="BE201" i="2"/>
  <c r="T201" i="2"/>
  <c r="R201" i="2"/>
  <c r="P201" i="2"/>
  <c r="BK201" i="2"/>
  <c r="J201" i="2"/>
  <c r="BF201" i="2"/>
  <c r="BI200" i="2"/>
  <c r="BH200" i="2"/>
  <c r="BG200" i="2"/>
  <c r="BE200" i="2"/>
  <c r="T200" i="2"/>
  <c r="R200" i="2"/>
  <c r="P200" i="2"/>
  <c r="BK200" i="2"/>
  <c r="J200" i="2"/>
  <c r="BF200" i="2"/>
  <c r="BI199" i="2"/>
  <c r="BH199" i="2"/>
  <c r="BG199" i="2"/>
  <c r="BE199" i="2"/>
  <c r="T199" i="2"/>
  <c r="R199" i="2"/>
  <c r="P199" i="2"/>
  <c r="BK199" i="2"/>
  <c r="J199" i="2"/>
  <c r="BF199" i="2"/>
  <c r="BI198" i="2"/>
  <c r="BH198" i="2"/>
  <c r="BG198" i="2"/>
  <c r="BE198" i="2"/>
  <c r="T198" i="2"/>
  <c r="R198" i="2"/>
  <c r="P198" i="2"/>
  <c r="BK198" i="2"/>
  <c r="J198" i="2"/>
  <c r="BF198" i="2"/>
  <c r="BI197" i="2"/>
  <c r="BH197" i="2"/>
  <c r="BG197" i="2"/>
  <c r="BE197" i="2"/>
  <c r="T197" i="2"/>
  <c r="R197" i="2"/>
  <c r="P197" i="2"/>
  <c r="BK197" i="2"/>
  <c r="J197" i="2"/>
  <c r="BF197" i="2"/>
  <c r="BI196" i="2"/>
  <c r="BH196" i="2"/>
  <c r="BG196" i="2"/>
  <c r="BE196" i="2"/>
  <c r="T196" i="2"/>
  <c r="T195" i="2"/>
  <c r="R196" i="2"/>
  <c r="R195" i="2"/>
  <c r="P196" i="2"/>
  <c r="P195" i="2"/>
  <c r="BK196" i="2"/>
  <c r="BK195" i="2"/>
  <c r="J195" i="2" s="1"/>
  <c r="J108" i="2" s="1"/>
  <c r="J196" i="2"/>
  <c r="BF196" i="2" s="1"/>
  <c r="BI194" i="2"/>
  <c r="BH194" i="2"/>
  <c r="BG194" i="2"/>
  <c r="BE194" i="2"/>
  <c r="T194" i="2"/>
  <c r="R194" i="2"/>
  <c r="P194" i="2"/>
  <c r="BK194" i="2"/>
  <c r="J194" i="2"/>
  <c r="BF194" i="2"/>
  <c r="BI193" i="2"/>
  <c r="BH193" i="2"/>
  <c r="BG193" i="2"/>
  <c r="BE193" i="2"/>
  <c r="T193" i="2"/>
  <c r="R193" i="2"/>
  <c r="P193" i="2"/>
  <c r="BK193" i="2"/>
  <c r="J193" i="2"/>
  <c r="BF193" i="2"/>
  <c r="BI192" i="2"/>
  <c r="BH192" i="2"/>
  <c r="BG192" i="2"/>
  <c r="BE192" i="2"/>
  <c r="T192" i="2"/>
  <c r="T191" i="2"/>
  <c r="R192" i="2"/>
  <c r="R191" i="2"/>
  <c r="P192" i="2"/>
  <c r="P191" i="2"/>
  <c r="BK192" i="2"/>
  <c r="BK191" i="2"/>
  <c r="J191" i="2" s="1"/>
  <c r="J107" i="2" s="1"/>
  <c r="J192" i="2"/>
  <c r="BF192" i="2" s="1"/>
  <c r="BI190" i="2"/>
  <c r="BH190" i="2"/>
  <c r="BG190" i="2"/>
  <c r="BE190" i="2"/>
  <c r="T190" i="2"/>
  <c r="T189" i="2"/>
  <c r="R190" i="2"/>
  <c r="R189" i="2"/>
  <c r="P190" i="2"/>
  <c r="P189" i="2"/>
  <c r="BK190" i="2"/>
  <c r="BK189" i="2"/>
  <c r="J189" i="2" s="1"/>
  <c r="J106" i="2" s="1"/>
  <c r="J190" i="2"/>
  <c r="BF190" i="2" s="1"/>
  <c r="BI188" i="2"/>
  <c r="BH188" i="2"/>
  <c r="BG188" i="2"/>
  <c r="BE188" i="2"/>
  <c r="T188" i="2"/>
  <c r="T187" i="2"/>
  <c r="R188" i="2"/>
  <c r="R187" i="2"/>
  <c r="P188" i="2"/>
  <c r="P187" i="2"/>
  <c r="BK188" i="2"/>
  <c r="BK187" i="2"/>
  <c r="J187" i="2" s="1"/>
  <c r="J105" i="2" s="1"/>
  <c r="J188" i="2"/>
  <c r="BF188" i="2" s="1"/>
  <c r="BI186" i="2"/>
  <c r="BH186" i="2"/>
  <c r="BG186" i="2"/>
  <c r="BE186" i="2"/>
  <c r="T186" i="2"/>
  <c r="T185" i="2"/>
  <c r="R186" i="2"/>
  <c r="R185" i="2"/>
  <c r="P186" i="2"/>
  <c r="P185" i="2"/>
  <c r="BK186" i="2"/>
  <c r="BK185" i="2"/>
  <c r="J185" i="2" s="1"/>
  <c r="J104" i="2" s="1"/>
  <c r="J186" i="2"/>
  <c r="BF186" i="2" s="1"/>
  <c r="BI184" i="2"/>
  <c r="BH184" i="2"/>
  <c r="BG184" i="2"/>
  <c r="BE184" i="2"/>
  <c r="T184" i="2"/>
  <c r="T183" i="2"/>
  <c r="R184" i="2"/>
  <c r="R183" i="2"/>
  <c r="P184" i="2"/>
  <c r="P183" i="2"/>
  <c r="BK184" i="2"/>
  <c r="BK183" i="2"/>
  <c r="J183" i="2" s="1"/>
  <c r="J103" i="2" s="1"/>
  <c r="J184" i="2"/>
  <c r="BF184" i="2" s="1"/>
  <c r="BI182" i="2"/>
  <c r="BH182" i="2"/>
  <c r="BG182" i="2"/>
  <c r="BE182" i="2"/>
  <c r="T182" i="2"/>
  <c r="R182" i="2"/>
  <c r="P182" i="2"/>
  <c r="BK182" i="2"/>
  <c r="J182" i="2"/>
  <c r="BF182" i="2"/>
  <c r="BI181" i="2"/>
  <c r="BH181" i="2"/>
  <c r="BG181" i="2"/>
  <c r="BE181" i="2"/>
  <c r="T181" i="2"/>
  <c r="R181" i="2"/>
  <c r="P181" i="2"/>
  <c r="BK181" i="2"/>
  <c r="J181" i="2"/>
  <c r="BF181" i="2"/>
  <c r="BI180" i="2"/>
  <c r="BH180" i="2"/>
  <c r="BG180" i="2"/>
  <c r="BE180" i="2"/>
  <c r="T180" i="2"/>
  <c r="R180" i="2"/>
  <c r="P180" i="2"/>
  <c r="BK180" i="2"/>
  <c r="J180" i="2"/>
  <c r="BF180" i="2"/>
  <c r="BI179" i="2"/>
  <c r="BH179" i="2"/>
  <c r="BG179" i="2"/>
  <c r="BE179" i="2"/>
  <c r="T179" i="2"/>
  <c r="R179" i="2"/>
  <c r="P179" i="2"/>
  <c r="BK179" i="2"/>
  <c r="J179" i="2"/>
  <c r="BF179" i="2"/>
  <c r="BI178" i="2"/>
  <c r="BH178" i="2"/>
  <c r="BG178" i="2"/>
  <c r="BE178" i="2"/>
  <c r="T178" i="2"/>
  <c r="R178" i="2"/>
  <c r="P178" i="2"/>
  <c r="BK178" i="2"/>
  <c r="J178" i="2"/>
  <c r="BF178" i="2"/>
  <c r="BI177" i="2"/>
  <c r="BH177" i="2"/>
  <c r="BG177" i="2"/>
  <c r="BE177" i="2"/>
  <c r="T177" i="2"/>
  <c r="R177" i="2"/>
  <c r="P177" i="2"/>
  <c r="BK177" i="2"/>
  <c r="J177" i="2"/>
  <c r="BF177" i="2"/>
  <c r="BI176" i="2"/>
  <c r="BH176" i="2"/>
  <c r="BG176" i="2"/>
  <c r="BE176" i="2"/>
  <c r="T176" i="2"/>
  <c r="T175" i="2"/>
  <c r="T174" i="2" s="1"/>
  <c r="R176" i="2"/>
  <c r="R175" i="2" s="1"/>
  <c r="R174" i="2" s="1"/>
  <c r="P176" i="2"/>
  <c r="P175" i="2"/>
  <c r="P174" i="2" s="1"/>
  <c r="BK176" i="2"/>
  <c r="BK175" i="2" s="1"/>
  <c r="J176" i="2"/>
  <c r="BF176" i="2"/>
  <c r="BI173" i="2"/>
  <c r="BH173" i="2"/>
  <c r="BG173" i="2"/>
  <c r="BE173" i="2"/>
  <c r="T173" i="2"/>
  <c r="T172" i="2"/>
  <c r="R173" i="2"/>
  <c r="R172" i="2"/>
  <c r="P173" i="2"/>
  <c r="P172" i="2"/>
  <c r="BK173" i="2"/>
  <c r="BK172" i="2"/>
  <c r="J172" i="2" s="1"/>
  <c r="J100" i="2" s="1"/>
  <c r="J173" i="2"/>
  <c r="BF173" i="2" s="1"/>
  <c r="BI171" i="2"/>
  <c r="BH171" i="2"/>
  <c r="BG171" i="2"/>
  <c r="BE171" i="2"/>
  <c r="T171" i="2"/>
  <c r="R171" i="2"/>
  <c r="P171" i="2"/>
  <c r="BK171" i="2"/>
  <c r="J171" i="2"/>
  <c r="BF171" i="2"/>
  <c r="BI170" i="2"/>
  <c r="BH170" i="2"/>
  <c r="BG170" i="2"/>
  <c r="BE170" i="2"/>
  <c r="T170" i="2"/>
  <c r="R170" i="2"/>
  <c r="P170" i="2"/>
  <c r="BK170" i="2"/>
  <c r="J170" i="2"/>
  <c r="BF170" i="2"/>
  <c r="BI169" i="2"/>
  <c r="BH169" i="2"/>
  <c r="BG169" i="2"/>
  <c r="BE169" i="2"/>
  <c r="T169" i="2"/>
  <c r="R169" i="2"/>
  <c r="P169" i="2"/>
  <c r="BK169" i="2"/>
  <c r="J169" i="2"/>
  <c r="BF169" i="2"/>
  <c r="BI168" i="2"/>
  <c r="BH168" i="2"/>
  <c r="BG168" i="2"/>
  <c r="BE168" i="2"/>
  <c r="T168" i="2"/>
  <c r="T167" i="2"/>
  <c r="R168" i="2"/>
  <c r="R167" i="2"/>
  <c r="P168" i="2"/>
  <c r="P167" i="2"/>
  <c r="BK168" i="2"/>
  <c r="BK167" i="2"/>
  <c r="J167" i="2" s="1"/>
  <c r="J99" i="2" s="1"/>
  <c r="J168" i="2"/>
  <c r="BF168" i="2" s="1"/>
  <c r="BI166" i="2"/>
  <c r="BH166" i="2"/>
  <c r="BG166" i="2"/>
  <c r="BE166" i="2"/>
  <c r="T166" i="2"/>
  <c r="R166" i="2"/>
  <c r="P166" i="2"/>
  <c r="BK166" i="2"/>
  <c r="J166" i="2"/>
  <c r="BF166" i="2"/>
  <c r="BI165" i="2"/>
  <c r="BH165" i="2"/>
  <c r="BG165" i="2"/>
  <c r="BE165" i="2"/>
  <c r="T165" i="2"/>
  <c r="R165" i="2"/>
  <c r="P165" i="2"/>
  <c r="BK165" i="2"/>
  <c r="J165" i="2"/>
  <c r="BF165" i="2"/>
  <c r="BI164" i="2"/>
  <c r="BH164" i="2"/>
  <c r="BG164" i="2"/>
  <c r="BE164" i="2"/>
  <c r="T164" i="2"/>
  <c r="R164" i="2"/>
  <c r="P164" i="2"/>
  <c r="BK164" i="2"/>
  <c r="J164" i="2"/>
  <c r="BF164" i="2"/>
  <c r="BI163" i="2"/>
  <c r="BH163" i="2"/>
  <c r="BG163" i="2"/>
  <c r="BE163" i="2"/>
  <c r="T163" i="2"/>
  <c r="R163" i="2"/>
  <c r="P163" i="2"/>
  <c r="BK163" i="2"/>
  <c r="J163" i="2"/>
  <c r="BF163" i="2"/>
  <c r="BI162" i="2"/>
  <c r="BH162" i="2"/>
  <c r="BG162" i="2"/>
  <c r="BE162" i="2"/>
  <c r="T162" i="2"/>
  <c r="R162" i="2"/>
  <c r="P162" i="2"/>
  <c r="BK162" i="2"/>
  <c r="J162" i="2"/>
  <c r="BF162" i="2"/>
  <c r="BI161" i="2"/>
  <c r="BH161" i="2"/>
  <c r="BG161" i="2"/>
  <c r="BE161" i="2"/>
  <c r="T161" i="2"/>
  <c r="R161" i="2"/>
  <c r="P161" i="2"/>
  <c r="BK161" i="2"/>
  <c r="J161" i="2"/>
  <c r="BF161" i="2"/>
  <c r="BI160" i="2"/>
  <c r="BH160" i="2"/>
  <c r="BG160" i="2"/>
  <c r="BE160" i="2"/>
  <c r="T160" i="2"/>
  <c r="R160" i="2"/>
  <c r="P160" i="2"/>
  <c r="BK160" i="2"/>
  <c r="J160" i="2"/>
  <c r="BF160" i="2"/>
  <c r="BI159" i="2"/>
  <c r="BH159" i="2"/>
  <c r="BG159" i="2"/>
  <c r="BE159" i="2"/>
  <c r="T159" i="2"/>
  <c r="R159" i="2"/>
  <c r="P159" i="2"/>
  <c r="BK159" i="2"/>
  <c r="J159" i="2"/>
  <c r="BF159" i="2"/>
  <c r="BI158" i="2"/>
  <c r="BH158" i="2"/>
  <c r="BG158" i="2"/>
  <c r="BE158" i="2"/>
  <c r="T158" i="2"/>
  <c r="R158" i="2"/>
  <c r="P158" i="2"/>
  <c r="BK158" i="2"/>
  <c r="J158" i="2"/>
  <c r="BF158" i="2"/>
  <c r="BI157" i="2"/>
  <c r="BH157" i="2"/>
  <c r="BG157" i="2"/>
  <c r="BE157" i="2"/>
  <c r="T157" i="2"/>
  <c r="R157" i="2"/>
  <c r="P157" i="2"/>
  <c r="BK157" i="2"/>
  <c r="J157" i="2"/>
  <c r="BF157" i="2"/>
  <c r="BI156" i="2"/>
  <c r="BH156" i="2"/>
  <c r="BG156" i="2"/>
  <c r="BE156" i="2"/>
  <c r="T156" i="2"/>
  <c r="R156" i="2"/>
  <c r="P156" i="2"/>
  <c r="BK156" i="2"/>
  <c r="J156" i="2"/>
  <c r="BF156" i="2"/>
  <c r="BI155" i="2"/>
  <c r="BH155" i="2"/>
  <c r="BG155" i="2"/>
  <c r="BE155" i="2"/>
  <c r="T155" i="2"/>
  <c r="R155" i="2"/>
  <c r="P155" i="2"/>
  <c r="BK155" i="2"/>
  <c r="J155" i="2"/>
  <c r="BF155" i="2"/>
  <c r="BI154" i="2"/>
  <c r="BH154" i="2"/>
  <c r="BG154" i="2"/>
  <c r="BE154" i="2"/>
  <c r="T154" i="2"/>
  <c r="T153" i="2"/>
  <c r="R154" i="2"/>
  <c r="R153" i="2"/>
  <c r="P154" i="2"/>
  <c r="P153" i="2"/>
  <c r="BK154" i="2"/>
  <c r="BK153" i="2"/>
  <c r="J153" i="2" s="1"/>
  <c r="J98" i="2" s="1"/>
  <c r="J154" i="2"/>
  <c r="BF154" i="2" s="1"/>
  <c r="BI152" i="2"/>
  <c r="BH152" i="2"/>
  <c r="BG152" i="2"/>
  <c r="BE152" i="2"/>
  <c r="T152" i="2"/>
  <c r="R152" i="2"/>
  <c r="P152" i="2"/>
  <c r="BK152" i="2"/>
  <c r="J152" i="2"/>
  <c r="BF152" i="2"/>
  <c r="BI151" i="2"/>
  <c r="BH151" i="2"/>
  <c r="BG151" i="2"/>
  <c r="BE151" i="2"/>
  <c r="T151" i="2"/>
  <c r="R151" i="2"/>
  <c r="P151" i="2"/>
  <c r="BK151" i="2"/>
  <c r="J151" i="2"/>
  <c r="BF151" i="2"/>
  <c r="BI150" i="2"/>
  <c r="BH150" i="2"/>
  <c r="BG150" i="2"/>
  <c r="BE150" i="2"/>
  <c r="T150" i="2"/>
  <c r="R150" i="2"/>
  <c r="P150" i="2"/>
  <c r="BK150" i="2"/>
  <c r="J150" i="2"/>
  <c r="BF150" i="2"/>
  <c r="BI149" i="2"/>
  <c r="BH149" i="2"/>
  <c r="BG149" i="2"/>
  <c r="BE149" i="2"/>
  <c r="T149" i="2"/>
  <c r="R149" i="2"/>
  <c r="P149" i="2"/>
  <c r="BK149" i="2"/>
  <c r="J149" i="2"/>
  <c r="BF149" i="2"/>
  <c r="BI148" i="2"/>
  <c r="BH148" i="2"/>
  <c r="BG148" i="2"/>
  <c r="BE148" i="2"/>
  <c r="T148" i="2"/>
  <c r="R148" i="2"/>
  <c r="P148" i="2"/>
  <c r="BK148" i="2"/>
  <c r="J148" i="2"/>
  <c r="BF148" i="2"/>
  <c r="BI147" i="2"/>
  <c r="BH147" i="2"/>
  <c r="BG147" i="2"/>
  <c r="BE147" i="2"/>
  <c r="T147" i="2"/>
  <c r="R147" i="2"/>
  <c r="P147" i="2"/>
  <c r="BK147" i="2"/>
  <c r="J147" i="2"/>
  <c r="BF147" i="2"/>
  <c r="BI146" i="2"/>
  <c r="BH146" i="2"/>
  <c r="BG146" i="2"/>
  <c r="BE146" i="2"/>
  <c r="T146" i="2"/>
  <c r="R146" i="2"/>
  <c r="P146" i="2"/>
  <c r="BK146" i="2"/>
  <c r="J146" i="2"/>
  <c r="BF146" i="2"/>
  <c r="BI145" i="2"/>
  <c r="BH145" i="2"/>
  <c r="BG145" i="2"/>
  <c r="BE145" i="2"/>
  <c r="T145" i="2"/>
  <c r="R145" i="2"/>
  <c r="P145" i="2"/>
  <c r="BK145" i="2"/>
  <c r="J145" i="2"/>
  <c r="BF145" i="2"/>
  <c r="BI144" i="2"/>
  <c r="BH144" i="2"/>
  <c r="BG144" i="2"/>
  <c r="BE144" i="2"/>
  <c r="T144" i="2"/>
  <c r="R144" i="2"/>
  <c r="P144" i="2"/>
  <c r="BK144" i="2"/>
  <c r="J144" i="2"/>
  <c r="BF144" i="2"/>
  <c r="BI143" i="2"/>
  <c r="BH143" i="2"/>
  <c r="BG143" i="2"/>
  <c r="BE143" i="2"/>
  <c r="T143" i="2"/>
  <c r="R143" i="2"/>
  <c r="P143" i="2"/>
  <c r="BK143" i="2"/>
  <c r="J143" i="2"/>
  <c r="BF143" i="2"/>
  <c r="BI142" i="2"/>
  <c r="BH142" i="2"/>
  <c r="BG142" i="2"/>
  <c r="BE142" i="2"/>
  <c r="T142" i="2"/>
  <c r="R142" i="2"/>
  <c r="P142" i="2"/>
  <c r="BK142" i="2"/>
  <c r="J142" i="2"/>
  <c r="BF142" i="2"/>
  <c r="BI141" i="2"/>
  <c r="BH141" i="2"/>
  <c r="BG141" i="2"/>
  <c r="BE141" i="2"/>
  <c r="T141" i="2"/>
  <c r="R141" i="2"/>
  <c r="P141" i="2"/>
  <c r="BK141" i="2"/>
  <c r="J141" i="2"/>
  <c r="BF141" i="2"/>
  <c r="BI140" i="2"/>
  <c r="BH140" i="2"/>
  <c r="BG140" i="2"/>
  <c r="BE140" i="2"/>
  <c r="T140" i="2"/>
  <c r="R140" i="2"/>
  <c r="P140" i="2"/>
  <c r="BK140" i="2"/>
  <c r="J140" i="2"/>
  <c r="BF140" i="2"/>
  <c r="BI139" i="2"/>
  <c r="BH139" i="2"/>
  <c r="BG139" i="2"/>
  <c r="BE139" i="2"/>
  <c r="T139" i="2"/>
  <c r="R139" i="2"/>
  <c r="P139" i="2"/>
  <c r="BK139" i="2"/>
  <c r="J139" i="2"/>
  <c r="BF139" i="2"/>
  <c r="BI138" i="2"/>
  <c r="BH138" i="2"/>
  <c r="BG138" i="2"/>
  <c r="BE138" i="2"/>
  <c r="T138" i="2"/>
  <c r="T137" i="2"/>
  <c r="R138" i="2"/>
  <c r="R137" i="2"/>
  <c r="P138" i="2"/>
  <c r="P137" i="2"/>
  <c r="BK138" i="2"/>
  <c r="BK137" i="2"/>
  <c r="J137" i="2" s="1"/>
  <c r="J97" i="2" s="1"/>
  <c r="J138" i="2"/>
  <c r="BF138" i="2" s="1"/>
  <c r="BI136" i="2"/>
  <c r="BH136" i="2"/>
  <c r="BG136" i="2"/>
  <c r="BE136" i="2"/>
  <c r="T136" i="2"/>
  <c r="R136" i="2"/>
  <c r="P136" i="2"/>
  <c r="BK136" i="2"/>
  <c r="J136" i="2"/>
  <c r="BF136" i="2"/>
  <c r="BI135" i="2"/>
  <c r="F35" i="2"/>
  <c r="BD95" i="1" s="1"/>
  <c r="BD94" i="1" s="1"/>
  <c r="W33" i="1" s="1"/>
  <c r="BH135" i="2"/>
  <c r="F34" i="2" s="1"/>
  <c r="BC95" i="1" s="1"/>
  <c r="BC94" i="1" s="1"/>
  <c r="BG135" i="2"/>
  <c r="F33" i="2"/>
  <c r="BB95" i="1" s="1"/>
  <c r="BB94" i="1" s="1"/>
  <c r="BE135" i="2"/>
  <c r="J31" i="2" s="1"/>
  <c r="AV95" i="1" s="1"/>
  <c r="T135" i="2"/>
  <c r="T134" i="2"/>
  <c r="T133" i="2" s="1"/>
  <c r="T132" i="2" s="1"/>
  <c r="R135" i="2"/>
  <c r="R134" i="2"/>
  <c r="R133" i="2" s="1"/>
  <c r="P135" i="2"/>
  <c r="P134" i="2"/>
  <c r="P133" i="2" s="1"/>
  <c r="BK135" i="2"/>
  <c r="BK134" i="2" s="1"/>
  <c r="J135" i="2"/>
  <c r="BF135" i="2" s="1"/>
  <c r="J128" i="2"/>
  <c r="F128" i="2"/>
  <c r="F126" i="2"/>
  <c r="E124" i="2"/>
  <c r="J89" i="2"/>
  <c r="F89" i="2"/>
  <c r="F87" i="2"/>
  <c r="E85" i="2"/>
  <c r="J22" i="2"/>
  <c r="E22" i="2"/>
  <c r="J90" i="2" s="1"/>
  <c r="J21" i="2"/>
  <c r="J16" i="2"/>
  <c r="E16" i="2"/>
  <c r="F129" i="2"/>
  <c r="F90" i="2"/>
  <c r="J15" i="2"/>
  <c r="J10" i="2"/>
  <c r="J126" i="2"/>
  <c r="J87" i="2"/>
  <c r="AS94" i="1"/>
  <c r="L90" i="1"/>
  <c r="AM90" i="1"/>
  <c r="AM89" i="1"/>
  <c r="L89" i="1"/>
  <c r="AM87" i="1"/>
  <c r="L87" i="1"/>
  <c r="L85" i="1"/>
  <c r="L84" i="1"/>
  <c r="BK133" i="2" l="1"/>
  <c r="J134" i="2"/>
  <c r="J96" i="2" s="1"/>
  <c r="W31" i="1"/>
  <c r="AX94" i="1"/>
  <c r="W32" i="1"/>
  <c r="AY94" i="1"/>
  <c r="F32" i="2"/>
  <c r="BA95" i="1" s="1"/>
  <c r="BA94" i="1" s="1"/>
  <c r="J32" i="2"/>
  <c r="AW95" i="1" s="1"/>
  <c r="AT95" i="1" s="1"/>
  <c r="P132" i="2"/>
  <c r="AU95" i="1" s="1"/>
  <c r="AU94" i="1" s="1"/>
  <c r="R132" i="2"/>
  <c r="J175" i="2"/>
  <c r="J102" i="2" s="1"/>
  <c r="BK174" i="2"/>
  <c r="J174" i="2" s="1"/>
  <c r="J101" i="2" s="1"/>
  <c r="J129" i="2"/>
  <c r="F31" i="2"/>
  <c r="AZ95" i="1" s="1"/>
  <c r="AZ94" i="1" s="1"/>
  <c r="W29" i="1" l="1"/>
  <c r="AV94" i="1"/>
  <c r="AW94" i="1"/>
  <c r="AK30" i="1" s="1"/>
  <c r="W30" i="1"/>
  <c r="J133" i="2"/>
  <c r="J95" i="2" s="1"/>
  <c r="BK132" i="2"/>
  <c r="J132" i="2" s="1"/>
  <c r="J94" i="2" l="1"/>
  <c r="J28" i="2"/>
  <c r="AK29" i="1"/>
  <c r="AT94" i="1"/>
  <c r="J37" i="2" l="1"/>
  <c r="AG95" i="1"/>
  <c r="AN95" i="1" l="1"/>
  <c r="AG94" i="1"/>
  <c r="AK26" i="1" l="1"/>
  <c r="AK35" i="1" s="1"/>
  <c r="AN94" i="1"/>
</calcChain>
</file>

<file path=xl/sharedStrings.xml><?xml version="1.0" encoding="utf-8"?>
<sst xmlns="http://schemas.openxmlformats.org/spreadsheetml/2006/main" count="1771" uniqueCount="553">
  <si>
    <t>Export Komplet</t>
  </si>
  <si>
    <t/>
  </si>
  <si>
    <t>2.0</t>
  </si>
  <si>
    <t>ZAMOK</t>
  </si>
  <si>
    <t>False</t>
  </si>
  <si>
    <t>{8d0f8c67-a02c-4408-b478-982226df0889}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</si>
  <si>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</si>
  <si>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</si>
  <si>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</si>
  <si>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</si>
  <si>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</si>
  <si>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</si>
  <si>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</si>
  <si>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</si>
  <si>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hradec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</si>
  <si>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</si>
  <si>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</si>
  <si>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domu č.p 9 ve Vojkově</t>
  </si>
  <si>
    <t>KSO:</t>
  </si>
  <si>
    <t>CC-CZ:</t>
  </si>
  <si>
    <t>Místo:</t>
  </si>
  <si>
    <t>Vojkov</t>
  </si>
  <si>
    <t>Datum:</t>
  </si>
  <si>
    <t>30. 6. 2019</t>
  </si>
  <si>
    <t>Zadavatel:</t>
  </si>
  <si>
    <t>IČ:</t>
  </si>
  <si>
    <t>Domov seniorů Vojkov, Vojkov1, 257 53 Vrch. Janovi</t>
  </si>
  <si>
    <t>DIČ:</t>
  </si>
  <si>
    <t>Uchazeč:</t>
  </si>
  <si>
    <t>Vyplň údaj</t>
  </si>
  <si>
    <t>Projektant:</t>
  </si>
  <si>
    <t>Ing.Arch.Hradečná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</si>
  <si>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</si>
  <si>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</si>
  <si>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</si>
  <si>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</si>
  <si>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</si>
  <si>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</si>
  <si>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</si>
  <si>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</si>
  <si>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</si>
  <si>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</si>
  <si>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</si>
  <si>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</si>
  <si>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</si>
  <si>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</si>
  <si>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</si>
  <si>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</si>
  <si>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</si>
  <si>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</si>
  <si>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</si>
  <si>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</si>
  <si>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</si>
  <si>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</si>
  <si>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</si>
  <si>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</si>
  <si>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</si>
  <si>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</si>
  <si>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</si>
  <si>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</si>
  <si>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</si>
  <si>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</si>
  <si>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</si>
  <si>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</si>
  <si>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</si>
  <si>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</si>
  <si>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</si>
  <si>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</si>
  <si>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</si>
  <si>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</si>
  <si>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</si>
  <si>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</si>
  <si>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</si>
  <si>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</si>
  <si>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</si>
  <si>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</si>
  <si>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</si>
  <si>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</si>
  <si>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</si>
  <si>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</si>
  <si>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</si>
  <si>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</si>
  <si>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</si>
  <si>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</si>
  <si>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</si>
  <si>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</si>
  <si>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</si>
  <si>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</si>
  <si>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</si>
  <si>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</si>
  <si>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</si>
  <si>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</si>
  <si>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</si>
  <si>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</si>
  <si>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</si>
  <si>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</si>
  <si>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</si>
  <si>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722 - Zdravotechnika </t>
  </si>
  <si>
    <t xml:space="preserve">    733 - Ústřední vytápění </t>
  </si>
  <si>
    <t xml:space="preserve">    741 - Elektroinstalace 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</si>
  <si>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</si>
  <si>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</si>
  <si>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</si>
  <si>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</si>
  <si>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</si>
  <si>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</si>
  <si>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</si>
  <si>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</si>
  <si>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</si>
  <si>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</si>
  <si>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</si>
  <si>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</si>
  <si>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</si>
  <si>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</si>
  <si>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</si>
  <si>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</si>
  <si>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</si>
  <si>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</si>
  <si>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</si>
  <si>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</si>
  <si>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</si>
  <si>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</si>
  <si>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</si>
  <si>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</si>
  <si>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</si>
  <si>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</si>
  <si>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</si>
  <si>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</si>
  <si>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317142420</t>
  </si>
  <si>
    <t>Překlad nenosný pórobetonový š 100 mm v do 250 mm na tenkovrstvou maltu dl do 1000 mm</t>
  </si>
  <si>
    <t>kus</t>
  </si>
  <si>
    <t>4</t>
  </si>
  <si>
    <t>2</t>
  </si>
  <si>
    <t>2094493303</t>
  </si>
  <si>
    <t>342272225</t>
  </si>
  <si>
    <t>Příčka z pórobetonových hladkých tvárnic na tenkovrstvou maltu tl 100 mm</t>
  </si>
  <si>
    <t>m2</t>
  </si>
  <si>
    <t>1941676501</t>
  </si>
  <si>
    <t>6</t>
  </si>
  <si>
    <t>Úpravy povrchů, podlahy a osazování výplní</t>
  </si>
  <si>
    <t>611315452</t>
  </si>
  <si>
    <t>Příplatek k cenám opravy vápenné omítky stropů za dalších 10 mm v rozsahu do 30%</t>
  </si>
  <si>
    <t>1175140446</t>
  </si>
  <si>
    <t>611325422</t>
  </si>
  <si>
    <t>Oprava vnitřní vápenocementové štukové omítky stropů v rozsahu plochy do 30%</t>
  </si>
  <si>
    <t>573154689</t>
  </si>
  <si>
    <t>5</t>
  </si>
  <si>
    <t>612142001</t>
  </si>
  <si>
    <t>Potažení vnitřních stěn sklovláknitým pletivem vtlačeným do tenkovrstvé hmoty</t>
  </si>
  <si>
    <t>1392729056</t>
  </si>
  <si>
    <t>612311131</t>
  </si>
  <si>
    <t>Potažení vnitřních stěn vápenným štukem tloušťky do 3 mm</t>
  </si>
  <si>
    <t>-1148163385</t>
  </si>
  <si>
    <t>7</t>
  </si>
  <si>
    <t>612315453</t>
  </si>
  <si>
    <t>Příplatek k cenám opravy vápenné omítky stěn za dalších 10 mm v rozsahu do 50%</t>
  </si>
  <si>
    <t>-259896890</t>
  </si>
  <si>
    <t>8</t>
  </si>
  <si>
    <t>612325423</t>
  </si>
  <si>
    <t>Oprava vnitřní vápenocementové štukové omítky stěn v rozsahu plochy do 50%</t>
  </si>
  <si>
    <t>1033343675</t>
  </si>
  <si>
    <t>9</t>
  </si>
  <si>
    <t>612821011</t>
  </si>
  <si>
    <t>Vnitřní sanační zatřená omítka pro vlhké a zasolené zdivo prováděná ručně</t>
  </si>
  <si>
    <t>2147418140</t>
  </si>
  <si>
    <t>10</t>
  </si>
  <si>
    <t>612821012</t>
  </si>
  <si>
    <t>Vnitřní sanační štuková omítka pro vlhké a zasolené zdivo prováděná ručně</t>
  </si>
  <si>
    <t>129875257</t>
  </si>
  <si>
    <t>11</t>
  </si>
  <si>
    <t>612821031</t>
  </si>
  <si>
    <t>Vnitřní vyrovnávací sanační omítka prováděná ručně</t>
  </si>
  <si>
    <t>-464250109</t>
  </si>
  <si>
    <t>12</t>
  </si>
  <si>
    <t>619995001</t>
  </si>
  <si>
    <t>Začištění omítek kolem oken, dveří, podlah nebo obkladů</t>
  </si>
  <si>
    <t>m</t>
  </si>
  <si>
    <t>-276646265</t>
  </si>
  <si>
    <t>13</t>
  </si>
  <si>
    <t>631341162</t>
  </si>
  <si>
    <t>Doplnění dosavadních mazanin plochy přes 1 do 4 m2 betonem lehkým keramickým tl přes 80 mm</t>
  </si>
  <si>
    <t>m3</t>
  </si>
  <si>
    <t>939286848</t>
  </si>
  <si>
    <t>14</t>
  </si>
  <si>
    <t>632450132</t>
  </si>
  <si>
    <t>Vyrovnávací cementový potěr tl do 30 mm ze suchých směsí provedený v ploše</t>
  </si>
  <si>
    <t>-2038231329</t>
  </si>
  <si>
    <t>642942111</t>
  </si>
  <si>
    <t>Osazování zárubní nebo rámů dveřních kovových do 2,5 m2 na MC</t>
  </si>
  <si>
    <t>-1470358262</t>
  </si>
  <si>
    <t>16</t>
  </si>
  <si>
    <t>M</t>
  </si>
  <si>
    <t>55331348</t>
  </si>
  <si>
    <t>zárubeň ocelová pro pórobeton 100 700 levá,pravá</t>
  </si>
  <si>
    <t>1622339835</t>
  </si>
  <si>
    <t>17</t>
  </si>
  <si>
    <t>55331350</t>
  </si>
  <si>
    <t>zárubeň ocelová pro pórobeton 100 800 levá,pravá</t>
  </si>
  <si>
    <t>458370931</t>
  </si>
  <si>
    <t>Ostatní konstrukce a práce, bourání</t>
  </si>
  <si>
    <t>18</t>
  </si>
  <si>
    <t>949101111</t>
  </si>
  <si>
    <t>Lešení pomocné pro objekty pozemních staveb s lešeňovou podlahou v do 1,9 m zatížení do 150 kg/m2</t>
  </si>
  <si>
    <t>1652115348</t>
  </si>
  <si>
    <t>19</t>
  </si>
  <si>
    <t>952901111</t>
  </si>
  <si>
    <t>Vyčištění budov bytové a občanské výstavby při výšce podlaží do 4 m</t>
  </si>
  <si>
    <t>1736678603</t>
  </si>
  <si>
    <t>20</t>
  </si>
  <si>
    <t>962031132</t>
  </si>
  <si>
    <t>Bourání příček z cihel pálených na MVC tl do 100 mm</t>
  </si>
  <si>
    <t>-240648103</t>
  </si>
  <si>
    <t>965042231</t>
  </si>
  <si>
    <t>Bourání podkladů pod dlažby nebo mazanin betonových nebo z litého asfaltu tl přes 100 mm pl do 4 m2</t>
  </si>
  <si>
    <t>1476076432</t>
  </si>
  <si>
    <t>22</t>
  </si>
  <si>
    <t>968072455</t>
  </si>
  <si>
    <t>Vybourání kovových dveřních zárubní pl do 2 m2</t>
  </si>
  <si>
    <t>1010506509</t>
  </si>
  <si>
    <t>23</t>
  </si>
  <si>
    <t>973028121</t>
  </si>
  <si>
    <t>Vysekání kapes ve zdivu z kamene pro zavázání příček nebo zdí tl do 100 mm</t>
  </si>
  <si>
    <t>1286876051</t>
  </si>
  <si>
    <t>24</t>
  </si>
  <si>
    <t>974042564</t>
  </si>
  <si>
    <t>Vysekání rýh v dlažbě betonové nebo jiné monolitické hl do 150 mm š do 150 mm</t>
  </si>
  <si>
    <t>-335542548</t>
  </si>
  <si>
    <t>25</t>
  </si>
  <si>
    <t>974042585</t>
  </si>
  <si>
    <t>Vysekání rýh v dlažbě betonové nebo jiné monolitické hl do 250 mm š do 200 mm</t>
  </si>
  <si>
    <t>-1588026620</t>
  </si>
  <si>
    <t>26</t>
  </si>
  <si>
    <t>977151118</t>
  </si>
  <si>
    <t>Jádrové vrty diamantovými korunkami do D 100 mm do stavebních materiálů</t>
  </si>
  <si>
    <t>2126611387</t>
  </si>
  <si>
    <t>27</t>
  </si>
  <si>
    <t>978011141</t>
  </si>
  <si>
    <t>Otlučení (osekání) vnitřní vápenné nebo vápenocementové omítky stropů v rozsahu do 30 %</t>
  </si>
  <si>
    <t>774407752</t>
  </si>
  <si>
    <t>28</t>
  </si>
  <si>
    <t>978013161</t>
  </si>
  <si>
    <t>Otlučení (osekání) vnitřní vápenné nebo vápenocementové omítky stěn v rozsahu do 50 %</t>
  </si>
  <si>
    <t>825011425</t>
  </si>
  <si>
    <t>29</t>
  </si>
  <si>
    <t>978013191</t>
  </si>
  <si>
    <t>Otlučení (osekání) vnitřní vápenné nebo vápenocementové omítky stěn v rozsahu do 100 %</t>
  </si>
  <si>
    <t>1156922439</t>
  </si>
  <si>
    <t>30</t>
  </si>
  <si>
    <t>978059541</t>
  </si>
  <si>
    <t>Odsekání a odebrání obkladů stěn z vnitřních obkládaček plochy přes 1 m2</t>
  </si>
  <si>
    <t>-19293091</t>
  </si>
  <si>
    <t>997</t>
  </si>
  <si>
    <t>Přesun sutě</t>
  </si>
  <si>
    <t>31</t>
  </si>
  <si>
    <t>997013151</t>
  </si>
  <si>
    <t>Vnitrostaveništní doprava suti a vybouraných hmot pro budovy v do 6 m s omezením mechanizace</t>
  </si>
  <si>
    <t>t</t>
  </si>
  <si>
    <t>1546104167</t>
  </si>
  <si>
    <t>32</t>
  </si>
  <si>
    <t>997013501</t>
  </si>
  <si>
    <t>Odvoz suti a vybouraných hmot na skládku nebo meziskládku do 1 km se složením</t>
  </si>
  <si>
    <t>1218745984</t>
  </si>
  <si>
    <t>33</t>
  </si>
  <si>
    <t>997013509</t>
  </si>
  <si>
    <t>Příplatek k odvozu suti a vybouraných hmot na skládku ZKD 1 km přes 1 km</t>
  </si>
  <si>
    <t>-1578112289</t>
  </si>
  <si>
    <t>34</t>
  </si>
  <si>
    <t>997013831</t>
  </si>
  <si>
    <t>Poplatek za uložení na skládce (skládkovné) stavebního odpadu směsného kód odpadu 170 904</t>
  </si>
  <si>
    <t>-1471026016</t>
  </si>
  <si>
    <t>998</t>
  </si>
  <si>
    <t>Přesun hmot</t>
  </si>
  <si>
    <t>35</t>
  </si>
  <si>
    <t>998011001</t>
  </si>
  <si>
    <t>Přesun hmot pro budovy zděné v do 6 m</t>
  </si>
  <si>
    <t>1346285600</t>
  </si>
  <si>
    <t>PSV</t>
  </si>
  <si>
    <t>Práce a dodávky PSV</t>
  </si>
  <si>
    <t>711</t>
  </si>
  <si>
    <t>Izolace proti vodě, vlhkosti a plynům</t>
  </si>
  <si>
    <t>36</t>
  </si>
  <si>
    <t>711111001</t>
  </si>
  <si>
    <t>Provedení izolace proti zemní vlhkosti vodorovné za studena nátěrem penetračním</t>
  </si>
  <si>
    <t>-1371645569</t>
  </si>
  <si>
    <t>37</t>
  </si>
  <si>
    <t>11163150</t>
  </si>
  <si>
    <t>lak penetrační asfaltový</t>
  </si>
  <si>
    <t>-317874014</t>
  </si>
  <si>
    <t>38</t>
  </si>
  <si>
    <t>711141559</t>
  </si>
  <si>
    <t>Provedení izolace proti zemní vlhkosti pásy přitavením vodorovné NAIP</t>
  </si>
  <si>
    <t>1656292329</t>
  </si>
  <si>
    <t>39</t>
  </si>
  <si>
    <t>62836110</t>
  </si>
  <si>
    <t>pás asfaltový natavitelný oxidovaný tl. 4mm s vložkou z hliníkové fólie / hliníkové fólie s textilií, se spalitelnou PE folií nebo jemnozrnným minerálním posypem</t>
  </si>
  <si>
    <t>-1006551817</t>
  </si>
  <si>
    <t>40</t>
  </si>
  <si>
    <t>711199095</t>
  </si>
  <si>
    <t>Příplatek k izolacím proti zemní vlhkosti za plochu do 10 m2 natěradly za studena nebo za horka</t>
  </si>
  <si>
    <t>-786766401</t>
  </si>
  <si>
    <t>41</t>
  </si>
  <si>
    <t>711199097</t>
  </si>
  <si>
    <t>Příplatek k izolacím proti zemní vlhkosti za plochu do 10 m2 pásy přitavením NAIP nebo termoplasty</t>
  </si>
  <si>
    <t>-1143108719</t>
  </si>
  <si>
    <t>42</t>
  </si>
  <si>
    <t>998711201</t>
  </si>
  <si>
    <t>Přesun hmot procentní pro izolace proti vodě, vlhkosti a plynům v objektech v do 6 m</t>
  </si>
  <si>
    <t>%</t>
  </si>
  <si>
    <t>795055737</t>
  </si>
  <si>
    <t>722</t>
  </si>
  <si>
    <t xml:space="preserve">Zdravotechnika </t>
  </si>
  <si>
    <t>43</t>
  </si>
  <si>
    <t>711-1</t>
  </si>
  <si>
    <t>Vnitřní zdravotní instalace -  dle samostatného rozpočtu</t>
  </si>
  <si>
    <t>kpl</t>
  </si>
  <si>
    <t>1758502954</t>
  </si>
  <si>
    <t>733</t>
  </si>
  <si>
    <t xml:space="preserve">Ústřední vytápění </t>
  </si>
  <si>
    <t>44</t>
  </si>
  <si>
    <t>731-1</t>
  </si>
  <si>
    <t>Ústřední vytápění - dle samostatného  rozpočtu</t>
  </si>
  <si>
    <t>673092315</t>
  </si>
  <si>
    <t>741</t>
  </si>
  <si>
    <t xml:space="preserve">Elektroinstalace </t>
  </si>
  <si>
    <t>45</t>
  </si>
  <si>
    <t>741-1</t>
  </si>
  <si>
    <t>Elektroinstalace - dle samostatného rozpočtu</t>
  </si>
  <si>
    <t>1986639988</t>
  </si>
  <si>
    <t>751</t>
  </si>
  <si>
    <t>Vzduchotechnika</t>
  </si>
  <si>
    <t>46</t>
  </si>
  <si>
    <t>751-1</t>
  </si>
  <si>
    <t>Vzduchotechnika dle samostatného rozpočtu</t>
  </si>
  <si>
    <t>1103910686</t>
  </si>
  <si>
    <t>763</t>
  </si>
  <si>
    <t>Konstrukce suché výstavby</t>
  </si>
  <si>
    <t>47</t>
  </si>
  <si>
    <t>763164121</t>
  </si>
  <si>
    <t>SDK obklad dřevěných kcí tvaru L š do 0,4 m desky 1xH2 12,5</t>
  </si>
  <si>
    <t>1827650653</t>
  </si>
  <si>
    <t>48</t>
  </si>
  <si>
    <t>763164141</t>
  </si>
  <si>
    <t>SDK obklad dřevěných kcí tvaru L š do 0,8 m desky 1xH2 12,5</t>
  </si>
  <si>
    <t>-691994746</t>
  </si>
  <si>
    <t>49</t>
  </si>
  <si>
    <t>998763200</t>
  </si>
  <si>
    <t>Přesun hmot procentní pro dřevostavby v objektech v do 6 m</t>
  </si>
  <si>
    <t>1971431762</t>
  </si>
  <si>
    <t>766</t>
  </si>
  <si>
    <t>Konstrukce truhlářské</t>
  </si>
  <si>
    <t>50</t>
  </si>
  <si>
    <t>766621099R</t>
  </si>
  <si>
    <t>Drobné opravy stávajících dveří a oken</t>
  </si>
  <si>
    <t>1388946634</t>
  </si>
  <si>
    <t>51</t>
  </si>
  <si>
    <t>766660001</t>
  </si>
  <si>
    <t>Montáž dveřních křídel otvíravých jednokřídlových š do 0,8 m do ocelové zárubně</t>
  </si>
  <si>
    <t>-182032926</t>
  </si>
  <si>
    <t>52</t>
  </si>
  <si>
    <t>61162701</t>
  </si>
  <si>
    <t>dveře vnitřní hladké folie bílá plné 1křídlové 700x1970mm - zámek v provedení WC s možností otevření z vnější strany</t>
  </si>
  <si>
    <t>-1990610145</t>
  </si>
  <si>
    <t>53</t>
  </si>
  <si>
    <t>61162702</t>
  </si>
  <si>
    <t>dveře vnitřní hladké folie bílá plné 1křídlové 800x1970mm, zámek mezipokojový</t>
  </si>
  <si>
    <t>-1565026463</t>
  </si>
  <si>
    <t>54</t>
  </si>
  <si>
    <t>766660720</t>
  </si>
  <si>
    <t>Osazení větrací mřížky s vyříznutím otvoru</t>
  </si>
  <si>
    <t>-217572415</t>
  </si>
  <si>
    <t>55</t>
  </si>
  <si>
    <t>7666688R</t>
  </si>
  <si>
    <t>Dodání větrací mřížky do dveří umývárny a WC vel. 400x100mm</t>
  </si>
  <si>
    <t>ks</t>
  </si>
  <si>
    <t>980720151</t>
  </si>
  <si>
    <t>56</t>
  </si>
  <si>
    <t>766660749R</t>
  </si>
  <si>
    <t>Dodávka a montáž madla dveří do míst. 1,06</t>
  </si>
  <si>
    <t>-1217432314</t>
  </si>
  <si>
    <t>57</t>
  </si>
  <si>
    <t>766691911</t>
  </si>
  <si>
    <t>Vyvěšení nebo zavěšení dřevěných křídel oken pl do 1,5 m2</t>
  </si>
  <si>
    <t>1941007432</t>
  </si>
  <si>
    <t>58</t>
  </si>
  <si>
    <t>766691914</t>
  </si>
  <si>
    <t>Vyvěšení nebo zavěšení dřevěných křídel dveří pl do 2 m2</t>
  </si>
  <si>
    <t>146107090</t>
  </si>
  <si>
    <t>59</t>
  </si>
  <si>
    <t>998766201</t>
  </si>
  <si>
    <t>Přesun hmot procentní pro konstrukce truhlářské v objektech v do 6 m</t>
  </si>
  <si>
    <t>361867672</t>
  </si>
  <si>
    <t>767</t>
  </si>
  <si>
    <t>Konstrukce zámečnické</t>
  </si>
  <si>
    <t>60</t>
  </si>
  <si>
    <t>767691822</t>
  </si>
  <si>
    <t>Vyvěšení nebo zavěšení kovových křídel dveří do 2 m2</t>
  </si>
  <si>
    <t>1441587987</t>
  </si>
  <si>
    <t>61</t>
  </si>
  <si>
    <t>76778R</t>
  </si>
  <si>
    <t>Oprava vstupních kovových dveří</t>
  </si>
  <si>
    <t>1002889602</t>
  </si>
  <si>
    <t>62</t>
  </si>
  <si>
    <t>998767201</t>
  </si>
  <si>
    <t>Přesun hmot procentní pro zámečnické konstrukce v objektech v do 6 m</t>
  </si>
  <si>
    <t>-1563249882</t>
  </si>
  <si>
    <t>771</t>
  </si>
  <si>
    <t>Podlahy z dlaždic</t>
  </si>
  <si>
    <t>63</t>
  </si>
  <si>
    <t>771121011</t>
  </si>
  <si>
    <t>Nátěr penetrační na podlahu</t>
  </si>
  <si>
    <t>288847814</t>
  </si>
  <si>
    <t>64</t>
  </si>
  <si>
    <t>771571810</t>
  </si>
  <si>
    <t>Demontáž podlah z dlaždic keramických kladených do malty</t>
  </si>
  <si>
    <t>1857646863</t>
  </si>
  <si>
    <t>65</t>
  </si>
  <si>
    <t>771574112</t>
  </si>
  <si>
    <t>Montáž podlah keramických hladkých lepených flexibilním lepidlem do 12 ks/ m2</t>
  </si>
  <si>
    <t>1479979698</t>
  </si>
  <si>
    <t>66</t>
  </si>
  <si>
    <t>771-1</t>
  </si>
  <si>
    <t>Dodávka dlaždic keramických - cena dle dodávky a výběru investora</t>
  </si>
  <si>
    <t>1498069476</t>
  </si>
  <si>
    <t>67</t>
  </si>
  <si>
    <t>771577121</t>
  </si>
  <si>
    <t>Příplatek k montáž podlah keramických za plochu do 5 m2</t>
  </si>
  <si>
    <t>-152824867</t>
  </si>
  <si>
    <t>68</t>
  </si>
  <si>
    <t>771591112</t>
  </si>
  <si>
    <t>Izolace pod dlažbu nátěrem nebo stěrkou ve dvou vrstvách</t>
  </si>
  <si>
    <t>1146071420</t>
  </si>
  <si>
    <t>69</t>
  </si>
  <si>
    <t>998771201</t>
  </si>
  <si>
    <t>Přesun hmot procentní pro podlahy z dlaždic v objektech v do 6 m</t>
  </si>
  <si>
    <t>-1647594003</t>
  </si>
  <si>
    <t>776</t>
  </si>
  <si>
    <t>Podlahy povlakové</t>
  </si>
  <si>
    <t>70</t>
  </si>
  <si>
    <t>776111116</t>
  </si>
  <si>
    <t>Odstranění zbytků lepidla z podkladu povlakových podlah broušením</t>
  </si>
  <si>
    <t>-1995672919</t>
  </si>
  <si>
    <t>71</t>
  </si>
  <si>
    <t>776121111</t>
  </si>
  <si>
    <t>Vodou ředitelná penetrace savého podkladu povlakových podlah ředěná v poměru 1:3</t>
  </si>
  <si>
    <t>21825599</t>
  </si>
  <si>
    <t>72</t>
  </si>
  <si>
    <t>776141111</t>
  </si>
  <si>
    <t>Vyrovnání podkladu povlakových podlah stěrkou pevnosti 20 MPa tl 3 mm</t>
  </si>
  <si>
    <t>1732230963</t>
  </si>
  <si>
    <t>73</t>
  </si>
  <si>
    <t>776201811R</t>
  </si>
  <si>
    <t>Demontáž lepených  podlah textilních  ručně</t>
  </si>
  <si>
    <t>1906393184</t>
  </si>
  <si>
    <t>74</t>
  </si>
  <si>
    <t>776241111</t>
  </si>
  <si>
    <t>Lepení hladkých (bez vzoru) pásů ze sametového vinylu</t>
  </si>
  <si>
    <t>-419394716</t>
  </si>
  <si>
    <t>75</t>
  </si>
  <si>
    <t>60756110</t>
  </si>
  <si>
    <t>krytina podlahová povlaková přírodní linoleum role š 2m tl 2mm</t>
  </si>
  <si>
    <t>1674764469</t>
  </si>
  <si>
    <t>76</t>
  </si>
  <si>
    <t>776411111</t>
  </si>
  <si>
    <t>Montáž obvodových soklíků výšky do 80 mm</t>
  </si>
  <si>
    <t>509489233</t>
  </si>
  <si>
    <t>77</t>
  </si>
  <si>
    <t>28411010</t>
  </si>
  <si>
    <t>lišta soklová PVC 20x100mm</t>
  </si>
  <si>
    <t>-1162018597</t>
  </si>
  <si>
    <t>78</t>
  </si>
  <si>
    <t>998776201</t>
  </si>
  <si>
    <t>Přesun hmot procentní pro podlahy povlakové v objektech v do 6 m</t>
  </si>
  <si>
    <t>976427707</t>
  </si>
  <si>
    <t>781</t>
  </si>
  <si>
    <t>Dokončovací práce - obklady</t>
  </si>
  <si>
    <t>79</t>
  </si>
  <si>
    <t>781474113</t>
  </si>
  <si>
    <t>Montáž obkladů vnitřních keramických hladkých do 19 ks/m2 lepených flexibilním lepidlem</t>
  </si>
  <si>
    <t>-1487676827</t>
  </si>
  <si>
    <t>80</t>
  </si>
  <si>
    <t>781-1</t>
  </si>
  <si>
    <t>Dodávka obkladů keramických cena dle dodávky a výběru zákazníka</t>
  </si>
  <si>
    <t>-29730247</t>
  </si>
  <si>
    <t>81</t>
  </si>
  <si>
    <t>998781201</t>
  </si>
  <si>
    <t>Přesun hmot procentní pro obklady keramické v objektech v do 6 m</t>
  </si>
  <si>
    <t>886228647</t>
  </si>
  <si>
    <t>783</t>
  </si>
  <si>
    <t>Dokončovací práce - nátěry</t>
  </si>
  <si>
    <t>82</t>
  </si>
  <si>
    <t>783000225</t>
  </si>
  <si>
    <t>Příplatek k přemístění ZKD vyvěšení a zavěšení dveřních nebo okenních jednoduchých křídel</t>
  </si>
  <si>
    <t>739062086</t>
  </si>
  <si>
    <t>83</t>
  </si>
  <si>
    <t>783101203</t>
  </si>
  <si>
    <t>Jemné obroušení podkladu truhlářských konstrukcí před provedením nátěru</t>
  </si>
  <si>
    <t>189788264</t>
  </si>
  <si>
    <t>84</t>
  </si>
  <si>
    <t>783106801</t>
  </si>
  <si>
    <t>Odstranění nátěrů z truhlářských konstrukcí obroušením</t>
  </si>
  <si>
    <t>-1706330261</t>
  </si>
  <si>
    <t>85</t>
  </si>
  <si>
    <t>783113101</t>
  </si>
  <si>
    <t>Jednonásobný napouštěcí syntetický nátěr truhlářských konstrukcí</t>
  </si>
  <si>
    <t>-2078490256</t>
  </si>
  <si>
    <t>86</t>
  </si>
  <si>
    <t>783114101</t>
  </si>
  <si>
    <t>Základní jednonásobný syntetický nátěr truhlářských konstrukcí</t>
  </si>
  <si>
    <t>281192323</t>
  </si>
  <si>
    <t>87</t>
  </si>
  <si>
    <t>783117101</t>
  </si>
  <si>
    <t>Krycí jednonásobný syntetický nátěr truhlářských konstrukcí</t>
  </si>
  <si>
    <t>-1076875802</t>
  </si>
  <si>
    <t>88</t>
  </si>
  <si>
    <t>783122111</t>
  </si>
  <si>
    <t>Lokální tmelení truhlářských konstrukcí včetně přebroušení disperzním tmelem plochy do 30%</t>
  </si>
  <si>
    <t>-1937761234</t>
  </si>
  <si>
    <t>89</t>
  </si>
  <si>
    <t>783301311</t>
  </si>
  <si>
    <t>Odmaštění zámečnických konstrukcí vodou ředitelným odmašťovačem</t>
  </si>
  <si>
    <t>-615756952</t>
  </si>
  <si>
    <t>90</t>
  </si>
  <si>
    <t>-1005993881</t>
  </si>
  <si>
    <t>91</t>
  </si>
  <si>
    <t>783306801</t>
  </si>
  <si>
    <t>Odstranění nátěru ze zámečnických konstrukcí obroušením</t>
  </si>
  <si>
    <t>1529772396</t>
  </si>
  <si>
    <t>92</t>
  </si>
  <si>
    <t>783314201</t>
  </si>
  <si>
    <t>Základní antikorozní jednonásobný syntetický standardní nátěr zámečnických konstrukcí</t>
  </si>
  <si>
    <t>1777118707</t>
  </si>
  <si>
    <t>93</t>
  </si>
  <si>
    <t>783315101</t>
  </si>
  <si>
    <t>Mezinátěr jednonásobný syntetický standardní zámečnických konstrukcí</t>
  </si>
  <si>
    <t>-1030584967</t>
  </si>
  <si>
    <t>94</t>
  </si>
  <si>
    <t>304977756</t>
  </si>
  <si>
    <t>95</t>
  </si>
  <si>
    <t>783317101</t>
  </si>
  <si>
    <t>Krycí jednonásobný syntetický standardní nátěr zámečnických konstrukcí</t>
  </si>
  <si>
    <t>-1812926337</t>
  </si>
  <si>
    <t>96</t>
  </si>
  <si>
    <t>-1370853678</t>
  </si>
  <si>
    <t>784</t>
  </si>
  <si>
    <t>Dokončovací práce - malby a tapety</t>
  </si>
  <si>
    <t>97</t>
  </si>
  <si>
    <t>784111031</t>
  </si>
  <si>
    <t>Omytí podkladu v místnostech výšky do 3,80 m</t>
  </si>
  <si>
    <t>1107240153</t>
  </si>
  <si>
    <t>98</t>
  </si>
  <si>
    <t>784211101</t>
  </si>
  <si>
    <t>Dvojnásobné bílé malby ze směsí za mokra výborně otěruvzdorných v místnostech výšky do 3,80 m</t>
  </si>
  <si>
    <t>1550526417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</si>
</sst>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7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22" xfId="0" applyFont="1" applyBorder="1" applyAlignment="1" applyProtection="1">
      <alignment horizontal="center" vertical="center"/>
    </xf>
    <xf numFmtId="49" fontId="30" fillId="0" borderId="22" xfId="0" applyNumberFormat="1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center" vertical="center" wrapText="1"/>
    </xf>
    <xf numFmtId="167" fontId="30" fillId="0" borderId="22" xfId="0" applyNumberFormat="1" applyFont="1" applyBorder="1" applyAlignment="1" applyProtection="1">
      <alignment vertical="center"/>
    </xf>
    <xf numFmtId="4" fontId="30" fillId="2" borderId="22" xfId="0" applyNumberFormat="1" applyFont="1" applyFill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</xf>
    <xf numFmtId="0" fontId="31" fillId="0" borderId="22" xfId="0" applyFont="1" applyBorder="1" applyAlignment="1" applyProtection="1">
      <alignment vertical="center"/>
    </xf>
    <xf numFmtId="0" fontId="31" fillId="0" borderId="3" xfId="0" applyFont="1" applyBorder="1" applyAlignment="1">
      <alignment vertical="center"/>
    </xf>
    <xf numFmtId="0" fontId="30" fillId="2" borderId="14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 applyProtection="1">
      <alignment horizontal="center" vertical="center"/>
    </xf>
    <xf numFmtId="167" fontId="19" fillId="2" borderId="22" xfId="0" applyNumberFormat="1" applyFont="1" applyFill="1" applyBorder="1" applyAlignment="1" applyProtection="1">
      <alignment vertical="center"/>
      <protection locked="0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/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s="1" customFormat="1" ht="36.950000000000003" customHeight="1">
      <c r="AR2" s="238"/>
      <c r="AS2" s="238"/>
      <c r="AT2" s="238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pans="1:74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60" t="s">
        <v>14</v>
      </c>
      <c r="L5" s="261"/>
      <c r="M5" s="261"/>
      <c r="N5" s="261"/>
      <c r="O5" s="261"/>
      <c r="P5" s="261"/>
      <c r="Q5" s="261"/>
      <c r="R5" s="261"/>
      <c r="S5" s="261"/>
      <c r="T5" s="261"/>
      <c r="U5" s="261"/>
      <c r="V5" s="261"/>
      <c r="W5" s="261"/>
      <c r="X5" s="261"/>
      <c r="Y5" s="261"/>
      <c r="Z5" s="261"/>
      <c r="AA5" s="261"/>
      <c r="AB5" s="261"/>
      <c r="AC5" s="261"/>
      <c r="AD5" s="261"/>
      <c r="AE5" s="261"/>
      <c r="AF5" s="261"/>
      <c r="AG5" s="261"/>
      <c r="AH5" s="261"/>
      <c r="AI5" s="261"/>
      <c r="AJ5" s="261"/>
      <c r="AK5" s="261"/>
      <c r="AL5" s="261"/>
      <c r="AM5" s="261"/>
      <c r="AN5" s="261"/>
      <c r="AO5" s="261"/>
      <c r="AP5" s="19"/>
      <c r="AQ5" s="19"/>
      <c r="AR5" s="17"/>
      <c r="BE5" s="229" t="s">
        <v>15</v>
      </c>
      <c r="BS5" s="14" t="s">
        <v>6</v>
      </c>
    </row>
    <row r="6" spans="1:74" s="1" customFormat="1" ht="36.950000000000003" customHeight="1">
      <c r="B6" s="18"/>
      <c r="C6" s="19"/>
      <c r="D6" s="25" t="s">
        <v>16</v>
      </c>
      <c r="E6" s="19"/>
      <c r="F6" s="19"/>
      <c r="G6" s="19"/>
      <c r="H6" s="19"/>
      <c r="I6" s="19"/>
      <c r="J6" s="19"/>
      <c r="K6" s="262" t="s">
        <v>17</v>
      </c>
      <c r="L6" s="261"/>
      <c r="M6" s="261"/>
      <c r="N6" s="261"/>
      <c r="O6" s="261"/>
      <c r="P6" s="261"/>
      <c r="Q6" s="261"/>
      <c r="R6" s="261"/>
      <c r="S6" s="261"/>
      <c r="T6" s="261"/>
      <c r="U6" s="261"/>
      <c r="V6" s="261"/>
      <c r="W6" s="261"/>
      <c r="X6" s="261"/>
      <c r="Y6" s="261"/>
      <c r="Z6" s="261"/>
      <c r="AA6" s="261"/>
      <c r="AB6" s="261"/>
      <c r="AC6" s="261"/>
      <c r="AD6" s="261"/>
      <c r="AE6" s="261"/>
      <c r="AF6" s="261"/>
      <c r="AG6" s="261"/>
      <c r="AH6" s="261"/>
      <c r="AI6" s="261"/>
      <c r="AJ6" s="261"/>
      <c r="AK6" s="261"/>
      <c r="AL6" s="261"/>
      <c r="AM6" s="261"/>
      <c r="AN6" s="261"/>
      <c r="AO6" s="261"/>
      <c r="AP6" s="19"/>
      <c r="AQ6" s="19"/>
      <c r="AR6" s="17"/>
      <c r="BE6" s="230"/>
      <c r="BS6" s="14" t="s">
        <v>6</v>
      </c>
    </row>
    <row r="7" spans="1:74" s="1" customFormat="1" ht="12" customHeight="1">
      <c r="B7" s="18"/>
      <c r="C7" s="19"/>
      <c r="D7" s="26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19</v>
      </c>
      <c r="AL7" s="19"/>
      <c r="AM7" s="19"/>
      <c r="AN7" s="24" t="s">
        <v>1</v>
      </c>
      <c r="AO7" s="19"/>
      <c r="AP7" s="19"/>
      <c r="AQ7" s="19"/>
      <c r="AR7" s="17"/>
      <c r="BE7" s="230"/>
      <c r="BS7" s="14" t="s">
        <v>6</v>
      </c>
    </row>
    <row r="8" spans="1:74" s="1" customFormat="1" ht="12" customHeight="1">
      <c r="B8" s="18"/>
      <c r="C8" s="19"/>
      <c r="D8" s="26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22</v>
      </c>
      <c r="AL8" s="19"/>
      <c r="AM8" s="19"/>
      <c r="AN8" s="27" t="s">
        <v>23</v>
      </c>
      <c r="AO8" s="19"/>
      <c r="AP8" s="19"/>
      <c r="AQ8" s="19"/>
      <c r="AR8" s="17"/>
      <c r="BE8" s="230"/>
      <c r="BS8" s="14" t="s">
        <v>6</v>
      </c>
    </row>
    <row r="9" spans="1:74" s="1" customFormat="1" ht="14.45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30"/>
      <c r="BS9" s="14" t="s">
        <v>6</v>
      </c>
    </row>
    <row r="10" spans="1:74" s="1" customFormat="1" ht="12" customHeight="1">
      <c r="B10" s="18"/>
      <c r="C10" s="19"/>
      <c r="D10" s="26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30"/>
      <c r="BS10" s="14" t="s">
        <v>6</v>
      </c>
    </row>
    <row r="11" spans="1:74" s="1" customFormat="1" ht="18.399999999999999" customHeight="1">
      <c r="B11" s="18"/>
      <c r="C11" s="19"/>
      <c r="D11" s="19"/>
      <c r="E11" s="24" t="s">
        <v>26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27</v>
      </c>
      <c r="AL11" s="19"/>
      <c r="AM11" s="19"/>
      <c r="AN11" s="24" t="s">
        <v>1</v>
      </c>
      <c r="AO11" s="19"/>
      <c r="AP11" s="19"/>
      <c r="AQ11" s="19"/>
      <c r="AR11" s="17"/>
      <c r="BE11" s="230"/>
      <c r="BS11" s="14" t="s">
        <v>6</v>
      </c>
    </row>
    <row r="12" spans="1:74" s="1" customFormat="1" ht="6.95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30"/>
      <c r="BS12" s="14" t="s">
        <v>6</v>
      </c>
    </row>
    <row r="13" spans="1:74" s="1" customFormat="1" ht="12" customHeight="1">
      <c r="B13" s="18"/>
      <c r="C13" s="19"/>
      <c r="D13" s="26" t="s">
        <v>28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25</v>
      </c>
      <c r="AL13" s="19"/>
      <c r="AM13" s="19"/>
      <c r="AN13" s="28" t="s">
        <v>29</v>
      </c>
      <c r="AO13" s="19"/>
      <c r="AP13" s="19"/>
      <c r="AQ13" s="19"/>
      <c r="AR13" s="17"/>
      <c r="BE13" s="230"/>
      <c r="BS13" s="14" t="s">
        <v>6</v>
      </c>
    </row>
    <row r="14" spans="1:74" ht="12.75">
      <c r="B14" s="18"/>
      <c r="C14" s="19"/>
      <c r="D14" s="19"/>
      <c r="E14" s="263" t="s">
        <v>29</v>
      </c>
      <c r="F14" s="264"/>
      <c r="G14" s="264"/>
      <c r="H14" s="264"/>
      <c r="I14" s="264"/>
      <c r="J14" s="264"/>
      <c r="K14" s="264"/>
      <c r="L14" s="264"/>
      <c r="M14" s="264"/>
      <c r="N14" s="264"/>
      <c r="O14" s="264"/>
      <c r="P14" s="264"/>
      <c r="Q14" s="264"/>
      <c r="R14" s="264"/>
      <c r="S14" s="264"/>
      <c r="T14" s="264"/>
      <c r="U14" s="264"/>
      <c r="V14" s="264"/>
      <c r="W14" s="264"/>
      <c r="X14" s="264"/>
      <c r="Y14" s="264"/>
      <c r="Z14" s="264"/>
      <c r="AA14" s="264"/>
      <c r="AB14" s="264"/>
      <c r="AC14" s="264"/>
      <c r="AD14" s="264"/>
      <c r="AE14" s="264"/>
      <c r="AF14" s="264"/>
      <c r="AG14" s="264"/>
      <c r="AH14" s="264"/>
      <c r="AI14" s="264"/>
      <c r="AJ14" s="264"/>
      <c r="AK14" s="26" t="s">
        <v>27</v>
      </c>
      <c r="AL14" s="19"/>
      <c r="AM14" s="19"/>
      <c r="AN14" s="28" t="s">
        <v>29</v>
      </c>
      <c r="AO14" s="19"/>
      <c r="AP14" s="19"/>
      <c r="AQ14" s="19"/>
      <c r="AR14" s="17"/>
      <c r="BE14" s="230"/>
      <c r="BS14" s="14" t="s">
        <v>6</v>
      </c>
    </row>
    <row r="15" spans="1:74" s="1" customFormat="1" ht="6.95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30"/>
      <c r="BS15" s="14" t="s">
        <v>4</v>
      </c>
    </row>
    <row r="16" spans="1:74" s="1" customFormat="1" ht="12" customHeight="1">
      <c r="B16" s="18"/>
      <c r="C16" s="19"/>
      <c r="D16" s="26" t="s">
        <v>30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30"/>
      <c r="BS16" s="14" t="s">
        <v>4</v>
      </c>
    </row>
    <row r="17" spans="1:71" s="1" customFormat="1" ht="18.399999999999999" customHeight="1">
      <c r="B17" s="18"/>
      <c r="C17" s="19"/>
      <c r="D17" s="19"/>
      <c r="E17" s="24" t="s">
        <v>31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27</v>
      </c>
      <c r="AL17" s="19"/>
      <c r="AM17" s="19"/>
      <c r="AN17" s="24" t="s">
        <v>1</v>
      </c>
      <c r="AO17" s="19"/>
      <c r="AP17" s="19"/>
      <c r="AQ17" s="19"/>
      <c r="AR17" s="17"/>
      <c r="BE17" s="230"/>
      <c r="BS17" s="14" t="s">
        <v>32</v>
      </c>
    </row>
    <row r="18" spans="1:71" s="1" customFormat="1" ht="6.95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30"/>
      <c r="BS18" s="14" t="s">
        <v>6</v>
      </c>
    </row>
    <row r="19" spans="1:71" s="1" customFormat="1" ht="12" customHeight="1">
      <c r="B19" s="18"/>
      <c r="C19" s="19"/>
      <c r="D19" s="26" t="s">
        <v>33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30"/>
      <c r="BS19" s="14" t="s">
        <v>6</v>
      </c>
    </row>
    <row r="20" spans="1:71" s="1" customFormat="1" ht="18.399999999999999" customHeight="1">
      <c r="B20" s="18"/>
      <c r="C20" s="19"/>
      <c r="D20" s="19"/>
      <c r="E20" s="24" t="s">
        <v>34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27</v>
      </c>
      <c r="AL20" s="19"/>
      <c r="AM20" s="19"/>
      <c r="AN20" s="24" t="s">
        <v>1</v>
      </c>
      <c r="AO20" s="19"/>
      <c r="AP20" s="19"/>
      <c r="AQ20" s="19"/>
      <c r="AR20" s="17"/>
      <c r="BE20" s="230"/>
      <c r="BS20" s="14" t="s">
        <v>32</v>
      </c>
    </row>
    <row r="21" spans="1:71" s="1" customFormat="1" ht="6.95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30"/>
    </row>
    <row r="22" spans="1:71" s="1" customFormat="1" ht="12" customHeight="1">
      <c r="B22" s="18"/>
      <c r="C22" s="19"/>
      <c r="D22" s="26" t="s">
        <v>35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30"/>
    </row>
    <row r="23" spans="1:71" s="1" customFormat="1" ht="16.5" customHeight="1">
      <c r="B23" s="18"/>
      <c r="C23" s="19"/>
      <c r="D23" s="19"/>
      <c r="E23" s="265" t="s">
        <v>1</v>
      </c>
      <c r="F23" s="265"/>
      <c r="G23" s="265"/>
      <c r="H23" s="265"/>
      <c r="I23" s="265"/>
      <c r="J23" s="265"/>
      <c r="K23" s="265"/>
      <c r="L23" s="265"/>
      <c r="M23" s="265"/>
      <c r="N23" s="265"/>
      <c r="O23" s="265"/>
      <c r="P23" s="265"/>
      <c r="Q23" s="265"/>
      <c r="R23" s="265"/>
      <c r="S23" s="265"/>
      <c r="T23" s="265"/>
      <c r="U23" s="265"/>
      <c r="V23" s="265"/>
      <c r="W23" s="265"/>
      <c r="X23" s="265"/>
      <c r="Y23" s="265"/>
      <c r="Z23" s="265"/>
      <c r="AA23" s="265"/>
      <c r="AB23" s="265"/>
      <c r="AC23" s="265"/>
      <c r="AD23" s="265"/>
      <c r="AE23" s="265"/>
      <c r="AF23" s="265"/>
      <c r="AG23" s="265"/>
      <c r="AH23" s="265"/>
      <c r="AI23" s="265"/>
      <c r="AJ23" s="265"/>
      <c r="AK23" s="265"/>
      <c r="AL23" s="265"/>
      <c r="AM23" s="265"/>
      <c r="AN23" s="265"/>
      <c r="AO23" s="19"/>
      <c r="AP23" s="19"/>
      <c r="AQ23" s="19"/>
      <c r="AR23" s="17"/>
      <c r="BE23" s="230"/>
    </row>
    <row r="24" spans="1:71" s="1" customFormat="1" ht="6.95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30"/>
    </row>
    <row r="25" spans="1:71" s="1" customFormat="1" ht="6.95" customHeight="1">
      <c r="B25" s="18"/>
      <c r="C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19"/>
      <c r="AQ25" s="19"/>
      <c r="AR25" s="17"/>
      <c r="BE25" s="230"/>
    </row>
    <row r="26" spans="1:71" s="2" customFormat="1" ht="25.9" customHeight="1">
      <c r="A26" s="31"/>
      <c r="B26" s="32"/>
      <c r="C26" s="33"/>
      <c r="D26" s="34" t="s">
        <v>36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32">
        <f>ROUND(AG94,2)</f>
        <v>0</v>
      </c>
      <c r="AL26" s="233"/>
      <c r="AM26" s="233"/>
      <c r="AN26" s="233"/>
      <c r="AO26" s="233"/>
      <c r="AP26" s="33"/>
      <c r="AQ26" s="33"/>
      <c r="AR26" s="36"/>
      <c r="BE26" s="230"/>
    </row>
    <row r="27" spans="1:71" s="2" customFormat="1" ht="6.95" customHeight="1">
      <c r="A27" s="31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230"/>
    </row>
    <row r="28" spans="1:71" s="2" customFormat="1" ht="12.75">
      <c r="A28" s="31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266" t="s">
        <v>37</v>
      </c>
      <c r="M28" s="266"/>
      <c r="N28" s="266"/>
      <c r="O28" s="266"/>
      <c r="P28" s="266"/>
      <c r="Q28" s="33"/>
      <c r="R28" s="33"/>
      <c r="S28" s="33"/>
      <c r="T28" s="33"/>
      <c r="U28" s="33"/>
      <c r="V28" s="33"/>
      <c r="W28" s="266" t="s">
        <v>38</v>
      </c>
      <c r="X28" s="266"/>
      <c r="Y28" s="266"/>
      <c r="Z28" s="266"/>
      <c r="AA28" s="266"/>
      <c r="AB28" s="266"/>
      <c r="AC28" s="266"/>
      <c r="AD28" s="266"/>
      <c r="AE28" s="266"/>
      <c r="AF28" s="33"/>
      <c r="AG28" s="33"/>
      <c r="AH28" s="33"/>
      <c r="AI28" s="33"/>
      <c r="AJ28" s="33"/>
      <c r="AK28" s="266" t="s">
        <v>39</v>
      </c>
      <c r="AL28" s="266"/>
      <c r="AM28" s="266"/>
      <c r="AN28" s="266"/>
      <c r="AO28" s="266"/>
      <c r="AP28" s="33"/>
      <c r="AQ28" s="33"/>
      <c r="AR28" s="36"/>
      <c r="BE28" s="230"/>
    </row>
    <row r="29" spans="1:71" s="3" customFormat="1" ht="14.45" customHeight="1">
      <c r="B29" s="37"/>
      <c r="C29" s="38"/>
      <c r="D29" s="26" t="s">
        <v>40</v>
      </c>
      <c r="E29" s="38"/>
      <c r="F29" s="26" t="s">
        <v>41</v>
      </c>
      <c r="G29" s="38"/>
      <c r="H29" s="38"/>
      <c r="I29" s="38"/>
      <c r="J29" s="38"/>
      <c r="K29" s="38"/>
      <c r="L29" s="267">
        <v>0.21</v>
      </c>
      <c r="M29" s="228"/>
      <c r="N29" s="228"/>
      <c r="O29" s="228"/>
      <c r="P29" s="228"/>
      <c r="Q29" s="38"/>
      <c r="R29" s="38"/>
      <c r="S29" s="38"/>
      <c r="T29" s="38"/>
      <c r="U29" s="38"/>
      <c r="V29" s="38"/>
      <c r="W29" s="227">
        <f>ROUND(AZ94, 2)</f>
        <v>0</v>
      </c>
      <c r="X29" s="228"/>
      <c r="Y29" s="228"/>
      <c r="Z29" s="228"/>
      <c r="AA29" s="228"/>
      <c r="AB29" s="228"/>
      <c r="AC29" s="228"/>
      <c r="AD29" s="228"/>
      <c r="AE29" s="228"/>
      <c r="AF29" s="38"/>
      <c r="AG29" s="38"/>
      <c r="AH29" s="38"/>
      <c r="AI29" s="38"/>
      <c r="AJ29" s="38"/>
      <c r="AK29" s="227">
        <f>ROUND(AV94, 2)</f>
        <v>0</v>
      </c>
      <c r="AL29" s="228"/>
      <c r="AM29" s="228"/>
      <c r="AN29" s="228"/>
      <c r="AO29" s="228"/>
      <c r="AP29" s="38"/>
      <c r="AQ29" s="38"/>
      <c r="AR29" s="39"/>
      <c r="BE29" s="231"/>
    </row>
    <row r="30" spans="1:71" s="3" customFormat="1" ht="14.45" customHeight="1">
      <c r="B30" s="37"/>
      <c r="C30" s="38"/>
      <c r="D30" s="38"/>
      <c r="E30" s="38"/>
      <c r="F30" s="26" t="s">
        <v>42</v>
      </c>
      <c r="G30" s="38"/>
      <c r="H30" s="38"/>
      <c r="I30" s="38"/>
      <c r="J30" s="38"/>
      <c r="K30" s="38"/>
      <c r="L30" s="267">
        <v>0.15</v>
      </c>
      <c r="M30" s="228"/>
      <c r="N30" s="228"/>
      <c r="O30" s="228"/>
      <c r="P30" s="228"/>
      <c r="Q30" s="38"/>
      <c r="R30" s="38"/>
      <c r="S30" s="38"/>
      <c r="T30" s="38"/>
      <c r="U30" s="38"/>
      <c r="V30" s="38"/>
      <c r="W30" s="227">
        <f>ROUND(BA94, 2)</f>
        <v>0</v>
      </c>
      <c r="X30" s="228"/>
      <c r="Y30" s="228"/>
      <c r="Z30" s="228"/>
      <c r="AA30" s="228"/>
      <c r="AB30" s="228"/>
      <c r="AC30" s="228"/>
      <c r="AD30" s="228"/>
      <c r="AE30" s="228"/>
      <c r="AF30" s="38"/>
      <c r="AG30" s="38"/>
      <c r="AH30" s="38"/>
      <c r="AI30" s="38"/>
      <c r="AJ30" s="38"/>
      <c r="AK30" s="227">
        <f>ROUND(AW94, 2)</f>
        <v>0</v>
      </c>
      <c r="AL30" s="228"/>
      <c r="AM30" s="228"/>
      <c r="AN30" s="228"/>
      <c r="AO30" s="228"/>
      <c r="AP30" s="38"/>
      <c r="AQ30" s="38"/>
      <c r="AR30" s="39"/>
      <c r="BE30" s="231"/>
    </row>
    <row r="31" spans="1:71" s="3" customFormat="1" ht="14.45" hidden="1" customHeight="1">
      <c r="B31" s="37"/>
      <c r="C31" s="38"/>
      <c r="D31" s="38"/>
      <c r="E31" s="38"/>
      <c r="F31" s="26" t="s">
        <v>43</v>
      </c>
      <c r="G31" s="38"/>
      <c r="H31" s="38"/>
      <c r="I31" s="38"/>
      <c r="J31" s="38"/>
      <c r="K31" s="38"/>
      <c r="L31" s="267">
        <v>0.21</v>
      </c>
      <c r="M31" s="228"/>
      <c r="N31" s="228"/>
      <c r="O31" s="228"/>
      <c r="P31" s="228"/>
      <c r="Q31" s="38"/>
      <c r="R31" s="38"/>
      <c r="S31" s="38"/>
      <c r="T31" s="38"/>
      <c r="U31" s="38"/>
      <c r="V31" s="38"/>
      <c r="W31" s="227">
        <f>ROUND(BB94, 2)</f>
        <v>0</v>
      </c>
      <c r="X31" s="228"/>
      <c r="Y31" s="228"/>
      <c r="Z31" s="228"/>
      <c r="AA31" s="228"/>
      <c r="AB31" s="228"/>
      <c r="AC31" s="228"/>
      <c r="AD31" s="228"/>
      <c r="AE31" s="228"/>
      <c r="AF31" s="38"/>
      <c r="AG31" s="38"/>
      <c r="AH31" s="38"/>
      <c r="AI31" s="38"/>
      <c r="AJ31" s="38"/>
      <c r="AK31" s="227">
        <v>0</v>
      </c>
      <c r="AL31" s="228"/>
      <c r="AM31" s="228"/>
      <c r="AN31" s="228"/>
      <c r="AO31" s="228"/>
      <c r="AP31" s="38"/>
      <c r="AQ31" s="38"/>
      <c r="AR31" s="39"/>
      <c r="BE31" s="231"/>
    </row>
    <row r="32" spans="1:71" s="3" customFormat="1" ht="14.45" hidden="1" customHeight="1">
      <c r="B32" s="37"/>
      <c r="C32" s="38"/>
      <c r="D32" s="38"/>
      <c r="E32" s="38"/>
      <c r="F32" s="26" t="s">
        <v>44</v>
      </c>
      <c r="G32" s="38"/>
      <c r="H32" s="38"/>
      <c r="I32" s="38"/>
      <c r="J32" s="38"/>
      <c r="K32" s="38"/>
      <c r="L32" s="267">
        <v>0.15</v>
      </c>
      <c r="M32" s="228"/>
      <c r="N32" s="228"/>
      <c r="O32" s="228"/>
      <c r="P32" s="228"/>
      <c r="Q32" s="38"/>
      <c r="R32" s="38"/>
      <c r="S32" s="38"/>
      <c r="T32" s="38"/>
      <c r="U32" s="38"/>
      <c r="V32" s="38"/>
      <c r="W32" s="227">
        <f>ROUND(BC94, 2)</f>
        <v>0</v>
      </c>
      <c r="X32" s="228"/>
      <c r="Y32" s="228"/>
      <c r="Z32" s="228"/>
      <c r="AA32" s="228"/>
      <c r="AB32" s="228"/>
      <c r="AC32" s="228"/>
      <c r="AD32" s="228"/>
      <c r="AE32" s="228"/>
      <c r="AF32" s="38"/>
      <c r="AG32" s="38"/>
      <c r="AH32" s="38"/>
      <c r="AI32" s="38"/>
      <c r="AJ32" s="38"/>
      <c r="AK32" s="227">
        <v>0</v>
      </c>
      <c r="AL32" s="228"/>
      <c r="AM32" s="228"/>
      <c r="AN32" s="228"/>
      <c r="AO32" s="228"/>
      <c r="AP32" s="38"/>
      <c r="AQ32" s="38"/>
      <c r="AR32" s="39"/>
      <c r="BE32" s="231"/>
    </row>
    <row r="33" spans="1:57" s="3" customFormat="1" ht="14.45" hidden="1" customHeight="1">
      <c r="B33" s="37"/>
      <c r="C33" s="38"/>
      <c r="D33" s="38"/>
      <c r="E33" s="38"/>
      <c r="F33" s="26" t="s">
        <v>45</v>
      </c>
      <c r="G33" s="38"/>
      <c r="H33" s="38"/>
      <c r="I33" s="38"/>
      <c r="J33" s="38"/>
      <c r="K33" s="38"/>
      <c r="L33" s="267">
        <v>0</v>
      </c>
      <c r="M33" s="228"/>
      <c r="N33" s="228"/>
      <c r="O33" s="228"/>
      <c r="P33" s="228"/>
      <c r="Q33" s="38"/>
      <c r="R33" s="38"/>
      <c r="S33" s="38"/>
      <c r="T33" s="38"/>
      <c r="U33" s="38"/>
      <c r="V33" s="38"/>
      <c r="W33" s="227">
        <f>ROUND(BD94, 2)</f>
        <v>0</v>
      </c>
      <c r="X33" s="228"/>
      <c r="Y33" s="228"/>
      <c r="Z33" s="228"/>
      <c r="AA33" s="228"/>
      <c r="AB33" s="228"/>
      <c r="AC33" s="228"/>
      <c r="AD33" s="228"/>
      <c r="AE33" s="228"/>
      <c r="AF33" s="38"/>
      <c r="AG33" s="38"/>
      <c r="AH33" s="38"/>
      <c r="AI33" s="38"/>
      <c r="AJ33" s="38"/>
      <c r="AK33" s="227">
        <v>0</v>
      </c>
      <c r="AL33" s="228"/>
      <c r="AM33" s="228"/>
      <c r="AN33" s="228"/>
      <c r="AO33" s="228"/>
      <c r="AP33" s="38"/>
      <c r="AQ33" s="38"/>
      <c r="AR33" s="39"/>
      <c r="BE33" s="231"/>
    </row>
    <row r="34" spans="1:57" s="2" customFormat="1" ht="6.95" customHeight="1">
      <c r="A34" s="31"/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  <c r="BE34" s="230"/>
    </row>
    <row r="35" spans="1:57" s="2" customFormat="1" ht="25.9" customHeight="1">
      <c r="A35" s="31"/>
      <c r="B35" s="32"/>
      <c r="C35" s="40"/>
      <c r="D35" s="41" t="s">
        <v>46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47</v>
      </c>
      <c r="U35" s="42"/>
      <c r="V35" s="42"/>
      <c r="W35" s="42"/>
      <c r="X35" s="234" t="s">
        <v>48</v>
      </c>
      <c r="Y35" s="235"/>
      <c r="Z35" s="235"/>
      <c r="AA35" s="235"/>
      <c r="AB35" s="235"/>
      <c r="AC35" s="42"/>
      <c r="AD35" s="42"/>
      <c r="AE35" s="42"/>
      <c r="AF35" s="42"/>
      <c r="AG35" s="42"/>
      <c r="AH35" s="42"/>
      <c r="AI35" s="42"/>
      <c r="AJ35" s="42"/>
      <c r="AK35" s="236">
        <f>SUM(AK26:AK33)</f>
        <v>0</v>
      </c>
      <c r="AL35" s="235"/>
      <c r="AM35" s="235"/>
      <c r="AN35" s="235"/>
      <c r="AO35" s="237"/>
      <c r="AP35" s="40"/>
      <c r="AQ35" s="40"/>
      <c r="AR35" s="36"/>
      <c r="BE35" s="31"/>
    </row>
    <row r="36" spans="1:57" s="2" customFormat="1" ht="6.95" customHeight="1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  <c r="BE36" s="31"/>
    </row>
    <row r="37" spans="1:57" s="2" customFormat="1" ht="14.45" customHeight="1">
      <c r="A37" s="31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6"/>
      <c r="BE37" s="31"/>
    </row>
    <row r="38" spans="1:57" s="1" customFormat="1" ht="14.45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pans="1:57" s="1" customFormat="1" ht="14.45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pans="1:57" s="1" customFormat="1" ht="14.45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pans="1:57" s="1" customFormat="1" ht="14.45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pans="1:57" s="1" customFormat="1" ht="14.45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pans="1:57" s="1" customFormat="1" ht="14.45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pans="1:57" s="1" customFormat="1" ht="14.45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pans="1:57" s="1" customFormat="1" ht="14.45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pans="1:57" s="1" customFormat="1" ht="14.45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pans="1:57" s="1" customFormat="1" ht="14.45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pans="1:57" s="1" customFormat="1" ht="14.45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pans="1:57" s="2" customFormat="1" ht="14.45" customHeight="1">
      <c r="B49" s="44"/>
      <c r="C49" s="45"/>
      <c r="D49" s="46" t="s">
        <v>49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6" t="s">
        <v>50</v>
      </c>
      <c r="AI49" s="47"/>
      <c r="AJ49" s="47"/>
      <c r="AK49" s="47"/>
      <c r="AL49" s="47"/>
      <c r="AM49" s="47"/>
      <c r="AN49" s="47"/>
      <c r="AO49" s="47"/>
      <c r="AP49" s="45"/>
      <c r="AQ49" s="45"/>
      <c r="AR49" s="48"/>
    </row>
    <row r="50" spans="1:57" ht="11.25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 spans="1:57" ht="11.25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 spans="1:57" ht="11.25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 spans="1:57" ht="11.25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 spans="1:57" ht="11.25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 spans="1:57" ht="11.2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 spans="1:57" ht="11.25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 spans="1:57" ht="11.25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 spans="1:57" ht="11.25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 spans="1:57" ht="11.25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pans="1:57" s="2" customFormat="1" ht="12.75">
      <c r="A60" s="31"/>
      <c r="B60" s="32"/>
      <c r="C60" s="33"/>
      <c r="D60" s="49" t="s">
        <v>51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9" t="s">
        <v>52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9" t="s">
        <v>51</v>
      </c>
      <c r="AI60" s="35"/>
      <c r="AJ60" s="35"/>
      <c r="AK60" s="35"/>
      <c r="AL60" s="35"/>
      <c r="AM60" s="49" t="s">
        <v>52</v>
      </c>
      <c r="AN60" s="35"/>
      <c r="AO60" s="35"/>
      <c r="AP60" s="33"/>
      <c r="AQ60" s="33"/>
      <c r="AR60" s="36"/>
      <c r="BE60" s="31"/>
    </row>
    <row r="61" spans="1:57" ht="11.25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 spans="1:57" ht="11.25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 spans="1:57" ht="11.25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pans="1:57" s="2" customFormat="1" ht="12.75">
      <c r="A64" s="31"/>
      <c r="B64" s="32"/>
      <c r="C64" s="33"/>
      <c r="D64" s="46" t="s">
        <v>53</v>
      </c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46" t="s">
        <v>54</v>
      </c>
      <c r="AI64" s="50"/>
      <c r="AJ64" s="50"/>
      <c r="AK64" s="50"/>
      <c r="AL64" s="50"/>
      <c r="AM64" s="50"/>
      <c r="AN64" s="50"/>
      <c r="AO64" s="50"/>
      <c r="AP64" s="33"/>
      <c r="AQ64" s="33"/>
      <c r="AR64" s="36"/>
      <c r="BE64" s="31"/>
    </row>
    <row r="65" spans="1:57" ht="11.2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 spans="1:57" ht="11.25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 spans="1:57" ht="11.25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 spans="1:57" ht="11.25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 spans="1:57" ht="11.25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 spans="1:57" ht="11.25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 spans="1:57" ht="11.25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 spans="1:57" ht="11.25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 spans="1:57" ht="11.25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 spans="1:57" ht="11.25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pans="1:57" s="2" customFormat="1" ht="12.75">
      <c r="A75" s="31"/>
      <c r="B75" s="32"/>
      <c r="C75" s="33"/>
      <c r="D75" s="49" t="s">
        <v>51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9" t="s">
        <v>52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9" t="s">
        <v>51</v>
      </c>
      <c r="AI75" s="35"/>
      <c r="AJ75" s="35"/>
      <c r="AK75" s="35"/>
      <c r="AL75" s="35"/>
      <c r="AM75" s="49" t="s">
        <v>52</v>
      </c>
      <c r="AN75" s="35"/>
      <c r="AO75" s="35"/>
      <c r="AP75" s="33"/>
      <c r="AQ75" s="33"/>
      <c r="AR75" s="36"/>
      <c r="BE75" s="31"/>
    </row>
    <row r="76" spans="1:57" s="2" customFormat="1" ht="11.25">
      <c r="A76" s="31"/>
      <c r="B76" s="32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6"/>
      <c r="BE76" s="31"/>
    </row>
    <row r="77" spans="1:57" s="2" customFormat="1" ht="6.95" customHeight="1">
      <c r="A77" s="31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36"/>
      <c r="BE77" s="31"/>
    </row>
    <row r="81" spans="1:90" s="2" customFormat="1" ht="6.95" customHeight="1">
      <c r="A81" s="31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36"/>
      <c r="BE81" s="31"/>
    </row>
    <row r="82" spans="1:90" s="2" customFormat="1" ht="24.95" customHeight="1">
      <c r="A82" s="31"/>
      <c r="B82" s="32"/>
      <c r="C82" s="20" t="s">
        <v>55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6"/>
      <c r="BE82" s="31"/>
    </row>
    <row r="83" spans="1:90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6"/>
      <c r="BE83" s="31"/>
    </row>
    <row r="84" spans="1:90" s="4" customFormat="1" ht="12" customHeight="1">
      <c r="B84" s="55"/>
      <c r="C84" s="26" t="s">
        <v>13</v>
      </c>
      <c r="D84" s="56"/>
      <c r="E84" s="56"/>
      <c r="F84" s="56"/>
      <c r="G84" s="56"/>
      <c r="H84" s="56"/>
      <c r="I84" s="56"/>
      <c r="J84" s="56"/>
      <c r="K84" s="56"/>
      <c r="L84" s="56" t="str">
        <f>K5</f>
        <v>hradec</v>
      </c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7"/>
    </row>
    <row r="85" spans="1:90" s="5" customFormat="1" ht="36.950000000000003" customHeight="1">
      <c r="B85" s="58"/>
      <c r="C85" s="59" t="s">
        <v>16</v>
      </c>
      <c r="D85" s="60"/>
      <c r="E85" s="60"/>
      <c r="F85" s="60"/>
      <c r="G85" s="60"/>
      <c r="H85" s="60"/>
      <c r="I85" s="60"/>
      <c r="J85" s="60"/>
      <c r="K85" s="60"/>
      <c r="L85" s="241" t="str">
        <f>K6</f>
        <v>Stavební úpravy domu č.p 9 ve Vojkově</v>
      </c>
      <c r="M85" s="242"/>
      <c r="N85" s="242"/>
      <c r="O85" s="242"/>
      <c r="P85" s="242"/>
      <c r="Q85" s="242"/>
      <c r="R85" s="242"/>
      <c r="S85" s="242"/>
      <c r="T85" s="242"/>
      <c r="U85" s="242"/>
      <c r="V85" s="242"/>
      <c r="W85" s="242"/>
      <c r="X85" s="242"/>
      <c r="Y85" s="242"/>
      <c r="Z85" s="242"/>
      <c r="AA85" s="242"/>
      <c r="AB85" s="242"/>
      <c r="AC85" s="242"/>
      <c r="AD85" s="242"/>
      <c r="AE85" s="242"/>
      <c r="AF85" s="242"/>
      <c r="AG85" s="242"/>
      <c r="AH85" s="242"/>
      <c r="AI85" s="242"/>
      <c r="AJ85" s="242"/>
      <c r="AK85" s="242"/>
      <c r="AL85" s="242"/>
      <c r="AM85" s="242"/>
      <c r="AN85" s="242"/>
      <c r="AO85" s="242"/>
      <c r="AP85" s="60"/>
      <c r="AQ85" s="60"/>
      <c r="AR85" s="61"/>
    </row>
    <row r="86" spans="1:90" s="2" customFormat="1" ht="6.95" customHeight="1">
      <c r="A86" s="31"/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6"/>
      <c r="BE86" s="31"/>
    </row>
    <row r="87" spans="1:90" s="2" customFormat="1" ht="12" customHeight="1">
      <c r="A87" s="31"/>
      <c r="B87" s="32"/>
      <c r="C87" s="26" t="s">
        <v>20</v>
      </c>
      <c r="D87" s="33"/>
      <c r="E87" s="33"/>
      <c r="F87" s="33"/>
      <c r="G87" s="33"/>
      <c r="H87" s="33"/>
      <c r="I87" s="33"/>
      <c r="J87" s="33"/>
      <c r="K87" s="33"/>
      <c r="L87" s="62" t="str">
        <f>IF(K8="","",K8)</f>
        <v>Vojkov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6" t="s">
        <v>22</v>
      </c>
      <c r="AJ87" s="33"/>
      <c r="AK87" s="33"/>
      <c r="AL87" s="33"/>
      <c r="AM87" s="243" t="str">
        <f>IF(AN8= "","",AN8)</f>
        <v>30. 6. 2019</v>
      </c>
      <c r="AN87" s="243"/>
      <c r="AO87" s="33"/>
      <c r="AP87" s="33"/>
      <c r="AQ87" s="33"/>
      <c r="AR87" s="36"/>
      <c r="BE87" s="31"/>
    </row>
    <row r="88" spans="1:90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6"/>
      <c r="BE88" s="31"/>
    </row>
    <row r="89" spans="1:90" s="2" customFormat="1" ht="15.2" customHeight="1">
      <c r="A89" s="31"/>
      <c r="B89" s="32"/>
      <c r="C89" s="26" t="s">
        <v>24</v>
      </c>
      <c r="D89" s="33"/>
      <c r="E89" s="33"/>
      <c r="F89" s="33"/>
      <c r="G89" s="33"/>
      <c r="H89" s="33"/>
      <c r="I89" s="33"/>
      <c r="J89" s="33"/>
      <c r="K89" s="33"/>
      <c r="L89" s="56" t="str">
        <f>IF(E11= "","",E11)</f>
        <v>Domov seniorů Vojkov, Vojkov1, 257 53 Vrch. Janovi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6" t="s">
        <v>30</v>
      </c>
      <c r="AJ89" s="33"/>
      <c r="AK89" s="33"/>
      <c r="AL89" s="33"/>
      <c r="AM89" s="239" t="str">
        <f>IF(E17="","",E17)</f>
        <v>Ing.Arch.Hradečná</v>
      </c>
      <c r="AN89" s="240"/>
      <c r="AO89" s="240"/>
      <c r="AP89" s="240"/>
      <c r="AQ89" s="33"/>
      <c r="AR89" s="36"/>
      <c r="AS89" s="244" t="s">
        <v>56</v>
      </c>
      <c r="AT89" s="245"/>
      <c r="AU89" s="64"/>
      <c r="AV89" s="64"/>
      <c r="AW89" s="64"/>
      <c r="AX89" s="64"/>
      <c r="AY89" s="64"/>
      <c r="AZ89" s="64"/>
      <c r="BA89" s="64"/>
      <c r="BB89" s="64"/>
      <c r="BC89" s="64"/>
      <c r="BD89" s="65"/>
      <c r="BE89" s="31"/>
    </row>
    <row r="90" spans="1:90" s="2" customFormat="1" ht="15.2" customHeight="1">
      <c r="A90" s="31"/>
      <c r="B90" s="32"/>
      <c r="C90" s="26" t="s">
        <v>28</v>
      </c>
      <c r="D90" s="33"/>
      <c r="E90" s="33"/>
      <c r="F90" s="33"/>
      <c r="G90" s="33"/>
      <c r="H90" s="33"/>
      <c r="I90" s="33"/>
      <c r="J90" s="33"/>
      <c r="K90" s="33"/>
      <c r="L90" s="56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6" t="s">
        <v>33</v>
      </c>
      <c r="AJ90" s="33"/>
      <c r="AK90" s="33"/>
      <c r="AL90" s="33"/>
      <c r="AM90" s="239" t="str">
        <f>IF(E20="","",E20)</f>
        <v xml:space="preserve"> </v>
      </c>
      <c r="AN90" s="240"/>
      <c r="AO90" s="240"/>
      <c r="AP90" s="240"/>
      <c r="AQ90" s="33"/>
      <c r="AR90" s="36"/>
      <c r="AS90" s="246"/>
      <c r="AT90" s="247"/>
      <c r="AU90" s="66"/>
      <c r="AV90" s="66"/>
      <c r="AW90" s="66"/>
      <c r="AX90" s="66"/>
      <c r="AY90" s="66"/>
      <c r="AZ90" s="66"/>
      <c r="BA90" s="66"/>
      <c r="BB90" s="66"/>
      <c r="BC90" s="66"/>
      <c r="BD90" s="67"/>
      <c r="BE90" s="31"/>
    </row>
    <row r="91" spans="1:90" s="2" customFormat="1" ht="10.9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6"/>
      <c r="AS91" s="248"/>
      <c r="AT91" s="249"/>
      <c r="AU91" s="68"/>
      <c r="AV91" s="68"/>
      <c r="AW91" s="68"/>
      <c r="AX91" s="68"/>
      <c r="AY91" s="68"/>
      <c r="AZ91" s="68"/>
      <c r="BA91" s="68"/>
      <c r="BB91" s="68"/>
      <c r="BC91" s="68"/>
      <c r="BD91" s="69"/>
      <c r="BE91" s="31"/>
    </row>
    <row r="92" spans="1:90" s="2" customFormat="1" ht="29.25" customHeight="1">
      <c r="A92" s="31"/>
      <c r="B92" s="32"/>
      <c r="C92" s="250" t="s">
        <v>57</v>
      </c>
      <c r="D92" s="251"/>
      <c r="E92" s="251"/>
      <c r="F92" s="251"/>
      <c r="G92" s="251"/>
      <c r="H92" s="70"/>
      <c r="I92" s="252" t="s">
        <v>58</v>
      </c>
      <c r="J92" s="251"/>
      <c r="K92" s="251"/>
      <c r="L92" s="251"/>
      <c r="M92" s="251"/>
      <c r="N92" s="251"/>
      <c r="O92" s="251"/>
      <c r="P92" s="251"/>
      <c r="Q92" s="251"/>
      <c r="R92" s="251"/>
      <c r="S92" s="251"/>
      <c r="T92" s="251"/>
      <c r="U92" s="251"/>
      <c r="V92" s="251"/>
      <c r="W92" s="251"/>
      <c r="X92" s="251"/>
      <c r="Y92" s="251"/>
      <c r="Z92" s="251"/>
      <c r="AA92" s="251"/>
      <c r="AB92" s="251"/>
      <c r="AC92" s="251"/>
      <c r="AD92" s="251"/>
      <c r="AE92" s="251"/>
      <c r="AF92" s="251"/>
      <c r="AG92" s="253" t="s">
        <v>59</v>
      </c>
      <c r="AH92" s="251"/>
      <c r="AI92" s="251"/>
      <c r="AJ92" s="251"/>
      <c r="AK92" s="251"/>
      <c r="AL92" s="251"/>
      <c r="AM92" s="251"/>
      <c r="AN92" s="252" t="s">
        <v>60</v>
      </c>
      <c r="AO92" s="251"/>
      <c r="AP92" s="254"/>
      <c r="AQ92" s="71" t="s">
        <v>61</v>
      </c>
      <c r="AR92" s="36"/>
      <c r="AS92" s="72" t="s">
        <v>62</v>
      </c>
      <c r="AT92" s="73" t="s">
        <v>63</v>
      </c>
      <c r="AU92" s="73" t="s">
        <v>64</v>
      </c>
      <c r="AV92" s="73" t="s">
        <v>65</v>
      </c>
      <c r="AW92" s="73" t="s">
        <v>66</v>
      </c>
      <c r="AX92" s="73" t="s">
        <v>67</v>
      </c>
      <c r="AY92" s="73" t="s">
        <v>68</v>
      </c>
      <c r="AZ92" s="73" t="s">
        <v>69</v>
      </c>
      <c r="BA92" s="73" t="s">
        <v>70</v>
      </c>
      <c r="BB92" s="73" t="s">
        <v>71</v>
      </c>
      <c r="BC92" s="73" t="s">
        <v>72</v>
      </c>
      <c r="BD92" s="74" t="s">
        <v>73</v>
      </c>
      <c r="BE92" s="31"/>
    </row>
    <row r="93" spans="1:90" s="2" customFormat="1" ht="10.9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6"/>
      <c r="AS93" s="75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7"/>
      <c r="BE93" s="31"/>
    </row>
    <row r="94" spans="1:90" s="6" customFormat="1" ht="32.450000000000003" customHeight="1">
      <c r="B94" s="78"/>
      <c r="C94" s="79" t="s">
        <v>74</v>
      </c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258">
        <f>ROUND(AG95,2)</f>
        <v>0</v>
      </c>
      <c r="AH94" s="258"/>
      <c r="AI94" s="258"/>
      <c r="AJ94" s="258"/>
      <c r="AK94" s="258"/>
      <c r="AL94" s="258"/>
      <c r="AM94" s="258"/>
      <c r="AN94" s="259">
        <f>SUM(AG94,AT94)</f>
        <v>0</v>
      </c>
      <c r="AO94" s="259"/>
      <c r="AP94" s="259"/>
      <c r="AQ94" s="82" t="s">
        <v>1</v>
      </c>
      <c r="AR94" s="83"/>
      <c r="AS94" s="84">
        <f>ROUND(AS95,2)</f>
        <v>0</v>
      </c>
      <c r="AT94" s="85">
        <f>ROUND(SUM(AV94:AW94),2)</f>
        <v>0</v>
      </c>
      <c r="AU94" s="86">
        <f>ROUND(AU95,5)</f>
        <v>0</v>
      </c>
      <c r="AV94" s="85">
        <f>ROUND(AZ94*L29,2)</f>
        <v>0</v>
      </c>
      <c r="AW94" s="85">
        <f>ROUND(BA94*L30,2)</f>
        <v>0</v>
      </c>
      <c r="AX94" s="85">
        <f>ROUND(BB94*L29,2)</f>
        <v>0</v>
      </c>
      <c r="AY94" s="85">
        <f>ROUND(BC94*L30,2)</f>
        <v>0</v>
      </c>
      <c r="AZ94" s="85">
        <f>ROUND(AZ95,2)</f>
        <v>0</v>
      </c>
      <c r="BA94" s="85">
        <f>ROUND(BA95,2)</f>
        <v>0</v>
      </c>
      <c r="BB94" s="85">
        <f>ROUND(BB95,2)</f>
        <v>0</v>
      </c>
      <c r="BC94" s="85">
        <f>ROUND(BC95,2)</f>
        <v>0</v>
      </c>
      <c r="BD94" s="87">
        <f>ROUND(BD95,2)</f>
        <v>0</v>
      </c>
      <c r="BS94" s="88" t="s">
        <v>75</v>
      </c>
      <c r="BT94" s="88" t="s">
        <v>76</v>
      </c>
      <c r="BV94" s="88" t="s">
        <v>77</v>
      </c>
      <c r="BW94" s="88" t="s">
        <v>5</v>
      </c>
      <c r="BX94" s="88" t="s">
        <v>78</v>
      </c>
      <c r="CL94" s="88" t="s">
        <v>1</v>
      </c>
    </row>
    <row r="95" spans="1:90" s="7" customFormat="1" ht="27" customHeight="1">
      <c r="A95" s="89" t="s">
        <v>79</v>
      </c>
      <c r="B95" s="90"/>
      <c r="C95" s="91"/>
      <c r="D95" s="257" t="s">
        <v>14</v>
      </c>
      <c r="E95" s="257"/>
      <c r="F95" s="257"/>
      <c r="G95" s="257"/>
      <c r="H95" s="257"/>
      <c r="I95" s="92"/>
      <c r="J95" s="257" t="s">
        <v>17</v>
      </c>
      <c r="K95" s="257"/>
      <c r="L95" s="257"/>
      <c r="M95" s="257"/>
      <c r="N95" s="257"/>
      <c r="O95" s="257"/>
      <c r="P95" s="257"/>
      <c r="Q95" s="257"/>
      <c r="R95" s="257"/>
      <c r="S95" s="257"/>
      <c r="T95" s="257"/>
      <c r="U95" s="257"/>
      <c r="V95" s="257"/>
      <c r="W95" s="257"/>
      <c r="X95" s="257"/>
      <c r="Y95" s="257"/>
      <c r="Z95" s="257"/>
      <c r="AA95" s="257"/>
      <c r="AB95" s="257"/>
      <c r="AC95" s="257"/>
      <c r="AD95" s="257"/>
      <c r="AE95" s="257"/>
      <c r="AF95" s="257"/>
      <c r="AG95" s="255">
        <f>'Stavební úpravy ...'!J28</f>
        <v>0</v>
      </c>
      <c r="AH95" s="256"/>
      <c r="AI95" s="256"/>
      <c r="AJ95" s="256"/>
      <c r="AK95" s="256"/>
      <c r="AL95" s="256"/>
      <c r="AM95" s="256"/>
      <c r="AN95" s="255">
        <f>SUM(AG95,AT95)</f>
        <v>0</v>
      </c>
      <c r="AO95" s="256"/>
      <c r="AP95" s="256"/>
      <c r="AQ95" s="93" t="s">
        <v>80</v>
      </c>
      <c r="AR95" s="94"/>
      <c r="AS95" s="95">
        <v>0</v>
      </c>
      <c r="AT95" s="96">
        <f>ROUND(SUM(AV95:AW95),2)</f>
        <v>0</v>
      </c>
      <c r="AU95" s="97">
        <f>'Stavební úpravy ...'!P132</f>
        <v>0</v>
      </c>
      <c r="AV95" s="96">
        <f>'Stavební úpravy ...'!J31</f>
        <v>0</v>
      </c>
      <c r="AW95" s="96">
        <f>'Stavební úpravy ...'!J32</f>
        <v>0</v>
      </c>
      <c r="AX95" s="96">
        <f>'Stavební úpravy ...'!J33</f>
        <v>0</v>
      </c>
      <c r="AY95" s="96">
        <f>'Stavební úpravy ...'!J34</f>
        <v>0</v>
      </c>
      <c r="AZ95" s="96">
        <f>'Stavební úpravy ...'!F31</f>
        <v>0</v>
      </c>
      <c r="BA95" s="96">
        <f>'Stavební úpravy ...'!F32</f>
        <v>0</v>
      </c>
      <c r="BB95" s="96">
        <f>'Stavební úpravy ...'!F33</f>
        <v>0</v>
      </c>
      <c r="BC95" s="96">
        <f>'Stavební úpravy ...'!F34</f>
        <v>0</v>
      </c>
      <c r="BD95" s="98">
        <f>'Stavební úpravy ...'!F35</f>
        <v>0</v>
      </c>
      <c r="BT95" s="99" t="s">
        <v>81</v>
      </c>
      <c r="BU95" s="99" t="s">
        <v>82</v>
      </c>
      <c r="BV95" s="99" t="s">
        <v>77</v>
      </c>
      <c r="BW95" s="99" t="s">
        <v>5</v>
      </c>
      <c r="BX95" s="99" t="s">
        <v>78</v>
      </c>
      <c r="CL95" s="99" t="s">
        <v>1</v>
      </c>
    </row>
    <row r="96" spans="1:90" s="2" customFormat="1" ht="30" customHeight="1">
      <c r="A96" s="31"/>
      <c r="B96" s="32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6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</row>
    <row r="97" spans="1:57" s="2" customFormat="1" ht="6.95" customHeight="1">
      <c r="A97" s="31"/>
      <c r="B97" s="51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36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</row>
  </sheetData>
  <sheetProtection algorithmName="SHA-512" hashValue="UM99vNpT9z24GRJHq2O1zCh3wSg/xdGTpe9lPvZatTjhy0dROWkMSz/kWLfh4mu2rPFWJxU3nLYguN1OSnBz1w==" saltValue="UAiUbg9JJUF17wu6LZlTuchjQ4KhDqpk+UGaFjWl7A3KZ/b8MjSNr0LKdxX+Er+zhNDwS7JYfk8ZzgYbjtLNNw==" spinCount="100000" sheet="1" objects="1" scenarios="1" formatColumns="0" formatRows="0"/>
  <mergeCells count="42">
    <mergeCell ref="L30:P30"/>
    <mergeCell ref="L31:P31"/>
    <mergeCell ref="L32:P32"/>
    <mergeCell ref="L33:P33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X35:AB35"/>
    <mergeCell ref="AK35:AO35"/>
    <mergeCell ref="AR2:BE2"/>
    <mergeCell ref="AM90:AP90"/>
    <mergeCell ref="L85:AO85"/>
    <mergeCell ref="AM87:AN87"/>
    <mergeCell ref="AM89:AP89"/>
    <mergeCell ref="AS89:AT91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</mergeCells>
  <hyperlinks>
    <hyperlink ref="A95" location="'hradec - Stavební úpravy 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51"/>
  <sheetViews>
    <sheetView showGridLines="0" tabSelected="1" workbookViewId="0">
      <selection activeCell="AE20" sqref="AE19:AE20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0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0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AT2" s="14" t="s">
        <v>5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3"/>
      <c r="J3" s="102"/>
      <c r="K3" s="102"/>
      <c r="L3" s="17"/>
      <c r="AT3" s="14" t="s">
        <v>81</v>
      </c>
    </row>
    <row r="4" spans="1:46" s="1" customFormat="1" ht="24.95" customHeight="1">
      <c r="B4" s="17"/>
      <c r="D4" s="104" t="s">
        <v>83</v>
      </c>
      <c r="I4" s="100"/>
      <c r="L4" s="17"/>
      <c r="M4" s="105" t="s">
        <v>10</v>
      </c>
      <c r="AT4" s="14" t="s">
        <v>4</v>
      </c>
    </row>
    <row r="5" spans="1:46" s="1" customFormat="1" ht="6.95" customHeight="1">
      <c r="B5" s="17"/>
      <c r="I5" s="100"/>
      <c r="L5" s="17"/>
    </row>
    <row r="6" spans="1:46" s="2" customFormat="1" ht="12" customHeight="1">
      <c r="A6" s="31"/>
      <c r="B6" s="36"/>
      <c r="C6" s="31"/>
      <c r="D6" s="106" t="s">
        <v>16</v>
      </c>
      <c r="E6" s="31"/>
      <c r="F6" s="31"/>
      <c r="G6" s="31"/>
      <c r="H6" s="31"/>
      <c r="I6" s="107"/>
      <c r="J6" s="31"/>
      <c r="K6" s="31"/>
      <c r="L6" s="48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</row>
    <row r="7" spans="1:46" s="2" customFormat="1" ht="16.5" customHeight="1">
      <c r="A7" s="31"/>
      <c r="B7" s="36"/>
      <c r="C7" s="31"/>
      <c r="D7" s="31"/>
      <c r="E7" s="268" t="s">
        <v>17</v>
      </c>
      <c r="F7" s="269"/>
      <c r="G7" s="269"/>
      <c r="H7" s="269"/>
      <c r="I7" s="107"/>
      <c r="J7" s="31"/>
      <c r="K7" s="31"/>
      <c r="L7" s="48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</row>
    <row r="8" spans="1:46" s="2" customFormat="1" ht="11.25">
      <c r="A8" s="31"/>
      <c r="B8" s="36"/>
      <c r="C8" s="31"/>
      <c r="D8" s="31"/>
      <c r="E8" s="31"/>
      <c r="F8" s="31"/>
      <c r="G8" s="31"/>
      <c r="H8" s="31"/>
      <c r="I8" s="107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2" customHeight="1">
      <c r="A9" s="31"/>
      <c r="B9" s="36"/>
      <c r="C9" s="31"/>
      <c r="D9" s="106" t="s">
        <v>18</v>
      </c>
      <c r="E9" s="31"/>
      <c r="F9" s="108" t="s">
        <v>1</v>
      </c>
      <c r="G9" s="31"/>
      <c r="H9" s="31"/>
      <c r="I9" s="109" t="s">
        <v>19</v>
      </c>
      <c r="J9" s="108" t="s">
        <v>1</v>
      </c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6"/>
      <c r="C10" s="31"/>
      <c r="D10" s="106" t="s">
        <v>20</v>
      </c>
      <c r="E10" s="31"/>
      <c r="F10" s="108" t="s">
        <v>21</v>
      </c>
      <c r="G10" s="31"/>
      <c r="H10" s="31"/>
      <c r="I10" s="109" t="s">
        <v>22</v>
      </c>
      <c r="J10" s="110" t="str">
        <f>'Rekapitulace stavby'!AN8</f>
        <v>30. 6. 2019</v>
      </c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0.9" customHeight="1">
      <c r="A11" s="31"/>
      <c r="B11" s="36"/>
      <c r="C11" s="31"/>
      <c r="D11" s="31"/>
      <c r="E11" s="31"/>
      <c r="F11" s="31"/>
      <c r="G11" s="31"/>
      <c r="H11" s="31"/>
      <c r="I11" s="107"/>
      <c r="J11" s="31"/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6" t="s">
        <v>24</v>
      </c>
      <c r="E12" s="31"/>
      <c r="F12" s="31"/>
      <c r="G12" s="31"/>
      <c r="H12" s="31"/>
      <c r="I12" s="109" t="s">
        <v>25</v>
      </c>
      <c r="J12" s="108" t="s">
        <v>1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8" customHeight="1">
      <c r="A13" s="31"/>
      <c r="B13" s="36"/>
      <c r="C13" s="31"/>
      <c r="D13" s="31"/>
      <c r="E13" s="108" t="s">
        <v>26</v>
      </c>
      <c r="F13" s="31"/>
      <c r="G13" s="31"/>
      <c r="H13" s="31"/>
      <c r="I13" s="109" t="s">
        <v>27</v>
      </c>
      <c r="J13" s="108" t="s">
        <v>1</v>
      </c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6.95" customHeight="1">
      <c r="A14" s="31"/>
      <c r="B14" s="36"/>
      <c r="C14" s="31"/>
      <c r="D14" s="31"/>
      <c r="E14" s="31"/>
      <c r="F14" s="31"/>
      <c r="G14" s="31"/>
      <c r="H14" s="31"/>
      <c r="I14" s="107"/>
      <c r="J14" s="31"/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2" customHeight="1">
      <c r="A15" s="31"/>
      <c r="B15" s="36"/>
      <c r="C15" s="31"/>
      <c r="D15" s="106" t="s">
        <v>28</v>
      </c>
      <c r="E15" s="31"/>
      <c r="F15" s="31"/>
      <c r="G15" s="31"/>
      <c r="H15" s="31"/>
      <c r="I15" s="109" t="s">
        <v>25</v>
      </c>
      <c r="J15" s="27" t="str">
        <f>'Rekapitulace stavby'!AN13</f>
        <v>Vyplň údaj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8" customHeight="1">
      <c r="A16" s="31"/>
      <c r="B16" s="36"/>
      <c r="C16" s="31"/>
      <c r="D16" s="31"/>
      <c r="E16" s="270" t="str">
        <f>'Rekapitulace stavby'!E14</f>
        <v>Vyplň údaj</v>
      </c>
      <c r="F16" s="271"/>
      <c r="G16" s="271"/>
      <c r="H16" s="271"/>
      <c r="I16" s="109" t="s">
        <v>27</v>
      </c>
      <c r="J16" s="27" t="str">
        <f>'Rekapitulace stavby'!AN14</f>
        <v>Vyplň údaj</v>
      </c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6.95" customHeight="1">
      <c r="A17" s="31"/>
      <c r="B17" s="36"/>
      <c r="C17" s="31"/>
      <c r="D17" s="31"/>
      <c r="E17" s="31"/>
      <c r="F17" s="31"/>
      <c r="G17" s="31"/>
      <c r="H17" s="31"/>
      <c r="I17" s="107"/>
      <c r="J17" s="31"/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2" customHeight="1">
      <c r="A18" s="31"/>
      <c r="B18" s="36"/>
      <c r="C18" s="31"/>
      <c r="D18" s="106" t="s">
        <v>30</v>
      </c>
      <c r="E18" s="31"/>
      <c r="F18" s="31"/>
      <c r="G18" s="31"/>
      <c r="H18" s="31"/>
      <c r="I18" s="109" t="s">
        <v>25</v>
      </c>
      <c r="J18" s="108" t="s">
        <v>1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8" customHeight="1">
      <c r="A19" s="31"/>
      <c r="B19" s="36"/>
      <c r="C19" s="31"/>
      <c r="D19" s="31"/>
      <c r="E19" s="108" t="s">
        <v>31</v>
      </c>
      <c r="F19" s="31"/>
      <c r="G19" s="31"/>
      <c r="H19" s="31"/>
      <c r="I19" s="109" t="s">
        <v>27</v>
      </c>
      <c r="J19" s="108" t="s">
        <v>1</v>
      </c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6.95" customHeight="1">
      <c r="A20" s="31"/>
      <c r="B20" s="36"/>
      <c r="C20" s="31"/>
      <c r="D20" s="31"/>
      <c r="E20" s="31"/>
      <c r="F20" s="31"/>
      <c r="G20" s="31"/>
      <c r="H20" s="31"/>
      <c r="I20" s="107"/>
      <c r="J20" s="31"/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2" customHeight="1">
      <c r="A21" s="31"/>
      <c r="B21" s="36"/>
      <c r="C21" s="31"/>
      <c r="D21" s="106" t="s">
        <v>33</v>
      </c>
      <c r="E21" s="31"/>
      <c r="F21" s="31"/>
      <c r="G21" s="31"/>
      <c r="H21" s="31"/>
      <c r="I21" s="109" t="s">
        <v>25</v>
      </c>
      <c r="J21" s="108" t="str">
        <f>IF('Rekapitulace stavby'!AN19="","",'Rekapitulace stavby'!AN19)</f>
        <v/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8" customHeight="1">
      <c r="A22" s="31"/>
      <c r="B22" s="36"/>
      <c r="C22" s="31"/>
      <c r="D22" s="31"/>
      <c r="E22" s="108" t="str">
        <f>IF('Rekapitulace stavby'!E20="","",'Rekapitulace stavby'!E20)</f>
        <v xml:space="preserve"> </v>
      </c>
      <c r="F22" s="31"/>
      <c r="G22" s="31"/>
      <c r="H22" s="31"/>
      <c r="I22" s="109" t="s">
        <v>27</v>
      </c>
      <c r="J22" s="108" t="str">
        <f>IF('Rekapitulace stavby'!AN20="","",'Rekapitulace stavby'!AN20)</f>
        <v/>
      </c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6.95" customHeight="1">
      <c r="A23" s="31"/>
      <c r="B23" s="36"/>
      <c r="C23" s="31"/>
      <c r="D23" s="31"/>
      <c r="E23" s="31"/>
      <c r="F23" s="31"/>
      <c r="G23" s="31"/>
      <c r="H23" s="31"/>
      <c r="I23" s="107"/>
      <c r="J23" s="31"/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2" customHeight="1">
      <c r="A24" s="31"/>
      <c r="B24" s="36"/>
      <c r="C24" s="31"/>
      <c r="D24" s="106" t="s">
        <v>35</v>
      </c>
      <c r="E24" s="31"/>
      <c r="F24" s="31"/>
      <c r="G24" s="31"/>
      <c r="H24" s="31"/>
      <c r="I24" s="107"/>
      <c r="J24" s="31"/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8" customFormat="1" ht="16.5" customHeight="1">
      <c r="A25" s="111"/>
      <c r="B25" s="112"/>
      <c r="C25" s="111"/>
      <c r="D25" s="111"/>
      <c r="E25" s="272" t="s">
        <v>1</v>
      </c>
      <c r="F25" s="272"/>
      <c r="G25" s="272"/>
      <c r="H25" s="272"/>
      <c r="I25" s="113"/>
      <c r="J25" s="111"/>
      <c r="K25" s="111"/>
      <c r="L25" s="114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</row>
    <row r="26" spans="1:31" s="2" customFormat="1" ht="6.95" customHeight="1">
      <c r="A26" s="31"/>
      <c r="B26" s="36"/>
      <c r="C26" s="31"/>
      <c r="D26" s="31"/>
      <c r="E26" s="31"/>
      <c r="F26" s="31"/>
      <c r="G26" s="31"/>
      <c r="H26" s="31"/>
      <c r="I26" s="107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6.95" customHeight="1">
      <c r="A27" s="31"/>
      <c r="B27" s="36"/>
      <c r="C27" s="31"/>
      <c r="D27" s="115"/>
      <c r="E27" s="115"/>
      <c r="F27" s="115"/>
      <c r="G27" s="115"/>
      <c r="H27" s="115"/>
      <c r="I27" s="116"/>
      <c r="J27" s="115"/>
      <c r="K27" s="115"/>
      <c r="L27" s="48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25.35" customHeight="1">
      <c r="A28" s="31"/>
      <c r="B28" s="36"/>
      <c r="C28" s="31"/>
      <c r="D28" s="117" t="s">
        <v>36</v>
      </c>
      <c r="E28" s="31"/>
      <c r="F28" s="31"/>
      <c r="G28" s="31"/>
      <c r="H28" s="31"/>
      <c r="I28" s="107"/>
      <c r="J28" s="118">
        <f>ROUND(J132, 2)</f>
        <v>0</v>
      </c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15"/>
      <c r="E29" s="115"/>
      <c r="F29" s="115"/>
      <c r="G29" s="115"/>
      <c r="H29" s="115"/>
      <c r="I29" s="116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14.45" customHeight="1">
      <c r="A30" s="31"/>
      <c r="B30" s="36"/>
      <c r="C30" s="31"/>
      <c r="D30" s="31"/>
      <c r="E30" s="31"/>
      <c r="F30" s="119" t="s">
        <v>38</v>
      </c>
      <c r="G30" s="31"/>
      <c r="H30" s="31"/>
      <c r="I30" s="120" t="s">
        <v>37</v>
      </c>
      <c r="J30" s="119" t="s">
        <v>39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14.45" customHeight="1">
      <c r="A31" s="31"/>
      <c r="B31" s="36"/>
      <c r="C31" s="31"/>
      <c r="D31" s="121" t="s">
        <v>40</v>
      </c>
      <c r="E31" s="106" t="s">
        <v>41</v>
      </c>
      <c r="F31" s="122">
        <f>ROUND((SUM(BE132:BE250)),  2)</f>
        <v>0</v>
      </c>
      <c r="G31" s="31"/>
      <c r="H31" s="31"/>
      <c r="I31" s="123">
        <v>0.21</v>
      </c>
      <c r="J31" s="122">
        <f>ROUND(((SUM(BE132:BE250))*I31),  2)</f>
        <v>0</v>
      </c>
      <c r="K31" s="31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106" t="s">
        <v>42</v>
      </c>
      <c r="F32" s="122">
        <f>ROUND((SUM(BF132:BF250)),  2)</f>
        <v>0</v>
      </c>
      <c r="G32" s="31"/>
      <c r="H32" s="31"/>
      <c r="I32" s="123">
        <v>0.15</v>
      </c>
      <c r="J32" s="122">
        <f>ROUND(((SUM(BF132:BF250))*I32),  2)</f>
        <v>0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hidden="1" customHeight="1">
      <c r="A33" s="31"/>
      <c r="B33" s="36"/>
      <c r="C33" s="31"/>
      <c r="D33" s="31"/>
      <c r="E33" s="106" t="s">
        <v>43</v>
      </c>
      <c r="F33" s="122">
        <f>ROUND((SUM(BG132:BG250)),  2)</f>
        <v>0</v>
      </c>
      <c r="G33" s="31"/>
      <c r="H33" s="31"/>
      <c r="I33" s="123">
        <v>0.21</v>
      </c>
      <c r="J33" s="122">
        <f>0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hidden="1" customHeight="1">
      <c r="A34" s="31"/>
      <c r="B34" s="36"/>
      <c r="C34" s="31"/>
      <c r="D34" s="31"/>
      <c r="E34" s="106" t="s">
        <v>44</v>
      </c>
      <c r="F34" s="122">
        <f>ROUND((SUM(BH132:BH250)),  2)</f>
        <v>0</v>
      </c>
      <c r="G34" s="31"/>
      <c r="H34" s="31"/>
      <c r="I34" s="123">
        <v>0.15</v>
      </c>
      <c r="J34" s="122">
        <f>0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6" t="s">
        <v>45</v>
      </c>
      <c r="F35" s="122">
        <f>ROUND((SUM(BI132:BI250)),  2)</f>
        <v>0</v>
      </c>
      <c r="G35" s="31"/>
      <c r="H35" s="31"/>
      <c r="I35" s="123">
        <v>0</v>
      </c>
      <c r="J35" s="122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6.95" customHeight="1">
      <c r="A36" s="31"/>
      <c r="B36" s="36"/>
      <c r="C36" s="31"/>
      <c r="D36" s="31"/>
      <c r="E36" s="31"/>
      <c r="F36" s="31"/>
      <c r="G36" s="31"/>
      <c r="H36" s="31"/>
      <c r="I36" s="107"/>
      <c r="J36" s="31"/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25.35" customHeight="1">
      <c r="A37" s="31"/>
      <c r="B37" s="36"/>
      <c r="C37" s="124"/>
      <c r="D37" s="125" t="s">
        <v>46</v>
      </c>
      <c r="E37" s="126"/>
      <c r="F37" s="126"/>
      <c r="G37" s="127" t="s">
        <v>47</v>
      </c>
      <c r="H37" s="128" t="s">
        <v>48</v>
      </c>
      <c r="I37" s="129"/>
      <c r="J37" s="130">
        <f>SUM(J28:J35)</f>
        <v>0</v>
      </c>
      <c r="K37" s="1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customHeight="1">
      <c r="A38" s="31"/>
      <c r="B38" s="36"/>
      <c r="C38" s="31"/>
      <c r="D38" s="31"/>
      <c r="E38" s="31"/>
      <c r="F38" s="31"/>
      <c r="G38" s="31"/>
      <c r="H38" s="31"/>
      <c r="I38" s="107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1" customFormat="1" ht="14.45" customHeight="1">
      <c r="B39" s="17"/>
      <c r="I39" s="100"/>
      <c r="L39" s="17"/>
    </row>
    <row r="40" spans="1:31" s="1" customFormat="1" ht="14.45" customHeight="1">
      <c r="B40" s="17"/>
      <c r="I40" s="100"/>
      <c r="L40" s="17"/>
    </row>
    <row r="41" spans="1:31" s="1" customFormat="1" ht="14.45" customHeight="1">
      <c r="B41" s="17"/>
      <c r="I41" s="100"/>
      <c r="L41" s="17"/>
    </row>
    <row r="42" spans="1:31" s="1" customFormat="1" ht="14.45" customHeight="1">
      <c r="B42" s="17"/>
      <c r="I42" s="100"/>
      <c r="L42" s="17"/>
    </row>
    <row r="43" spans="1:31" s="1" customFormat="1" ht="14.45" customHeight="1">
      <c r="B43" s="17"/>
      <c r="I43" s="100"/>
      <c r="L43" s="17"/>
    </row>
    <row r="44" spans="1:31" s="1" customFormat="1" ht="14.45" customHeight="1">
      <c r="B44" s="17"/>
      <c r="I44" s="100"/>
      <c r="L44" s="17"/>
    </row>
    <row r="45" spans="1:31" s="1" customFormat="1" ht="14.45" customHeight="1">
      <c r="B45" s="17"/>
      <c r="I45" s="100"/>
      <c r="L45" s="17"/>
    </row>
    <row r="46" spans="1:31" s="1" customFormat="1" ht="14.45" customHeight="1">
      <c r="B46" s="17"/>
      <c r="I46" s="100"/>
      <c r="L46" s="17"/>
    </row>
    <row r="47" spans="1:31" s="1" customFormat="1" ht="14.45" customHeight="1">
      <c r="B47" s="17"/>
      <c r="I47" s="100"/>
      <c r="L47" s="17"/>
    </row>
    <row r="48" spans="1:31" s="1" customFormat="1" ht="14.45" customHeight="1">
      <c r="B48" s="17"/>
      <c r="I48" s="100"/>
      <c r="L48" s="17"/>
    </row>
    <row r="49" spans="1:31" s="1" customFormat="1" ht="14.45" customHeight="1">
      <c r="B49" s="17"/>
      <c r="I49" s="100"/>
      <c r="L49" s="17"/>
    </row>
    <row r="50" spans="1:31" s="2" customFormat="1" ht="14.45" customHeight="1">
      <c r="B50" s="48"/>
      <c r="D50" s="132" t="s">
        <v>49</v>
      </c>
      <c r="E50" s="133"/>
      <c r="F50" s="133"/>
      <c r="G50" s="132" t="s">
        <v>50</v>
      </c>
      <c r="H50" s="133"/>
      <c r="I50" s="134"/>
      <c r="J50" s="133"/>
      <c r="K50" s="133"/>
      <c r="L50" s="48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1"/>
      <c r="B61" s="36"/>
      <c r="C61" s="31"/>
      <c r="D61" s="135" t="s">
        <v>51</v>
      </c>
      <c r="E61" s="136"/>
      <c r="F61" s="137" t="s">
        <v>52</v>
      </c>
      <c r="G61" s="135" t="s">
        <v>51</v>
      </c>
      <c r="H61" s="136"/>
      <c r="I61" s="138"/>
      <c r="J61" s="139" t="s">
        <v>52</v>
      </c>
      <c r="K61" s="136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1"/>
      <c r="B65" s="36"/>
      <c r="C65" s="31"/>
      <c r="D65" s="132" t="s">
        <v>53</v>
      </c>
      <c r="E65" s="140"/>
      <c r="F65" s="140"/>
      <c r="G65" s="132" t="s">
        <v>54</v>
      </c>
      <c r="H65" s="140"/>
      <c r="I65" s="141"/>
      <c r="J65" s="140"/>
      <c r="K65" s="140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1"/>
      <c r="B76" s="36"/>
      <c r="C76" s="31"/>
      <c r="D76" s="135" t="s">
        <v>51</v>
      </c>
      <c r="E76" s="136"/>
      <c r="F76" s="137" t="s">
        <v>52</v>
      </c>
      <c r="G76" s="135" t="s">
        <v>51</v>
      </c>
      <c r="H76" s="136"/>
      <c r="I76" s="138"/>
      <c r="J76" s="139" t="s">
        <v>52</v>
      </c>
      <c r="K76" s="136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42"/>
      <c r="C77" s="143"/>
      <c r="D77" s="143"/>
      <c r="E77" s="143"/>
      <c r="F77" s="143"/>
      <c r="G77" s="143"/>
      <c r="H77" s="143"/>
      <c r="I77" s="144"/>
      <c r="J77" s="143"/>
      <c r="K77" s="143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45"/>
      <c r="C81" s="146"/>
      <c r="D81" s="146"/>
      <c r="E81" s="146"/>
      <c r="F81" s="146"/>
      <c r="G81" s="146"/>
      <c r="H81" s="146"/>
      <c r="I81" s="147"/>
      <c r="J81" s="146"/>
      <c r="K81" s="146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84</v>
      </c>
      <c r="D82" s="33"/>
      <c r="E82" s="33"/>
      <c r="F82" s="33"/>
      <c r="G82" s="33"/>
      <c r="H82" s="33"/>
      <c r="I82" s="107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107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107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41" t="str">
        <f>E7</f>
        <v>Stavební úpravy domu č.p 9 ve Vojkově</v>
      </c>
      <c r="F85" s="273"/>
      <c r="G85" s="273"/>
      <c r="H85" s="273"/>
      <c r="I85" s="107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6.95" customHeight="1">
      <c r="A86" s="31"/>
      <c r="B86" s="32"/>
      <c r="C86" s="33"/>
      <c r="D86" s="33"/>
      <c r="E86" s="33"/>
      <c r="F86" s="33"/>
      <c r="G86" s="33"/>
      <c r="H86" s="33"/>
      <c r="I86" s="107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2" customHeight="1">
      <c r="A87" s="31"/>
      <c r="B87" s="32"/>
      <c r="C87" s="26" t="s">
        <v>20</v>
      </c>
      <c r="D87" s="33"/>
      <c r="E87" s="33"/>
      <c r="F87" s="24" t="str">
        <f>F10</f>
        <v>Vojkov</v>
      </c>
      <c r="G87" s="33"/>
      <c r="H87" s="33"/>
      <c r="I87" s="109" t="s">
        <v>22</v>
      </c>
      <c r="J87" s="63" t="str">
        <f>IF(J10="","",J10)</f>
        <v>30. 6. 2019</v>
      </c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107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5.2" customHeight="1">
      <c r="A89" s="31"/>
      <c r="B89" s="32"/>
      <c r="C89" s="26" t="s">
        <v>24</v>
      </c>
      <c r="D89" s="33"/>
      <c r="E89" s="33"/>
      <c r="F89" s="24" t="str">
        <f>E13</f>
        <v>Domov seniorů Vojkov, Vojkov1, 257 53 Vrch. Janovi</v>
      </c>
      <c r="G89" s="33"/>
      <c r="H89" s="33"/>
      <c r="I89" s="109" t="s">
        <v>30</v>
      </c>
      <c r="J89" s="29" t="str">
        <f>E19</f>
        <v>Ing.Arch.Hradečná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15.2" customHeight="1">
      <c r="A90" s="31"/>
      <c r="B90" s="32"/>
      <c r="C90" s="26" t="s">
        <v>28</v>
      </c>
      <c r="D90" s="33"/>
      <c r="E90" s="33"/>
      <c r="F90" s="24" t="str">
        <f>IF(E16="","",E16)</f>
        <v>Vyplň údaj</v>
      </c>
      <c r="G90" s="33"/>
      <c r="H90" s="33"/>
      <c r="I90" s="109" t="s">
        <v>33</v>
      </c>
      <c r="J90" s="29" t="str">
        <f>E22</f>
        <v xml:space="preserve"> </v>
      </c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0.35" customHeight="1">
      <c r="A91" s="31"/>
      <c r="B91" s="32"/>
      <c r="C91" s="33"/>
      <c r="D91" s="33"/>
      <c r="E91" s="33"/>
      <c r="F91" s="33"/>
      <c r="G91" s="33"/>
      <c r="H91" s="33"/>
      <c r="I91" s="107"/>
      <c r="J91" s="33"/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29.25" customHeight="1">
      <c r="A92" s="31"/>
      <c r="B92" s="32"/>
      <c r="C92" s="148" t="s">
        <v>85</v>
      </c>
      <c r="D92" s="149"/>
      <c r="E92" s="149"/>
      <c r="F92" s="149"/>
      <c r="G92" s="149"/>
      <c r="H92" s="149"/>
      <c r="I92" s="150"/>
      <c r="J92" s="151" t="s">
        <v>86</v>
      </c>
      <c r="K92" s="149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107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2.9" customHeight="1">
      <c r="A94" s="31"/>
      <c r="B94" s="32"/>
      <c r="C94" s="152" t="s">
        <v>87</v>
      </c>
      <c r="D94" s="33"/>
      <c r="E94" s="33"/>
      <c r="F94" s="33"/>
      <c r="G94" s="33"/>
      <c r="H94" s="33"/>
      <c r="I94" s="107"/>
      <c r="J94" s="81">
        <f>J132</f>
        <v>0</v>
      </c>
      <c r="K94" s="33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U94" s="14" t="s">
        <v>88</v>
      </c>
    </row>
    <row r="95" spans="1:47" s="9" customFormat="1" ht="24.95" customHeight="1">
      <c r="B95" s="153"/>
      <c r="C95" s="154"/>
      <c r="D95" s="155" t="s">
        <v>89</v>
      </c>
      <c r="E95" s="156"/>
      <c r="F95" s="156"/>
      <c r="G95" s="156"/>
      <c r="H95" s="156"/>
      <c r="I95" s="157"/>
      <c r="J95" s="158">
        <f>J133</f>
        <v>0</v>
      </c>
      <c r="K95" s="154"/>
      <c r="L95" s="159"/>
    </row>
    <row r="96" spans="1:47" s="10" customFormat="1" ht="19.899999999999999" customHeight="1">
      <c r="B96" s="160"/>
      <c r="C96" s="161"/>
      <c r="D96" s="162" t="s">
        <v>90</v>
      </c>
      <c r="E96" s="163"/>
      <c r="F96" s="163"/>
      <c r="G96" s="163"/>
      <c r="H96" s="163"/>
      <c r="I96" s="164"/>
      <c r="J96" s="165">
        <f>J134</f>
        <v>0</v>
      </c>
      <c r="K96" s="161"/>
      <c r="L96" s="166"/>
    </row>
    <row r="97" spans="2:12" s="10" customFormat="1" ht="19.899999999999999" customHeight="1">
      <c r="B97" s="160"/>
      <c r="C97" s="161"/>
      <c r="D97" s="162" t="s">
        <v>91</v>
      </c>
      <c r="E97" s="163"/>
      <c r="F97" s="163"/>
      <c r="G97" s="163"/>
      <c r="H97" s="163"/>
      <c r="I97" s="164"/>
      <c r="J97" s="165">
        <f>J137</f>
        <v>0</v>
      </c>
      <c r="K97" s="161"/>
      <c r="L97" s="166"/>
    </row>
    <row r="98" spans="2:12" s="10" customFormat="1" ht="19.899999999999999" customHeight="1">
      <c r="B98" s="160"/>
      <c r="C98" s="161"/>
      <c r="D98" s="162" t="s">
        <v>92</v>
      </c>
      <c r="E98" s="163"/>
      <c r="F98" s="163"/>
      <c r="G98" s="163"/>
      <c r="H98" s="163"/>
      <c r="I98" s="164"/>
      <c r="J98" s="165">
        <f>J153</f>
        <v>0</v>
      </c>
      <c r="K98" s="161"/>
      <c r="L98" s="166"/>
    </row>
    <row r="99" spans="2:12" s="10" customFormat="1" ht="19.899999999999999" customHeight="1">
      <c r="B99" s="160"/>
      <c r="C99" s="161"/>
      <c r="D99" s="162" t="s">
        <v>93</v>
      </c>
      <c r="E99" s="163"/>
      <c r="F99" s="163"/>
      <c r="G99" s="163"/>
      <c r="H99" s="163"/>
      <c r="I99" s="164"/>
      <c r="J99" s="165">
        <f>J167</f>
        <v>0</v>
      </c>
      <c r="K99" s="161"/>
      <c r="L99" s="166"/>
    </row>
    <row r="100" spans="2:12" s="10" customFormat="1" ht="19.899999999999999" customHeight="1">
      <c r="B100" s="160"/>
      <c r="C100" s="161"/>
      <c r="D100" s="162" t="s">
        <v>94</v>
      </c>
      <c r="E100" s="163"/>
      <c r="F100" s="163"/>
      <c r="G100" s="163"/>
      <c r="H100" s="163"/>
      <c r="I100" s="164"/>
      <c r="J100" s="165">
        <f>J172</f>
        <v>0</v>
      </c>
      <c r="K100" s="161"/>
      <c r="L100" s="166"/>
    </row>
    <row r="101" spans="2:12" s="9" customFormat="1" ht="24.95" customHeight="1">
      <c r="B101" s="153"/>
      <c r="C101" s="154"/>
      <c r="D101" s="155" t="s">
        <v>95</v>
      </c>
      <c r="E101" s="156"/>
      <c r="F101" s="156"/>
      <c r="G101" s="156"/>
      <c r="H101" s="156"/>
      <c r="I101" s="157"/>
      <c r="J101" s="158">
        <f>J174</f>
        <v>0</v>
      </c>
      <c r="K101" s="154"/>
      <c r="L101" s="159"/>
    </row>
    <row r="102" spans="2:12" s="10" customFormat="1" ht="19.899999999999999" customHeight="1">
      <c r="B102" s="160"/>
      <c r="C102" s="161"/>
      <c r="D102" s="162" t="s">
        <v>96</v>
      </c>
      <c r="E102" s="163"/>
      <c r="F102" s="163"/>
      <c r="G102" s="163"/>
      <c r="H102" s="163"/>
      <c r="I102" s="164"/>
      <c r="J102" s="165">
        <f>J175</f>
        <v>0</v>
      </c>
      <c r="K102" s="161"/>
      <c r="L102" s="166"/>
    </row>
    <row r="103" spans="2:12" s="10" customFormat="1" ht="19.899999999999999" customHeight="1">
      <c r="B103" s="160"/>
      <c r="C103" s="161"/>
      <c r="D103" s="162" t="s">
        <v>97</v>
      </c>
      <c r="E103" s="163"/>
      <c r="F103" s="163"/>
      <c r="G103" s="163"/>
      <c r="H103" s="163"/>
      <c r="I103" s="164"/>
      <c r="J103" s="165">
        <f>J183</f>
        <v>0</v>
      </c>
      <c r="K103" s="161"/>
      <c r="L103" s="166"/>
    </row>
    <row r="104" spans="2:12" s="10" customFormat="1" ht="19.899999999999999" customHeight="1">
      <c r="B104" s="160"/>
      <c r="C104" s="161"/>
      <c r="D104" s="162" t="s">
        <v>98</v>
      </c>
      <c r="E104" s="163"/>
      <c r="F104" s="163"/>
      <c r="G104" s="163"/>
      <c r="H104" s="163"/>
      <c r="I104" s="164"/>
      <c r="J104" s="165">
        <f>J185</f>
        <v>0</v>
      </c>
      <c r="K104" s="161"/>
      <c r="L104" s="166"/>
    </row>
    <row r="105" spans="2:12" s="10" customFormat="1" ht="19.899999999999999" customHeight="1">
      <c r="B105" s="160"/>
      <c r="C105" s="161"/>
      <c r="D105" s="162" t="s">
        <v>99</v>
      </c>
      <c r="E105" s="163"/>
      <c r="F105" s="163"/>
      <c r="G105" s="163"/>
      <c r="H105" s="163"/>
      <c r="I105" s="164"/>
      <c r="J105" s="165">
        <f>J187</f>
        <v>0</v>
      </c>
      <c r="K105" s="161"/>
      <c r="L105" s="166"/>
    </row>
    <row r="106" spans="2:12" s="10" customFormat="1" ht="19.899999999999999" customHeight="1">
      <c r="B106" s="160"/>
      <c r="C106" s="161"/>
      <c r="D106" s="162" t="s">
        <v>100</v>
      </c>
      <c r="E106" s="163"/>
      <c r="F106" s="163"/>
      <c r="G106" s="163"/>
      <c r="H106" s="163"/>
      <c r="I106" s="164"/>
      <c r="J106" s="165">
        <f>J189</f>
        <v>0</v>
      </c>
      <c r="K106" s="161"/>
      <c r="L106" s="166"/>
    </row>
    <row r="107" spans="2:12" s="10" customFormat="1" ht="19.899999999999999" customHeight="1">
      <c r="B107" s="160"/>
      <c r="C107" s="161"/>
      <c r="D107" s="162" t="s">
        <v>101</v>
      </c>
      <c r="E107" s="163"/>
      <c r="F107" s="163"/>
      <c r="G107" s="163"/>
      <c r="H107" s="163"/>
      <c r="I107" s="164"/>
      <c r="J107" s="165">
        <f>J191</f>
        <v>0</v>
      </c>
      <c r="K107" s="161"/>
      <c r="L107" s="166"/>
    </row>
    <row r="108" spans="2:12" s="10" customFormat="1" ht="19.899999999999999" customHeight="1">
      <c r="B108" s="160"/>
      <c r="C108" s="161"/>
      <c r="D108" s="162" t="s">
        <v>102</v>
      </c>
      <c r="E108" s="163"/>
      <c r="F108" s="163"/>
      <c r="G108" s="163"/>
      <c r="H108" s="163"/>
      <c r="I108" s="164"/>
      <c r="J108" s="165">
        <f>J195</f>
        <v>0</v>
      </c>
      <c r="K108" s="161"/>
      <c r="L108" s="166"/>
    </row>
    <row r="109" spans="2:12" s="10" customFormat="1" ht="19.899999999999999" customHeight="1">
      <c r="B109" s="160"/>
      <c r="C109" s="161"/>
      <c r="D109" s="162" t="s">
        <v>103</v>
      </c>
      <c r="E109" s="163"/>
      <c r="F109" s="163"/>
      <c r="G109" s="163"/>
      <c r="H109" s="163"/>
      <c r="I109" s="164"/>
      <c r="J109" s="165">
        <f>J206</f>
        <v>0</v>
      </c>
      <c r="K109" s="161"/>
      <c r="L109" s="166"/>
    </row>
    <row r="110" spans="2:12" s="10" customFormat="1" ht="19.899999999999999" customHeight="1">
      <c r="B110" s="160"/>
      <c r="C110" s="161"/>
      <c r="D110" s="162" t="s">
        <v>104</v>
      </c>
      <c r="E110" s="163"/>
      <c r="F110" s="163"/>
      <c r="G110" s="163"/>
      <c r="H110" s="163"/>
      <c r="I110" s="164"/>
      <c r="J110" s="165">
        <f>J210</f>
        <v>0</v>
      </c>
      <c r="K110" s="161"/>
      <c r="L110" s="166"/>
    </row>
    <row r="111" spans="2:12" s="10" customFormat="1" ht="19.899999999999999" customHeight="1">
      <c r="B111" s="160"/>
      <c r="C111" s="161"/>
      <c r="D111" s="162" t="s">
        <v>105</v>
      </c>
      <c r="E111" s="163"/>
      <c r="F111" s="163"/>
      <c r="G111" s="163"/>
      <c r="H111" s="163"/>
      <c r="I111" s="164"/>
      <c r="J111" s="165">
        <f>J218</f>
        <v>0</v>
      </c>
      <c r="K111" s="161"/>
      <c r="L111" s="166"/>
    </row>
    <row r="112" spans="2:12" s="10" customFormat="1" ht="19.899999999999999" customHeight="1">
      <c r="B112" s="160"/>
      <c r="C112" s="161"/>
      <c r="D112" s="162" t="s">
        <v>106</v>
      </c>
      <c r="E112" s="163"/>
      <c r="F112" s="163"/>
      <c r="G112" s="163"/>
      <c r="H112" s="163"/>
      <c r="I112" s="164"/>
      <c r="J112" s="165">
        <f>J228</f>
        <v>0</v>
      </c>
      <c r="K112" s="161"/>
      <c r="L112" s="166"/>
    </row>
    <row r="113" spans="1:31" s="10" customFormat="1" ht="19.899999999999999" customHeight="1">
      <c r="B113" s="160"/>
      <c r="C113" s="161"/>
      <c r="D113" s="162" t="s">
        <v>107</v>
      </c>
      <c r="E113" s="163"/>
      <c r="F113" s="163"/>
      <c r="G113" s="163"/>
      <c r="H113" s="163"/>
      <c r="I113" s="164"/>
      <c r="J113" s="165">
        <f>J232</f>
        <v>0</v>
      </c>
      <c r="K113" s="161"/>
      <c r="L113" s="166"/>
    </row>
    <row r="114" spans="1:31" s="10" customFormat="1" ht="19.899999999999999" customHeight="1">
      <c r="B114" s="160"/>
      <c r="C114" s="161"/>
      <c r="D114" s="162" t="s">
        <v>108</v>
      </c>
      <c r="E114" s="163"/>
      <c r="F114" s="163"/>
      <c r="G114" s="163"/>
      <c r="H114" s="163"/>
      <c r="I114" s="164"/>
      <c r="J114" s="165">
        <f>J248</f>
        <v>0</v>
      </c>
      <c r="K114" s="161"/>
      <c r="L114" s="166"/>
    </row>
    <row r="115" spans="1:31" s="2" customFormat="1" ht="21.75" customHeight="1">
      <c r="A115" s="31"/>
      <c r="B115" s="32"/>
      <c r="C115" s="33"/>
      <c r="D115" s="33"/>
      <c r="E115" s="33"/>
      <c r="F115" s="33"/>
      <c r="G115" s="33"/>
      <c r="H115" s="33"/>
      <c r="I115" s="107"/>
      <c r="J115" s="33"/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31" s="2" customFormat="1" ht="6.95" customHeight="1">
      <c r="A116" s="31"/>
      <c r="B116" s="51"/>
      <c r="C116" s="52"/>
      <c r="D116" s="52"/>
      <c r="E116" s="52"/>
      <c r="F116" s="52"/>
      <c r="G116" s="52"/>
      <c r="H116" s="52"/>
      <c r="I116" s="144"/>
      <c r="J116" s="52"/>
      <c r="K116" s="52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20" spans="1:31" s="2" customFormat="1" ht="6.95" customHeight="1">
      <c r="A120" s="31"/>
      <c r="B120" s="53"/>
      <c r="C120" s="54"/>
      <c r="D120" s="54"/>
      <c r="E120" s="54"/>
      <c r="F120" s="54"/>
      <c r="G120" s="54"/>
      <c r="H120" s="54"/>
      <c r="I120" s="147"/>
      <c r="J120" s="54"/>
      <c r="K120" s="54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31" s="2" customFormat="1" ht="24.95" customHeight="1">
      <c r="A121" s="31"/>
      <c r="B121" s="32"/>
      <c r="C121" s="20" t="s">
        <v>109</v>
      </c>
      <c r="D121" s="33"/>
      <c r="E121" s="33"/>
      <c r="F121" s="33"/>
      <c r="G121" s="33"/>
      <c r="H121" s="33"/>
      <c r="I121" s="107"/>
      <c r="J121" s="33"/>
      <c r="K121" s="33"/>
      <c r="L121" s="48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31" s="2" customFormat="1" ht="6.95" customHeight="1">
      <c r="A122" s="31"/>
      <c r="B122" s="32"/>
      <c r="C122" s="33"/>
      <c r="D122" s="33"/>
      <c r="E122" s="33"/>
      <c r="F122" s="33"/>
      <c r="G122" s="33"/>
      <c r="H122" s="33"/>
      <c r="I122" s="107"/>
      <c r="J122" s="33"/>
      <c r="K122" s="33"/>
      <c r="L122" s="48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31" s="2" customFormat="1" ht="12" customHeight="1">
      <c r="A123" s="31"/>
      <c r="B123" s="32"/>
      <c r="C123" s="26" t="s">
        <v>16</v>
      </c>
      <c r="D123" s="33"/>
      <c r="E123" s="33"/>
      <c r="F123" s="33"/>
      <c r="G123" s="33"/>
      <c r="H123" s="33"/>
      <c r="I123" s="107"/>
      <c r="J123" s="33"/>
      <c r="K123" s="33"/>
      <c r="L123" s="48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31" s="2" customFormat="1" ht="16.5" customHeight="1">
      <c r="A124" s="31"/>
      <c r="B124" s="32"/>
      <c r="C124" s="33"/>
      <c r="D124" s="33"/>
      <c r="E124" s="241" t="str">
        <f>E7</f>
        <v>Stavební úpravy domu č.p 9 ve Vojkově</v>
      </c>
      <c r="F124" s="273"/>
      <c r="G124" s="273"/>
      <c r="H124" s="273"/>
      <c r="I124" s="107"/>
      <c r="J124" s="33"/>
      <c r="K124" s="33"/>
      <c r="L124" s="48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31" s="2" customFormat="1" ht="6.95" customHeight="1">
      <c r="A125" s="31"/>
      <c r="B125" s="32"/>
      <c r="C125" s="33"/>
      <c r="D125" s="33"/>
      <c r="E125" s="33"/>
      <c r="F125" s="33"/>
      <c r="G125" s="33"/>
      <c r="H125" s="33"/>
      <c r="I125" s="107"/>
      <c r="J125" s="33"/>
      <c r="K125" s="33"/>
      <c r="L125" s="48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s="2" customFormat="1" ht="12" customHeight="1">
      <c r="A126" s="31"/>
      <c r="B126" s="32"/>
      <c r="C126" s="26" t="s">
        <v>20</v>
      </c>
      <c r="D126" s="33"/>
      <c r="E126" s="33"/>
      <c r="F126" s="24" t="str">
        <f>F10</f>
        <v>Vojkov</v>
      </c>
      <c r="G126" s="33"/>
      <c r="H126" s="33"/>
      <c r="I126" s="109" t="s">
        <v>22</v>
      </c>
      <c r="J126" s="63" t="str">
        <f>IF(J10="","",J10)</f>
        <v>30. 6. 2019</v>
      </c>
      <c r="K126" s="33"/>
      <c r="L126" s="48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s="2" customFormat="1" ht="6.95" customHeight="1">
      <c r="A127" s="31"/>
      <c r="B127" s="32"/>
      <c r="C127" s="33"/>
      <c r="D127" s="33"/>
      <c r="E127" s="33"/>
      <c r="F127" s="33"/>
      <c r="G127" s="33"/>
      <c r="H127" s="33"/>
      <c r="I127" s="107"/>
      <c r="J127" s="33"/>
      <c r="K127" s="33"/>
      <c r="L127" s="48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2" customFormat="1" ht="15.2" customHeight="1">
      <c r="A128" s="31"/>
      <c r="B128" s="32"/>
      <c r="C128" s="26" t="s">
        <v>24</v>
      </c>
      <c r="D128" s="33"/>
      <c r="E128" s="33"/>
      <c r="F128" s="24" t="str">
        <f>E13</f>
        <v>Domov seniorů Vojkov, Vojkov1, 257 53 Vrch. Janovi</v>
      </c>
      <c r="G128" s="33"/>
      <c r="H128" s="33"/>
      <c r="I128" s="109" t="s">
        <v>30</v>
      </c>
      <c r="J128" s="29" t="str">
        <f>E19</f>
        <v>Ing.Arch.Hradečná</v>
      </c>
      <c r="K128" s="33"/>
      <c r="L128" s="48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5" s="2" customFormat="1" ht="15.2" customHeight="1">
      <c r="A129" s="31"/>
      <c r="B129" s="32"/>
      <c r="C129" s="26" t="s">
        <v>28</v>
      </c>
      <c r="D129" s="33"/>
      <c r="E129" s="33"/>
      <c r="F129" s="24" t="str">
        <f>IF(E16="","",E16)</f>
        <v>Vyplň údaj</v>
      </c>
      <c r="G129" s="33"/>
      <c r="H129" s="33"/>
      <c r="I129" s="109" t="s">
        <v>33</v>
      </c>
      <c r="J129" s="29" t="str">
        <f>E22</f>
        <v xml:space="preserve"> </v>
      </c>
      <c r="K129" s="33"/>
      <c r="L129" s="48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</row>
    <row r="130" spans="1:65" s="2" customFormat="1" ht="10.35" customHeight="1">
      <c r="A130" s="31"/>
      <c r="B130" s="32"/>
      <c r="C130" s="33"/>
      <c r="D130" s="33"/>
      <c r="E130" s="33"/>
      <c r="F130" s="33"/>
      <c r="G130" s="33"/>
      <c r="H130" s="33"/>
      <c r="I130" s="107"/>
      <c r="J130" s="33"/>
      <c r="K130" s="33"/>
      <c r="L130" s="48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</row>
    <row r="131" spans="1:65" s="11" customFormat="1" ht="29.25" customHeight="1">
      <c r="A131" s="167"/>
      <c r="B131" s="168"/>
      <c r="C131" s="169" t="s">
        <v>110</v>
      </c>
      <c r="D131" s="170" t="s">
        <v>61</v>
      </c>
      <c r="E131" s="170" t="s">
        <v>57</v>
      </c>
      <c r="F131" s="170" t="s">
        <v>58</v>
      </c>
      <c r="G131" s="170" t="s">
        <v>111</v>
      </c>
      <c r="H131" s="170" t="s">
        <v>112</v>
      </c>
      <c r="I131" s="171" t="s">
        <v>113</v>
      </c>
      <c r="J131" s="172" t="s">
        <v>86</v>
      </c>
      <c r="K131" s="173" t="s">
        <v>114</v>
      </c>
      <c r="L131" s="174"/>
      <c r="M131" s="72" t="s">
        <v>1</v>
      </c>
      <c r="N131" s="73" t="s">
        <v>40</v>
      </c>
      <c r="O131" s="73" t="s">
        <v>115</v>
      </c>
      <c r="P131" s="73" t="s">
        <v>116</v>
      </c>
      <c r="Q131" s="73" t="s">
        <v>117</v>
      </c>
      <c r="R131" s="73" t="s">
        <v>118</v>
      </c>
      <c r="S131" s="73" t="s">
        <v>119</v>
      </c>
      <c r="T131" s="74" t="s">
        <v>120</v>
      </c>
      <c r="U131" s="167"/>
      <c r="V131" s="167"/>
      <c r="W131" s="167"/>
      <c r="X131" s="167"/>
      <c r="Y131" s="167"/>
      <c r="Z131" s="167"/>
      <c r="AA131" s="167"/>
      <c r="AB131" s="167"/>
      <c r="AC131" s="167"/>
      <c r="AD131" s="167"/>
      <c r="AE131" s="167"/>
    </row>
    <row r="132" spans="1:65" s="2" customFormat="1" ht="22.9" customHeight="1">
      <c r="A132" s="31"/>
      <c r="B132" s="32"/>
      <c r="C132" s="79" t="s">
        <v>121</v>
      </c>
      <c r="D132" s="33"/>
      <c r="E132" s="33"/>
      <c r="F132" s="33"/>
      <c r="G132" s="33"/>
      <c r="H132" s="33"/>
      <c r="I132" s="107"/>
      <c r="J132" s="175">
        <f>BK132</f>
        <v>0</v>
      </c>
      <c r="K132" s="33"/>
      <c r="L132" s="36"/>
      <c r="M132" s="75"/>
      <c r="N132" s="176"/>
      <c r="O132" s="76"/>
      <c r="P132" s="177">
        <f>P133+P174</f>
        <v>0</v>
      </c>
      <c r="Q132" s="76"/>
      <c r="R132" s="177">
        <f>R133+R174</f>
        <v>9.0296527900000001</v>
      </c>
      <c r="S132" s="76"/>
      <c r="T132" s="178">
        <f>T133+T174</f>
        <v>7.9978219999999993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T132" s="14" t="s">
        <v>75</v>
      </c>
      <c r="AU132" s="14" t="s">
        <v>88</v>
      </c>
      <c r="BK132" s="179">
        <f>BK133+BK174</f>
        <v>0</v>
      </c>
    </row>
    <row r="133" spans="1:65" s="12" customFormat="1" ht="25.9" customHeight="1">
      <c r="B133" s="180"/>
      <c r="C133" s="181"/>
      <c r="D133" s="182" t="s">
        <v>75</v>
      </c>
      <c r="E133" s="183" t="s">
        <v>122</v>
      </c>
      <c r="F133" s="183" t="s">
        <v>123</v>
      </c>
      <c r="G133" s="181"/>
      <c r="H133" s="181"/>
      <c r="I133" s="184"/>
      <c r="J133" s="185">
        <f>BK133</f>
        <v>0</v>
      </c>
      <c r="K133" s="181"/>
      <c r="L133" s="186"/>
      <c r="M133" s="187"/>
      <c r="N133" s="188"/>
      <c r="O133" s="188"/>
      <c r="P133" s="189">
        <f>P134+P137+P153+P167+P172</f>
        <v>0</v>
      </c>
      <c r="Q133" s="188"/>
      <c r="R133" s="189">
        <f>R134+R137+R153+R167+R172</f>
        <v>8.2103887199999992</v>
      </c>
      <c r="S133" s="188"/>
      <c r="T133" s="190">
        <f>T134+T137+T153+T167+T172</f>
        <v>7.3073869999999994</v>
      </c>
      <c r="AR133" s="191" t="s">
        <v>81</v>
      </c>
      <c r="AT133" s="192" t="s">
        <v>75</v>
      </c>
      <c r="AU133" s="192" t="s">
        <v>76</v>
      </c>
      <c r="AY133" s="191" t="s">
        <v>124</v>
      </c>
      <c r="BK133" s="193">
        <f>BK134+BK137+BK153+BK167+BK172</f>
        <v>0</v>
      </c>
    </row>
    <row r="134" spans="1:65" s="12" customFormat="1" ht="22.9" customHeight="1">
      <c r="B134" s="180"/>
      <c r="C134" s="181"/>
      <c r="D134" s="182" t="s">
        <v>75</v>
      </c>
      <c r="E134" s="194" t="s">
        <v>125</v>
      </c>
      <c r="F134" s="194" t="s">
        <v>126</v>
      </c>
      <c r="G134" s="181"/>
      <c r="H134" s="181"/>
      <c r="I134" s="184"/>
      <c r="J134" s="195">
        <f>BK134</f>
        <v>0</v>
      </c>
      <c r="K134" s="181"/>
      <c r="L134" s="186"/>
      <c r="M134" s="187"/>
      <c r="N134" s="188"/>
      <c r="O134" s="188"/>
      <c r="P134" s="189">
        <f>SUM(P135:P136)</f>
        <v>0</v>
      </c>
      <c r="Q134" s="188"/>
      <c r="R134" s="189">
        <f>SUM(R135:R136)</f>
        <v>0.95483719999999994</v>
      </c>
      <c r="S134" s="188"/>
      <c r="T134" s="190">
        <f>SUM(T135:T136)</f>
        <v>0</v>
      </c>
      <c r="AR134" s="191" t="s">
        <v>81</v>
      </c>
      <c r="AT134" s="192" t="s">
        <v>75</v>
      </c>
      <c r="AU134" s="192" t="s">
        <v>81</v>
      </c>
      <c r="AY134" s="191" t="s">
        <v>124</v>
      </c>
      <c r="BK134" s="193">
        <f>SUM(BK135:BK136)</f>
        <v>0</v>
      </c>
    </row>
    <row r="135" spans="1:65" s="2" customFormat="1" ht="24" customHeight="1">
      <c r="A135" s="31"/>
      <c r="B135" s="32"/>
      <c r="C135" s="196" t="s">
        <v>81</v>
      </c>
      <c r="D135" s="196" t="s">
        <v>127</v>
      </c>
      <c r="E135" s="197" t="s">
        <v>128</v>
      </c>
      <c r="F135" s="198" t="s">
        <v>129</v>
      </c>
      <c r="G135" s="199" t="s">
        <v>130</v>
      </c>
      <c r="H135" s="200">
        <v>2</v>
      </c>
      <c r="I135" s="201"/>
      <c r="J135" s="202">
        <f>ROUND(I135*H135,2)</f>
        <v>0</v>
      </c>
      <c r="K135" s="203"/>
      <c r="L135" s="36"/>
      <c r="M135" s="204" t="s">
        <v>1</v>
      </c>
      <c r="N135" s="205" t="s">
        <v>42</v>
      </c>
      <c r="O135" s="68"/>
      <c r="P135" s="206">
        <f>O135*H135</f>
        <v>0</v>
      </c>
      <c r="Q135" s="206">
        <v>2.2280000000000001E-2</v>
      </c>
      <c r="R135" s="206">
        <f>Q135*H135</f>
        <v>4.4560000000000002E-2</v>
      </c>
      <c r="S135" s="206">
        <v>0</v>
      </c>
      <c r="T135" s="207">
        <f>S135*H135</f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208" t="s">
        <v>131</v>
      </c>
      <c r="AT135" s="208" t="s">
        <v>127</v>
      </c>
      <c r="AU135" s="208" t="s">
        <v>132</v>
      </c>
      <c r="AY135" s="14" t="s">
        <v>124</v>
      </c>
      <c r="BE135" s="209">
        <f>IF(N135="základní",J135,0)</f>
        <v>0</v>
      </c>
      <c r="BF135" s="209">
        <f>IF(N135="snížená",J135,0)</f>
        <v>0</v>
      </c>
      <c r="BG135" s="209">
        <f>IF(N135="zákl. přenesená",J135,0)</f>
        <v>0</v>
      </c>
      <c r="BH135" s="209">
        <f>IF(N135="sníž. přenesená",J135,0)</f>
        <v>0</v>
      </c>
      <c r="BI135" s="209">
        <f>IF(N135="nulová",J135,0)</f>
        <v>0</v>
      </c>
      <c r="BJ135" s="14" t="s">
        <v>132</v>
      </c>
      <c r="BK135" s="209">
        <f>ROUND(I135*H135,2)</f>
        <v>0</v>
      </c>
      <c r="BL135" s="14" t="s">
        <v>131</v>
      </c>
      <c r="BM135" s="208" t="s">
        <v>133</v>
      </c>
    </row>
    <row r="136" spans="1:65" s="2" customFormat="1" ht="24" customHeight="1">
      <c r="A136" s="31"/>
      <c r="B136" s="32"/>
      <c r="C136" s="196" t="s">
        <v>132</v>
      </c>
      <c r="D136" s="196" t="s">
        <v>127</v>
      </c>
      <c r="E136" s="197" t="s">
        <v>134</v>
      </c>
      <c r="F136" s="198" t="s">
        <v>135</v>
      </c>
      <c r="G136" s="199" t="s">
        <v>136</v>
      </c>
      <c r="H136" s="200">
        <v>13.16</v>
      </c>
      <c r="I136" s="201"/>
      <c r="J136" s="202">
        <f>ROUND(I136*H136,2)</f>
        <v>0</v>
      </c>
      <c r="K136" s="203"/>
      <c r="L136" s="36"/>
      <c r="M136" s="204" t="s">
        <v>1</v>
      </c>
      <c r="N136" s="205" t="s">
        <v>42</v>
      </c>
      <c r="O136" s="68"/>
      <c r="P136" s="206">
        <f>O136*H136</f>
        <v>0</v>
      </c>
      <c r="Q136" s="206">
        <v>6.9169999999999995E-2</v>
      </c>
      <c r="R136" s="206">
        <f>Q136*H136</f>
        <v>0.9102771999999999</v>
      </c>
      <c r="S136" s="206">
        <v>0</v>
      </c>
      <c r="T136" s="207">
        <f>S136*H136</f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208" t="s">
        <v>131</v>
      </c>
      <c r="AT136" s="208" t="s">
        <v>127</v>
      </c>
      <c r="AU136" s="208" t="s">
        <v>132</v>
      </c>
      <c r="AY136" s="14" t="s">
        <v>124</v>
      </c>
      <c r="BE136" s="209">
        <f>IF(N136="základní",J136,0)</f>
        <v>0</v>
      </c>
      <c r="BF136" s="209">
        <f>IF(N136="snížená",J136,0)</f>
        <v>0</v>
      </c>
      <c r="BG136" s="209">
        <f>IF(N136="zákl. přenesená",J136,0)</f>
        <v>0</v>
      </c>
      <c r="BH136" s="209">
        <f>IF(N136="sníž. přenesená",J136,0)</f>
        <v>0</v>
      </c>
      <c r="BI136" s="209">
        <f>IF(N136="nulová",J136,0)</f>
        <v>0</v>
      </c>
      <c r="BJ136" s="14" t="s">
        <v>132</v>
      </c>
      <c r="BK136" s="209">
        <f>ROUND(I136*H136,2)</f>
        <v>0</v>
      </c>
      <c r="BL136" s="14" t="s">
        <v>131</v>
      </c>
      <c r="BM136" s="208" t="s">
        <v>137</v>
      </c>
    </row>
    <row r="137" spans="1:65" s="12" customFormat="1" ht="22.9" customHeight="1">
      <c r="B137" s="180"/>
      <c r="C137" s="181"/>
      <c r="D137" s="182" t="s">
        <v>75</v>
      </c>
      <c r="E137" s="194" t="s">
        <v>138</v>
      </c>
      <c r="F137" s="194" t="s">
        <v>139</v>
      </c>
      <c r="G137" s="181"/>
      <c r="H137" s="181"/>
      <c r="I137" s="184"/>
      <c r="J137" s="195">
        <f>BK137</f>
        <v>0</v>
      </c>
      <c r="K137" s="181"/>
      <c r="L137" s="186"/>
      <c r="M137" s="187"/>
      <c r="N137" s="188"/>
      <c r="O137" s="188"/>
      <c r="P137" s="189">
        <f>SUM(P138:P152)</f>
        <v>0</v>
      </c>
      <c r="Q137" s="188"/>
      <c r="R137" s="189">
        <f>SUM(R138:R152)</f>
        <v>7.2378277999999998</v>
      </c>
      <c r="S137" s="188"/>
      <c r="T137" s="190">
        <f>SUM(T138:T152)</f>
        <v>0</v>
      </c>
      <c r="AR137" s="191" t="s">
        <v>81</v>
      </c>
      <c r="AT137" s="192" t="s">
        <v>75</v>
      </c>
      <c r="AU137" s="192" t="s">
        <v>81</v>
      </c>
      <c r="AY137" s="191" t="s">
        <v>124</v>
      </c>
      <c r="BK137" s="193">
        <f>SUM(BK138:BK152)</f>
        <v>0</v>
      </c>
    </row>
    <row r="138" spans="1:65" s="2" customFormat="1" ht="24" customHeight="1">
      <c r="A138" s="31"/>
      <c r="B138" s="32"/>
      <c r="C138" s="196" t="s">
        <v>125</v>
      </c>
      <c r="D138" s="196" t="s">
        <v>127</v>
      </c>
      <c r="E138" s="197" t="s">
        <v>140</v>
      </c>
      <c r="F138" s="198" t="s">
        <v>141</v>
      </c>
      <c r="G138" s="199" t="s">
        <v>136</v>
      </c>
      <c r="H138" s="200">
        <v>25</v>
      </c>
      <c r="I138" s="201"/>
      <c r="J138" s="202">
        <f t="shared" ref="J138:J152" si="0">ROUND(I138*H138,2)</f>
        <v>0</v>
      </c>
      <c r="K138" s="203"/>
      <c r="L138" s="36"/>
      <c r="M138" s="204" t="s">
        <v>1</v>
      </c>
      <c r="N138" s="205" t="s">
        <v>42</v>
      </c>
      <c r="O138" s="68"/>
      <c r="P138" s="206">
        <f t="shared" ref="P138:P152" si="1">O138*H138</f>
        <v>0</v>
      </c>
      <c r="Q138" s="206">
        <v>6.1999999999999998E-3</v>
      </c>
      <c r="R138" s="206">
        <f t="shared" ref="R138:R152" si="2">Q138*H138</f>
        <v>0.155</v>
      </c>
      <c r="S138" s="206">
        <v>0</v>
      </c>
      <c r="T138" s="207">
        <f t="shared" ref="T138:T152" si="3">S138*H138</f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208" t="s">
        <v>131</v>
      </c>
      <c r="AT138" s="208" t="s">
        <v>127</v>
      </c>
      <c r="AU138" s="208" t="s">
        <v>132</v>
      </c>
      <c r="AY138" s="14" t="s">
        <v>124</v>
      </c>
      <c r="BE138" s="209">
        <f t="shared" ref="BE138:BE152" si="4">IF(N138="základní",J138,0)</f>
        <v>0</v>
      </c>
      <c r="BF138" s="209">
        <f t="shared" ref="BF138:BF152" si="5">IF(N138="snížená",J138,0)</f>
        <v>0</v>
      </c>
      <c r="BG138" s="209">
        <f t="shared" ref="BG138:BG152" si="6">IF(N138="zákl. přenesená",J138,0)</f>
        <v>0</v>
      </c>
      <c r="BH138" s="209">
        <f t="shared" ref="BH138:BH152" si="7">IF(N138="sníž. přenesená",J138,0)</f>
        <v>0</v>
      </c>
      <c r="BI138" s="209">
        <f t="shared" ref="BI138:BI152" si="8">IF(N138="nulová",J138,0)</f>
        <v>0</v>
      </c>
      <c r="BJ138" s="14" t="s">
        <v>132</v>
      </c>
      <c r="BK138" s="209">
        <f t="shared" ref="BK138:BK152" si="9">ROUND(I138*H138,2)</f>
        <v>0</v>
      </c>
      <c r="BL138" s="14" t="s">
        <v>131</v>
      </c>
      <c r="BM138" s="208" t="s">
        <v>142</v>
      </c>
    </row>
    <row r="139" spans="1:65" s="2" customFormat="1" ht="24" customHeight="1">
      <c r="A139" s="31"/>
      <c r="B139" s="32"/>
      <c r="C139" s="196" t="s">
        <v>131</v>
      </c>
      <c r="D139" s="196" t="s">
        <v>127</v>
      </c>
      <c r="E139" s="197" t="s">
        <v>143</v>
      </c>
      <c r="F139" s="198" t="s">
        <v>144</v>
      </c>
      <c r="G139" s="199" t="s">
        <v>136</v>
      </c>
      <c r="H139" s="200">
        <v>40.1</v>
      </c>
      <c r="I139" s="201"/>
      <c r="J139" s="202">
        <f t="shared" si="0"/>
        <v>0</v>
      </c>
      <c r="K139" s="203"/>
      <c r="L139" s="36"/>
      <c r="M139" s="204" t="s">
        <v>1</v>
      </c>
      <c r="N139" s="205" t="s">
        <v>42</v>
      </c>
      <c r="O139" s="68"/>
      <c r="P139" s="206">
        <f t="shared" si="1"/>
        <v>0</v>
      </c>
      <c r="Q139" s="206">
        <v>1.7000000000000001E-2</v>
      </c>
      <c r="R139" s="206">
        <f t="shared" si="2"/>
        <v>0.68170000000000008</v>
      </c>
      <c r="S139" s="206">
        <v>0</v>
      </c>
      <c r="T139" s="207">
        <f t="shared" si="3"/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208" t="s">
        <v>131</v>
      </c>
      <c r="AT139" s="208" t="s">
        <v>127</v>
      </c>
      <c r="AU139" s="208" t="s">
        <v>132</v>
      </c>
      <c r="AY139" s="14" t="s">
        <v>124</v>
      </c>
      <c r="BE139" s="209">
        <f t="shared" si="4"/>
        <v>0</v>
      </c>
      <c r="BF139" s="209">
        <f t="shared" si="5"/>
        <v>0</v>
      </c>
      <c r="BG139" s="209">
        <f t="shared" si="6"/>
        <v>0</v>
      </c>
      <c r="BH139" s="209">
        <f t="shared" si="7"/>
        <v>0</v>
      </c>
      <c r="BI139" s="209">
        <f t="shared" si="8"/>
        <v>0</v>
      </c>
      <c r="BJ139" s="14" t="s">
        <v>132</v>
      </c>
      <c r="BK139" s="209">
        <f t="shared" si="9"/>
        <v>0</v>
      </c>
      <c r="BL139" s="14" t="s">
        <v>131</v>
      </c>
      <c r="BM139" s="208" t="s">
        <v>145</v>
      </c>
    </row>
    <row r="140" spans="1:65" s="2" customFormat="1" ht="24" customHeight="1">
      <c r="A140" s="31"/>
      <c r="B140" s="32"/>
      <c r="C140" s="196" t="s">
        <v>146</v>
      </c>
      <c r="D140" s="196" t="s">
        <v>127</v>
      </c>
      <c r="E140" s="197" t="s">
        <v>147</v>
      </c>
      <c r="F140" s="198" t="s">
        <v>148</v>
      </c>
      <c r="G140" s="199" t="s">
        <v>136</v>
      </c>
      <c r="H140" s="200">
        <v>26.32</v>
      </c>
      <c r="I140" s="201"/>
      <c r="J140" s="202">
        <f t="shared" si="0"/>
        <v>0</v>
      </c>
      <c r="K140" s="203"/>
      <c r="L140" s="36"/>
      <c r="M140" s="204" t="s">
        <v>1</v>
      </c>
      <c r="N140" s="205" t="s">
        <v>42</v>
      </c>
      <c r="O140" s="68"/>
      <c r="P140" s="206">
        <f t="shared" si="1"/>
        <v>0</v>
      </c>
      <c r="Q140" s="206">
        <v>4.3800000000000002E-3</v>
      </c>
      <c r="R140" s="206">
        <f t="shared" si="2"/>
        <v>0.11528160000000001</v>
      </c>
      <c r="S140" s="206">
        <v>0</v>
      </c>
      <c r="T140" s="207">
        <f t="shared" si="3"/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208" t="s">
        <v>131</v>
      </c>
      <c r="AT140" s="208" t="s">
        <v>127</v>
      </c>
      <c r="AU140" s="208" t="s">
        <v>132</v>
      </c>
      <c r="AY140" s="14" t="s">
        <v>124</v>
      </c>
      <c r="BE140" s="209">
        <f t="shared" si="4"/>
        <v>0</v>
      </c>
      <c r="BF140" s="209">
        <f t="shared" si="5"/>
        <v>0</v>
      </c>
      <c r="BG140" s="209">
        <f t="shared" si="6"/>
        <v>0</v>
      </c>
      <c r="BH140" s="209">
        <f t="shared" si="7"/>
        <v>0</v>
      </c>
      <c r="BI140" s="209">
        <f t="shared" si="8"/>
        <v>0</v>
      </c>
      <c r="BJ140" s="14" t="s">
        <v>132</v>
      </c>
      <c r="BK140" s="209">
        <f t="shared" si="9"/>
        <v>0</v>
      </c>
      <c r="BL140" s="14" t="s">
        <v>131</v>
      </c>
      <c r="BM140" s="208" t="s">
        <v>149</v>
      </c>
    </row>
    <row r="141" spans="1:65" s="2" customFormat="1" ht="24" customHeight="1">
      <c r="A141" s="31"/>
      <c r="B141" s="32"/>
      <c r="C141" s="196" t="s">
        <v>138</v>
      </c>
      <c r="D141" s="196" t="s">
        <v>127</v>
      </c>
      <c r="E141" s="197" t="s">
        <v>150</v>
      </c>
      <c r="F141" s="198" t="s">
        <v>151</v>
      </c>
      <c r="G141" s="199" t="s">
        <v>136</v>
      </c>
      <c r="H141" s="200">
        <v>15.367000000000001</v>
      </c>
      <c r="I141" s="201"/>
      <c r="J141" s="202">
        <f t="shared" si="0"/>
        <v>0</v>
      </c>
      <c r="K141" s="203"/>
      <c r="L141" s="36"/>
      <c r="M141" s="204" t="s">
        <v>1</v>
      </c>
      <c r="N141" s="205" t="s">
        <v>42</v>
      </c>
      <c r="O141" s="68"/>
      <c r="P141" s="206">
        <f t="shared" si="1"/>
        <v>0</v>
      </c>
      <c r="Q141" s="206">
        <v>3.0000000000000001E-3</v>
      </c>
      <c r="R141" s="206">
        <f t="shared" si="2"/>
        <v>4.6101000000000003E-2</v>
      </c>
      <c r="S141" s="206">
        <v>0</v>
      </c>
      <c r="T141" s="207">
        <f t="shared" si="3"/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208" t="s">
        <v>131</v>
      </c>
      <c r="AT141" s="208" t="s">
        <v>127</v>
      </c>
      <c r="AU141" s="208" t="s">
        <v>132</v>
      </c>
      <c r="AY141" s="14" t="s">
        <v>124</v>
      </c>
      <c r="BE141" s="209">
        <f t="shared" si="4"/>
        <v>0</v>
      </c>
      <c r="BF141" s="209">
        <f t="shared" si="5"/>
        <v>0</v>
      </c>
      <c r="BG141" s="209">
        <f t="shared" si="6"/>
        <v>0</v>
      </c>
      <c r="BH141" s="209">
        <f t="shared" si="7"/>
        <v>0</v>
      </c>
      <c r="BI141" s="209">
        <f t="shared" si="8"/>
        <v>0</v>
      </c>
      <c r="BJ141" s="14" t="s">
        <v>132</v>
      </c>
      <c r="BK141" s="209">
        <f t="shared" si="9"/>
        <v>0</v>
      </c>
      <c r="BL141" s="14" t="s">
        <v>131</v>
      </c>
      <c r="BM141" s="208" t="s">
        <v>152</v>
      </c>
    </row>
    <row r="142" spans="1:65" s="2" customFormat="1" ht="24" customHeight="1">
      <c r="A142" s="31"/>
      <c r="B142" s="32"/>
      <c r="C142" s="196" t="s">
        <v>153</v>
      </c>
      <c r="D142" s="196" t="s">
        <v>127</v>
      </c>
      <c r="E142" s="197" t="s">
        <v>154</v>
      </c>
      <c r="F142" s="198" t="s">
        <v>155</v>
      </c>
      <c r="G142" s="199" t="s">
        <v>136</v>
      </c>
      <c r="H142" s="200">
        <v>41</v>
      </c>
      <c r="I142" s="201"/>
      <c r="J142" s="202">
        <f t="shared" si="0"/>
        <v>0</v>
      </c>
      <c r="K142" s="203"/>
      <c r="L142" s="36"/>
      <c r="M142" s="204" t="s">
        <v>1</v>
      </c>
      <c r="N142" s="205" t="s">
        <v>42</v>
      </c>
      <c r="O142" s="68"/>
      <c r="P142" s="206">
        <f t="shared" si="1"/>
        <v>0</v>
      </c>
      <c r="Q142" s="206">
        <v>1.04E-2</v>
      </c>
      <c r="R142" s="206">
        <f t="shared" si="2"/>
        <v>0.4264</v>
      </c>
      <c r="S142" s="206">
        <v>0</v>
      </c>
      <c r="T142" s="207">
        <f t="shared" si="3"/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208" t="s">
        <v>131</v>
      </c>
      <c r="AT142" s="208" t="s">
        <v>127</v>
      </c>
      <c r="AU142" s="208" t="s">
        <v>132</v>
      </c>
      <c r="AY142" s="14" t="s">
        <v>124</v>
      </c>
      <c r="BE142" s="209">
        <f t="shared" si="4"/>
        <v>0</v>
      </c>
      <c r="BF142" s="209">
        <f t="shared" si="5"/>
        <v>0</v>
      </c>
      <c r="BG142" s="209">
        <f t="shared" si="6"/>
        <v>0</v>
      </c>
      <c r="BH142" s="209">
        <f t="shared" si="7"/>
        <v>0</v>
      </c>
      <c r="BI142" s="209">
        <f t="shared" si="8"/>
        <v>0</v>
      </c>
      <c r="BJ142" s="14" t="s">
        <v>132</v>
      </c>
      <c r="BK142" s="209">
        <f t="shared" si="9"/>
        <v>0</v>
      </c>
      <c r="BL142" s="14" t="s">
        <v>131</v>
      </c>
      <c r="BM142" s="208" t="s">
        <v>156</v>
      </c>
    </row>
    <row r="143" spans="1:65" s="2" customFormat="1" ht="24" customHeight="1">
      <c r="A143" s="31"/>
      <c r="B143" s="32"/>
      <c r="C143" s="196" t="s">
        <v>157</v>
      </c>
      <c r="D143" s="196" t="s">
        <v>127</v>
      </c>
      <c r="E143" s="197" t="s">
        <v>158</v>
      </c>
      <c r="F143" s="198" t="s">
        <v>159</v>
      </c>
      <c r="G143" s="199" t="s">
        <v>136</v>
      </c>
      <c r="H143" s="200">
        <v>63.427999999999997</v>
      </c>
      <c r="I143" s="201"/>
      <c r="J143" s="202">
        <f t="shared" si="0"/>
        <v>0</v>
      </c>
      <c r="K143" s="203"/>
      <c r="L143" s="36"/>
      <c r="M143" s="204" t="s">
        <v>1</v>
      </c>
      <c r="N143" s="205" t="s">
        <v>42</v>
      </c>
      <c r="O143" s="68"/>
      <c r="P143" s="206">
        <f t="shared" si="1"/>
        <v>0</v>
      </c>
      <c r="Q143" s="206">
        <v>2.8400000000000002E-2</v>
      </c>
      <c r="R143" s="206">
        <f t="shared" si="2"/>
        <v>1.8013551999999999</v>
      </c>
      <c r="S143" s="206">
        <v>0</v>
      </c>
      <c r="T143" s="207">
        <f t="shared" si="3"/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208" t="s">
        <v>131</v>
      </c>
      <c r="AT143" s="208" t="s">
        <v>127</v>
      </c>
      <c r="AU143" s="208" t="s">
        <v>132</v>
      </c>
      <c r="AY143" s="14" t="s">
        <v>124</v>
      </c>
      <c r="BE143" s="209">
        <f t="shared" si="4"/>
        <v>0</v>
      </c>
      <c r="BF143" s="209">
        <f t="shared" si="5"/>
        <v>0</v>
      </c>
      <c r="BG143" s="209">
        <f t="shared" si="6"/>
        <v>0</v>
      </c>
      <c r="BH143" s="209">
        <f t="shared" si="7"/>
        <v>0</v>
      </c>
      <c r="BI143" s="209">
        <f t="shared" si="8"/>
        <v>0</v>
      </c>
      <c r="BJ143" s="14" t="s">
        <v>132</v>
      </c>
      <c r="BK143" s="209">
        <f t="shared" si="9"/>
        <v>0</v>
      </c>
      <c r="BL143" s="14" t="s">
        <v>131</v>
      </c>
      <c r="BM143" s="208" t="s">
        <v>160</v>
      </c>
    </row>
    <row r="144" spans="1:65" s="2" customFormat="1" ht="24" customHeight="1">
      <c r="A144" s="31"/>
      <c r="B144" s="32"/>
      <c r="C144" s="196" t="s">
        <v>161</v>
      </c>
      <c r="D144" s="196" t="s">
        <v>127</v>
      </c>
      <c r="E144" s="197" t="s">
        <v>162</v>
      </c>
      <c r="F144" s="198" t="s">
        <v>163</v>
      </c>
      <c r="G144" s="199" t="s">
        <v>136</v>
      </c>
      <c r="H144" s="200">
        <v>11.196</v>
      </c>
      <c r="I144" s="201"/>
      <c r="J144" s="202">
        <f t="shared" si="0"/>
        <v>0</v>
      </c>
      <c r="K144" s="203"/>
      <c r="L144" s="36"/>
      <c r="M144" s="204" t="s">
        <v>1</v>
      </c>
      <c r="N144" s="205" t="s">
        <v>42</v>
      </c>
      <c r="O144" s="68"/>
      <c r="P144" s="206">
        <f t="shared" si="1"/>
        <v>0</v>
      </c>
      <c r="Q144" s="206">
        <v>0.03</v>
      </c>
      <c r="R144" s="206">
        <f t="shared" si="2"/>
        <v>0.33587999999999996</v>
      </c>
      <c r="S144" s="206">
        <v>0</v>
      </c>
      <c r="T144" s="207">
        <f t="shared" si="3"/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208" t="s">
        <v>131</v>
      </c>
      <c r="AT144" s="208" t="s">
        <v>127</v>
      </c>
      <c r="AU144" s="208" t="s">
        <v>132</v>
      </c>
      <c r="AY144" s="14" t="s">
        <v>124</v>
      </c>
      <c r="BE144" s="209">
        <f t="shared" si="4"/>
        <v>0</v>
      </c>
      <c r="BF144" s="209">
        <f t="shared" si="5"/>
        <v>0</v>
      </c>
      <c r="BG144" s="209">
        <f t="shared" si="6"/>
        <v>0</v>
      </c>
      <c r="BH144" s="209">
        <f t="shared" si="7"/>
        <v>0</v>
      </c>
      <c r="BI144" s="209">
        <f t="shared" si="8"/>
        <v>0</v>
      </c>
      <c r="BJ144" s="14" t="s">
        <v>132</v>
      </c>
      <c r="BK144" s="209">
        <f t="shared" si="9"/>
        <v>0</v>
      </c>
      <c r="BL144" s="14" t="s">
        <v>131</v>
      </c>
      <c r="BM144" s="208" t="s">
        <v>164</v>
      </c>
    </row>
    <row r="145" spans="1:65" s="2" customFormat="1" ht="24" customHeight="1">
      <c r="A145" s="31"/>
      <c r="B145" s="32"/>
      <c r="C145" s="196" t="s">
        <v>165</v>
      </c>
      <c r="D145" s="196" t="s">
        <v>127</v>
      </c>
      <c r="E145" s="197" t="s">
        <v>166</v>
      </c>
      <c r="F145" s="198" t="s">
        <v>167</v>
      </c>
      <c r="G145" s="199" t="s">
        <v>136</v>
      </c>
      <c r="H145" s="200">
        <v>18.36</v>
      </c>
      <c r="I145" s="201"/>
      <c r="J145" s="202">
        <f t="shared" si="0"/>
        <v>0</v>
      </c>
      <c r="K145" s="203"/>
      <c r="L145" s="36"/>
      <c r="M145" s="204" t="s">
        <v>1</v>
      </c>
      <c r="N145" s="205" t="s">
        <v>42</v>
      </c>
      <c r="O145" s="68"/>
      <c r="P145" s="206">
        <f t="shared" si="1"/>
        <v>0</v>
      </c>
      <c r="Q145" s="206">
        <v>3.4500000000000003E-2</v>
      </c>
      <c r="R145" s="206">
        <f t="shared" si="2"/>
        <v>0.63341999999999998</v>
      </c>
      <c r="S145" s="206">
        <v>0</v>
      </c>
      <c r="T145" s="207">
        <f t="shared" si="3"/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208" t="s">
        <v>131</v>
      </c>
      <c r="AT145" s="208" t="s">
        <v>127</v>
      </c>
      <c r="AU145" s="208" t="s">
        <v>132</v>
      </c>
      <c r="AY145" s="14" t="s">
        <v>124</v>
      </c>
      <c r="BE145" s="209">
        <f t="shared" si="4"/>
        <v>0</v>
      </c>
      <c r="BF145" s="209">
        <f t="shared" si="5"/>
        <v>0</v>
      </c>
      <c r="BG145" s="209">
        <f t="shared" si="6"/>
        <v>0</v>
      </c>
      <c r="BH145" s="209">
        <f t="shared" si="7"/>
        <v>0</v>
      </c>
      <c r="BI145" s="209">
        <f t="shared" si="8"/>
        <v>0</v>
      </c>
      <c r="BJ145" s="14" t="s">
        <v>132</v>
      </c>
      <c r="BK145" s="209">
        <f t="shared" si="9"/>
        <v>0</v>
      </c>
      <c r="BL145" s="14" t="s">
        <v>131</v>
      </c>
      <c r="BM145" s="208" t="s">
        <v>168</v>
      </c>
    </row>
    <row r="146" spans="1:65" s="2" customFormat="1" ht="16.5" customHeight="1">
      <c r="A146" s="31"/>
      <c r="B146" s="32"/>
      <c r="C146" s="196" t="s">
        <v>169</v>
      </c>
      <c r="D146" s="196" t="s">
        <v>127</v>
      </c>
      <c r="E146" s="197" t="s">
        <v>170</v>
      </c>
      <c r="F146" s="198" t="s">
        <v>171</v>
      </c>
      <c r="G146" s="199" t="s">
        <v>136</v>
      </c>
      <c r="H146" s="200">
        <v>11</v>
      </c>
      <c r="I146" s="201"/>
      <c r="J146" s="202">
        <f t="shared" si="0"/>
        <v>0</v>
      </c>
      <c r="K146" s="203"/>
      <c r="L146" s="36"/>
      <c r="M146" s="204" t="s">
        <v>1</v>
      </c>
      <c r="N146" s="205" t="s">
        <v>42</v>
      </c>
      <c r="O146" s="68"/>
      <c r="P146" s="206">
        <f t="shared" si="1"/>
        <v>0</v>
      </c>
      <c r="Q146" s="206">
        <v>1.6E-2</v>
      </c>
      <c r="R146" s="206">
        <f t="shared" si="2"/>
        <v>0.17599999999999999</v>
      </c>
      <c r="S146" s="206">
        <v>0</v>
      </c>
      <c r="T146" s="207">
        <f t="shared" si="3"/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208" t="s">
        <v>131</v>
      </c>
      <c r="AT146" s="208" t="s">
        <v>127</v>
      </c>
      <c r="AU146" s="208" t="s">
        <v>132</v>
      </c>
      <c r="AY146" s="14" t="s">
        <v>124</v>
      </c>
      <c r="BE146" s="209">
        <f t="shared" si="4"/>
        <v>0</v>
      </c>
      <c r="BF146" s="209">
        <f t="shared" si="5"/>
        <v>0</v>
      </c>
      <c r="BG146" s="209">
        <f t="shared" si="6"/>
        <v>0</v>
      </c>
      <c r="BH146" s="209">
        <f t="shared" si="7"/>
        <v>0</v>
      </c>
      <c r="BI146" s="209">
        <f t="shared" si="8"/>
        <v>0</v>
      </c>
      <c r="BJ146" s="14" t="s">
        <v>132</v>
      </c>
      <c r="BK146" s="209">
        <f t="shared" si="9"/>
        <v>0</v>
      </c>
      <c r="BL146" s="14" t="s">
        <v>131</v>
      </c>
      <c r="BM146" s="208" t="s">
        <v>172</v>
      </c>
    </row>
    <row r="147" spans="1:65" s="2" customFormat="1" ht="24" customHeight="1">
      <c r="A147" s="31"/>
      <c r="B147" s="32"/>
      <c r="C147" s="196" t="s">
        <v>173</v>
      </c>
      <c r="D147" s="196" t="s">
        <v>127</v>
      </c>
      <c r="E147" s="197" t="s">
        <v>174</v>
      </c>
      <c r="F147" s="198" t="s">
        <v>175</v>
      </c>
      <c r="G147" s="199" t="s">
        <v>176</v>
      </c>
      <c r="H147" s="200">
        <v>25.86</v>
      </c>
      <c r="I147" s="201"/>
      <c r="J147" s="202">
        <f t="shared" si="0"/>
        <v>0</v>
      </c>
      <c r="K147" s="203"/>
      <c r="L147" s="36"/>
      <c r="M147" s="204" t="s">
        <v>1</v>
      </c>
      <c r="N147" s="205" t="s">
        <v>42</v>
      </c>
      <c r="O147" s="68"/>
      <c r="P147" s="206">
        <f t="shared" si="1"/>
        <v>0</v>
      </c>
      <c r="Q147" s="206">
        <v>1.5E-3</v>
      </c>
      <c r="R147" s="206">
        <f t="shared" si="2"/>
        <v>3.8789999999999998E-2</v>
      </c>
      <c r="S147" s="206">
        <v>0</v>
      </c>
      <c r="T147" s="207">
        <f t="shared" si="3"/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208" t="s">
        <v>131</v>
      </c>
      <c r="AT147" s="208" t="s">
        <v>127</v>
      </c>
      <c r="AU147" s="208" t="s">
        <v>132</v>
      </c>
      <c r="AY147" s="14" t="s">
        <v>124</v>
      </c>
      <c r="BE147" s="209">
        <f t="shared" si="4"/>
        <v>0</v>
      </c>
      <c r="BF147" s="209">
        <f t="shared" si="5"/>
        <v>0</v>
      </c>
      <c r="BG147" s="209">
        <f t="shared" si="6"/>
        <v>0</v>
      </c>
      <c r="BH147" s="209">
        <f t="shared" si="7"/>
        <v>0</v>
      </c>
      <c r="BI147" s="209">
        <f t="shared" si="8"/>
        <v>0</v>
      </c>
      <c r="BJ147" s="14" t="s">
        <v>132</v>
      </c>
      <c r="BK147" s="209">
        <f t="shared" si="9"/>
        <v>0</v>
      </c>
      <c r="BL147" s="14" t="s">
        <v>131</v>
      </c>
      <c r="BM147" s="208" t="s">
        <v>177</v>
      </c>
    </row>
    <row r="148" spans="1:65" s="2" customFormat="1" ht="24" customHeight="1">
      <c r="A148" s="31"/>
      <c r="B148" s="32"/>
      <c r="C148" s="196" t="s">
        <v>178</v>
      </c>
      <c r="D148" s="196" t="s">
        <v>127</v>
      </c>
      <c r="E148" s="197" t="s">
        <v>179</v>
      </c>
      <c r="F148" s="198" t="s">
        <v>180</v>
      </c>
      <c r="G148" s="199" t="s">
        <v>181</v>
      </c>
      <c r="H148" s="200">
        <v>0.88900000000000001</v>
      </c>
      <c r="I148" s="201"/>
      <c r="J148" s="202">
        <f t="shared" si="0"/>
        <v>0</v>
      </c>
      <c r="K148" s="203"/>
      <c r="L148" s="36"/>
      <c r="M148" s="204" t="s">
        <v>1</v>
      </c>
      <c r="N148" s="205" t="s">
        <v>42</v>
      </c>
      <c r="O148" s="68"/>
      <c r="P148" s="206">
        <f t="shared" si="1"/>
        <v>0</v>
      </c>
      <c r="Q148" s="206">
        <v>1.4</v>
      </c>
      <c r="R148" s="206">
        <f t="shared" si="2"/>
        <v>1.2445999999999999</v>
      </c>
      <c r="S148" s="206">
        <v>0</v>
      </c>
      <c r="T148" s="207">
        <f t="shared" si="3"/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208" t="s">
        <v>131</v>
      </c>
      <c r="AT148" s="208" t="s">
        <v>127</v>
      </c>
      <c r="AU148" s="208" t="s">
        <v>132</v>
      </c>
      <c r="AY148" s="14" t="s">
        <v>124</v>
      </c>
      <c r="BE148" s="209">
        <f t="shared" si="4"/>
        <v>0</v>
      </c>
      <c r="BF148" s="209">
        <f t="shared" si="5"/>
        <v>0</v>
      </c>
      <c r="BG148" s="209">
        <f t="shared" si="6"/>
        <v>0</v>
      </c>
      <c r="BH148" s="209">
        <f t="shared" si="7"/>
        <v>0</v>
      </c>
      <c r="BI148" s="209">
        <f t="shared" si="8"/>
        <v>0</v>
      </c>
      <c r="BJ148" s="14" t="s">
        <v>132</v>
      </c>
      <c r="BK148" s="209">
        <f t="shared" si="9"/>
        <v>0</v>
      </c>
      <c r="BL148" s="14" t="s">
        <v>131</v>
      </c>
      <c r="BM148" s="208" t="s">
        <v>182</v>
      </c>
    </row>
    <row r="149" spans="1:65" s="2" customFormat="1" ht="24" customHeight="1">
      <c r="A149" s="31"/>
      <c r="B149" s="32"/>
      <c r="C149" s="196" t="s">
        <v>183</v>
      </c>
      <c r="D149" s="196" t="s">
        <v>127</v>
      </c>
      <c r="E149" s="197" t="s">
        <v>184</v>
      </c>
      <c r="F149" s="198" t="s">
        <v>185</v>
      </c>
      <c r="G149" s="199" t="s">
        <v>136</v>
      </c>
      <c r="H149" s="200">
        <v>24.2</v>
      </c>
      <c r="I149" s="201"/>
      <c r="J149" s="202">
        <f t="shared" si="0"/>
        <v>0</v>
      </c>
      <c r="K149" s="203"/>
      <c r="L149" s="36"/>
      <c r="M149" s="204" t="s">
        <v>1</v>
      </c>
      <c r="N149" s="205" t="s">
        <v>42</v>
      </c>
      <c r="O149" s="68"/>
      <c r="P149" s="206">
        <f t="shared" si="1"/>
        <v>0</v>
      </c>
      <c r="Q149" s="206">
        <v>6.3E-2</v>
      </c>
      <c r="R149" s="206">
        <f t="shared" si="2"/>
        <v>1.5246</v>
      </c>
      <c r="S149" s="206">
        <v>0</v>
      </c>
      <c r="T149" s="207">
        <f t="shared" si="3"/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208" t="s">
        <v>131</v>
      </c>
      <c r="AT149" s="208" t="s">
        <v>127</v>
      </c>
      <c r="AU149" s="208" t="s">
        <v>132</v>
      </c>
      <c r="AY149" s="14" t="s">
        <v>124</v>
      </c>
      <c r="BE149" s="209">
        <f t="shared" si="4"/>
        <v>0</v>
      </c>
      <c r="BF149" s="209">
        <f t="shared" si="5"/>
        <v>0</v>
      </c>
      <c r="BG149" s="209">
        <f t="shared" si="6"/>
        <v>0</v>
      </c>
      <c r="BH149" s="209">
        <f t="shared" si="7"/>
        <v>0</v>
      </c>
      <c r="BI149" s="209">
        <f t="shared" si="8"/>
        <v>0</v>
      </c>
      <c r="BJ149" s="14" t="s">
        <v>132</v>
      </c>
      <c r="BK149" s="209">
        <f t="shared" si="9"/>
        <v>0</v>
      </c>
      <c r="BL149" s="14" t="s">
        <v>131</v>
      </c>
      <c r="BM149" s="208" t="s">
        <v>186</v>
      </c>
    </row>
    <row r="150" spans="1:65" s="2" customFormat="1" ht="24" customHeight="1">
      <c r="A150" s="31"/>
      <c r="B150" s="32"/>
      <c r="C150" s="196" t="s">
        <v>8</v>
      </c>
      <c r="D150" s="196" t="s">
        <v>127</v>
      </c>
      <c r="E150" s="197" t="s">
        <v>187</v>
      </c>
      <c r="F150" s="198" t="s">
        <v>188</v>
      </c>
      <c r="G150" s="199" t="s">
        <v>130</v>
      </c>
      <c r="H150" s="200">
        <v>2</v>
      </c>
      <c r="I150" s="201"/>
      <c r="J150" s="202">
        <f t="shared" si="0"/>
        <v>0</v>
      </c>
      <c r="K150" s="203"/>
      <c r="L150" s="36"/>
      <c r="M150" s="204" t="s">
        <v>1</v>
      </c>
      <c r="N150" s="205" t="s">
        <v>42</v>
      </c>
      <c r="O150" s="68"/>
      <c r="P150" s="206">
        <f t="shared" si="1"/>
        <v>0</v>
      </c>
      <c r="Q150" s="206">
        <v>1.6979999999999999E-2</v>
      </c>
      <c r="R150" s="206">
        <f t="shared" si="2"/>
        <v>3.3959999999999997E-2</v>
      </c>
      <c r="S150" s="206">
        <v>0</v>
      </c>
      <c r="T150" s="207">
        <f t="shared" si="3"/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208" t="s">
        <v>131</v>
      </c>
      <c r="AT150" s="208" t="s">
        <v>127</v>
      </c>
      <c r="AU150" s="208" t="s">
        <v>132</v>
      </c>
      <c r="AY150" s="14" t="s">
        <v>124</v>
      </c>
      <c r="BE150" s="209">
        <f t="shared" si="4"/>
        <v>0</v>
      </c>
      <c r="BF150" s="209">
        <f t="shared" si="5"/>
        <v>0</v>
      </c>
      <c r="BG150" s="209">
        <f t="shared" si="6"/>
        <v>0</v>
      </c>
      <c r="BH150" s="209">
        <f t="shared" si="7"/>
        <v>0</v>
      </c>
      <c r="BI150" s="209">
        <f t="shared" si="8"/>
        <v>0</v>
      </c>
      <c r="BJ150" s="14" t="s">
        <v>132</v>
      </c>
      <c r="BK150" s="209">
        <f t="shared" si="9"/>
        <v>0</v>
      </c>
      <c r="BL150" s="14" t="s">
        <v>131</v>
      </c>
      <c r="BM150" s="208" t="s">
        <v>189</v>
      </c>
    </row>
    <row r="151" spans="1:65" s="2" customFormat="1" ht="16.5" customHeight="1">
      <c r="A151" s="31"/>
      <c r="B151" s="32"/>
      <c r="C151" s="210" t="s">
        <v>190</v>
      </c>
      <c r="D151" s="210" t="s">
        <v>191</v>
      </c>
      <c r="E151" s="211" t="s">
        <v>192</v>
      </c>
      <c r="F151" s="212" t="s">
        <v>193</v>
      </c>
      <c r="G151" s="213" t="s">
        <v>130</v>
      </c>
      <c r="H151" s="214">
        <v>1</v>
      </c>
      <c r="I151" s="215"/>
      <c r="J151" s="216">
        <f t="shared" si="0"/>
        <v>0</v>
      </c>
      <c r="K151" s="217"/>
      <c r="L151" s="218"/>
      <c r="M151" s="219" t="s">
        <v>1</v>
      </c>
      <c r="N151" s="220" t="s">
        <v>42</v>
      </c>
      <c r="O151" s="68"/>
      <c r="P151" s="206">
        <f t="shared" si="1"/>
        <v>0</v>
      </c>
      <c r="Q151" s="206">
        <v>1.225E-2</v>
      </c>
      <c r="R151" s="206">
        <f t="shared" si="2"/>
        <v>1.225E-2</v>
      </c>
      <c r="S151" s="206">
        <v>0</v>
      </c>
      <c r="T151" s="207">
        <f t="shared" si="3"/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208" t="s">
        <v>157</v>
      </c>
      <c r="AT151" s="208" t="s">
        <v>191</v>
      </c>
      <c r="AU151" s="208" t="s">
        <v>132</v>
      </c>
      <c r="AY151" s="14" t="s">
        <v>124</v>
      </c>
      <c r="BE151" s="209">
        <f t="shared" si="4"/>
        <v>0</v>
      </c>
      <c r="BF151" s="209">
        <f t="shared" si="5"/>
        <v>0</v>
      </c>
      <c r="BG151" s="209">
        <f t="shared" si="6"/>
        <v>0</v>
      </c>
      <c r="BH151" s="209">
        <f t="shared" si="7"/>
        <v>0</v>
      </c>
      <c r="BI151" s="209">
        <f t="shared" si="8"/>
        <v>0</v>
      </c>
      <c r="BJ151" s="14" t="s">
        <v>132</v>
      </c>
      <c r="BK151" s="209">
        <f t="shared" si="9"/>
        <v>0</v>
      </c>
      <c r="BL151" s="14" t="s">
        <v>131</v>
      </c>
      <c r="BM151" s="208" t="s">
        <v>194</v>
      </c>
    </row>
    <row r="152" spans="1:65" s="2" customFormat="1" ht="16.5" customHeight="1">
      <c r="A152" s="31"/>
      <c r="B152" s="32"/>
      <c r="C152" s="210" t="s">
        <v>195</v>
      </c>
      <c r="D152" s="210" t="s">
        <v>191</v>
      </c>
      <c r="E152" s="211" t="s">
        <v>196</v>
      </c>
      <c r="F152" s="212" t="s">
        <v>197</v>
      </c>
      <c r="G152" s="213" t="s">
        <v>130</v>
      </c>
      <c r="H152" s="214">
        <v>1</v>
      </c>
      <c r="I152" s="215"/>
      <c r="J152" s="216">
        <f t="shared" si="0"/>
        <v>0</v>
      </c>
      <c r="K152" s="217"/>
      <c r="L152" s="218"/>
      <c r="M152" s="219" t="s">
        <v>1</v>
      </c>
      <c r="N152" s="220" t="s">
        <v>42</v>
      </c>
      <c r="O152" s="68"/>
      <c r="P152" s="206">
        <f t="shared" si="1"/>
        <v>0</v>
      </c>
      <c r="Q152" s="206">
        <v>1.2489999999999999E-2</v>
      </c>
      <c r="R152" s="206">
        <f t="shared" si="2"/>
        <v>1.2489999999999999E-2</v>
      </c>
      <c r="S152" s="206">
        <v>0</v>
      </c>
      <c r="T152" s="207">
        <f t="shared" si="3"/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208" t="s">
        <v>157</v>
      </c>
      <c r="AT152" s="208" t="s">
        <v>191</v>
      </c>
      <c r="AU152" s="208" t="s">
        <v>132</v>
      </c>
      <c r="AY152" s="14" t="s">
        <v>124</v>
      </c>
      <c r="BE152" s="209">
        <f t="shared" si="4"/>
        <v>0</v>
      </c>
      <c r="BF152" s="209">
        <f t="shared" si="5"/>
        <v>0</v>
      </c>
      <c r="BG152" s="209">
        <f t="shared" si="6"/>
        <v>0</v>
      </c>
      <c r="BH152" s="209">
        <f t="shared" si="7"/>
        <v>0</v>
      </c>
      <c r="BI152" s="209">
        <f t="shared" si="8"/>
        <v>0</v>
      </c>
      <c r="BJ152" s="14" t="s">
        <v>132</v>
      </c>
      <c r="BK152" s="209">
        <f t="shared" si="9"/>
        <v>0</v>
      </c>
      <c r="BL152" s="14" t="s">
        <v>131</v>
      </c>
      <c r="BM152" s="208" t="s">
        <v>198</v>
      </c>
    </row>
    <row r="153" spans="1:65" s="12" customFormat="1" ht="22.9" customHeight="1">
      <c r="B153" s="180"/>
      <c r="C153" s="181"/>
      <c r="D153" s="182" t="s">
        <v>75</v>
      </c>
      <c r="E153" s="194" t="s">
        <v>161</v>
      </c>
      <c r="F153" s="194" t="s">
        <v>199</v>
      </c>
      <c r="G153" s="181"/>
      <c r="H153" s="181"/>
      <c r="I153" s="184"/>
      <c r="J153" s="195">
        <f>BK153</f>
        <v>0</v>
      </c>
      <c r="K153" s="181"/>
      <c r="L153" s="186"/>
      <c r="M153" s="187"/>
      <c r="N153" s="188"/>
      <c r="O153" s="188"/>
      <c r="P153" s="189">
        <f>SUM(P154:P166)</f>
        <v>0</v>
      </c>
      <c r="Q153" s="188"/>
      <c r="R153" s="189">
        <f>SUM(R154:R166)</f>
        <v>1.7723720000000002E-2</v>
      </c>
      <c r="S153" s="188"/>
      <c r="T153" s="190">
        <f>SUM(T154:T166)</f>
        <v>7.3073869999999994</v>
      </c>
      <c r="AR153" s="191" t="s">
        <v>81</v>
      </c>
      <c r="AT153" s="192" t="s">
        <v>75</v>
      </c>
      <c r="AU153" s="192" t="s">
        <v>81</v>
      </c>
      <c r="AY153" s="191" t="s">
        <v>124</v>
      </c>
      <c r="BK153" s="193">
        <f>SUM(BK154:BK166)</f>
        <v>0</v>
      </c>
    </row>
    <row r="154" spans="1:65" s="2" customFormat="1" ht="24" customHeight="1">
      <c r="A154" s="31"/>
      <c r="B154" s="32"/>
      <c r="C154" s="196" t="s">
        <v>200</v>
      </c>
      <c r="D154" s="196" t="s">
        <v>127</v>
      </c>
      <c r="E154" s="197" t="s">
        <v>201</v>
      </c>
      <c r="F154" s="198" t="s">
        <v>202</v>
      </c>
      <c r="G154" s="199" t="s">
        <v>136</v>
      </c>
      <c r="H154" s="200">
        <v>40.1</v>
      </c>
      <c r="I154" s="201"/>
      <c r="J154" s="202">
        <f t="shared" ref="J154:J166" si="10">ROUND(I154*H154,2)</f>
        <v>0</v>
      </c>
      <c r="K154" s="203"/>
      <c r="L154" s="36"/>
      <c r="M154" s="204" t="s">
        <v>1</v>
      </c>
      <c r="N154" s="205" t="s">
        <v>42</v>
      </c>
      <c r="O154" s="68"/>
      <c r="P154" s="206">
        <f t="shared" ref="P154:P166" si="11">O154*H154</f>
        <v>0</v>
      </c>
      <c r="Q154" s="206">
        <v>1.2999999999999999E-4</v>
      </c>
      <c r="R154" s="206">
        <f t="shared" ref="R154:R166" si="12">Q154*H154</f>
        <v>5.2129999999999998E-3</v>
      </c>
      <c r="S154" s="206">
        <v>0</v>
      </c>
      <c r="T154" s="207">
        <f t="shared" ref="T154:T166" si="13">S154*H154</f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208" t="s">
        <v>131</v>
      </c>
      <c r="AT154" s="208" t="s">
        <v>127</v>
      </c>
      <c r="AU154" s="208" t="s">
        <v>132</v>
      </c>
      <c r="AY154" s="14" t="s">
        <v>124</v>
      </c>
      <c r="BE154" s="209">
        <f t="shared" ref="BE154:BE166" si="14">IF(N154="základní",J154,0)</f>
        <v>0</v>
      </c>
      <c r="BF154" s="209">
        <f t="shared" ref="BF154:BF166" si="15">IF(N154="snížená",J154,0)</f>
        <v>0</v>
      </c>
      <c r="BG154" s="209">
        <f t="shared" ref="BG154:BG166" si="16">IF(N154="zákl. přenesená",J154,0)</f>
        <v>0</v>
      </c>
      <c r="BH154" s="209">
        <f t="shared" ref="BH154:BH166" si="17">IF(N154="sníž. přenesená",J154,0)</f>
        <v>0</v>
      </c>
      <c r="BI154" s="209">
        <f t="shared" ref="BI154:BI166" si="18">IF(N154="nulová",J154,0)</f>
        <v>0</v>
      </c>
      <c r="BJ154" s="14" t="s">
        <v>132</v>
      </c>
      <c r="BK154" s="209">
        <f t="shared" ref="BK154:BK166" si="19">ROUND(I154*H154,2)</f>
        <v>0</v>
      </c>
      <c r="BL154" s="14" t="s">
        <v>131</v>
      </c>
      <c r="BM154" s="208" t="s">
        <v>203</v>
      </c>
    </row>
    <row r="155" spans="1:65" s="2" customFormat="1" ht="24" customHeight="1">
      <c r="A155" s="31"/>
      <c r="B155" s="32"/>
      <c r="C155" s="196" t="s">
        <v>204</v>
      </c>
      <c r="D155" s="196" t="s">
        <v>127</v>
      </c>
      <c r="E155" s="197" t="s">
        <v>205</v>
      </c>
      <c r="F155" s="198" t="s">
        <v>206</v>
      </c>
      <c r="G155" s="199" t="s">
        <v>136</v>
      </c>
      <c r="H155" s="200">
        <v>291.16800000000001</v>
      </c>
      <c r="I155" s="201"/>
      <c r="J155" s="202">
        <f t="shared" si="10"/>
        <v>0</v>
      </c>
      <c r="K155" s="203"/>
      <c r="L155" s="36"/>
      <c r="M155" s="204" t="s">
        <v>1</v>
      </c>
      <c r="N155" s="205" t="s">
        <v>42</v>
      </c>
      <c r="O155" s="68"/>
      <c r="P155" s="206">
        <f t="shared" si="11"/>
        <v>0</v>
      </c>
      <c r="Q155" s="206">
        <v>4.0000000000000003E-5</v>
      </c>
      <c r="R155" s="206">
        <f t="shared" si="12"/>
        <v>1.1646720000000001E-2</v>
      </c>
      <c r="S155" s="206">
        <v>0</v>
      </c>
      <c r="T155" s="207">
        <f t="shared" si="13"/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208" t="s">
        <v>131</v>
      </c>
      <c r="AT155" s="208" t="s">
        <v>127</v>
      </c>
      <c r="AU155" s="208" t="s">
        <v>132</v>
      </c>
      <c r="AY155" s="14" t="s">
        <v>124</v>
      </c>
      <c r="BE155" s="209">
        <f t="shared" si="14"/>
        <v>0</v>
      </c>
      <c r="BF155" s="209">
        <f t="shared" si="15"/>
        <v>0</v>
      </c>
      <c r="BG155" s="209">
        <f t="shared" si="16"/>
        <v>0</v>
      </c>
      <c r="BH155" s="209">
        <f t="shared" si="17"/>
        <v>0</v>
      </c>
      <c r="BI155" s="209">
        <f t="shared" si="18"/>
        <v>0</v>
      </c>
      <c r="BJ155" s="14" t="s">
        <v>132</v>
      </c>
      <c r="BK155" s="209">
        <f t="shared" si="19"/>
        <v>0</v>
      </c>
      <c r="BL155" s="14" t="s">
        <v>131</v>
      </c>
      <c r="BM155" s="208" t="s">
        <v>207</v>
      </c>
    </row>
    <row r="156" spans="1:65" s="2" customFormat="1" ht="16.5" customHeight="1">
      <c r="A156" s="31"/>
      <c r="B156" s="32"/>
      <c r="C156" s="196" t="s">
        <v>208</v>
      </c>
      <c r="D156" s="196" t="s">
        <v>127</v>
      </c>
      <c r="E156" s="197" t="s">
        <v>209</v>
      </c>
      <c r="F156" s="198" t="s">
        <v>210</v>
      </c>
      <c r="G156" s="199" t="s">
        <v>136</v>
      </c>
      <c r="H156" s="200">
        <v>2.0750000000000002</v>
      </c>
      <c r="I156" s="201"/>
      <c r="J156" s="202">
        <f t="shared" si="10"/>
        <v>0</v>
      </c>
      <c r="K156" s="203"/>
      <c r="L156" s="36"/>
      <c r="M156" s="204" t="s">
        <v>1</v>
      </c>
      <c r="N156" s="205" t="s">
        <v>42</v>
      </c>
      <c r="O156" s="68"/>
      <c r="P156" s="206">
        <f t="shared" si="11"/>
        <v>0</v>
      </c>
      <c r="Q156" s="206">
        <v>0</v>
      </c>
      <c r="R156" s="206">
        <f t="shared" si="12"/>
        <v>0</v>
      </c>
      <c r="S156" s="206">
        <v>0.13100000000000001</v>
      </c>
      <c r="T156" s="207">
        <f t="shared" si="13"/>
        <v>0.27182500000000004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208" t="s">
        <v>131</v>
      </c>
      <c r="AT156" s="208" t="s">
        <v>127</v>
      </c>
      <c r="AU156" s="208" t="s">
        <v>132</v>
      </c>
      <c r="AY156" s="14" t="s">
        <v>124</v>
      </c>
      <c r="BE156" s="209">
        <f t="shared" si="14"/>
        <v>0</v>
      </c>
      <c r="BF156" s="209">
        <f t="shared" si="15"/>
        <v>0</v>
      </c>
      <c r="BG156" s="209">
        <f t="shared" si="16"/>
        <v>0</v>
      </c>
      <c r="BH156" s="209">
        <f t="shared" si="17"/>
        <v>0</v>
      </c>
      <c r="BI156" s="209">
        <f t="shared" si="18"/>
        <v>0</v>
      </c>
      <c r="BJ156" s="14" t="s">
        <v>132</v>
      </c>
      <c r="BK156" s="209">
        <f t="shared" si="19"/>
        <v>0</v>
      </c>
      <c r="BL156" s="14" t="s">
        <v>131</v>
      </c>
      <c r="BM156" s="208" t="s">
        <v>211</v>
      </c>
    </row>
    <row r="157" spans="1:65" s="2" customFormat="1" ht="36" customHeight="1">
      <c r="A157" s="31"/>
      <c r="B157" s="32"/>
      <c r="C157" s="196" t="s">
        <v>7</v>
      </c>
      <c r="D157" s="196" t="s">
        <v>127</v>
      </c>
      <c r="E157" s="197" t="s">
        <v>212</v>
      </c>
      <c r="F157" s="198" t="s">
        <v>213</v>
      </c>
      <c r="G157" s="199" t="s">
        <v>181</v>
      </c>
      <c r="H157" s="200">
        <v>0.95</v>
      </c>
      <c r="I157" s="201"/>
      <c r="J157" s="202">
        <f t="shared" si="10"/>
        <v>0</v>
      </c>
      <c r="K157" s="203"/>
      <c r="L157" s="36"/>
      <c r="M157" s="204" t="s">
        <v>1</v>
      </c>
      <c r="N157" s="205" t="s">
        <v>42</v>
      </c>
      <c r="O157" s="68"/>
      <c r="P157" s="206">
        <f t="shared" si="11"/>
        <v>0</v>
      </c>
      <c r="Q157" s="206">
        <v>0</v>
      </c>
      <c r="R157" s="206">
        <f t="shared" si="12"/>
        <v>0</v>
      </c>
      <c r="S157" s="206">
        <v>2.2000000000000002</v>
      </c>
      <c r="T157" s="207">
        <f t="shared" si="13"/>
        <v>2.09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208" t="s">
        <v>131</v>
      </c>
      <c r="AT157" s="208" t="s">
        <v>127</v>
      </c>
      <c r="AU157" s="208" t="s">
        <v>132</v>
      </c>
      <c r="AY157" s="14" t="s">
        <v>124</v>
      </c>
      <c r="BE157" s="209">
        <f t="shared" si="14"/>
        <v>0</v>
      </c>
      <c r="BF157" s="209">
        <f t="shared" si="15"/>
        <v>0</v>
      </c>
      <c r="BG157" s="209">
        <f t="shared" si="16"/>
        <v>0</v>
      </c>
      <c r="BH157" s="209">
        <f t="shared" si="17"/>
        <v>0</v>
      </c>
      <c r="BI157" s="209">
        <f t="shared" si="18"/>
        <v>0</v>
      </c>
      <c r="BJ157" s="14" t="s">
        <v>132</v>
      </c>
      <c r="BK157" s="209">
        <f t="shared" si="19"/>
        <v>0</v>
      </c>
      <c r="BL157" s="14" t="s">
        <v>131</v>
      </c>
      <c r="BM157" s="208" t="s">
        <v>214</v>
      </c>
    </row>
    <row r="158" spans="1:65" s="2" customFormat="1" ht="16.5" customHeight="1">
      <c r="A158" s="31"/>
      <c r="B158" s="32"/>
      <c r="C158" s="196" t="s">
        <v>215</v>
      </c>
      <c r="D158" s="196" t="s">
        <v>127</v>
      </c>
      <c r="E158" s="197" t="s">
        <v>216</v>
      </c>
      <c r="F158" s="198" t="s">
        <v>217</v>
      </c>
      <c r="G158" s="199" t="s">
        <v>136</v>
      </c>
      <c r="H158" s="200">
        <v>1.5760000000000001</v>
      </c>
      <c r="I158" s="201"/>
      <c r="J158" s="202">
        <f t="shared" si="10"/>
        <v>0</v>
      </c>
      <c r="K158" s="203"/>
      <c r="L158" s="36"/>
      <c r="M158" s="204" t="s">
        <v>1</v>
      </c>
      <c r="N158" s="205" t="s">
        <v>42</v>
      </c>
      <c r="O158" s="68"/>
      <c r="P158" s="206">
        <f t="shared" si="11"/>
        <v>0</v>
      </c>
      <c r="Q158" s="206">
        <v>0</v>
      </c>
      <c r="R158" s="206">
        <f t="shared" si="12"/>
        <v>0</v>
      </c>
      <c r="S158" s="206">
        <v>7.5999999999999998E-2</v>
      </c>
      <c r="T158" s="207">
        <f t="shared" si="13"/>
        <v>0.11977600000000001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208" t="s">
        <v>131</v>
      </c>
      <c r="AT158" s="208" t="s">
        <v>127</v>
      </c>
      <c r="AU158" s="208" t="s">
        <v>132</v>
      </c>
      <c r="AY158" s="14" t="s">
        <v>124</v>
      </c>
      <c r="BE158" s="209">
        <f t="shared" si="14"/>
        <v>0</v>
      </c>
      <c r="BF158" s="209">
        <f t="shared" si="15"/>
        <v>0</v>
      </c>
      <c r="BG158" s="209">
        <f t="shared" si="16"/>
        <v>0</v>
      </c>
      <c r="BH158" s="209">
        <f t="shared" si="17"/>
        <v>0</v>
      </c>
      <c r="BI158" s="209">
        <f t="shared" si="18"/>
        <v>0</v>
      </c>
      <c r="BJ158" s="14" t="s">
        <v>132</v>
      </c>
      <c r="BK158" s="209">
        <f t="shared" si="19"/>
        <v>0</v>
      </c>
      <c r="BL158" s="14" t="s">
        <v>131</v>
      </c>
      <c r="BM158" s="208" t="s">
        <v>218</v>
      </c>
    </row>
    <row r="159" spans="1:65" s="2" customFormat="1" ht="24" customHeight="1">
      <c r="A159" s="31"/>
      <c r="B159" s="32"/>
      <c r="C159" s="196" t="s">
        <v>219</v>
      </c>
      <c r="D159" s="196" t="s">
        <v>127</v>
      </c>
      <c r="E159" s="197" t="s">
        <v>220</v>
      </c>
      <c r="F159" s="198" t="s">
        <v>221</v>
      </c>
      <c r="G159" s="199" t="s">
        <v>176</v>
      </c>
      <c r="H159" s="200">
        <v>12</v>
      </c>
      <c r="I159" s="201"/>
      <c r="J159" s="202">
        <f t="shared" si="10"/>
        <v>0</v>
      </c>
      <c r="K159" s="203"/>
      <c r="L159" s="36"/>
      <c r="M159" s="204" t="s">
        <v>1</v>
      </c>
      <c r="N159" s="205" t="s">
        <v>42</v>
      </c>
      <c r="O159" s="68"/>
      <c r="P159" s="206">
        <f t="shared" si="11"/>
        <v>0</v>
      </c>
      <c r="Q159" s="206">
        <v>0</v>
      </c>
      <c r="R159" s="206">
        <f t="shared" si="12"/>
        <v>0</v>
      </c>
      <c r="S159" s="206">
        <v>8.9999999999999993E-3</v>
      </c>
      <c r="T159" s="207">
        <f t="shared" si="13"/>
        <v>0.10799999999999998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208" t="s">
        <v>131</v>
      </c>
      <c r="AT159" s="208" t="s">
        <v>127</v>
      </c>
      <c r="AU159" s="208" t="s">
        <v>132</v>
      </c>
      <c r="AY159" s="14" t="s">
        <v>124</v>
      </c>
      <c r="BE159" s="209">
        <f t="shared" si="14"/>
        <v>0</v>
      </c>
      <c r="BF159" s="209">
        <f t="shared" si="15"/>
        <v>0</v>
      </c>
      <c r="BG159" s="209">
        <f t="shared" si="16"/>
        <v>0</v>
      </c>
      <c r="BH159" s="209">
        <f t="shared" si="17"/>
        <v>0</v>
      </c>
      <c r="BI159" s="209">
        <f t="shared" si="18"/>
        <v>0</v>
      </c>
      <c r="BJ159" s="14" t="s">
        <v>132</v>
      </c>
      <c r="BK159" s="209">
        <f t="shared" si="19"/>
        <v>0</v>
      </c>
      <c r="BL159" s="14" t="s">
        <v>131</v>
      </c>
      <c r="BM159" s="208" t="s">
        <v>222</v>
      </c>
    </row>
    <row r="160" spans="1:65" s="2" customFormat="1" ht="24" customHeight="1">
      <c r="A160" s="31"/>
      <c r="B160" s="32"/>
      <c r="C160" s="196" t="s">
        <v>223</v>
      </c>
      <c r="D160" s="196" t="s">
        <v>127</v>
      </c>
      <c r="E160" s="197" t="s">
        <v>224</v>
      </c>
      <c r="F160" s="198" t="s">
        <v>225</v>
      </c>
      <c r="G160" s="199" t="s">
        <v>176</v>
      </c>
      <c r="H160" s="200">
        <v>1</v>
      </c>
      <c r="I160" s="201"/>
      <c r="J160" s="202">
        <f t="shared" si="10"/>
        <v>0</v>
      </c>
      <c r="K160" s="203"/>
      <c r="L160" s="36"/>
      <c r="M160" s="204" t="s">
        <v>1</v>
      </c>
      <c r="N160" s="205" t="s">
        <v>42</v>
      </c>
      <c r="O160" s="68"/>
      <c r="P160" s="206">
        <f t="shared" si="11"/>
        <v>0</v>
      </c>
      <c r="Q160" s="206">
        <v>0</v>
      </c>
      <c r="R160" s="206">
        <f t="shared" si="12"/>
        <v>0</v>
      </c>
      <c r="S160" s="206">
        <v>0.05</v>
      </c>
      <c r="T160" s="207">
        <f t="shared" si="13"/>
        <v>0.05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208" t="s">
        <v>131</v>
      </c>
      <c r="AT160" s="208" t="s">
        <v>127</v>
      </c>
      <c r="AU160" s="208" t="s">
        <v>132</v>
      </c>
      <c r="AY160" s="14" t="s">
        <v>124</v>
      </c>
      <c r="BE160" s="209">
        <f t="shared" si="14"/>
        <v>0</v>
      </c>
      <c r="BF160" s="209">
        <f t="shared" si="15"/>
        <v>0</v>
      </c>
      <c r="BG160" s="209">
        <f t="shared" si="16"/>
        <v>0</v>
      </c>
      <c r="BH160" s="209">
        <f t="shared" si="17"/>
        <v>0</v>
      </c>
      <c r="BI160" s="209">
        <f t="shared" si="18"/>
        <v>0</v>
      </c>
      <c r="BJ160" s="14" t="s">
        <v>132</v>
      </c>
      <c r="BK160" s="209">
        <f t="shared" si="19"/>
        <v>0</v>
      </c>
      <c r="BL160" s="14" t="s">
        <v>131</v>
      </c>
      <c r="BM160" s="208" t="s">
        <v>226</v>
      </c>
    </row>
    <row r="161" spans="1:65" s="2" customFormat="1" ht="24" customHeight="1">
      <c r="A161" s="31"/>
      <c r="B161" s="32"/>
      <c r="C161" s="196" t="s">
        <v>227</v>
      </c>
      <c r="D161" s="196" t="s">
        <v>127</v>
      </c>
      <c r="E161" s="197" t="s">
        <v>228</v>
      </c>
      <c r="F161" s="198" t="s">
        <v>229</v>
      </c>
      <c r="G161" s="199" t="s">
        <v>176</v>
      </c>
      <c r="H161" s="200">
        <v>4.3</v>
      </c>
      <c r="I161" s="201"/>
      <c r="J161" s="202">
        <f t="shared" si="10"/>
        <v>0</v>
      </c>
      <c r="K161" s="203"/>
      <c r="L161" s="36"/>
      <c r="M161" s="204" t="s">
        <v>1</v>
      </c>
      <c r="N161" s="205" t="s">
        <v>42</v>
      </c>
      <c r="O161" s="68"/>
      <c r="P161" s="206">
        <f t="shared" si="11"/>
        <v>0</v>
      </c>
      <c r="Q161" s="206">
        <v>0</v>
      </c>
      <c r="R161" s="206">
        <f t="shared" si="12"/>
        <v>0</v>
      </c>
      <c r="S161" s="206">
        <v>0.11</v>
      </c>
      <c r="T161" s="207">
        <f t="shared" si="13"/>
        <v>0.47299999999999998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208" t="s">
        <v>131</v>
      </c>
      <c r="AT161" s="208" t="s">
        <v>127</v>
      </c>
      <c r="AU161" s="208" t="s">
        <v>132</v>
      </c>
      <c r="AY161" s="14" t="s">
        <v>124</v>
      </c>
      <c r="BE161" s="209">
        <f t="shared" si="14"/>
        <v>0</v>
      </c>
      <c r="BF161" s="209">
        <f t="shared" si="15"/>
        <v>0</v>
      </c>
      <c r="BG161" s="209">
        <f t="shared" si="16"/>
        <v>0</v>
      </c>
      <c r="BH161" s="209">
        <f t="shared" si="17"/>
        <v>0</v>
      </c>
      <c r="BI161" s="209">
        <f t="shared" si="18"/>
        <v>0</v>
      </c>
      <c r="BJ161" s="14" t="s">
        <v>132</v>
      </c>
      <c r="BK161" s="209">
        <f t="shared" si="19"/>
        <v>0</v>
      </c>
      <c r="BL161" s="14" t="s">
        <v>131</v>
      </c>
      <c r="BM161" s="208" t="s">
        <v>230</v>
      </c>
    </row>
    <row r="162" spans="1:65" s="2" customFormat="1" ht="24" customHeight="1">
      <c r="A162" s="31"/>
      <c r="B162" s="32"/>
      <c r="C162" s="196" t="s">
        <v>231</v>
      </c>
      <c r="D162" s="196" t="s">
        <v>127</v>
      </c>
      <c r="E162" s="197" t="s">
        <v>232</v>
      </c>
      <c r="F162" s="198" t="s">
        <v>233</v>
      </c>
      <c r="G162" s="199" t="s">
        <v>176</v>
      </c>
      <c r="H162" s="200">
        <v>0.9</v>
      </c>
      <c r="I162" s="201"/>
      <c r="J162" s="202">
        <f t="shared" si="10"/>
        <v>0</v>
      </c>
      <c r="K162" s="203"/>
      <c r="L162" s="36"/>
      <c r="M162" s="204" t="s">
        <v>1</v>
      </c>
      <c r="N162" s="205" t="s">
        <v>42</v>
      </c>
      <c r="O162" s="68"/>
      <c r="P162" s="206">
        <f t="shared" si="11"/>
        <v>0</v>
      </c>
      <c r="Q162" s="206">
        <v>9.6000000000000002E-4</v>
      </c>
      <c r="R162" s="206">
        <f t="shared" si="12"/>
        <v>8.6400000000000008E-4</v>
      </c>
      <c r="S162" s="206">
        <v>3.1E-2</v>
      </c>
      <c r="T162" s="207">
        <f t="shared" si="13"/>
        <v>2.7900000000000001E-2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208" t="s">
        <v>131</v>
      </c>
      <c r="AT162" s="208" t="s">
        <v>127</v>
      </c>
      <c r="AU162" s="208" t="s">
        <v>132</v>
      </c>
      <c r="AY162" s="14" t="s">
        <v>124</v>
      </c>
      <c r="BE162" s="209">
        <f t="shared" si="14"/>
        <v>0</v>
      </c>
      <c r="BF162" s="209">
        <f t="shared" si="15"/>
        <v>0</v>
      </c>
      <c r="BG162" s="209">
        <f t="shared" si="16"/>
        <v>0</v>
      </c>
      <c r="BH162" s="209">
        <f t="shared" si="17"/>
        <v>0</v>
      </c>
      <c r="BI162" s="209">
        <f t="shared" si="18"/>
        <v>0</v>
      </c>
      <c r="BJ162" s="14" t="s">
        <v>132</v>
      </c>
      <c r="BK162" s="209">
        <f t="shared" si="19"/>
        <v>0</v>
      </c>
      <c r="BL162" s="14" t="s">
        <v>131</v>
      </c>
      <c r="BM162" s="208" t="s">
        <v>234</v>
      </c>
    </row>
    <row r="163" spans="1:65" s="2" customFormat="1" ht="24" customHeight="1">
      <c r="A163" s="31"/>
      <c r="B163" s="32"/>
      <c r="C163" s="196" t="s">
        <v>235</v>
      </c>
      <c r="D163" s="196" t="s">
        <v>127</v>
      </c>
      <c r="E163" s="197" t="s">
        <v>236</v>
      </c>
      <c r="F163" s="198" t="s">
        <v>237</v>
      </c>
      <c r="G163" s="199" t="s">
        <v>136</v>
      </c>
      <c r="H163" s="200">
        <v>40.1</v>
      </c>
      <c r="I163" s="201"/>
      <c r="J163" s="202">
        <f t="shared" si="10"/>
        <v>0</v>
      </c>
      <c r="K163" s="203"/>
      <c r="L163" s="36"/>
      <c r="M163" s="204" t="s">
        <v>1</v>
      </c>
      <c r="N163" s="205" t="s">
        <v>42</v>
      </c>
      <c r="O163" s="68"/>
      <c r="P163" s="206">
        <f t="shared" si="11"/>
        <v>0</v>
      </c>
      <c r="Q163" s="206">
        <v>0</v>
      </c>
      <c r="R163" s="206">
        <f t="shared" si="12"/>
        <v>0</v>
      </c>
      <c r="S163" s="206">
        <v>0.01</v>
      </c>
      <c r="T163" s="207">
        <f t="shared" si="13"/>
        <v>0.40100000000000002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208" t="s">
        <v>131</v>
      </c>
      <c r="AT163" s="208" t="s">
        <v>127</v>
      </c>
      <c r="AU163" s="208" t="s">
        <v>132</v>
      </c>
      <c r="AY163" s="14" t="s">
        <v>124</v>
      </c>
      <c r="BE163" s="209">
        <f t="shared" si="14"/>
        <v>0</v>
      </c>
      <c r="BF163" s="209">
        <f t="shared" si="15"/>
        <v>0</v>
      </c>
      <c r="BG163" s="209">
        <f t="shared" si="16"/>
        <v>0</v>
      </c>
      <c r="BH163" s="209">
        <f t="shared" si="17"/>
        <v>0</v>
      </c>
      <c r="BI163" s="209">
        <f t="shared" si="18"/>
        <v>0</v>
      </c>
      <c r="BJ163" s="14" t="s">
        <v>132</v>
      </c>
      <c r="BK163" s="209">
        <f t="shared" si="19"/>
        <v>0</v>
      </c>
      <c r="BL163" s="14" t="s">
        <v>131</v>
      </c>
      <c r="BM163" s="208" t="s">
        <v>238</v>
      </c>
    </row>
    <row r="164" spans="1:65" s="2" customFormat="1" ht="24" customHeight="1">
      <c r="A164" s="31"/>
      <c r="B164" s="32"/>
      <c r="C164" s="196" t="s">
        <v>239</v>
      </c>
      <c r="D164" s="196" t="s">
        <v>127</v>
      </c>
      <c r="E164" s="197" t="s">
        <v>240</v>
      </c>
      <c r="F164" s="198" t="s">
        <v>241</v>
      </c>
      <c r="G164" s="199" t="s">
        <v>136</v>
      </c>
      <c r="H164" s="200">
        <v>63.427999999999997</v>
      </c>
      <c r="I164" s="201"/>
      <c r="J164" s="202">
        <f t="shared" si="10"/>
        <v>0</v>
      </c>
      <c r="K164" s="203"/>
      <c r="L164" s="36"/>
      <c r="M164" s="204" t="s">
        <v>1</v>
      </c>
      <c r="N164" s="205" t="s">
        <v>42</v>
      </c>
      <c r="O164" s="68"/>
      <c r="P164" s="206">
        <f t="shared" si="11"/>
        <v>0</v>
      </c>
      <c r="Q164" s="206">
        <v>0</v>
      </c>
      <c r="R164" s="206">
        <f t="shared" si="12"/>
        <v>0</v>
      </c>
      <c r="S164" s="206">
        <v>0.02</v>
      </c>
      <c r="T164" s="207">
        <f t="shared" si="13"/>
        <v>1.2685599999999999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208" t="s">
        <v>131</v>
      </c>
      <c r="AT164" s="208" t="s">
        <v>127</v>
      </c>
      <c r="AU164" s="208" t="s">
        <v>132</v>
      </c>
      <c r="AY164" s="14" t="s">
        <v>124</v>
      </c>
      <c r="BE164" s="209">
        <f t="shared" si="14"/>
        <v>0</v>
      </c>
      <c r="BF164" s="209">
        <f t="shared" si="15"/>
        <v>0</v>
      </c>
      <c r="BG164" s="209">
        <f t="shared" si="16"/>
        <v>0</v>
      </c>
      <c r="BH164" s="209">
        <f t="shared" si="17"/>
        <v>0</v>
      </c>
      <c r="BI164" s="209">
        <f t="shared" si="18"/>
        <v>0</v>
      </c>
      <c r="BJ164" s="14" t="s">
        <v>132</v>
      </c>
      <c r="BK164" s="209">
        <f t="shared" si="19"/>
        <v>0</v>
      </c>
      <c r="BL164" s="14" t="s">
        <v>131</v>
      </c>
      <c r="BM164" s="208" t="s">
        <v>242</v>
      </c>
    </row>
    <row r="165" spans="1:65" s="2" customFormat="1" ht="24" customHeight="1">
      <c r="A165" s="31"/>
      <c r="B165" s="32"/>
      <c r="C165" s="196" t="s">
        <v>243</v>
      </c>
      <c r="D165" s="196" t="s">
        <v>127</v>
      </c>
      <c r="E165" s="197" t="s">
        <v>244</v>
      </c>
      <c r="F165" s="198" t="s">
        <v>245</v>
      </c>
      <c r="G165" s="199" t="s">
        <v>136</v>
      </c>
      <c r="H165" s="200">
        <v>29.925000000000001</v>
      </c>
      <c r="I165" s="201"/>
      <c r="J165" s="202">
        <f t="shared" si="10"/>
        <v>0</v>
      </c>
      <c r="K165" s="203"/>
      <c r="L165" s="36"/>
      <c r="M165" s="204" t="s">
        <v>1</v>
      </c>
      <c r="N165" s="205" t="s">
        <v>42</v>
      </c>
      <c r="O165" s="68"/>
      <c r="P165" s="206">
        <f t="shared" si="11"/>
        <v>0</v>
      </c>
      <c r="Q165" s="206">
        <v>0</v>
      </c>
      <c r="R165" s="206">
        <f t="shared" si="12"/>
        <v>0</v>
      </c>
      <c r="S165" s="206">
        <v>4.5999999999999999E-2</v>
      </c>
      <c r="T165" s="207">
        <f t="shared" si="13"/>
        <v>1.3765499999999999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208" t="s">
        <v>131</v>
      </c>
      <c r="AT165" s="208" t="s">
        <v>127</v>
      </c>
      <c r="AU165" s="208" t="s">
        <v>132</v>
      </c>
      <c r="AY165" s="14" t="s">
        <v>124</v>
      </c>
      <c r="BE165" s="209">
        <f t="shared" si="14"/>
        <v>0</v>
      </c>
      <c r="BF165" s="209">
        <f t="shared" si="15"/>
        <v>0</v>
      </c>
      <c r="BG165" s="209">
        <f t="shared" si="16"/>
        <v>0</v>
      </c>
      <c r="BH165" s="209">
        <f t="shared" si="17"/>
        <v>0</v>
      </c>
      <c r="BI165" s="209">
        <f t="shared" si="18"/>
        <v>0</v>
      </c>
      <c r="BJ165" s="14" t="s">
        <v>132</v>
      </c>
      <c r="BK165" s="209">
        <f t="shared" si="19"/>
        <v>0</v>
      </c>
      <c r="BL165" s="14" t="s">
        <v>131</v>
      </c>
      <c r="BM165" s="208" t="s">
        <v>246</v>
      </c>
    </row>
    <row r="166" spans="1:65" s="2" customFormat="1" ht="24" customHeight="1">
      <c r="A166" s="31"/>
      <c r="B166" s="32"/>
      <c r="C166" s="196" t="s">
        <v>247</v>
      </c>
      <c r="D166" s="196" t="s">
        <v>127</v>
      </c>
      <c r="E166" s="197" t="s">
        <v>248</v>
      </c>
      <c r="F166" s="198" t="s">
        <v>249</v>
      </c>
      <c r="G166" s="199" t="s">
        <v>136</v>
      </c>
      <c r="H166" s="200">
        <v>16.481999999999999</v>
      </c>
      <c r="I166" s="201"/>
      <c r="J166" s="202">
        <f t="shared" si="10"/>
        <v>0</v>
      </c>
      <c r="K166" s="203"/>
      <c r="L166" s="36"/>
      <c r="M166" s="204" t="s">
        <v>1</v>
      </c>
      <c r="N166" s="205" t="s">
        <v>42</v>
      </c>
      <c r="O166" s="68"/>
      <c r="P166" s="206">
        <f t="shared" si="11"/>
        <v>0</v>
      </c>
      <c r="Q166" s="206">
        <v>0</v>
      </c>
      <c r="R166" s="206">
        <f t="shared" si="12"/>
        <v>0</v>
      </c>
      <c r="S166" s="206">
        <v>6.8000000000000005E-2</v>
      </c>
      <c r="T166" s="207">
        <f t="shared" si="13"/>
        <v>1.120776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208" t="s">
        <v>131</v>
      </c>
      <c r="AT166" s="208" t="s">
        <v>127</v>
      </c>
      <c r="AU166" s="208" t="s">
        <v>132</v>
      </c>
      <c r="AY166" s="14" t="s">
        <v>124</v>
      </c>
      <c r="BE166" s="209">
        <f t="shared" si="14"/>
        <v>0</v>
      </c>
      <c r="BF166" s="209">
        <f t="shared" si="15"/>
        <v>0</v>
      </c>
      <c r="BG166" s="209">
        <f t="shared" si="16"/>
        <v>0</v>
      </c>
      <c r="BH166" s="209">
        <f t="shared" si="17"/>
        <v>0</v>
      </c>
      <c r="BI166" s="209">
        <f t="shared" si="18"/>
        <v>0</v>
      </c>
      <c r="BJ166" s="14" t="s">
        <v>132</v>
      </c>
      <c r="BK166" s="209">
        <f t="shared" si="19"/>
        <v>0</v>
      </c>
      <c r="BL166" s="14" t="s">
        <v>131</v>
      </c>
      <c r="BM166" s="208" t="s">
        <v>250</v>
      </c>
    </row>
    <row r="167" spans="1:65" s="12" customFormat="1" ht="22.9" customHeight="1">
      <c r="B167" s="180"/>
      <c r="C167" s="181"/>
      <c r="D167" s="182" t="s">
        <v>75</v>
      </c>
      <c r="E167" s="194" t="s">
        <v>251</v>
      </c>
      <c r="F167" s="194" t="s">
        <v>252</v>
      </c>
      <c r="G167" s="181"/>
      <c r="H167" s="181"/>
      <c r="I167" s="184"/>
      <c r="J167" s="195">
        <f>BK167</f>
        <v>0</v>
      </c>
      <c r="K167" s="181"/>
      <c r="L167" s="186"/>
      <c r="M167" s="187"/>
      <c r="N167" s="188"/>
      <c r="O167" s="188"/>
      <c r="P167" s="189">
        <f>SUM(P168:P171)</f>
        <v>0</v>
      </c>
      <c r="Q167" s="188"/>
      <c r="R167" s="189">
        <f>SUM(R168:R171)</f>
        <v>0</v>
      </c>
      <c r="S167" s="188"/>
      <c r="T167" s="190">
        <f>SUM(T168:T171)</f>
        <v>0</v>
      </c>
      <c r="AR167" s="191" t="s">
        <v>81</v>
      </c>
      <c r="AT167" s="192" t="s">
        <v>75</v>
      </c>
      <c r="AU167" s="192" t="s">
        <v>81</v>
      </c>
      <c r="AY167" s="191" t="s">
        <v>124</v>
      </c>
      <c r="BK167" s="193">
        <f>SUM(BK168:BK171)</f>
        <v>0</v>
      </c>
    </row>
    <row r="168" spans="1:65" s="2" customFormat="1" ht="24" customHeight="1">
      <c r="A168" s="31"/>
      <c r="B168" s="32"/>
      <c r="C168" s="196" t="s">
        <v>253</v>
      </c>
      <c r="D168" s="196" t="s">
        <v>127</v>
      </c>
      <c r="E168" s="197" t="s">
        <v>254</v>
      </c>
      <c r="F168" s="198" t="s">
        <v>255</v>
      </c>
      <c r="G168" s="199" t="s">
        <v>256</v>
      </c>
      <c r="H168" s="200">
        <v>7.9980000000000002</v>
      </c>
      <c r="I168" s="201"/>
      <c r="J168" s="202">
        <f>ROUND(I168*H168,2)</f>
        <v>0</v>
      </c>
      <c r="K168" s="203"/>
      <c r="L168" s="36"/>
      <c r="M168" s="204" t="s">
        <v>1</v>
      </c>
      <c r="N168" s="205" t="s">
        <v>42</v>
      </c>
      <c r="O168" s="68"/>
      <c r="P168" s="206">
        <f>O168*H168</f>
        <v>0</v>
      </c>
      <c r="Q168" s="206">
        <v>0</v>
      </c>
      <c r="R168" s="206">
        <f>Q168*H168</f>
        <v>0</v>
      </c>
      <c r="S168" s="206">
        <v>0</v>
      </c>
      <c r="T168" s="207">
        <f>S168*H168</f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208" t="s">
        <v>131</v>
      </c>
      <c r="AT168" s="208" t="s">
        <v>127</v>
      </c>
      <c r="AU168" s="208" t="s">
        <v>132</v>
      </c>
      <c r="AY168" s="14" t="s">
        <v>124</v>
      </c>
      <c r="BE168" s="209">
        <f>IF(N168="základní",J168,0)</f>
        <v>0</v>
      </c>
      <c r="BF168" s="209">
        <f>IF(N168="snížená",J168,0)</f>
        <v>0</v>
      </c>
      <c r="BG168" s="209">
        <f>IF(N168="zákl. přenesená",J168,0)</f>
        <v>0</v>
      </c>
      <c r="BH168" s="209">
        <f>IF(N168="sníž. přenesená",J168,0)</f>
        <v>0</v>
      </c>
      <c r="BI168" s="209">
        <f>IF(N168="nulová",J168,0)</f>
        <v>0</v>
      </c>
      <c r="BJ168" s="14" t="s">
        <v>132</v>
      </c>
      <c r="BK168" s="209">
        <f>ROUND(I168*H168,2)</f>
        <v>0</v>
      </c>
      <c r="BL168" s="14" t="s">
        <v>131</v>
      </c>
      <c r="BM168" s="208" t="s">
        <v>257</v>
      </c>
    </row>
    <row r="169" spans="1:65" s="2" customFormat="1" ht="24" customHeight="1">
      <c r="A169" s="31"/>
      <c r="B169" s="32"/>
      <c r="C169" s="196" t="s">
        <v>258</v>
      </c>
      <c r="D169" s="196" t="s">
        <v>127</v>
      </c>
      <c r="E169" s="197" t="s">
        <v>259</v>
      </c>
      <c r="F169" s="198" t="s">
        <v>260</v>
      </c>
      <c r="G169" s="199" t="s">
        <v>256</v>
      </c>
      <c r="H169" s="200">
        <v>7.9980000000000002</v>
      </c>
      <c r="I169" s="201"/>
      <c r="J169" s="202">
        <f>ROUND(I169*H169,2)</f>
        <v>0</v>
      </c>
      <c r="K169" s="203"/>
      <c r="L169" s="36"/>
      <c r="M169" s="204" t="s">
        <v>1</v>
      </c>
      <c r="N169" s="205" t="s">
        <v>42</v>
      </c>
      <c r="O169" s="68"/>
      <c r="P169" s="206">
        <f>O169*H169</f>
        <v>0</v>
      </c>
      <c r="Q169" s="206">
        <v>0</v>
      </c>
      <c r="R169" s="206">
        <f>Q169*H169</f>
        <v>0</v>
      </c>
      <c r="S169" s="206">
        <v>0</v>
      </c>
      <c r="T169" s="207">
        <f>S169*H169</f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208" t="s">
        <v>131</v>
      </c>
      <c r="AT169" s="208" t="s">
        <v>127</v>
      </c>
      <c r="AU169" s="208" t="s">
        <v>132</v>
      </c>
      <c r="AY169" s="14" t="s">
        <v>124</v>
      </c>
      <c r="BE169" s="209">
        <f>IF(N169="základní",J169,0)</f>
        <v>0</v>
      </c>
      <c r="BF169" s="209">
        <f>IF(N169="snížená",J169,0)</f>
        <v>0</v>
      </c>
      <c r="BG169" s="209">
        <f>IF(N169="zákl. přenesená",J169,0)</f>
        <v>0</v>
      </c>
      <c r="BH169" s="209">
        <f>IF(N169="sníž. přenesená",J169,0)</f>
        <v>0</v>
      </c>
      <c r="BI169" s="209">
        <f>IF(N169="nulová",J169,0)</f>
        <v>0</v>
      </c>
      <c r="BJ169" s="14" t="s">
        <v>132</v>
      </c>
      <c r="BK169" s="209">
        <f>ROUND(I169*H169,2)</f>
        <v>0</v>
      </c>
      <c r="BL169" s="14" t="s">
        <v>131</v>
      </c>
      <c r="BM169" s="208" t="s">
        <v>261</v>
      </c>
    </row>
    <row r="170" spans="1:65" s="2" customFormat="1" ht="24" customHeight="1">
      <c r="A170" s="31"/>
      <c r="B170" s="32"/>
      <c r="C170" s="196" t="s">
        <v>262</v>
      </c>
      <c r="D170" s="196" t="s">
        <v>127</v>
      </c>
      <c r="E170" s="197" t="s">
        <v>263</v>
      </c>
      <c r="F170" s="198" t="s">
        <v>264</v>
      </c>
      <c r="G170" s="199" t="s">
        <v>256</v>
      </c>
      <c r="H170" s="200">
        <v>79.98</v>
      </c>
      <c r="I170" s="201"/>
      <c r="J170" s="202">
        <f>ROUND(I170*H170,2)</f>
        <v>0</v>
      </c>
      <c r="K170" s="203"/>
      <c r="L170" s="36"/>
      <c r="M170" s="204" t="s">
        <v>1</v>
      </c>
      <c r="N170" s="205" t="s">
        <v>42</v>
      </c>
      <c r="O170" s="68"/>
      <c r="P170" s="206">
        <f>O170*H170</f>
        <v>0</v>
      </c>
      <c r="Q170" s="206">
        <v>0</v>
      </c>
      <c r="R170" s="206">
        <f>Q170*H170</f>
        <v>0</v>
      </c>
      <c r="S170" s="206">
        <v>0</v>
      </c>
      <c r="T170" s="207">
        <f>S170*H170</f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208" t="s">
        <v>131</v>
      </c>
      <c r="AT170" s="208" t="s">
        <v>127</v>
      </c>
      <c r="AU170" s="208" t="s">
        <v>132</v>
      </c>
      <c r="AY170" s="14" t="s">
        <v>124</v>
      </c>
      <c r="BE170" s="209">
        <f>IF(N170="základní",J170,0)</f>
        <v>0</v>
      </c>
      <c r="BF170" s="209">
        <f>IF(N170="snížená",J170,0)</f>
        <v>0</v>
      </c>
      <c r="BG170" s="209">
        <f>IF(N170="zákl. přenesená",J170,0)</f>
        <v>0</v>
      </c>
      <c r="BH170" s="209">
        <f>IF(N170="sníž. přenesená",J170,0)</f>
        <v>0</v>
      </c>
      <c r="BI170" s="209">
        <f>IF(N170="nulová",J170,0)</f>
        <v>0</v>
      </c>
      <c r="BJ170" s="14" t="s">
        <v>132</v>
      </c>
      <c r="BK170" s="209">
        <f>ROUND(I170*H170,2)</f>
        <v>0</v>
      </c>
      <c r="BL170" s="14" t="s">
        <v>131</v>
      </c>
      <c r="BM170" s="208" t="s">
        <v>265</v>
      </c>
    </row>
    <row r="171" spans="1:65" s="2" customFormat="1" ht="24" customHeight="1">
      <c r="A171" s="31"/>
      <c r="B171" s="32"/>
      <c r="C171" s="196" t="s">
        <v>266</v>
      </c>
      <c r="D171" s="196" t="s">
        <v>127</v>
      </c>
      <c r="E171" s="197" t="s">
        <v>267</v>
      </c>
      <c r="F171" s="198" t="s">
        <v>268</v>
      </c>
      <c r="G171" s="199" t="s">
        <v>256</v>
      </c>
      <c r="H171" s="200">
        <v>4.32</v>
      </c>
      <c r="I171" s="201"/>
      <c r="J171" s="202">
        <f>ROUND(I171*H171,2)</f>
        <v>0</v>
      </c>
      <c r="K171" s="203"/>
      <c r="L171" s="36"/>
      <c r="M171" s="204" t="s">
        <v>1</v>
      </c>
      <c r="N171" s="205" t="s">
        <v>42</v>
      </c>
      <c r="O171" s="68"/>
      <c r="P171" s="206">
        <f>O171*H171</f>
        <v>0</v>
      </c>
      <c r="Q171" s="206">
        <v>0</v>
      </c>
      <c r="R171" s="206">
        <f>Q171*H171</f>
        <v>0</v>
      </c>
      <c r="S171" s="206">
        <v>0</v>
      </c>
      <c r="T171" s="207">
        <f>S171*H171</f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208" t="s">
        <v>131</v>
      </c>
      <c r="AT171" s="208" t="s">
        <v>127</v>
      </c>
      <c r="AU171" s="208" t="s">
        <v>132</v>
      </c>
      <c r="AY171" s="14" t="s">
        <v>124</v>
      </c>
      <c r="BE171" s="209">
        <f>IF(N171="základní",J171,0)</f>
        <v>0</v>
      </c>
      <c r="BF171" s="209">
        <f>IF(N171="snížená",J171,0)</f>
        <v>0</v>
      </c>
      <c r="BG171" s="209">
        <f>IF(N171="zákl. přenesená",J171,0)</f>
        <v>0</v>
      </c>
      <c r="BH171" s="209">
        <f>IF(N171="sníž. přenesená",J171,0)</f>
        <v>0</v>
      </c>
      <c r="BI171" s="209">
        <f>IF(N171="nulová",J171,0)</f>
        <v>0</v>
      </c>
      <c r="BJ171" s="14" t="s">
        <v>132</v>
      </c>
      <c r="BK171" s="209">
        <f>ROUND(I171*H171,2)</f>
        <v>0</v>
      </c>
      <c r="BL171" s="14" t="s">
        <v>131</v>
      </c>
      <c r="BM171" s="208" t="s">
        <v>269</v>
      </c>
    </row>
    <row r="172" spans="1:65" s="12" customFormat="1" ht="22.9" customHeight="1">
      <c r="B172" s="180"/>
      <c r="C172" s="181"/>
      <c r="D172" s="182" t="s">
        <v>75</v>
      </c>
      <c r="E172" s="194" t="s">
        <v>270</v>
      </c>
      <c r="F172" s="194" t="s">
        <v>271</v>
      </c>
      <c r="G172" s="181"/>
      <c r="H172" s="181"/>
      <c r="I172" s="184"/>
      <c r="J172" s="195">
        <f>BK172</f>
        <v>0</v>
      </c>
      <c r="K172" s="181"/>
      <c r="L172" s="186"/>
      <c r="M172" s="187"/>
      <c r="N172" s="188"/>
      <c r="O172" s="188"/>
      <c r="P172" s="189">
        <f>P173</f>
        <v>0</v>
      </c>
      <c r="Q172" s="188"/>
      <c r="R172" s="189">
        <f>R173</f>
        <v>0</v>
      </c>
      <c r="S172" s="188"/>
      <c r="T172" s="190">
        <f>T173</f>
        <v>0</v>
      </c>
      <c r="AR172" s="191" t="s">
        <v>81</v>
      </c>
      <c r="AT172" s="192" t="s">
        <v>75</v>
      </c>
      <c r="AU172" s="192" t="s">
        <v>81</v>
      </c>
      <c r="AY172" s="191" t="s">
        <v>124</v>
      </c>
      <c r="BK172" s="193">
        <f>BK173</f>
        <v>0</v>
      </c>
    </row>
    <row r="173" spans="1:65" s="2" customFormat="1" ht="16.5" customHeight="1">
      <c r="A173" s="31"/>
      <c r="B173" s="32"/>
      <c r="C173" s="196" t="s">
        <v>272</v>
      </c>
      <c r="D173" s="196" t="s">
        <v>127</v>
      </c>
      <c r="E173" s="197" t="s">
        <v>273</v>
      </c>
      <c r="F173" s="198" t="s">
        <v>274</v>
      </c>
      <c r="G173" s="199" t="s">
        <v>256</v>
      </c>
      <c r="H173" s="200">
        <v>8.2100000000000009</v>
      </c>
      <c r="I173" s="201"/>
      <c r="J173" s="202">
        <f>ROUND(I173*H173,2)</f>
        <v>0</v>
      </c>
      <c r="K173" s="203"/>
      <c r="L173" s="36"/>
      <c r="M173" s="204" t="s">
        <v>1</v>
      </c>
      <c r="N173" s="205" t="s">
        <v>42</v>
      </c>
      <c r="O173" s="68"/>
      <c r="P173" s="206">
        <f>O173*H173</f>
        <v>0</v>
      </c>
      <c r="Q173" s="206">
        <v>0</v>
      </c>
      <c r="R173" s="206">
        <f>Q173*H173</f>
        <v>0</v>
      </c>
      <c r="S173" s="206">
        <v>0</v>
      </c>
      <c r="T173" s="207">
        <f>S173*H173</f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208" t="s">
        <v>131</v>
      </c>
      <c r="AT173" s="208" t="s">
        <v>127</v>
      </c>
      <c r="AU173" s="208" t="s">
        <v>132</v>
      </c>
      <c r="AY173" s="14" t="s">
        <v>124</v>
      </c>
      <c r="BE173" s="209">
        <f>IF(N173="základní",J173,0)</f>
        <v>0</v>
      </c>
      <c r="BF173" s="209">
        <f>IF(N173="snížená",J173,0)</f>
        <v>0</v>
      </c>
      <c r="BG173" s="209">
        <f>IF(N173="zákl. přenesená",J173,0)</f>
        <v>0</v>
      </c>
      <c r="BH173" s="209">
        <f>IF(N173="sníž. přenesená",J173,0)</f>
        <v>0</v>
      </c>
      <c r="BI173" s="209">
        <f>IF(N173="nulová",J173,0)</f>
        <v>0</v>
      </c>
      <c r="BJ173" s="14" t="s">
        <v>132</v>
      </c>
      <c r="BK173" s="209">
        <f>ROUND(I173*H173,2)</f>
        <v>0</v>
      </c>
      <c r="BL173" s="14" t="s">
        <v>131</v>
      </c>
      <c r="BM173" s="208" t="s">
        <v>275</v>
      </c>
    </row>
    <row r="174" spans="1:65" s="12" customFormat="1" ht="25.9" customHeight="1">
      <c r="B174" s="180"/>
      <c r="C174" s="181"/>
      <c r="D174" s="182" t="s">
        <v>75</v>
      </c>
      <c r="E174" s="183" t="s">
        <v>276</v>
      </c>
      <c r="F174" s="183" t="s">
        <v>277</v>
      </c>
      <c r="G174" s="181"/>
      <c r="H174" s="181"/>
      <c r="I174" s="184"/>
      <c r="J174" s="185">
        <f>BK174</f>
        <v>0</v>
      </c>
      <c r="K174" s="181"/>
      <c r="L174" s="186"/>
      <c r="M174" s="187"/>
      <c r="N174" s="188"/>
      <c r="O174" s="188"/>
      <c r="P174" s="189">
        <f>P175+P183+P185+P187+P189+P191+P195+P206+P210+P218+P228+P232+P248</f>
        <v>0</v>
      </c>
      <c r="Q174" s="188"/>
      <c r="R174" s="189">
        <f>R175+R183+R185+R187+R189+R191+R195+R206+R210+R218+R228+R232+R248</f>
        <v>0.81926407000000001</v>
      </c>
      <c r="S174" s="188"/>
      <c r="T174" s="190">
        <f>T175+T183+T185+T187+T189+T191+T195+T206+T210+T218+T228+T232+T248</f>
        <v>0.69043500000000002</v>
      </c>
      <c r="AR174" s="191" t="s">
        <v>132</v>
      </c>
      <c r="AT174" s="192" t="s">
        <v>75</v>
      </c>
      <c r="AU174" s="192" t="s">
        <v>76</v>
      </c>
      <c r="AY174" s="191" t="s">
        <v>124</v>
      </c>
      <c r="BK174" s="193">
        <f>BK175+BK183+BK185+BK187+BK189+BK191+BK195+BK206+BK210+BK218+BK228+BK232+BK248</f>
        <v>0</v>
      </c>
    </row>
    <row r="175" spans="1:65" s="12" customFormat="1" ht="22.9" customHeight="1">
      <c r="B175" s="180"/>
      <c r="C175" s="181"/>
      <c r="D175" s="182" t="s">
        <v>75</v>
      </c>
      <c r="E175" s="194" t="s">
        <v>278</v>
      </c>
      <c r="F175" s="194" t="s">
        <v>279</v>
      </c>
      <c r="G175" s="181"/>
      <c r="H175" s="181"/>
      <c r="I175" s="184"/>
      <c r="J175" s="195">
        <f>BK175</f>
        <v>0</v>
      </c>
      <c r="K175" s="181"/>
      <c r="L175" s="186"/>
      <c r="M175" s="187"/>
      <c r="N175" s="188"/>
      <c r="O175" s="188"/>
      <c r="P175" s="189">
        <f>SUM(P176:P182)</f>
        <v>0</v>
      </c>
      <c r="Q175" s="188"/>
      <c r="R175" s="189">
        <f>SUM(R176:R182)</f>
        <v>3.1804900000000004E-2</v>
      </c>
      <c r="S175" s="188"/>
      <c r="T175" s="190">
        <f>SUM(T176:T182)</f>
        <v>0</v>
      </c>
      <c r="AR175" s="191" t="s">
        <v>132</v>
      </c>
      <c r="AT175" s="192" t="s">
        <v>75</v>
      </c>
      <c r="AU175" s="192" t="s">
        <v>81</v>
      </c>
      <c r="AY175" s="191" t="s">
        <v>124</v>
      </c>
      <c r="BK175" s="193">
        <f>SUM(BK176:BK182)</f>
        <v>0</v>
      </c>
    </row>
    <row r="176" spans="1:65" s="2" customFormat="1" ht="24" customHeight="1">
      <c r="A176" s="31"/>
      <c r="B176" s="32"/>
      <c r="C176" s="196" t="s">
        <v>280</v>
      </c>
      <c r="D176" s="196" t="s">
        <v>127</v>
      </c>
      <c r="E176" s="197" t="s">
        <v>281</v>
      </c>
      <c r="F176" s="198" t="s">
        <v>282</v>
      </c>
      <c r="G176" s="199" t="s">
        <v>136</v>
      </c>
      <c r="H176" s="200">
        <v>5.827</v>
      </c>
      <c r="I176" s="201"/>
      <c r="J176" s="202">
        <f t="shared" ref="J176:J182" si="20">ROUND(I176*H176,2)</f>
        <v>0</v>
      </c>
      <c r="K176" s="203"/>
      <c r="L176" s="36"/>
      <c r="M176" s="204" t="s">
        <v>1</v>
      </c>
      <c r="N176" s="205" t="s">
        <v>42</v>
      </c>
      <c r="O176" s="68"/>
      <c r="P176" s="206">
        <f t="shared" ref="P176:P182" si="21">O176*H176</f>
        <v>0</v>
      </c>
      <c r="Q176" s="206">
        <v>0</v>
      </c>
      <c r="R176" s="206">
        <f t="shared" ref="R176:R182" si="22">Q176*H176</f>
        <v>0</v>
      </c>
      <c r="S176" s="206">
        <v>0</v>
      </c>
      <c r="T176" s="207">
        <f t="shared" ref="T176:T182" si="23">S176*H176</f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208" t="s">
        <v>190</v>
      </c>
      <c r="AT176" s="208" t="s">
        <v>127</v>
      </c>
      <c r="AU176" s="208" t="s">
        <v>132</v>
      </c>
      <c r="AY176" s="14" t="s">
        <v>124</v>
      </c>
      <c r="BE176" s="209">
        <f t="shared" ref="BE176:BE182" si="24">IF(N176="základní",J176,0)</f>
        <v>0</v>
      </c>
      <c r="BF176" s="209">
        <f t="shared" ref="BF176:BF182" si="25">IF(N176="snížená",J176,0)</f>
        <v>0</v>
      </c>
      <c r="BG176" s="209">
        <f t="shared" ref="BG176:BG182" si="26">IF(N176="zákl. přenesená",J176,0)</f>
        <v>0</v>
      </c>
      <c r="BH176" s="209">
        <f t="shared" ref="BH176:BH182" si="27">IF(N176="sníž. přenesená",J176,0)</f>
        <v>0</v>
      </c>
      <c r="BI176" s="209">
        <f t="shared" ref="BI176:BI182" si="28">IF(N176="nulová",J176,0)</f>
        <v>0</v>
      </c>
      <c r="BJ176" s="14" t="s">
        <v>132</v>
      </c>
      <c r="BK176" s="209">
        <f t="shared" ref="BK176:BK182" si="29">ROUND(I176*H176,2)</f>
        <v>0</v>
      </c>
      <c r="BL176" s="14" t="s">
        <v>190</v>
      </c>
      <c r="BM176" s="208" t="s">
        <v>283</v>
      </c>
    </row>
    <row r="177" spans="1:65" s="2" customFormat="1" ht="16.5" customHeight="1">
      <c r="A177" s="31"/>
      <c r="B177" s="32"/>
      <c r="C177" s="210" t="s">
        <v>284</v>
      </c>
      <c r="D177" s="210" t="s">
        <v>191</v>
      </c>
      <c r="E177" s="211" t="s">
        <v>285</v>
      </c>
      <c r="F177" s="212" t="s">
        <v>286</v>
      </c>
      <c r="G177" s="213" t="s">
        <v>256</v>
      </c>
      <c r="H177" s="214">
        <v>2E-3</v>
      </c>
      <c r="I177" s="215"/>
      <c r="J177" s="216">
        <f t="shared" si="20"/>
        <v>0</v>
      </c>
      <c r="K177" s="217"/>
      <c r="L177" s="218"/>
      <c r="M177" s="219" t="s">
        <v>1</v>
      </c>
      <c r="N177" s="220" t="s">
        <v>42</v>
      </c>
      <c r="O177" s="68"/>
      <c r="P177" s="206">
        <f t="shared" si="21"/>
        <v>0</v>
      </c>
      <c r="Q177" s="206">
        <v>1</v>
      </c>
      <c r="R177" s="206">
        <f t="shared" si="22"/>
        <v>2E-3</v>
      </c>
      <c r="S177" s="206">
        <v>0</v>
      </c>
      <c r="T177" s="207">
        <f t="shared" si="23"/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208" t="s">
        <v>258</v>
      </c>
      <c r="AT177" s="208" t="s">
        <v>191</v>
      </c>
      <c r="AU177" s="208" t="s">
        <v>132</v>
      </c>
      <c r="AY177" s="14" t="s">
        <v>124</v>
      </c>
      <c r="BE177" s="209">
        <f t="shared" si="24"/>
        <v>0</v>
      </c>
      <c r="BF177" s="209">
        <f t="shared" si="25"/>
        <v>0</v>
      </c>
      <c r="BG177" s="209">
        <f t="shared" si="26"/>
        <v>0</v>
      </c>
      <c r="BH177" s="209">
        <f t="shared" si="27"/>
        <v>0</v>
      </c>
      <c r="BI177" s="209">
        <f t="shared" si="28"/>
        <v>0</v>
      </c>
      <c r="BJ177" s="14" t="s">
        <v>132</v>
      </c>
      <c r="BK177" s="209">
        <f t="shared" si="29"/>
        <v>0</v>
      </c>
      <c r="BL177" s="14" t="s">
        <v>190</v>
      </c>
      <c r="BM177" s="208" t="s">
        <v>287</v>
      </c>
    </row>
    <row r="178" spans="1:65" s="2" customFormat="1" ht="24" customHeight="1">
      <c r="A178" s="31"/>
      <c r="B178" s="32"/>
      <c r="C178" s="196" t="s">
        <v>288</v>
      </c>
      <c r="D178" s="196" t="s">
        <v>127</v>
      </c>
      <c r="E178" s="197" t="s">
        <v>289</v>
      </c>
      <c r="F178" s="198" t="s">
        <v>290</v>
      </c>
      <c r="G178" s="199" t="s">
        <v>136</v>
      </c>
      <c r="H178" s="200">
        <v>5.827</v>
      </c>
      <c r="I178" s="201"/>
      <c r="J178" s="202">
        <f t="shared" si="20"/>
        <v>0</v>
      </c>
      <c r="K178" s="203"/>
      <c r="L178" s="36"/>
      <c r="M178" s="204" t="s">
        <v>1</v>
      </c>
      <c r="N178" s="205" t="s">
        <v>42</v>
      </c>
      <c r="O178" s="68"/>
      <c r="P178" s="206">
        <f t="shared" si="21"/>
        <v>0</v>
      </c>
      <c r="Q178" s="206">
        <v>4.0000000000000002E-4</v>
      </c>
      <c r="R178" s="206">
        <f t="shared" si="22"/>
        <v>2.3308000000000001E-3</v>
      </c>
      <c r="S178" s="206">
        <v>0</v>
      </c>
      <c r="T178" s="207">
        <f t="shared" si="23"/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208" t="s">
        <v>190</v>
      </c>
      <c r="AT178" s="208" t="s">
        <v>127</v>
      </c>
      <c r="AU178" s="208" t="s">
        <v>132</v>
      </c>
      <c r="AY178" s="14" t="s">
        <v>124</v>
      </c>
      <c r="BE178" s="209">
        <f t="shared" si="24"/>
        <v>0</v>
      </c>
      <c r="BF178" s="209">
        <f t="shared" si="25"/>
        <v>0</v>
      </c>
      <c r="BG178" s="209">
        <f t="shared" si="26"/>
        <v>0</v>
      </c>
      <c r="BH178" s="209">
        <f t="shared" si="27"/>
        <v>0</v>
      </c>
      <c r="BI178" s="209">
        <f t="shared" si="28"/>
        <v>0</v>
      </c>
      <c r="BJ178" s="14" t="s">
        <v>132</v>
      </c>
      <c r="BK178" s="209">
        <f t="shared" si="29"/>
        <v>0</v>
      </c>
      <c r="BL178" s="14" t="s">
        <v>190</v>
      </c>
      <c r="BM178" s="208" t="s">
        <v>291</v>
      </c>
    </row>
    <row r="179" spans="1:65" s="2" customFormat="1" ht="36" customHeight="1">
      <c r="A179" s="31"/>
      <c r="B179" s="32"/>
      <c r="C179" s="210" t="s">
        <v>292</v>
      </c>
      <c r="D179" s="210" t="s">
        <v>191</v>
      </c>
      <c r="E179" s="211" t="s">
        <v>293</v>
      </c>
      <c r="F179" s="212" t="s">
        <v>294</v>
      </c>
      <c r="G179" s="213" t="s">
        <v>136</v>
      </c>
      <c r="H179" s="214">
        <v>6.7009999999999996</v>
      </c>
      <c r="I179" s="215"/>
      <c r="J179" s="216">
        <f t="shared" si="20"/>
        <v>0</v>
      </c>
      <c r="K179" s="217"/>
      <c r="L179" s="218"/>
      <c r="M179" s="219" t="s">
        <v>1</v>
      </c>
      <c r="N179" s="220" t="s">
        <v>42</v>
      </c>
      <c r="O179" s="68"/>
      <c r="P179" s="206">
        <f t="shared" si="21"/>
        <v>0</v>
      </c>
      <c r="Q179" s="206">
        <v>4.1000000000000003E-3</v>
      </c>
      <c r="R179" s="206">
        <f t="shared" si="22"/>
        <v>2.7474100000000001E-2</v>
      </c>
      <c r="S179" s="206">
        <v>0</v>
      </c>
      <c r="T179" s="207">
        <f t="shared" si="23"/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208" t="s">
        <v>258</v>
      </c>
      <c r="AT179" s="208" t="s">
        <v>191</v>
      </c>
      <c r="AU179" s="208" t="s">
        <v>132</v>
      </c>
      <c r="AY179" s="14" t="s">
        <v>124</v>
      </c>
      <c r="BE179" s="209">
        <f t="shared" si="24"/>
        <v>0</v>
      </c>
      <c r="BF179" s="209">
        <f t="shared" si="25"/>
        <v>0</v>
      </c>
      <c r="BG179" s="209">
        <f t="shared" si="26"/>
        <v>0</v>
      </c>
      <c r="BH179" s="209">
        <f t="shared" si="27"/>
        <v>0</v>
      </c>
      <c r="BI179" s="209">
        <f t="shared" si="28"/>
        <v>0</v>
      </c>
      <c r="BJ179" s="14" t="s">
        <v>132</v>
      </c>
      <c r="BK179" s="209">
        <f t="shared" si="29"/>
        <v>0</v>
      </c>
      <c r="BL179" s="14" t="s">
        <v>190</v>
      </c>
      <c r="BM179" s="208" t="s">
        <v>295</v>
      </c>
    </row>
    <row r="180" spans="1:65" s="2" customFormat="1" ht="24" customHeight="1">
      <c r="A180" s="31"/>
      <c r="B180" s="32"/>
      <c r="C180" s="196" t="s">
        <v>296</v>
      </c>
      <c r="D180" s="196" t="s">
        <v>127</v>
      </c>
      <c r="E180" s="197" t="s">
        <v>297</v>
      </c>
      <c r="F180" s="198" t="s">
        <v>298</v>
      </c>
      <c r="G180" s="199" t="s">
        <v>136</v>
      </c>
      <c r="H180" s="200">
        <v>5.827</v>
      </c>
      <c r="I180" s="201"/>
      <c r="J180" s="202">
        <f t="shared" si="20"/>
        <v>0</v>
      </c>
      <c r="K180" s="203"/>
      <c r="L180" s="36"/>
      <c r="M180" s="204" t="s">
        <v>1</v>
      </c>
      <c r="N180" s="205" t="s">
        <v>42</v>
      </c>
      <c r="O180" s="68"/>
      <c r="P180" s="206">
        <f t="shared" si="21"/>
        <v>0</v>
      </c>
      <c r="Q180" s="206">
        <v>0</v>
      </c>
      <c r="R180" s="206">
        <f t="shared" si="22"/>
        <v>0</v>
      </c>
      <c r="S180" s="206">
        <v>0</v>
      </c>
      <c r="T180" s="207">
        <f t="shared" si="23"/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208" t="s">
        <v>190</v>
      </c>
      <c r="AT180" s="208" t="s">
        <v>127</v>
      </c>
      <c r="AU180" s="208" t="s">
        <v>132</v>
      </c>
      <c r="AY180" s="14" t="s">
        <v>124</v>
      </c>
      <c r="BE180" s="209">
        <f t="shared" si="24"/>
        <v>0</v>
      </c>
      <c r="BF180" s="209">
        <f t="shared" si="25"/>
        <v>0</v>
      </c>
      <c r="BG180" s="209">
        <f t="shared" si="26"/>
        <v>0</v>
      </c>
      <c r="BH180" s="209">
        <f t="shared" si="27"/>
        <v>0</v>
      </c>
      <c r="BI180" s="209">
        <f t="shared" si="28"/>
        <v>0</v>
      </c>
      <c r="BJ180" s="14" t="s">
        <v>132</v>
      </c>
      <c r="BK180" s="209">
        <f t="shared" si="29"/>
        <v>0</v>
      </c>
      <c r="BL180" s="14" t="s">
        <v>190</v>
      </c>
      <c r="BM180" s="208" t="s">
        <v>299</v>
      </c>
    </row>
    <row r="181" spans="1:65" s="2" customFormat="1" ht="24" customHeight="1">
      <c r="A181" s="31"/>
      <c r="B181" s="32"/>
      <c r="C181" s="196" t="s">
        <v>300</v>
      </c>
      <c r="D181" s="196" t="s">
        <v>127</v>
      </c>
      <c r="E181" s="197" t="s">
        <v>301</v>
      </c>
      <c r="F181" s="198" t="s">
        <v>302</v>
      </c>
      <c r="G181" s="199" t="s">
        <v>136</v>
      </c>
      <c r="H181" s="200">
        <v>5.827</v>
      </c>
      <c r="I181" s="201"/>
      <c r="J181" s="202">
        <f t="shared" si="20"/>
        <v>0</v>
      </c>
      <c r="K181" s="203"/>
      <c r="L181" s="36"/>
      <c r="M181" s="204" t="s">
        <v>1</v>
      </c>
      <c r="N181" s="205" t="s">
        <v>42</v>
      </c>
      <c r="O181" s="68"/>
      <c r="P181" s="206">
        <f t="shared" si="21"/>
        <v>0</v>
      </c>
      <c r="Q181" s="206">
        <v>0</v>
      </c>
      <c r="R181" s="206">
        <f t="shared" si="22"/>
        <v>0</v>
      </c>
      <c r="S181" s="206">
        <v>0</v>
      </c>
      <c r="T181" s="207">
        <f t="shared" si="23"/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208" t="s">
        <v>190</v>
      </c>
      <c r="AT181" s="208" t="s">
        <v>127</v>
      </c>
      <c r="AU181" s="208" t="s">
        <v>132</v>
      </c>
      <c r="AY181" s="14" t="s">
        <v>124</v>
      </c>
      <c r="BE181" s="209">
        <f t="shared" si="24"/>
        <v>0</v>
      </c>
      <c r="BF181" s="209">
        <f t="shared" si="25"/>
        <v>0</v>
      </c>
      <c r="BG181" s="209">
        <f t="shared" si="26"/>
        <v>0</v>
      </c>
      <c r="BH181" s="209">
        <f t="shared" si="27"/>
        <v>0</v>
      </c>
      <c r="BI181" s="209">
        <f t="shared" si="28"/>
        <v>0</v>
      </c>
      <c r="BJ181" s="14" t="s">
        <v>132</v>
      </c>
      <c r="BK181" s="209">
        <f t="shared" si="29"/>
        <v>0</v>
      </c>
      <c r="BL181" s="14" t="s">
        <v>190</v>
      </c>
      <c r="BM181" s="208" t="s">
        <v>303</v>
      </c>
    </row>
    <row r="182" spans="1:65" s="2" customFormat="1" ht="24" customHeight="1">
      <c r="A182" s="31"/>
      <c r="B182" s="32"/>
      <c r="C182" s="196" t="s">
        <v>304</v>
      </c>
      <c r="D182" s="196" t="s">
        <v>127</v>
      </c>
      <c r="E182" s="197" t="s">
        <v>305</v>
      </c>
      <c r="F182" s="198" t="s">
        <v>306</v>
      </c>
      <c r="G182" s="199" t="s">
        <v>307</v>
      </c>
      <c r="H182" s="221"/>
      <c r="I182" s="201"/>
      <c r="J182" s="202">
        <f t="shared" si="20"/>
        <v>0</v>
      </c>
      <c r="K182" s="203"/>
      <c r="L182" s="36"/>
      <c r="M182" s="204" t="s">
        <v>1</v>
      </c>
      <c r="N182" s="205" t="s">
        <v>42</v>
      </c>
      <c r="O182" s="68"/>
      <c r="P182" s="206">
        <f t="shared" si="21"/>
        <v>0</v>
      </c>
      <c r="Q182" s="206">
        <v>0</v>
      </c>
      <c r="R182" s="206">
        <f t="shared" si="22"/>
        <v>0</v>
      </c>
      <c r="S182" s="206">
        <v>0</v>
      </c>
      <c r="T182" s="207">
        <f t="shared" si="23"/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208" t="s">
        <v>190</v>
      </c>
      <c r="AT182" s="208" t="s">
        <v>127</v>
      </c>
      <c r="AU182" s="208" t="s">
        <v>132</v>
      </c>
      <c r="AY182" s="14" t="s">
        <v>124</v>
      </c>
      <c r="BE182" s="209">
        <f t="shared" si="24"/>
        <v>0</v>
      </c>
      <c r="BF182" s="209">
        <f t="shared" si="25"/>
        <v>0</v>
      </c>
      <c r="BG182" s="209">
        <f t="shared" si="26"/>
        <v>0</v>
      </c>
      <c r="BH182" s="209">
        <f t="shared" si="27"/>
        <v>0</v>
      </c>
      <c r="BI182" s="209">
        <f t="shared" si="28"/>
        <v>0</v>
      </c>
      <c r="BJ182" s="14" t="s">
        <v>132</v>
      </c>
      <c r="BK182" s="209">
        <f t="shared" si="29"/>
        <v>0</v>
      </c>
      <c r="BL182" s="14" t="s">
        <v>190</v>
      </c>
      <c r="BM182" s="208" t="s">
        <v>308</v>
      </c>
    </row>
    <row r="183" spans="1:65" s="12" customFormat="1" ht="22.9" customHeight="1">
      <c r="B183" s="180"/>
      <c r="C183" s="181"/>
      <c r="D183" s="182" t="s">
        <v>75</v>
      </c>
      <c r="E183" s="194" t="s">
        <v>309</v>
      </c>
      <c r="F183" s="194" t="s">
        <v>310</v>
      </c>
      <c r="G183" s="181"/>
      <c r="H183" s="181"/>
      <c r="I183" s="184"/>
      <c r="J183" s="195">
        <f>BK183</f>
        <v>0</v>
      </c>
      <c r="K183" s="181"/>
      <c r="L183" s="186"/>
      <c r="M183" s="187"/>
      <c r="N183" s="188"/>
      <c r="O183" s="188"/>
      <c r="P183" s="189">
        <f>P184</f>
        <v>0</v>
      </c>
      <c r="Q183" s="188"/>
      <c r="R183" s="189">
        <f>R184</f>
        <v>0</v>
      </c>
      <c r="S183" s="188"/>
      <c r="T183" s="190">
        <f>T184</f>
        <v>0</v>
      </c>
      <c r="AR183" s="191" t="s">
        <v>132</v>
      </c>
      <c r="AT183" s="192" t="s">
        <v>75</v>
      </c>
      <c r="AU183" s="192" t="s">
        <v>81</v>
      </c>
      <c r="AY183" s="191" t="s">
        <v>124</v>
      </c>
      <c r="BK183" s="193">
        <f>BK184</f>
        <v>0</v>
      </c>
    </row>
    <row r="184" spans="1:65" s="2" customFormat="1" ht="24" customHeight="1">
      <c r="A184" s="31"/>
      <c r="B184" s="32"/>
      <c r="C184" s="196" t="s">
        <v>311</v>
      </c>
      <c r="D184" s="196" t="s">
        <v>127</v>
      </c>
      <c r="E184" s="197" t="s">
        <v>312</v>
      </c>
      <c r="F184" s="198" t="s">
        <v>313</v>
      </c>
      <c r="G184" s="199" t="s">
        <v>314</v>
      </c>
      <c r="H184" s="200">
        <v>1</v>
      </c>
      <c r="I184" s="201"/>
      <c r="J184" s="202">
        <f>ROUND(I184*H184,2)</f>
        <v>0</v>
      </c>
      <c r="K184" s="203"/>
      <c r="L184" s="36"/>
      <c r="M184" s="204" t="s">
        <v>1</v>
      </c>
      <c r="N184" s="205" t="s">
        <v>42</v>
      </c>
      <c r="O184" s="68"/>
      <c r="P184" s="206">
        <f>O184*H184</f>
        <v>0</v>
      </c>
      <c r="Q184" s="206">
        <v>0</v>
      </c>
      <c r="R184" s="206">
        <f>Q184*H184</f>
        <v>0</v>
      </c>
      <c r="S184" s="206">
        <v>0</v>
      </c>
      <c r="T184" s="207">
        <f>S184*H184</f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208" t="s">
        <v>190</v>
      </c>
      <c r="AT184" s="208" t="s">
        <v>127</v>
      </c>
      <c r="AU184" s="208" t="s">
        <v>132</v>
      </c>
      <c r="AY184" s="14" t="s">
        <v>124</v>
      </c>
      <c r="BE184" s="209">
        <f>IF(N184="základní",J184,0)</f>
        <v>0</v>
      </c>
      <c r="BF184" s="209">
        <f>IF(N184="snížená",J184,0)</f>
        <v>0</v>
      </c>
      <c r="BG184" s="209">
        <f>IF(N184="zákl. přenesená",J184,0)</f>
        <v>0</v>
      </c>
      <c r="BH184" s="209">
        <f>IF(N184="sníž. přenesená",J184,0)</f>
        <v>0</v>
      </c>
      <c r="BI184" s="209">
        <f>IF(N184="nulová",J184,0)</f>
        <v>0</v>
      </c>
      <c r="BJ184" s="14" t="s">
        <v>132</v>
      </c>
      <c r="BK184" s="209">
        <f>ROUND(I184*H184,2)</f>
        <v>0</v>
      </c>
      <c r="BL184" s="14" t="s">
        <v>190</v>
      </c>
      <c r="BM184" s="208" t="s">
        <v>315</v>
      </c>
    </row>
    <row r="185" spans="1:65" s="12" customFormat="1" ht="22.9" customHeight="1">
      <c r="B185" s="180"/>
      <c r="C185" s="181"/>
      <c r="D185" s="182" t="s">
        <v>75</v>
      </c>
      <c r="E185" s="194" t="s">
        <v>316</v>
      </c>
      <c r="F185" s="194" t="s">
        <v>317</v>
      </c>
      <c r="G185" s="181"/>
      <c r="H185" s="181"/>
      <c r="I185" s="184"/>
      <c r="J185" s="195">
        <f>BK185</f>
        <v>0</v>
      </c>
      <c r="K185" s="181"/>
      <c r="L185" s="186"/>
      <c r="M185" s="187"/>
      <c r="N185" s="188"/>
      <c r="O185" s="188"/>
      <c r="P185" s="189">
        <f>P186</f>
        <v>0</v>
      </c>
      <c r="Q185" s="188"/>
      <c r="R185" s="189">
        <f>R186</f>
        <v>0</v>
      </c>
      <c r="S185" s="188"/>
      <c r="T185" s="190">
        <f>T186</f>
        <v>0</v>
      </c>
      <c r="AR185" s="191" t="s">
        <v>132</v>
      </c>
      <c r="AT185" s="192" t="s">
        <v>75</v>
      </c>
      <c r="AU185" s="192" t="s">
        <v>81</v>
      </c>
      <c r="AY185" s="191" t="s">
        <v>124</v>
      </c>
      <c r="BK185" s="193">
        <f>BK186</f>
        <v>0</v>
      </c>
    </row>
    <row r="186" spans="1:65" s="2" customFormat="1" ht="16.5" customHeight="1">
      <c r="A186" s="31"/>
      <c r="B186" s="32"/>
      <c r="C186" s="196" t="s">
        <v>318</v>
      </c>
      <c r="D186" s="196" t="s">
        <v>127</v>
      </c>
      <c r="E186" s="197" t="s">
        <v>319</v>
      </c>
      <c r="F186" s="198" t="s">
        <v>320</v>
      </c>
      <c r="G186" s="199" t="s">
        <v>314</v>
      </c>
      <c r="H186" s="200">
        <v>1</v>
      </c>
      <c r="I186" s="201"/>
      <c r="J186" s="202">
        <f>ROUND(I186*H186,2)</f>
        <v>0</v>
      </c>
      <c r="K186" s="203"/>
      <c r="L186" s="36"/>
      <c r="M186" s="204" t="s">
        <v>1</v>
      </c>
      <c r="N186" s="205" t="s">
        <v>42</v>
      </c>
      <c r="O186" s="68"/>
      <c r="P186" s="206">
        <f>O186*H186</f>
        <v>0</v>
      </c>
      <c r="Q186" s="206">
        <v>0</v>
      </c>
      <c r="R186" s="206">
        <f>Q186*H186</f>
        <v>0</v>
      </c>
      <c r="S186" s="206">
        <v>0</v>
      </c>
      <c r="T186" s="207">
        <f>S186*H186</f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208" t="s">
        <v>190</v>
      </c>
      <c r="AT186" s="208" t="s">
        <v>127</v>
      </c>
      <c r="AU186" s="208" t="s">
        <v>132</v>
      </c>
      <c r="AY186" s="14" t="s">
        <v>124</v>
      </c>
      <c r="BE186" s="209">
        <f>IF(N186="základní",J186,0)</f>
        <v>0</v>
      </c>
      <c r="BF186" s="209">
        <f>IF(N186="snížená",J186,0)</f>
        <v>0</v>
      </c>
      <c r="BG186" s="209">
        <f>IF(N186="zákl. přenesená",J186,0)</f>
        <v>0</v>
      </c>
      <c r="BH186" s="209">
        <f>IF(N186="sníž. přenesená",J186,0)</f>
        <v>0</v>
      </c>
      <c r="BI186" s="209">
        <f>IF(N186="nulová",J186,0)</f>
        <v>0</v>
      </c>
      <c r="BJ186" s="14" t="s">
        <v>132</v>
      </c>
      <c r="BK186" s="209">
        <f>ROUND(I186*H186,2)</f>
        <v>0</v>
      </c>
      <c r="BL186" s="14" t="s">
        <v>190</v>
      </c>
      <c r="BM186" s="208" t="s">
        <v>321</v>
      </c>
    </row>
    <row r="187" spans="1:65" s="12" customFormat="1" ht="22.9" customHeight="1">
      <c r="B187" s="180"/>
      <c r="C187" s="181"/>
      <c r="D187" s="182" t="s">
        <v>75</v>
      </c>
      <c r="E187" s="194" t="s">
        <v>322</v>
      </c>
      <c r="F187" s="194" t="s">
        <v>323</v>
      </c>
      <c r="G187" s="181"/>
      <c r="H187" s="181"/>
      <c r="I187" s="184"/>
      <c r="J187" s="195">
        <f>BK187</f>
        <v>0</v>
      </c>
      <c r="K187" s="181"/>
      <c r="L187" s="186"/>
      <c r="M187" s="187"/>
      <c r="N187" s="188"/>
      <c r="O187" s="188"/>
      <c r="P187" s="189">
        <f>P188</f>
        <v>0</v>
      </c>
      <c r="Q187" s="188"/>
      <c r="R187" s="189">
        <f>R188</f>
        <v>0</v>
      </c>
      <c r="S187" s="188"/>
      <c r="T187" s="190">
        <f>T188</f>
        <v>0</v>
      </c>
      <c r="AR187" s="191" t="s">
        <v>132</v>
      </c>
      <c r="AT187" s="192" t="s">
        <v>75</v>
      </c>
      <c r="AU187" s="192" t="s">
        <v>81</v>
      </c>
      <c r="AY187" s="191" t="s">
        <v>124</v>
      </c>
      <c r="BK187" s="193">
        <f>BK188</f>
        <v>0</v>
      </c>
    </row>
    <row r="188" spans="1:65" s="2" customFormat="1" ht="16.5" customHeight="1">
      <c r="A188" s="31"/>
      <c r="B188" s="32"/>
      <c r="C188" s="196" t="s">
        <v>324</v>
      </c>
      <c r="D188" s="196" t="s">
        <v>127</v>
      </c>
      <c r="E188" s="197" t="s">
        <v>325</v>
      </c>
      <c r="F188" s="198" t="s">
        <v>326</v>
      </c>
      <c r="G188" s="199" t="s">
        <v>314</v>
      </c>
      <c r="H188" s="200">
        <v>1</v>
      </c>
      <c r="I188" s="201"/>
      <c r="J188" s="202">
        <f>ROUND(I188*H188,2)</f>
        <v>0</v>
      </c>
      <c r="K188" s="203"/>
      <c r="L188" s="36"/>
      <c r="M188" s="204" t="s">
        <v>1</v>
      </c>
      <c r="N188" s="205" t="s">
        <v>42</v>
      </c>
      <c r="O188" s="68"/>
      <c r="P188" s="206">
        <f>O188*H188</f>
        <v>0</v>
      </c>
      <c r="Q188" s="206">
        <v>0</v>
      </c>
      <c r="R188" s="206">
        <f>Q188*H188</f>
        <v>0</v>
      </c>
      <c r="S188" s="206">
        <v>0</v>
      </c>
      <c r="T188" s="207">
        <f>S188*H188</f>
        <v>0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208" t="s">
        <v>190</v>
      </c>
      <c r="AT188" s="208" t="s">
        <v>127</v>
      </c>
      <c r="AU188" s="208" t="s">
        <v>132</v>
      </c>
      <c r="AY188" s="14" t="s">
        <v>124</v>
      </c>
      <c r="BE188" s="209">
        <f>IF(N188="základní",J188,0)</f>
        <v>0</v>
      </c>
      <c r="BF188" s="209">
        <f>IF(N188="snížená",J188,0)</f>
        <v>0</v>
      </c>
      <c r="BG188" s="209">
        <f>IF(N188="zákl. přenesená",J188,0)</f>
        <v>0</v>
      </c>
      <c r="BH188" s="209">
        <f>IF(N188="sníž. přenesená",J188,0)</f>
        <v>0</v>
      </c>
      <c r="BI188" s="209">
        <f>IF(N188="nulová",J188,0)</f>
        <v>0</v>
      </c>
      <c r="BJ188" s="14" t="s">
        <v>132</v>
      </c>
      <c r="BK188" s="209">
        <f>ROUND(I188*H188,2)</f>
        <v>0</v>
      </c>
      <c r="BL188" s="14" t="s">
        <v>190</v>
      </c>
      <c r="BM188" s="208" t="s">
        <v>327</v>
      </c>
    </row>
    <row r="189" spans="1:65" s="12" customFormat="1" ht="22.9" customHeight="1">
      <c r="B189" s="180"/>
      <c r="C189" s="181"/>
      <c r="D189" s="182" t="s">
        <v>75</v>
      </c>
      <c r="E189" s="194" t="s">
        <v>328</v>
      </c>
      <c r="F189" s="194" t="s">
        <v>329</v>
      </c>
      <c r="G189" s="181"/>
      <c r="H189" s="181"/>
      <c r="I189" s="184"/>
      <c r="J189" s="195">
        <f>BK189</f>
        <v>0</v>
      </c>
      <c r="K189" s="181"/>
      <c r="L189" s="186"/>
      <c r="M189" s="187"/>
      <c r="N189" s="188"/>
      <c r="O189" s="188"/>
      <c r="P189" s="189">
        <f>P190</f>
        <v>0</v>
      </c>
      <c r="Q189" s="188"/>
      <c r="R189" s="189">
        <f>R190</f>
        <v>0</v>
      </c>
      <c r="S189" s="188"/>
      <c r="T189" s="190">
        <f>T190</f>
        <v>0</v>
      </c>
      <c r="AR189" s="191" t="s">
        <v>132</v>
      </c>
      <c r="AT189" s="192" t="s">
        <v>75</v>
      </c>
      <c r="AU189" s="192" t="s">
        <v>81</v>
      </c>
      <c r="AY189" s="191" t="s">
        <v>124</v>
      </c>
      <c r="BK189" s="193">
        <f>BK190</f>
        <v>0</v>
      </c>
    </row>
    <row r="190" spans="1:65" s="2" customFormat="1" ht="16.5" customHeight="1">
      <c r="A190" s="31"/>
      <c r="B190" s="32"/>
      <c r="C190" s="196" t="s">
        <v>330</v>
      </c>
      <c r="D190" s="196" t="s">
        <v>127</v>
      </c>
      <c r="E190" s="197" t="s">
        <v>331</v>
      </c>
      <c r="F190" s="198" t="s">
        <v>332</v>
      </c>
      <c r="G190" s="199" t="s">
        <v>314</v>
      </c>
      <c r="H190" s="200">
        <v>1</v>
      </c>
      <c r="I190" s="201"/>
      <c r="J190" s="202">
        <f>ROUND(I190*H190,2)</f>
        <v>0</v>
      </c>
      <c r="K190" s="203"/>
      <c r="L190" s="36"/>
      <c r="M190" s="204" t="s">
        <v>1</v>
      </c>
      <c r="N190" s="205" t="s">
        <v>42</v>
      </c>
      <c r="O190" s="68"/>
      <c r="P190" s="206">
        <f>O190*H190</f>
        <v>0</v>
      </c>
      <c r="Q190" s="206">
        <v>0</v>
      </c>
      <c r="R190" s="206">
        <f>Q190*H190</f>
        <v>0</v>
      </c>
      <c r="S190" s="206">
        <v>0</v>
      </c>
      <c r="T190" s="207">
        <f>S190*H190</f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208" t="s">
        <v>190</v>
      </c>
      <c r="AT190" s="208" t="s">
        <v>127</v>
      </c>
      <c r="AU190" s="208" t="s">
        <v>132</v>
      </c>
      <c r="AY190" s="14" t="s">
        <v>124</v>
      </c>
      <c r="BE190" s="209">
        <f>IF(N190="základní",J190,0)</f>
        <v>0</v>
      </c>
      <c r="BF190" s="209">
        <f>IF(N190="snížená",J190,0)</f>
        <v>0</v>
      </c>
      <c r="BG190" s="209">
        <f>IF(N190="zákl. přenesená",J190,0)</f>
        <v>0</v>
      </c>
      <c r="BH190" s="209">
        <f>IF(N190="sníž. přenesená",J190,0)</f>
        <v>0</v>
      </c>
      <c r="BI190" s="209">
        <f>IF(N190="nulová",J190,0)</f>
        <v>0</v>
      </c>
      <c r="BJ190" s="14" t="s">
        <v>132</v>
      </c>
      <c r="BK190" s="209">
        <f>ROUND(I190*H190,2)</f>
        <v>0</v>
      </c>
      <c r="BL190" s="14" t="s">
        <v>190</v>
      </c>
      <c r="BM190" s="208" t="s">
        <v>333</v>
      </c>
    </row>
    <row r="191" spans="1:65" s="12" customFormat="1" ht="22.9" customHeight="1">
      <c r="B191" s="180"/>
      <c r="C191" s="181"/>
      <c r="D191" s="182" t="s">
        <v>75</v>
      </c>
      <c r="E191" s="194" t="s">
        <v>334</v>
      </c>
      <c r="F191" s="194" t="s">
        <v>335</v>
      </c>
      <c r="G191" s="181"/>
      <c r="H191" s="181"/>
      <c r="I191" s="184"/>
      <c r="J191" s="195">
        <f>BK191</f>
        <v>0</v>
      </c>
      <c r="K191" s="181"/>
      <c r="L191" s="186"/>
      <c r="M191" s="187"/>
      <c r="N191" s="188"/>
      <c r="O191" s="188"/>
      <c r="P191" s="189">
        <f>SUM(P192:P194)</f>
        <v>0</v>
      </c>
      <c r="Q191" s="188"/>
      <c r="R191" s="189">
        <f>SUM(R192:R194)</f>
        <v>3.6295600000000004E-2</v>
      </c>
      <c r="S191" s="188"/>
      <c r="T191" s="190">
        <f>SUM(T192:T194)</f>
        <v>0</v>
      </c>
      <c r="AR191" s="191" t="s">
        <v>132</v>
      </c>
      <c r="AT191" s="192" t="s">
        <v>75</v>
      </c>
      <c r="AU191" s="192" t="s">
        <v>81</v>
      </c>
      <c r="AY191" s="191" t="s">
        <v>124</v>
      </c>
      <c r="BK191" s="193">
        <f>SUM(BK192:BK194)</f>
        <v>0</v>
      </c>
    </row>
    <row r="192" spans="1:65" s="2" customFormat="1" ht="24" customHeight="1">
      <c r="A192" s="31"/>
      <c r="B192" s="32"/>
      <c r="C192" s="196" t="s">
        <v>336</v>
      </c>
      <c r="D192" s="196" t="s">
        <v>127</v>
      </c>
      <c r="E192" s="197" t="s">
        <v>337</v>
      </c>
      <c r="F192" s="198" t="s">
        <v>338</v>
      </c>
      <c r="G192" s="199" t="s">
        <v>176</v>
      </c>
      <c r="H192" s="200">
        <v>2.2000000000000002</v>
      </c>
      <c r="I192" s="201"/>
      <c r="J192" s="202">
        <f>ROUND(I192*H192,2)</f>
        <v>0</v>
      </c>
      <c r="K192" s="203"/>
      <c r="L192" s="36"/>
      <c r="M192" s="204" t="s">
        <v>1</v>
      </c>
      <c r="N192" s="205" t="s">
        <v>42</v>
      </c>
      <c r="O192" s="68"/>
      <c r="P192" s="206">
        <f>O192*H192</f>
        <v>0</v>
      </c>
      <c r="Q192" s="206">
        <v>3.5200000000000001E-3</v>
      </c>
      <c r="R192" s="206">
        <f>Q192*H192</f>
        <v>7.7440000000000009E-3</v>
      </c>
      <c r="S192" s="206">
        <v>0</v>
      </c>
      <c r="T192" s="207">
        <f>S192*H192</f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208" t="s">
        <v>190</v>
      </c>
      <c r="AT192" s="208" t="s">
        <v>127</v>
      </c>
      <c r="AU192" s="208" t="s">
        <v>132</v>
      </c>
      <c r="AY192" s="14" t="s">
        <v>124</v>
      </c>
      <c r="BE192" s="209">
        <f>IF(N192="základní",J192,0)</f>
        <v>0</v>
      </c>
      <c r="BF192" s="209">
        <f>IF(N192="snížená",J192,0)</f>
        <v>0</v>
      </c>
      <c r="BG192" s="209">
        <f>IF(N192="zákl. přenesená",J192,0)</f>
        <v>0</v>
      </c>
      <c r="BH192" s="209">
        <f>IF(N192="sníž. přenesená",J192,0)</f>
        <v>0</v>
      </c>
      <c r="BI192" s="209">
        <f>IF(N192="nulová",J192,0)</f>
        <v>0</v>
      </c>
      <c r="BJ192" s="14" t="s">
        <v>132</v>
      </c>
      <c r="BK192" s="209">
        <f>ROUND(I192*H192,2)</f>
        <v>0</v>
      </c>
      <c r="BL192" s="14" t="s">
        <v>190</v>
      </c>
      <c r="BM192" s="208" t="s">
        <v>339</v>
      </c>
    </row>
    <row r="193" spans="1:65" s="2" customFormat="1" ht="24" customHeight="1">
      <c r="A193" s="31"/>
      <c r="B193" s="32"/>
      <c r="C193" s="196" t="s">
        <v>340</v>
      </c>
      <c r="D193" s="196" t="s">
        <v>127</v>
      </c>
      <c r="E193" s="197" t="s">
        <v>341</v>
      </c>
      <c r="F193" s="198" t="s">
        <v>342</v>
      </c>
      <c r="G193" s="199" t="s">
        <v>176</v>
      </c>
      <c r="H193" s="200">
        <v>4.12</v>
      </c>
      <c r="I193" s="201"/>
      <c r="J193" s="202">
        <f>ROUND(I193*H193,2)</f>
        <v>0</v>
      </c>
      <c r="K193" s="203"/>
      <c r="L193" s="36"/>
      <c r="M193" s="204" t="s">
        <v>1</v>
      </c>
      <c r="N193" s="205" t="s">
        <v>42</v>
      </c>
      <c r="O193" s="68"/>
      <c r="P193" s="206">
        <f>O193*H193</f>
        <v>0</v>
      </c>
      <c r="Q193" s="206">
        <v>6.9300000000000004E-3</v>
      </c>
      <c r="R193" s="206">
        <f>Q193*H193</f>
        <v>2.8551600000000003E-2</v>
      </c>
      <c r="S193" s="206">
        <v>0</v>
      </c>
      <c r="T193" s="207">
        <f>S193*H193</f>
        <v>0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208" t="s">
        <v>190</v>
      </c>
      <c r="AT193" s="208" t="s">
        <v>127</v>
      </c>
      <c r="AU193" s="208" t="s">
        <v>132</v>
      </c>
      <c r="AY193" s="14" t="s">
        <v>124</v>
      </c>
      <c r="BE193" s="209">
        <f>IF(N193="základní",J193,0)</f>
        <v>0</v>
      </c>
      <c r="BF193" s="209">
        <f>IF(N193="snížená",J193,0)</f>
        <v>0</v>
      </c>
      <c r="BG193" s="209">
        <f>IF(N193="zákl. přenesená",J193,0)</f>
        <v>0</v>
      </c>
      <c r="BH193" s="209">
        <f>IF(N193="sníž. přenesená",J193,0)</f>
        <v>0</v>
      </c>
      <c r="BI193" s="209">
        <f>IF(N193="nulová",J193,0)</f>
        <v>0</v>
      </c>
      <c r="BJ193" s="14" t="s">
        <v>132</v>
      </c>
      <c r="BK193" s="209">
        <f>ROUND(I193*H193,2)</f>
        <v>0</v>
      </c>
      <c r="BL193" s="14" t="s">
        <v>190</v>
      </c>
      <c r="BM193" s="208" t="s">
        <v>343</v>
      </c>
    </row>
    <row r="194" spans="1:65" s="2" customFormat="1" ht="24" customHeight="1">
      <c r="A194" s="31"/>
      <c r="B194" s="32"/>
      <c r="C194" s="196" t="s">
        <v>344</v>
      </c>
      <c r="D194" s="196" t="s">
        <v>127</v>
      </c>
      <c r="E194" s="197" t="s">
        <v>345</v>
      </c>
      <c r="F194" s="198" t="s">
        <v>346</v>
      </c>
      <c r="G194" s="199" t="s">
        <v>307</v>
      </c>
      <c r="H194" s="221"/>
      <c r="I194" s="201"/>
      <c r="J194" s="202">
        <f>ROUND(I194*H194,2)</f>
        <v>0</v>
      </c>
      <c r="K194" s="203"/>
      <c r="L194" s="36"/>
      <c r="M194" s="204" t="s">
        <v>1</v>
      </c>
      <c r="N194" s="205" t="s">
        <v>42</v>
      </c>
      <c r="O194" s="68"/>
      <c r="P194" s="206">
        <f>O194*H194</f>
        <v>0</v>
      </c>
      <c r="Q194" s="206">
        <v>0</v>
      </c>
      <c r="R194" s="206">
        <f>Q194*H194</f>
        <v>0</v>
      </c>
      <c r="S194" s="206">
        <v>0</v>
      </c>
      <c r="T194" s="207">
        <f>S194*H194</f>
        <v>0</v>
      </c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208" t="s">
        <v>190</v>
      </c>
      <c r="AT194" s="208" t="s">
        <v>127</v>
      </c>
      <c r="AU194" s="208" t="s">
        <v>132</v>
      </c>
      <c r="AY194" s="14" t="s">
        <v>124</v>
      </c>
      <c r="BE194" s="209">
        <f>IF(N194="základní",J194,0)</f>
        <v>0</v>
      </c>
      <c r="BF194" s="209">
        <f>IF(N194="snížená",J194,0)</f>
        <v>0</v>
      </c>
      <c r="BG194" s="209">
        <f>IF(N194="zákl. přenesená",J194,0)</f>
        <v>0</v>
      </c>
      <c r="BH194" s="209">
        <f>IF(N194="sníž. přenesená",J194,0)</f>
        <v>0</v>
      </c>
      <c r="BI194" s="209">
        <f>IF(N194="nulová",J194,0)</f>
        <v>0</v>
      </c>
      <c r="BJ194" s="14" t="s">
        <v>132</v>
      </c>
      <c r="BK194" s="209">
        <f>ROUND(I194*H194,2)</f>
        <v>0</v>
      </c>
      <c r="BL194" s="14" t="s">
        <v>190</v>
      </c>
      <c r="BM194" s="208" t="s">
        <v>347</v>
      </c>
    </row>
    <row r="195" spans="1:65" s="12" customFormat="1" ht="22.9" customHeight="1">
      <c r="B195" s="180"/>
      <c r="C195" s="181"/>
      <c r="D195" s="182" t="s">
        <v>75</v>
      </c>
      <c r="E195" s="194" t="s">
        <v>348</v>
      </c>
      <c r="F195" s="194" t="s">
        <v>349</v>
      </c>
      <c r="G195" s="181"/>
      <c r="H195" s="181"/>
      <c r="I195" s="184"/>
      <c r="J195" s="195">
        <f>BK195</f>
        <v>0</v>
      </c>
      <c r="K195" s="181"/>
      <c r="L195" s="186"/>
      <c r="M195" s="187"/>
      <c r="N195" s="188"/>
      <c r="O195" s="188"/>
      <c r="P195" s="189">
        <f>SUM(P196:P205)</f>
        <v>0</v>
      </c>
      <c r="Q195" s="188"/>
      <c r="R195" s="189">
        <f>SUM(R196:R205)</f>
        <v>3.526E-2</v>
      </c>
      <c r="S195" s="188"/>
      <c r="T195" s="190">
        <f>SUM(T196:T205)</f>
        <v>0.19600000000000001</v>
      </c>
      <c r="AR195" s="191" t="s">
        <v>132</v>
      </c>
      <c r="AT195" s="192" t="s">
        <v>75</v>
      </c>
      <c r="AU195" s="192" t="s">
        <v>81</v>
      </c>
      <c r="AY195" s="191" t="s">
        <v>124</v>
      </c>
      <c r="BK195" s="193">
        <f>SUM(BK196:BK205)</f>
        <v>0</v>
      </c>
    </row>
    <row r="196" spans="1:65" s="2" customFormat="1" ht="16.5" customHeight="1">
      <c r="A196" s="31"/>
      <c r="B196" s="32"/>
      <c r="C196" s="196" t="s">
        <v>350</v>
      </c>
      <c r="D196" s="196" t="s">
        <v>127</v>
      </c>
      <c r="E196" s="197" t="s">
        <v>351</v>
      </c>
      <c r="F196" s="198" t="s">
        <v>352</v>
      </c>
      <c r="G196" s="199" t="s">
        <v>314</v>
      </c>
      <c r="H196" s="200">
        <v>1</v>
      </c>
      <c r="I196" s="201"/>
      <c r="J196" s="202">
        <f t="shared" ref="J196:J205" si="30">ROUND(I196*H196,2)</f>
        <v>0</v>
      </c>
      <c r="K196" s="203"/>
      <c r="L196" s="36"/>
      <c r="M196" s="204" t="s">
        <v>1</v>
      </c>
      <c r="N196" s="205" t="s">
        <v>42</v>
      </c>
      <c r="O196" s="68"/>
      <c r="P196" s="206">
        <f t="shared" ref="P196:P205" si="31">O196*H196</f>
        <v>0</v>
      </c>
      <c r="Q196" s="206">
        <v>2.5999999999999998E-4</v>
      </c>
      <c r="R196" s="206">
        <f t="shared" ref="R196:R205" si="32">Q196*H196</f>
        <v>2.5999999999999998E-4</v>
      </c>
      <c r="S196" s="206">
        <v>0</v>
      </c>
      <c r="T196" s="207">
        <f t="shared" ref="T196:T205" si="33">S196*H196</f>
        <v>0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208" t="s">
        <v>190</v>
      </c>
      <c r="AT196" s="208" t="s">
        <v>127</v>
      </c>
      <c r="AU196" s="208" t="s">
        <v>132</v>
      </c>
      <c r="AY196" s="14" t="s">
        <v>124</v>
      </c>
      <c r="BE196" s="209">
        <f t="shared" ref="BE196:BE205" si="34">IF(N196="základní",J196,0)</f>
        <v>0</v>
      </c>
      <c r="BF196" s="209">
        <f t="shared" ref="BF196:BF205" si="35">IF(N196="snížená",J196,0)</f>
        <v>0</v>
      </c>
      <c r="BG196" s="209">
        <f t="shared" ref="BG196:BG205" si="36">IF(N196="zákl. přenesená",J196,0)</f>
        <v>0</v>
      </c>
      <c r="BH196" s="209">
        <f t="shared" ref="BH196:BH205" si="37">IF(N196="sníž. přenesená",J196,0)</f>
        <v>0</v>
      </c>
      <c r="BI196" s="209">
        <f t="shared" ref="BI196:BI205" si="38">IF(N196="nulová",J196,0)</f>
        <v>0</v>
      </c>
      <c r="BJ196" s="14" t="s">
        <v>132</v>
      </c>
      <c r="BK196" s="209">
        <f t="shared" ref="BK196:BK205" si="39">ROUND(I196*H196,2)</f>
        <v>0</v>
      </c>
      <c r="BL196" s="14" t="s">
        <v>190</v>
      </c>
      <c r="BM196" s="208" t="s">
        <v>353</v>
      </c>
    </row>
    <row r="197" spans="1:65" s="2" customFormat="1" ht="24" customHeight="1">
      <c r="A197" s="31"/>
      <c r="B197" s="32"/>
      <c r="C197" s="196" t="s">
        <v>354</v>
      </c>
      <c r="D197" s="196" t="s">
        <v>127</v>
      </c>
      <c r="E197" s="197" t="s">
        <v>355</v>
      </c>
      <c r="F197" s="198" t="s">
        <v>356</v>
      </c>
      <c r="G197" s="199" t="s">
        <v>130</v>
      </c>
      <c r="H197" s="200">
        <v>2</v>
      </c>
      <c r="I197" s="201"/>
      <c r="J197" s="202">
        <f t="shared" si="30"/>
        <v>0</v>
      </c>
      <c r="K197" s="203"/>
      <c r="L197" s="36"/>
      <c r="M197" s="204" t="s">
        <v>1</v>
      </c>
      <c r="N197" s="205" t="s">
        <v>42</v>
      </c>
      <c r="O197" s="68"/>
      <c r="P197" s="206">
        <f t="shared" si="31"/>
        <v>0</v>
      </c>
      <c r="Q197" s="206">
        <v>0</v>
      </c>
      <c r="R197" s="206">
        <f t="shared" si="32"/>
        <v>0</v>
      </c>
      <c r="S197" s="206">
        <v>0</v>
      </c>
      <c r="T197" s="207">
        <f t="shared" si="33"/>
        <v>0</v>
      </c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R197" s="208" t="s">
        <v>190</v>
      </c>
      <c r="AT197" s="208" t="s">
        <v>127</v>
      </c>
      <c r="AU197" s="208" t="s">
        <v>132</v>
      </c>
      <c r="AY197" s="14" t="s">
        <v>124</v>
      </c>
      <c r="BE197" s="209">
        <f t="shared" si="34"/>
        <v>0</v>
      </c>
      <c r="BF197" s="209">
        <f t="shared" si="35"/>
        <v>0</v>
      </c>
      <c r="BG197" s="209">
        <f t="shared" si="36"/>
        <v>0</v>
      </c>
      <c r="BH197" s="209">
        <f t="shared" si="37"/>
        <v>0</v>
      </c>
      <c r="BI197" s="209">
        <f t="shared" si="38"/>
        <v>0</v>
      </c>
      <c r="BJ197" s="14" t="s">
        <v>132</v>
      </c>
      <c r="BK197" s="209">
        <f t="shared" si="39"/>
        <v>0</v>
      </c>
      <c r="BL197" s="14" t="s">
        <v>190</v>
      </c>
      <c r="BM197" s="208" t="s">
        <v>357</v>
      </c>
    </row>
    <row r="198" spans="1:65" s="2" customFormat="1" ht="36" customHeight="1">
      <c r="A198" s="31"/>
      <c r="B198" s="32"/>
      <c r="C198" s="210" t="s">
        <v>358</v>
      </c>
      <c r="D198" s="210" t="s">
        <v>191</v>
      </c>
      <c r="E198" s="211" t="s">
        <v>359</v>
      </c>
      <c r="F198" s="212" t="s">
        <v>360</v>
      </c>
      <c r="G198" s="213" t="s">
        <v>130</v>
      </c>
      <c r="H198" s="214">
        <v>1</v>
      </c>
      <c r="I198" s="215"/>
      <c r="J198" s="216">
        <f t="shared" si="30"/>
        <v>0</v>
      </c>
      <c r="K198" s="217"/>
      <c r="L198" s="218"/>
      <c r="M198" s="219" t="s">
        <v>1</v>
      </c>
      <c r="N198" s="220" t="s">
        <v>42</v>
      </c>
      <c r="O198" s="68"/>
      <c r="P198" s="206">
        <f t="shared" si="31"/>
        <v>0</v>
      </c>
      <c r="Q198" s="206">
        <v>1.6500000000000001E-2</v>
      </c>
      <c r="R198" s="206">
        <f t="shared" si="32"/>
        <v>1.6500000000000001E-2</v>
      </c>
      <c r="S198" s="206">
        <v>0</v>
      </c>
      <c r="T198" s="207">
        <f t="shared" si="33"/>
        <v>0</v>
      </c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R198" s="208" t="s">
        <v>258</v>
      </c>
      <c r="AT198" s="208" t="s">
        <v>191</v>
      </c>
      <c r="AU198" s="208" t="s">
        <v>132</v>
      </c>
      <c r="AY198" s="14" t="s">
        <v>124</v>
      </c>
      <c r="BE198" s="209">
        <f t="shared" si="34"/>
        <v>0</v>
      </c>
      <c r="BF198" s="209">
        <f t="shared" si="35"/>
        <v>0</v>
      </c>
      <c r="BG198" s="209">
        <f t="shared" si="36"/>
        <v>0</v>
      </c>
      <c r="BH198" s="209">
        <f t="shared" si="37"/>
        <v>0</v>
      </c>
      <c r="BI198" s="209">
        <f t="shared" si="38"/>
        <v>0</v>
      </c>
      <c r="BJ198" s="14" t="s">
        <v>132</v>
      </c>
      <c r="BK198" s="209">
        <f t="shared" si="39"/>
        <v>0</v>
      </c>
      <c r="BL198" s="14" t="s">
        <v>190</v>
      </c>
      <c r="BM198" s="208" t="s">
        <v>361</v>
      </c>
    </row>
    <row r="199" spans="1:65" s="2" customFormat="1" ht="24" customHeight="1">
      <c r="A199" s="31"/>
      <c r="B199" s="32"/>
      <c r="C199" s="210" t="s">
        <v>362</v>
      </c>
      <c r="D199" s="210" t="s">
        <v>191</v>
      </c>
      <c r="E199" s="211" t="s">
        <v>363</v>
      </c>
      <c r="F199" s="212" t="s">
        <v>364</v>
      </c>
      <c r="G199" s="213" t="s">
        <v>130</v>
      </c>
      <c r="H199" s="214">
        <v>1</v>
      </c>
      <c r="I199" s="215"/>
      <c r="J199" s="216">
        <f t="shared" si="30"/>
        <v>0</v>
      </c>
      <c r="K199" s="217"/>
      <c r="L199" s="218"/>
      <c r="M199" s="219" t="s">
        <v>1</v>
      </c>
      <c r="N199" s="220" t="s">
        <v>42</v>
      </c>
      <c r="O199" s="68"/>
      <c r="P199" s="206">
        <f t="shared" si="31"/>
        <v>0</v>
      </c>
      <c r="Q199" s="206">
        <v>1.8499999999999999E-2</v>
      </c>
      <c r="R199" s="206">
        <f t="shared" si="32"/>
        <v>1.8499999999999999E-2</v>
      </c>
      <c r="S199" s="206">
        <v>0</v>
      </c>
      <c r="T199" s="207">
        <f t="shared" si="33"/>
        <v>0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208" t="s">
        <v>258</v>
      </c>
      <c r="AT199" s="208" t="s">
        <v>191</v>
      </c>
      <c r="AU199" s="208" t="s">
        <v>132</v>
      </c>
      <c r="AY199" s="14" t="s">
        <v>124</v>
      </c>
      <c r="BE199" s="209">
        <f t="shared" si="34"/>
        <v>0</v>
      </c>
      <c r="BF199" s="209">
        <f t="shared" si="35"/>
        <v>0</v>
      </c>
      <c r="BG199" s="209">
        <f t="shared" si="36"/>
        <v>0</v>
      </c>
      <c r="BH199" s="209">
        <f t="shared" si="37"/>
        <v>0</v>
      </c>
      <c r="BI199" s="209">
        <f t="shared" si="38"/>
        <v>0</v>
      </c>
      <c r="BJ199" s="14" t="s">
        <v>132</v>
      </c>
      <c r="BK199" s="209">
        <f t="shared" si="39"/>
        <v>0</v>
      </c>
      <c r="BL199" s="14" t="s">
        <v>190</v>
      </c>
      <c r="BM199" s="208" t="s">
        <v>365</v>
      </c>
    </row>
    <row r="200" spans="1:65" s="2" customFormat="1" ht="16.5" customHeight="1">
      <c r="A200" s="31"/>
      <c r="B200" s="32"/>
      <c r="C200" s="196" t="s">
        <v>366</v>
      </c>
      <c r="D200" s="196" t="s">
        <v>127</v>
      </c>
      <c r="E200" s="197" t="s">
        <v>367</v>
      </c>
      <c r="F200" s="198" t="s">
        <v>368</v>
      </c>
      <c r="G200" s="199" t="s">
        <v>130</v>
      </c>
      <c r="H200" s="200">
        <v>2</v>
      </c>
      <c r="I200" s="201"/>
      <c r="J200" s="202">
        <f t="shared" si="30"/>
        <v>0</v>
      </c>
      <c r="K200" s="203"/>
      <c r="L200" s="36"/>
      <c r="M200" s="204" t="s">
        <v>1</v>
      </c>
      <c r="N200" s="205" t="s">
        <v>42</v>
      </c>
      <c r="O200" s="68"/>
      <c r="P200" s="206">
        <f t="shared" si="31"/>
        <v>0</v>
      </c>
      <c r="Q200" s="206">
        <v>0</v>
      </c>
      <c r="R200" s="206">
        <f t="shared" si="32"/>
        <v>0</v>
      </c>
      <c r="S200" s="206">
        <v>0</v>
      </c>
      <c r="T200" s="207">
        <f t="shared" si="33"/>
        <v>0</v>
      </c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R200" s="208" t="s">
        <v>190</v>
      </c>
      <c r="AT200" s="208" t="s">
        <v>127</v>
      </c>
      <c r="AU200" s="208" t="s">
        <v>132</v>
      </c>
      <c r="AY200" s="14" t="s">
        <v>124</v>
      </c>
      <c r="BE200" s="209">
        <f t="shared" si="34"/>
        <v>0</v>
      </c>
      <c r="BF200" s="209">
        <f t="shared" si="35"/>
        <v>0</v>
      </c>
      <c r="BG200" s="209">
        <f t="shared" si="36"/>
        <v>0</v>
      </c>
      <c r="BH200" s="209">
        <f t="shared" si="37"/>
        <v>0</v>
      </c>
      <c r="BI200" s="209">
        <f t="shared" si="38"/>
        <v>0</v>
      </c>
      <c r="BJ200" s="14" t="s">
        <v>132</v>
      </c>
      <c r="BK200" s="209">
        <f t="shared" si="39"/>
        <v>0</v>
      </c>
      <c r="BL200" s="14" t="s">
        <v>190</v>
      </c>
      <c r="BM200" s="208" t="s">
        <v>369</v>
      </c>
    </row>
    <row r="201" spans="1:65" s="2" customFormat="1" ht="24" customHeight="1">
      <c r="A201" s="31"/>
      <c r="B201" s="32"/>
      <c r="C201" s="210" t="s">
        <v>370</v>
      </c>
      <c r="D201" s="210" t="s">
        <v>191</v>
      </c>
      <c r="E201" s="211" t="s">
        <v>371</v>
      </c>
      <c r="F201" s="212" t="s">
        <v>372</v>
      </c>
      <c r="G201" s="213" t="s">
        <v>373</v>
      </c>
      <c r="H201" s="214">
        <v>2</v>
      </c>
      <c r="I201" s="215"/>
      <c r="J201" s="216">
        <f t="shared" si="30"/>
        <v>0</v>
      </c>
      <c r="K201" s="217"/>
      <c r="L201" s="218"/>
      <c r="M201" s="219" t="s">
        <v>1</v>
      </c>
      <c r="N201" s="220" t="s">
        <v>42</v>
      </c>
      <c r="O201" s="68"/>
      <c r="P201" s="206">
        <f t="shared" si="31"/>
        <v>0</v>
      </c>
      <c r="Q201" s="206">
        <v>0</v>
      </c>
      <c r="R201" s="206">
        <f t="shared" si="32"/>
        <v>0</v>
      </c>
      <c r="S201" s="206">
        <v>0</v>
      </c>
      <c r="T201" s="207">
        <f t="shared" si="33"/>
        <v>0</v>
      </c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208" t="s">
        <v>258</v>
      </c>
      <c r="AT201" s="208" t="s">
        <v>191</v>
      </c>
      <c r="AU201" s="208" t="s">
        <v>132</v>
      </c>
      <c r="AY201" s="14" t="s">
        <v>124</v>
      </c>
      <c r="BE201" s="209">
        <f t="shared" si="34"/>
        <v>0</v>
      </c>
      <c r="BF201" s="209">
        <f t="shared" si="35"/>
        <v>0</v>
      </c>
      <c r="BG201" s="209">
        <f t="shared" si="36"/>
        <v>0</v>
      </c>
      <c r="BH201" s="209">
        <f t="shared" si="37"/>
        <v>0</v>
      </c>
      <c r="BI201" s="209">
        <f t="shared" si="38"/>
        <v>0</v>
      </c>
      <c r="BJ201" s="14" t="s">
        <v>132</v>
      </c>
      <c r="BK201" s="209">
        <f t="shared" si="39"/>
        <v>0</v>
      </c>
      <c r="BL201" s="14" t="s">
        <v>190</v>
      </c>
      <c r="BM201" s="208" t="s">
        <v>374</v>
      </c>
    </row>
    <row r="202" spans="1:65" s="2" customFormat="1" ht="16.5" customHeight="1">
      <c r="A202" s="31"/>
      <c r="B202" s="32"/>
      <c r="C202" s="196" t="s">
        <v>375</v>
      </c>
      <c r="D202" s="196" t="s">
        <v>127</v>
      </c>
      <c r="E202" s="197" t="s">
        <v>376</v>
      </c>
      <c r="F202" s="198" t="s">
        <v>377</v>
      </c>
      <c r="G202" s="199" t="s">
        <v>130</v>
      </c>
      <c r="H202" s="200">
        <v>1</v>
      </c>
      <c r="I202" s="201"/>
      <c r="J202" s="202">
        <f t="shared" si="30"/>
        <v>0</v>
      </c>
      <c r="K202" s="203"/>
      <c r="L202" s="36"/>
      <c r="M202" s="204" t="s">
        <v>1</v>
      </c>
      <c r="N202" s="205" t="s">
        <v>42</v>
      </c>
      <c r="O202" s="68"/>
      <c r="P202" s="206">
        <f t="shared" si="31"/>
        <v>0</v>
      </c>
      <c r="Q202" s="206">
        <v>0</v>
      </c>
      <c r="R202" s="206">
        <f t="shared" si="32"/>
        <v>0</v>
      </c>
      <c r="S202" s="206">
        <v>0</v>
      </c>
      <c r="T202" s="207">
        <f t="shared" si="33"/>
        <v>0</v>
      </c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R202" s="208" t="s">
        <v>190</v>
      </c>
      <c r="AT202" s="208" t="s">
        <v>127</v>
      </c>
      <c r="AU202" s="208" t="s">
        <v>132</v>
      </c>
      <c r="AY202" s="14" t="s">
        <v>124</v>
      </c>
      <c r="BE202" s="209">
        <f t="shared" si="34"/>
        <v>0</v>
      </c>
      <c r="BF202" s="209">
        <f t="shared" si="35"/>
        <v>0</v>
      </c>
      <c r="BG202" s="209">
        <f t="shared" si="36"/>
        <v>0</v>
      </c>
      <c r="BH202" s="209">
        <f t="shared" si="37"/>
        <v>0</v>
      </c>
      <c r="BI202" s="209">
        <f t="shared" si="38"/>
        <v>0</v>
      </c>
      <c r="BJ202" s="14" t="s">
        <v>132</v>
      </c>
      <c r="BK202" s="209">
        <f t="shared" si="39"/>
        <v>0</v>
      </c>
      <c r="BL202" s="14" t="s">
        <v>190</v>
      </c>
      <c r="BM202" s="208" t="s">
        <v>378</v>
      </c>
    </row>
    <row r="203" spans="1:65" s="2" customFormat="1" ht="24" customHeight="1">
      <c r="A203" s="31"/>
      <c r="B203" s="32"/>
      <c r="C203" s="196" t="s">
        <v>379</v>
      </c>
      <c r="D203" s="196" t="s">
        <v>127</v>
      </c>
      <c r="E203" s="197" t="s">
        <v>380</v>
      </c>
      <c r="F203" s="198" t="s">
        <v>381</v>
      </c>
      <c r="G203" s="199" t="s">
        <v>130</v>
      </c>
      <c r="H203" s="200">
        <v>8</v>
      </c>
      <c r="I203" s="201"/>
      <c r="J203" s="202">
        <f t="shared" si="30"/>
        <v>0</v>
      </c>
      <c r="K203" s="203"/>
      <c r="L203" s="36"/>
      <c r="M203" s="204" t="s">
        <v>1</v>
      </c>
      <c r="N203" s="205" t="s">
        <v>42</v>
      </c>
      <c r="O203" s="68"/>
      <c r="P203" s="206">
        <f t="shared" si="31"/>
        <v>0</v>
      </c>
      <c r="Q203" s="206">
        <v>0</v>
      </c>
      <c r="R203" s="206">
        <f t="shared" si="32"/>
        <v>0</v>
      </c>
      <c r="S203" s="206">
        <v>1.2500000000000001E-2</v>
      </c>
      <c r="T203" s="207">
        <f t="shared" si="33"/>
        <v>0.1</v>
      </c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R203" s="208" t="s">
        <v>190</v>
      </c>
      <c r="AT203" s="208" t="s">
        <v>127</v>
      </c>
      <c r="AU203" s="208" t="s">
        <v>132</v>
      </c>
      <c r="AY203" s="14" t="s">
        <v>124</v>
      </c>
      <c r="BE203" s="209">
        <f t="shared" si="34"/>
        <v>0</v>
      </c>
      <c r="BF203" s="209">
        <f t="shared" si="35"/>
        <v>0</v>
      </c>
      <c r="BG203" s="209">
        <f t="shared" si="36"/>
        <v>0</v>
      </c>
      <c r="BH203" s="209">
        <f t="shared" si="37"/>
        <v>0</v>
      </c>
      <c r="BI203" s="209">
        <f t="shared" si="38"/>
        <v>0</v>
      </c>
      <c r="BJ203" s="14" t="s">
        <v>132</v>
      </c>
      <c r="BK203" s="209">
        <f t="shared" si="39"/>
        <v>0</v>
      </c>
      <c r="BL203" s="14" t="s">
        <v>190</v>
      </c>
      <c r="BM203" s="208" t="s">
        <v>382</v>
      </c>
    </row>
    <row r="204" spans="1:65" s="2" customFormat="1" ht="24" customHeight="1">
      <c r="A204" s="31"/>
      <c r="B204" s="32"/>
      <c r="C204" s="196" t="s">
        <v>383</v>
      </c>
      <c r="D204" s="196" t="s">
        <v>127</v>
      </c>
      <c r="E204" s="197" t="s">
        <v>384</v>
      </c>
      <c r="F204" s="198" t="s">
        <v>385</v>
      </c>
      <c r="G204" s="199" t="s">
        <v>130</v>
      </c>
      <c r="H204" s="200">
        <v>4</v>
      </c>
      <c r="I204" s="201"/>
      <c r="J204" s="202">
        <f t="shared" si="30"/>
        <v>0</v>
      </c>
      <c r="K204" s="203"/>
      <c r="L204" s="36"/>
      <c r="M204" s="204" t="s">
        <v>1</v>
      </c>
      <c r="N204" s="205" t="s">
        <v>42</v>
      </c>
      <c r="O204" s="68"/>
      <c r="P204" s="206">
        <f t="shared" si="31"/>
        <v>0</v>
      </c>
      <c r="Q204" s="206">
        <v>0</v>
      </c>
      <c r="R204" s="206">
        <f t="shared" si="32"/>
        <v>0</v>
      </c>
      <c r="S204" s="206">
        <v>2.4E-2</v>
      </c>
      <c r="T204" s="207">
        <f t="shared" si="33"/>
        <v>9.6000000000000002E-2</v>
      </c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R204" s="208" t="s">
        <v>190</v>
      </c>
      <c r="AT204" s="208" t="s">
        <v>127</v>
      </c>
      <c r="AU204" s="208" t="s">
        <v>132</v>
      </c>
      <c r="AY204" s="14" t="s">
        <v>124</v>
      </c>
      <c r="BE204" s="209">
        <f t="shared" si="34"/>
        <v>0</v>
      </c>
      <c r="BF204" s="209">
        <f t="shared" si="35"/>
        <v>0</v>
      </c>
      <c r="BG204" s="209">
        <f t="shared" si="36"/>
        <v>0</v>
      </c>
      <c r="BH204" s="209">
        <f t="shared" si="37"/>
        <v>0</v>
      </c>
      <c r="BI204" s="209">
        <f t="shared" si="38"/>
        <v>0</v>
      </c>
      <c r="BJ204" s="14" t="s">
        <v>132</v>
      </c>
      <c r="BK204" s="209">
        <f t="shared" si="39"/>
        <v>0</v>
      </c>
      <c r="BL204" s="14" t="s">
        <v>190</v>
      </c>
      <c r="BM204" s="208" t="s">
        <v>386</v>
      </c>
    </row>
    <row r="205" spans="1:65" s="2" customFormat="1" ht="24" customHeight="1">
      <c r="A205" s="31"/>
      <c r="B205" s="32"/>
      <c r="C205" s="196" t="s">
        <v>387</v>
      </c>
      <c r="D205" s="196" t="s">
        <v>127</v>
      </c>
      <c r="E205" s="197" t="s">
        <v>388</v>
      </c>
      <c r="F205" s="198" t="s">
        <v>389</v>
      </c>
      <c r="G205" s="199" t="s">
        <v>307</v>
      </c>
      <c r="H205" s="221"/>
      <c r="I205" s="201"/>
      <c r="J205" s="202">
        <f t="shared" si="30"/>
        <v>0</v>
      </c>
      <c r="K205" s="203"/>
      <c r="L205" s="36"/>
      <c r="M205" s="204" t="s">
        <v>1</v>
      </c>
      <c r="N205" s="205" t="s">
        <v>42</v>
      </c>
      <c r="O205" s="68"/>
      <c r="P205" s="206">
        <f t="shared" si="31"/>
        <v>0</v>
      </c>
      <c r="Q205" s="206">
        <v>0</v>
      </c>
      <c r="R205" s="206">
        <f t="shared" si="32"/>
        <v>0</v>
      </c>
      <c r="S205" s="206">
        <v>0</v>
      </c>
      <c r="T205" s="207">
        <f t="shared" si="33"/>
        <v>0</v>
      </c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R205" s="208" t="s">
        <v>190</v>
      </c>
      <c r="AT205" s="208" t="s">
        <v>127</v>
      </c>
      <c r="AU205" s="208" t="s">
        <v>132</v>
      </c>
      <c r="AY205" s="14" t="s">
        <v>124</v>
      </c>
      <c r="BE205" s="209">
        <f t="shared" si="34"/>
        <v>0</v>
      </c>
      <c r="BF205" s="209">
        <f t="shared" si="35"/>
        <v>0</v>
      </c>
      <c r="BG205" s="209">
        <f t="shared" si="36"/>
        <v>0</v>
      </c>
      <c r="BH205" s="209">
        <f t="shared" si="37"/>
        <v>0</v>
      </c>
      <c r="BI205" s="209">
        <f t="shared" si="38"/>
        <v>0</v>
      </c>
      <c r="BJ205" s="14" t="s">
        <v>132</v>
      </c>
      <c r="BK205" s="209">
        <f t="shared" si="39"/>
        <v>0</v>
      </c>
      <c r="BL205" s="14" t="s">
        <v>190</v>
      </c>
      <c r="BM205" s="208" t="s">
        <v>390</v>
      </c>
    </row>
    <row r="206" spans="1:65" s="12" customFormat="1" ht="22.9" customHeight="1">
      <c r="B206" s="180"/>
      <c r="C206" s="181"/>
      <c r="D206" s="182" t="s">
        <v>75</v>
      </c>
      <c r="E206" s="194" t="s">
        <v>391</v>
      </c>
      <c r="F206" s="194" t="s">
        <v>392</v>
      </c>
      <c r="G206" s="181"/>
      <c r="H206" s="181"/>
      <c r="I206" s="184"/>
      <c r="J206" s="195">
        <f>BK206</f>
        <v>0</v>
      </c>
      <c r="K206" s="181"/>
      <c r="L206" s="186"/>
      <c r="M206" s="187"/>
      <c r="N206" s="188"/>
      <c r="O206" s="188"/>
      <c r="P206" s="189">
        <f>SUM(P207:P209)</f>
        <v>0</v>
      </c>
      <c r="Q206" s="188"/>
      <c r="R206" s="189">
        <f>SUM(R207:R209)</f>
        <v>0</v>
      </c>
      <c r="S206" s="188"/>
      <c r="T206" s="190">
        <f>SUM(T207:T209)</f>
        <v>0</v>
      </c>
      <c r="AR206" s="191" t="s">
        <v>132</v>
      </c>
      <c r="AT206" s="192" t="s">
        <v>75</v>
      </c>
      <c r="AU206" s="192" t="s">
        <v>81</v>
      </c>
      <c r="AY206" s="191" t="s">
        <v>124</v>
      </c>
      <c r="BK206" s="193">
        <f>SUM(BK207:BK209)</f>
        <v>0</v>
      </c>
    </row>
    <row r="207" spans="1:65" s="2" customFormat="1" ht="16.5" customHeight="1">
      <c r="A207" s="31"/>
      <c r="B207" s="32"/>
      <c r="C207" s="196" t="s">
        <v>393</v>
      </c>
      <c r="D207" s="196" t="s">
        <v>127</v>
      </c>
      <c r="E207" s="197" t="s">
        <v>394</v>
      </c>
      <c r="F207" s="198" t="s">
        <v>395</v>
      </c>
      <c r="G207" s="199" t="s">
        <v>130</v>
      </c>
      <c r="H207" s="200">
        <v>2</v>
      </c>
      <c r="I207" s="201"/>
      <c r="J207" s="202">
        <f>ROUND(I207*H207,2)</f>
        <v>0</v>
      </c>
      <c r="K207" s="203"/>
      <c r="L207" s="36"/>
      <c r="M207" s="204" t="s">
        <v>1</v>
      </c>
      <c r="N207" s="205" t="s">
        <v>42</v>
      </c>
      <c r="O207" s="68"/>
      <c r="P207" s="206">
        <f>O207*H207</f>
        <v>0</v>
      </c>
      <c r="Q207" s="206">
        <v>0</v>
      </c>
      <c r="R207" s="206">
        <f>Q207*H207</f>
        <v>0</v>
      </c>
      <c r="S207" s="206">
        <v>0</v>
      </c>
      <c r="T207" s="207">
        <f>S207*H207</f>
        <v>0</v>
      </c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R207" s="208" t="s">
        <v>190</v>
      </c>
      <c r="AT207" s="208" t="s">
        <v>127</v>
      </c>
      <c r="AU207" s="208" t="s">
        <v>132</v>
      </c>
      <c r="AY207" s="14" t="s">
        <v>124</v>
      </c>
      <c r="BE207" s="209">
        <f>IF(N207="základní",J207,0)</f>
        <v>0</v>
      </c>
      <c r="BF207" s="209">
        <f>IF(N207="snížená",J207,0)</f>
        <v>0</v>
      </c>
      <c r="BG207" s="209">
        <f>IF(N207="zákl. přenesená",J207,0)</f>
        <v>0</v>
      </c>
      <c r="BH207" s="209">
        <f>IF(N207="sníž. přenesená",J207,0)</f>
        <v>0</v>
      </c>
      <c r="BI207" s="209">
        <f>IF(N207="nulová",J207,0)</f>
        <v>0</v>
      </c>
      <c r="BJ207" s="14" t="s">
        <v>132</v>
      </c>
      <c r="BK207" s="209">
        <f>ROUND(I207*H207,2)</f>
        <v>0</v>
      </c>
      <c r="BL207" s="14" t="s">
        <v>190</v>
      </c>
      <c r="BM207" s="208" t="s">
        <v>396</v>
      </c>
    </row>
    <row r="208" spans="1:65" s="2" customFormat="1" ht="16.5" customHeight="1">
      <c r="A208" s="31"/>
      <c r="B208" s="32"/>
      <c r="C208" s="196" t="s">
        <v>397</v>
      </c>
      <c r="D208" s="196" t="s">
        <v>127</v>
      </c>
      <c r="E208" s="197" t="s">
        <v>398</v>
      </c>
      <c r="F208" s="198" t="s">
        <v>399</v>
      </c>
      <c r="G208" s="199" t="s">
        <v>373</v>
      </c>
      <c r="H208" s="200">
        <v>1</v>
      </c>
      <c r="I208" s="201"/>
      <c r="J208" s="202">
        <f>ROUND(I208*H208,2)</f>
        <v>0</v>
      </c>
      <c r="K208" s="203"/>
      <c r="L208" s="36"/>
      <c r="M208" s="204" t="s">
        <v>1</v>
      </c>
      <c r="N208" s="205" t="s">
        <v>42</v>
      </c>
      <c r="O208" s="68"/>
      <c r="P208" s="206">
        <f>O208*H208</f>
        <v>0</v>
      </c>
      <c r="Q208" s="206">
        <v>0</v>
      </c>
      <c r="R208" s="206">
        <f>Q208*H208</f>
        <v>0</v>
      </c>
      <c r="S208" s="206">
        <v>0</v>
      </c>
      <c r="T208" s="207">
        <f>S208*H208</f>
        <v>0</v>
      </c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R208" s="208" t="s">
        <v>190</v>
      </c>
      <c r="AT208" s="208" t="s">
        <v>127</v>
      </c>
      <c r="AU208" s="208" t="s">
        <v>132</v>
      </c>
      <c r="AY208" s="14" t="s">
        <v>124</v>
      </c>
      <c r="BE208" s="209">
        <f>IF(N208="základní",J208,0)</f>
        <v>0</v>
      </c>
      <c r="BF208" s="209">
        <f>IF(N208="snížená",J208,0)</f>
        <v>0</v>
      </c>
      <c r="BG208" s="209">
        <f>IF(N208="zákl. přenesená",J208,0)</f>
        <v>0</v>
      </c>
      <c r="BH208" s="209">
        <f>IF(N208="sníž. přenesená",J208,0)</f>
        <v>0</v>
      </c>
      <c r="BI208" s="209">
        <f>IF(N208="nulová",J208,0)</f>
        <v>0</v>
      </c>
      <c r="BJ208" s="14" t="s">
        <v>132</v>
      </c>
      <c r="BK208" s="209">
        <f>ROUND(I208*H208,2)</f>
        <v>0</v>
      </c>
      <c r="BL208" s="14" t="s">
        <v>190</v>
      </c>
      <c r="BM208" s="208" t="s">
        <v>400</v>
      </c>
    </row>
    <row r="209" spans="1:65" s="2" customFormat="1" ht="24" customHeight="1">
      <c r="A209" s="31"/>
      <c r="B209" s="32"/>
      <c r="C209" s="196" t="s">
        <v>401</v>
      </c>
      <c r="D209" s="196" t="s">
        <v>127</v>
      </c>
      <c r="E209" s="197" t="s">
        <v>402</v>
      </c>
      <c r="F209" s="198" t="s">
        <v>403</v>
      </c>
      <c r="G209" s="199" t="s">
        <v>307</v>
      </c>
      <c r="H209" s="221"/>
      <c r="I209" s="201"/>
      <c r="J209" s="202">
        <f>ROUND(I209*H209,2)</f>
        <v>0</v>
      </c>
      <c r="K209" s="203"/>
      <c r="L209" s="36"/>
      <c r="M209" s="204" t="s">
        <v>1</v>
      </c>
      <c r="N209" s="205" t="s">
        <v>42</v>
      </c>
      <c r="O209" s="68"/>
      <c r="P209" s="206">
        <f>O209*H209</f>
        <v>0</v>
      </c>
      <c r="Q209" s="206">
        <v>0</v>
      </c>
      <c r="R209" s="206">
        <f>Q209*H209</f>
        <v>0</v>
      </c>
      <c r="S209" s="206">
        <v>0</v>
      </c>
      <c r="T209" s="207">
        <f>S209*H209</f>
        <v>0</v>
      </c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R209" s="208" t="s">
        <v>190</v>
      </c>
      <c r="AT209" s="208" t="s">
        <v>127</v>
      </c>
      <c r="AU209" s="208" t="s">
        <v>132</v>
      </c>
      <c r="AY209" s="14" t="s">
        <v>124</v>
      </c>
      <c r="BE209" s="209">
        <f>IF(N209="základní",J209,0)</f>
        <v>0</v>
      </c>
      <c r="BF209" s="209">
        <f>IF(N209="snížená",J209,0)</f>
        <v>0</v>
      </c>
      <c r="BG209" s="209">
        <f>IF(N209="zákl. přenesená",J209,0)</f>
        <v>0</v>
      </c>
      <c r="BH209" s="209">
        <f>IF(N209="sníž. přenesená",J209,0)</f>
        <v>0</v>
      </c>
      <c r="BI209" s="209">
        <f>IF(N209="nulová",J209,0)</f>
        <v>0</v>
      </c>
      <c r="BJ209" s="14" t="s">
        <v>132</v>
      </c>
      <c r="BK209" s="209">
        <f>ROUND(I209*H209,2)</f>
        <v>0</v>
      </c>
      <c r="BL209" s="14" t="s">
        <v>190</v>
      </c>
      <c r="BM209" s="208" t="s">
        <v>404</v>
      </c>
    </row>
    <row r="210" spans="1:65" s="12" customFormat="1" ht="22.9" customHeight="1">
      <c r="B210" s="180"/>
      <c r="C210" s="181"/>
      <c r="D210" s="182" t="s">
        <v>75</v>
      </c>
      <c r="E210" s="194" t="s">
        <v>405</v>
      </c>
      <c r="F210" s="194" t="s">
        <v>406</v>
      </c>
      <c r="G210" s="181"/>
      <c r="H210" s="181"/>
      <c r="I210" s="184"/>
      <c r="J210" s="195">
        <f>BK210</f>
        <v>0</v>
      </c>
      <c r="K210" s="181"/>
      <c r="L210" s="186"/>
      <c r="M210" s="187"/>
      <c r="N210" s="188"/>
      <c r="O210" s="188"/>
      <c r="P210" s="189">
        <f>SUM(P211:P217)</f>
        <v>0</v>
      </c>
      <c r="Q210" s="188"/>
      <c r="R210" s="189">
        <f>SUM(R211:R217)</f>
        <v>9.4140000000000015E-2</v>
      </c>
      <c r="S210" s="188"/>
      <c r="T210" s="190">
        <f>SUM(T211:T217)</f>
        <v>0.45743499999999998</v>
      </c>
      <c r="AR210" s="191" t="s">
        <v>132</v>
      </c>
      <c r="AT210" s="192" t="s">
        <v>75</v>
      </c>
      <c r="AU210" s="192" t="s">
        <v>81</v>
      </c>
      <c r="AY210" s="191" t="s">
        <v>124</v>
      </c>
      <c r="BK210" s="193">
        <f>SUM(BK211:BK217)</f>
        <v>0</v>
      </c>
    </row>
    <row r="211" spans="1:65" s="2" customFormat="1" ht="16.5" customHeight="1">
      <c r="A211" s="31"/>
      <c r="B211" s="32"/>
      <c r="C211" s="196" t="s">
        <v>407</v>
      </c>
      <c r="D211" s="196" t="s">
        <v>127</v>
      </c>
      <c r="E211" s="197" t="s">
        <v>408</v>
      </c>
      <c r="F211" s="198" t="s">
        <v>409</v>
      </c>
      <c r="G211" s="199" t="s">
        <v>136</v>
      </c>
      <c r="H211" s="200">
        <v>11.9</v>
      </c>
      <c r="I211" s="201"/>
      <c r="J211" s="202">
        <f t="shared" ref="J211:J217" si="40">ROUND(I211*H211,2)</f>
        <v>0</v>
      </c>
      <c r="K211" s="203"/>
      <c r="L211" s="36"/>
      <c r="M211" s="204" t="s">
        <v>1</v>
      </c>
      <c r="N211" s="205" t="s">
        <v>42</v>
      </c>
      <c r="O211" s="68"/>
      <c r="P211" s="206">
        <f t="shared" ref="P211:P217" si="41">O211*H211</f>
        <v>0</v>
      </c>
      <c r="Q211" s="206">
        <v>2.9999999999999997E-4</v>
      </c>
      <c r="R211" s="206">
        <f t="shared" ref="R211:R217" si="42">Q211*H211</f>
        <v>3.5699999999999998E-3</v>
      </c>
      <c r="S211" s="206">
        <v>0</v>
      </c>
      <c r="T211" s="207">
        <f t="shared" ref="T211:T217" si="43">S211*H211</f>
        <v>0</v>
      </c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R211" s="208" t="s">
        <v>190</v>
      </c>
      <c r="AT211" s="208" t="s">
        <v>127</v>
      </c>
      <c r="AU211" s="208" t="s">
        <v>132</v>
      </c>
      <c r="AY211" s="14" t="s">
        <v>124</v>
      </c>
      <c r="BE211" s="209">
        <f t="shared" ref="BE211:BE217" si="44">IF(N211="základní",J211,0)</f>
        <v>0</v>
      </c>
      <c r="BF211" s="209">
        <f t="shared" ref="BF211:BF217" si="45">IF(N211="snížená",J211,0)</f>
        <v>0</v>
      </c>
      <c r="BG211" s="209">
        <f t="shared" ref="BG211:BG217" si="46">IF(N211="zákl. přenesená",J211,0)</f>
        <v>0</v>
      </c>
      <c r="BH211" s="209">
        <f t="shared" ref="BH211:BH217" si="47">IF(N211="sníž. přenesená",J211,0)</f>
        <v>0</v>
      </c>
      <c r="BI211" s="209">
        <f t="shared" ref="BI211:BI217" si="48">IF(N211="nulová",J211,0)</f>
        <v>0</v>
      </c>
      <c r="BJ211" s="14" t="s">
        <v>132</v>
      </c>
      <c r="BK211" s="209">
        <f t="shared" ref="BK211:BK217" si="49">ROUND(I211*H211,2)</f>
        <v>0</v>
      </c>
      <c r="BL211" s="14" t="s">
        <v>190</v>
      </c>
      <c r="BM211" s="208" t="s">
        <v>410</v>
      </c>
    </row>
    <row r="212" spans="1:65" s="2" customFormat="1" ht="24" customHeight="1">
      <c r="A212" s="31"/>
      <c r="B212" s="32"/>
      <c r="C212" s="196" t="s">
        <v>411</v>
      </c>
      <c r="D212" s="196" t="s">
        <v>127</v>
      </c>
      <c r="E212" s="197" t="s">
        <v>412</v>
      </c>
      <c r="F212" s="198" t="s">
        <v>413</v>
      </c>
      <c r="G212" s="199" t="s">
        <v>136</v>
      </c>
      <c r="H212" s="200">
        <v>5.5</v>
      </c>
      <c r="I212" s="201"/>
      <c r="J212" s="202">
        <f t="shared" si="40"/>
        <v>0</v>
      </c>
      <c r="K212" s="203"/>
      <c r="L212" s="36"/>
      <c r="M212" s="204" t="s">
        <v>1</v>
      </c>
      <c r="N212" s="205" t="s">
        <v>42</v>
      </c>
      <c r="O212" s="68"/>
      <c r="P212" s="206">
        <f t="shared" si="41"/>
        <v>0</v>
      </c>
      <c r="Q212" s="206">
        <v>0</v>
      </c>
      <c r="R212" s="206">
        <f t="shared" si="42"/>
        <v>0</v>
      </c>
      <c r="S212" s="206">
        <v>8.3169999999999994E-2</v>
      </c>
      <c r="T212" s="207">
        <f t="shared" si="43"/>
        <v>0.45743499999999998</v>
      </c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R212" s="208" t="s">
        <v>190</v>
      </c>
      <c r="AT212" s="208" t="s">
        <v>127</v>
      </c>
      <c r="AU212" s="208" t="s">
        <v>132</v>
      </c>
      <c r="AY212" s="14" t="s">
        <v>124</v>
      </c>
      <c r="BE212" s="209">
        <f t="shared" si="44"/>
        <v>0</v>
      </c>
      <c r="BF212" s="209">
        <f t="shared" si="45"/>
        <v>0</v>
      </c>
      <c r="BG212" s="209">
        <f t="shared" si="46"/>
        <v>0</v>
      </c>
      <c r="BH212" s="209">
        <f t="shared" si="47"/>
        <v>0</v>
      </c>
      <c r="BI212" s="209">
        <f t="shared" si="48"/>
        <v>0</v>
      </c>
      <c r="BJ212" s="14" t="s">
        <v>132</v>
      </c>
      <c r="BK212" s="209">
        <f t="shared" si="49"/>
        <v>0</v>
      </c>
      <c r="BL212" s="14" t="s">
        <v>190</v>
      </c>
      <c r="BM212" s="208" t="s">
        <v>414</v>
      </c>
    </row>
    <row r="213" spans="1:65" s="2" customFormat="1" ht="24" customHeight="1">
      <c r="A213" s="31"/>
      <c r="B213" s="32"/>
      <c r="C213" s="196" t="s">
        <v>415</v>
      </c>
      <c r="D213" s="196" t="s">
        <v>127</v>
      </c>
      <c r="E213" s="197" t="s">
        <v>416</v>
      </c>
      <c r="F213" s="198" t="s">
        <v>417</v>
      </c>
      <c r="G213" s="199" t="s">
        <v>136</v>
      </c>
      <c r="H213" s="200">
        <v>11.9</v>
      </c>
      <c r="I213" s="201"/>
      <c r="J213" s="202">
        <f t="shared" si="40"/>
        <v>0</v>
      </c>
      <c r="K213" s="203"/>
      <c r="L213" s="36"/>
      <c r="M213" s="204" t="s">
        <v>1</v>
      </c>
      <c r="N213" s="205" t="s">
        <v>42</v>
      </c>
      <c r="O213" s="68"/>
      <c r="P213" s="206">
        <f t="shared" si="41"/>
        <v>0</v>
      </c>
      <c r="Q213" s="206">
        <v>6.3E-3</v>
      </c>
      <c r="R213" s="206">
        <f t="shared" si="42"/>
        <v>7.4970000000000009E-2</v>
      </c>
      <c r="S213" s="206">
        <v>0</v>
      </c>
      <c r="T213" s="207">
        <f t="shared" si="43"/>
        <v>0</v>
      </c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R213" s="208" t="s">
        <v>190</v>
      </c>
      <c r="AT213" s="208" t="s">
        <v>127</v>
      </c>
      <c r="AU213" s="208" t="s">
        <v>132</v>
      </c>
      <c r="AY213" s="14" t="s">
        <v>124</v>
      </c>
      <c r="BE213" s="209">
        <f t="shared" si="44"/>
        <v>0</v>
      </c>
      <c r="BF213" s="209">
        <f t="shared" si="45"/>
        <v>0</v>
      </c>
      <c r="BG213" s="209">
        <f t="shared" si="46"/>
        <v>0</v>
      </c>
      <c r="BH213" s="209">
        <f t="shared" si="47"/>
        <v>0</v>
      </c>
      <c r="BI213" s="209">
        <f t="shared" si="48"/>
        <v>0</v>
      </c>
      <c r="BJ213" s="14" t="s">
        <v>132</v>
      </c>
      <c r="BK213" s="209">
        <f t="shared" si="49"/>
        <v>0</v>
      </c>
      <c r="BL213" s="14" t="s">
        <v>190</v>
      </c>
      <c r="BM213" s="208" t="s">
        <v>418</v>
      </c>
    </row>
    <row r="214" spans="1:65" s="2" customFormat="1" ht="24" customHeight="1">
      <c r="A214" s="31"/>
      <c r="B214" s="32"/>
      <c r="C214" s="210" t="s">
        <v>419</v>
      </c>
      <c r="D214" s="210" t="s">
        <v>191</v>
      </c>
      <c r="E214" s="211" t="s">
        <v>420</v>
      </c>
      <c r="F214" s="212" t="s">
        <v>421</v>
      </c>
      <c r="G214" s="213" t="s">
        <v>176</v>
      </c>
      <c r="H214" s="214">
        <v>12.375999999999999</v>
      </c>
      <c r="I214" s="215"/>
      <c r="J214" s="216">
        <f t="shared" si="40"/>
        <v>0</v>
      </c>
      <c r="K214" s="217"/>
      <c r="L214" s="218"/>
      <c r="M214" s="219" t="s">
        <v>1</v>
      </c>
      <c r="N214" s="220" t="s">
        <v>42</v>
      </c>
      <c r="O214" s="68"/>
      <c r="P214" s="206">
        <f t="shared" si="41"/>
        <v>0</v>
      </c>
      <c r="Q214" s="206">
        <v>0</v>
      </c>
      <c r="R214" s="206">
        <f t="shared" si="42"/>
        <v>0</v>
      </c>
      <c r="S214" s="206">
        <v>0</v>
      </c>
      <c r="T214" s="207">
        <f t="shared" si="43"/>
        <v>0</v>
      </c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R214" s="208" t="s">
        <v>258</v>
      </c>
      <c r="AT214" s="208" t="s">
        <v>191</v>
      </c>
      <c r="AU214" s="208" t="s">
        <v>132</v>
      </c>
      <c r="AY214" s="14" t="s">
        <v>124</v>
      </c>
      <c r="BE214" s="209">
        <f t="shared" si="44"/>
        <v>0</v>
      </c>
      <c r="BF214" s="209">
        <f t="shared" si="45"/>
        <v>0</v>
      </c>
      <c r="BG214" s="209">
        <f t="shared" si="46"/>
        <v>0</v>
      </c>
      <c r="BH214" s="209">
        <f t="shared" si="47"/>
        <v>0</v>
      </c>
      <c r="BI214" s="209">
        <f t="shared" si="48"/>
        <v>0</v>
      </c>
      <c r="BJ214" s="14" t="s">
        <v>132</v>
      </c>
      <c r="BK214" s="209">
        <f t="shared" si="49"/>
        <v>0</v>
      </c>
      <c r="BL214" s="14" t="s">
        <v>190</v>
      </c>
      <c r="BM214" s="208" t="s">
        <v>422</v>
      </c>
    </row>
    <row r="215" spans="1:65" s="2" customFormat="1" ht="24" customHeight="1">
      <c r="A215" s="31"/>
      <c r="B215" s="32"/>
      <c r="C215" s="196" t="s">
        <v>423</v>
      </c>
      <c r="D215" s="196" t="s">
        <v>127</v>
      </c>
      <c r="E215" s="197" t="s">
        <v>424</v>
      </c>
      <c r="F215" s="198" t="s">
        <v>425</v>
      </c>
      <c r="G215" s="199" t="s">
        <v>136</v>
      </c>
      <c r="H215" s="200">
        <v>6.4</v>
      </c>
      <c r="I215" s="201"/>
      <c r="J215" s="202">
        <f t="shared" si="40"/>
        <v>0</v>
      </c>
      <c r="K215" s="203"/>
      <c r="L215" s="36"/>
      <c r="M215" s="204" t="s">
        <v>1</v>
      </c>
      <c r="N215" s="205" t="s">
        <v>42</v>
      </c>
      <c r="O215" s="68"/>
      <c r="P215" s="206">
        <f t="shared" si="41"/>
        <v>0</v>
      </c>
      <c r="Q215" s="206">
        <v>0</v>
      </c>
      <c r="R215" s="206">
        <f t="shared" si="42"/>
        <v>0</v>
      </c>
      <c r="S215" s="206">
        <v>0</v>
      </c>
      <c r="T215" s="207">
        <f t="shared" si="43"/>
        <v>0</v>
      </c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R215" s="208" t="s">
        <v>190</v>
      </c>
      <c r="AT215" s="208" t="s">
        <v>127</v>
      </c>
      <c r="AU215" s="208" t="s">
        <v>132</v>
      </c>
      <c r="AY215" s="14" t="s">
        <v>124</v>
      </c>
      <c r="BE215" s="209">
        <f t="shared" si="44"/>
        <v>0</v>
      </c>
      <c r="BF215" s="209">
        <f t="shared" si="45"/>
        <v>0</v>
      </c>
      <c r="BG215" s="209">
        <f t="shared" si="46"/>
        <v>0</v>
      </c>
      <c r="BH215" s="209">
        <f t="shared" si="47"/>
        <v>0</v>
      </c>
      <c r="BI215" s="209">
        <f t="shared" si="48"/>
        <v>0</v>
      </c>
      <c r="BJ215" s="14" t="s">
        <v>132</v>
      </c>
      <c r="BK215" s="209">
        <f t="shared" si="49"/>
        <v>0</v>
      </c>
      <c r="BL215" s="14" t="s">
        <v>190</v>
      </c>
      <c r="BM215" s="208" t="s">
        <v>426</v>
      </c>
    </row>
    <row r="216" spans="1:65" s="2" customFormat="1" ht="24" customHeight="1">
      <c r="A216" s="31"/>
      <c r="B216" s="32"/>
      <c r="C216" s="196" t="s">
        <v>427</v>
      </c>
      <c r="D216" s="196" t="s">
        <v>127</v>
      </c>
      <c r="E216" s="197" t="s">
        <v>428</v>
      </c>
      <c r="F216" s="198" t="s">
        <v>429</v>
      </c>
      <c r="G216" s="199" t="s">
        <v>136</v>
      </c>
      <c r="H216" s="200">
        <v>10.4</v>
      </c>
      <c r="I216" s="201"/>
      <c r="J216" s="202">
        <f t="shared" si="40"/>
        <v>0</v>
      </c>
      <c r="K216" s="203"/>
      <c r="L216" s="36"/>
      <c r="M216" s="204" t="s">
        <v>1</v>
      </c>
      <c r="N216" s="205" t="s">
        <v>42</v>
      </c>
      <c r="O216" s="68"/>
      <c r="P216" s="206">
        <f t="shared" si="41"/>
        <v>0</v>
      </c>
      <c r="Q216" s="206">
        <v>1.5E-3</v>
      </c>
      <c r="R216" s="206">
        <f t="shared" si="42"/>
        <v>1.5600000000000001E-2</v>
      </c>
      <c r="S216" s="206">
        <v>0</v>
      </c>
      <c r="T216" s="207">
        <f t="shared" si="43"/>
        <v>0</v>
      </c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R216" s="208" t="s">
        <v>190</v>
      </c>
      <c r="AT216" s="208" t="s">
        <v>127</v>
      </c>
      <c r="AU216" s="208" t="s">
        <v>132</v>
      </c>
      <c r="AY216" s="14" t="s">
        <v>124</v>
      </c>
      <c r="BE216" s="209">
        <f t="shared" si="44"/>
        <v>0</v>
      </c>
      <c r="BF216" s="209">
        <f t="shared" si="45"/>
        <v>0</v>
      </c>
      <c r="BG216" s="209">
        <f t="shared" si="46"/>
        <v>0</v>
      </c>
      <c r="BH216" s="209">
        <f t="shared" si="47"/>
        <v>0</v>
      </c>
      <c r="BI216" s="209">
        <f t="shared" si="48"/>
        <v>0</v>
      </c>
      <c r="BJ216" s="14" t="s">
        <v>132</v>
      </c>
      <c r="BK216" s="209">
        <f t="shared" si="49"/>
        <v>0</v>
      </c>
      <c r="BL216" s="14" t="s">
        <v>190</v>
      </c>
      <c r="BM216" s="208" t="s">
        <v>430</v>
      </c>
    </row>
    <row r="217" spans="1:65" s="2" customFormat="1" ht="24" customHeight="1">
      <c r="A217" s="31"/>
      <c r="B217" s="32"/>
      <c r="C217" s="196" t="s">
        <v>431</v>
      </c>
      <c r="D217" s="196" t="s">
        <v>127</v>
      </c>
      <c r="E217" s="197" t="s">
        <v>432</v>
      </c>
      <c r="F217" s="198" t="s">
        <v>433</v>
      </c>
      <c r="G217" s="199" t="s">
        <v>307</v>
      </c>
      <c r="H217" s="221"/>
      <c r="I217" s="201"/>
      <c r="J217" s="202">
        <f t="shared" si="40"/>
        <v>0</v>
      </c>
      <c r="K217" s="203"/>
      <c r="L217" s="36"/>
      <c r="M217" s="204" t="s">
        <v>1</v>
      </c>
      <c r="N217" s="205" t="s">
        <v>42</v>
      </c>
      <c r="O217" s="68"/>
      <c r="P217" s="206">
        <f t="shared" si="41"/>
        <v>0</v>
      </c>
      <c r="Q217" s="206">
        <v>0</v>
      </c>
      <c r="R217" s="206">
        <f t="shared" si="42"/>
        <v>0</v>
      </c>
      <c r="S217" s="206">
        <v>0</v>
      </c>
      <c r="T217" s="207">
        <f t="shared" si="43"/>
        <v>0</v>
      </c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R217" s="208" t="s">
        <v>190</v>
      </c>
      <c r="AT217" s="208" t="s">
        <v>127</v>
      </c>
      <c r="AU217" s="208" t="s">
        <v>132</v>
      </c>
      <c r="AY217" s="14" t="s">
        <v>124</v>
      </c>
      <c r="BE217" s="209">
        <f t="shared" si="44"/>
        <v>0</v>
      </c>
      <c r="BF217" s="209">
        <f t="shared" si="45"/>
        <v>0</v>
      </c>
      <c r="BG217" s="209">
        <f t="shared" si="46"/>
        <v>0</v>
      </c>
      <c r="BH217" s="209">
        <f t="shared" si="47"/>
        <v>0</v>
      </c>
      <c r="BI217" s="209">
        <f t="shared" si="48"/>
        <v>0</v>
      </c>
      <c r="BJ217" s="14" t="s">
        <v>132</v>
      </c>
      <c r="BK217" s="209">
        <f t="shared" si="49"/>
        <v>0</v>
      </c>
      <c r="BL217" s="14" t="s">
        <v>190</v>
      </c>
      <c r="BM217" s="208" t="s">
        <v>434</v>
      </c>
    </row>
    <row r="218" spans="1:65" s="12" customFormat="1" ht="22.9" customHeight="1">
      <c r="B218" s="180"/>
      <c r="C218" s="181"/>
      <c r="D218" s="182" t="s">
        <v>75</v>
      </c>
      <c r="E218" s="194" t="s">
        <v>435</v>
      </c>
      <c r="F218" s="194" t="s">
        <v>436</v>
      </c>
      <c r="G218" s="181"/>
      <c r="H218" s="181"/>
      <c r="I218" s="184"/>
      <c r="J218" s="195">
        <f>BK218</f>
        <v>0</v>
      </c>
      <c r="K218" s="181"/>
      <c r="L218" s="186"/>
      <c r="M218" s="187"/>
      <c r="N218" s="188"/>
      <c r="O218" s="188"/>
      <c r="P218" s="189">
        <f>SUM(P219:P227)</f>
        <v>0</v>
      </c>
      <c r="Q218" s="188"/>
      <c r="R218" s="189">
        <f>SUM(R219:R227)</f>
        <v>0.21892434000000002</v>
      </c>
      <c r="S218" s="188"/>
      <c r="T218" s="190">
        <f>SUM(T219:T227)</f>
        <v>3.7000000000000005E-2</v>
      </c>
      <c r="AR218" s="191" t="s">
        <v>132</v>
      </c>
      <c r="AT218" s="192" t="s">
        <v>75</v>
      </c>
      <c r="AU218" s="192" t="s">
        <v>81</v>
      </c>
      <c r="AY218" s="191" t="s">
        <v>124</v>
      </c>
      <c r="BK218" s="193">
        <f>SUM(BK219:BK227)</f>
        <v>0</v>
      </c>
    </row>
    <row r="219" spans="1:65" s="2" customFormat="1" ht="24" customHeight="1">
      <c r="A219" s="31"/>
      <c r="B219" s="32"/>
      <c r="C219" s="196" t="s">
        <v>437</v>
      </c>
      <c r="D219" s="196" t="s">
        <v>127</v>
      </c>
      <c r="E219" s="197" t="s">
        <v>438</v>
      </c>
      <c r="F219" s="198" t="s">
        <v>439</v>
      </c>
      <c r="G219" s="199" t="s">
        <v>136</v>
      </c>
      <c r="H219" s="200">
        <v>14.8</v>
      </c>
      <c r="I219" s="201"/>
      <c r="J219" s="202">
        <f t="shared" ref="J219:J227" si="50">ROUND(I219*H219,2)</f>
        <v>0</v>
      </c>
      <c r="K219" s="203"/>
      <c r="L219" s="36"/>
      <c r="M219" s="204" t="s">
        <v>1</v>
      </c>
      <c r="N219" s="205" t="s">
        <v>42</v>
      </c>
      <c r="O219" s="68"/>
      <c r="P219" s="206">
        <f t="shared" ref="P219:P227" si="51">O219*H219</f>
        <v>0</v>
      </c>
      <c r="Q219" s="206">
        <v>0</v>
      </c>
      <c r="R219" s="206">
        <f t="shared" ref="R219:R227" si="52">Q219*H219</f>
        <v>0</v>
      </c>
      <c r="S219" s="206">
        <v>0</v>
      </c>
      <c r="T219" s="207">
        <f t="shared" ref="T219:T227" si="53">S219*H219</f>
        <v>0</v>
      </c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R219" s="208" t="s">
        <v>190</v>
      </c>
      <c r="AT219" s="208" t="s">
        <v>127</v>
      </c>
      <c r="AU219" s="208" t="s">
        <v>132</v>
      </c>
      <c r="AY219" s="14" t="s">
        <v>124</v>
      </c>
      <c r="BE219" s="209">
        <f t="shared" ref="BE219:BE227" si="54">IF(N219="základní",J219,0)</f>
        <v>0</v>
      </c>
      <c r="BF219" s="209">
        <f t="shared" ref="BF219:BF227" si="55">IF(N219="snížená",J219,0)</f>
        <v>0</v>
      </c>
      <c r="BG219" s="209">
        <f t="shared" ref="BG219:BG227" si="56">IF(N219="zákl. přenesená",J219,0)</f>
        <v>0</v>
      </c>
      <c r="BH219" s="209">
        <f t="shared" ref="BH219:BH227" si="57">IF(N219="sníž. přenesená",J219,0)</f>
        <v>0</v>
      </c>
      <c r="BI219" s="209">
        <f t="shared" ref="BI219:BI227" si="58">IF(N219="nulová",J219,0)</f>
        <v>0</v>
      </c>
      <c r="BJ219" s="14" t="s">
        <v>132</v>
      </c>
      <c r="BK219" s="209">
        <f t="shared" ref="BK219:BK227" si="59">ROUND(I219*H219,2)</f>
        <v>0</v>
      </c>
      <c r="BL219" s="14" t="s">
        <v>190</v>
      </c>
      <c r="BM219" s="208" t="s">
        <v>440</v>
      </c>
    </row>
    <row r="220" spans="1:65" s="2" customFormat="1" ht="24" customHeight="1">
      <c r="A220" s="31"/>
      <c r="B220" s="32"/>
      <c r="C220" s="196" t="s">
        <v>441</v>
      </c>
      <c r="D220" s="196" t="s">
        <v>127</v>
      </c>
      <c r="E220" s="197" t="s">
        <v>442</v>
      </c>
      <c r="F220" s="198" t="s">
        <v>443</v>
      </c>
      <c r="G220" s="199" t="s">
        <v>136</v>
      </c>
      <c r="H220" s="200">
        <v>29.239000000000001</v>
      </c>
      <c r="I220" s="201"/>
      <c r="J220" s="202">
        <f t="shared" si="50"/>
        <v>0</v>
      </c>
      <c r="K220" s="203"/>
      <c r="L220" s="36"/>
      <c r="M220" s="204" t="s">
        <v>1</v>
      </c>
      <c r="N220" s="205" t="s">
        <v>42</v>
      </c>
      <c r="O220" s="68"/>
      <c r="P220" s="206">
        <f t="shared" si="51"/>
        <v>0</v>
      </c>
      <c r="Q220" s="206">
        <v>3.0000000000000001E-5</v>
      </c>
      <c r="R220" s="206">
        <f t="shared" si="52"/>
        <v>8.7717000000000003E-4</v>
      </c>
      <c r="S220" s="206">
        <v>0</v>
      </c>
      <c r="T220" s="207">
        <f t="shared" si="53"/>
        <v>0</v>
      </c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R220" s="208" t="s">
        <v>190</v>
      </c>
      <c r="AT220" s="208" t="s">
        <v>127</v>
      </c>
      <c r="AU220" s="208" t="s">
        <v>132</v>
      </c>
      <c r="AY220" s="14" t="s">
        <v>124</v>
      </c>
      <c r="BE220" s="209">
        <f t="shared" si="54"/>
        <v>0</v>
      </c>
      <c r="BF220" s="209">
        <f t="shared" si="55"/>
        <v>0</v>
      </c>
      <c r="BG220" s="209">
        <f t="shared" si="56"/>
        <v>0</v>
      </c>
      <c r="BH220" s="209">
        <f t="shared" si="57"/>
        <v>0</v>
      </c>
      <c r="BI220" s="209">
        <f t="shared" si="58"/>
        <v>0</v>
      </c>
      <c r="BJ220" s="14" t="s">
        <v>132</v>
      </c>
      <c r="BK220" s="209">
        <f t="shared" si="59"/>
        <v>0</v>
      </c>
      <c r="BL220" s="14" t="s">
        <v>190</v>
      </c>
      <c r="BM220" s="208" t="s">
        <v>444</v>
      </c>
    </row>
    <row r="221" spans="1:65" s="2" customFormat="1" ht="24" customHeight="1">
      <c r="A221" s="31"/>
      <c r="B221" s="32"/>
      <c r="C221" s="196" t="s">
        <v>445</v>
      </c>
      <c r="D221" s="196" t="s">
        <v>127</v>
      </c>
      <c r="E221" s="197" t="s">
        <v>446</v>
      </c>
      <c r="F221" s="198" t="s">
        <v>447</v>
      </c>
      <c r="G221" s="199" t="s">
        <v>136</v>
      </c>
      <c r="H221" s="200">
        <v>29.239000000000001</v>
      </c>
      <c r="I221" s="201"/>
      <c r="J221" s="202">
        <f t="shared" si="50"/>
        <v>0</v>
      </c>
      <c r="K221" s="203"/>
      <c r="L221" s="36"/>
      <c r="M221" s="204" t="s">
        <v>1</v>
      </c>
      <c r="N221" s="205" t="s">
        <v>42</v>
      </c>
      <c r="O221" s="68"/>
      <c r="P221" s="206">
        <f t="shared" si="51"/>
        <v>0</v>
      </c>
      <c r="Q221" s="206">
        <v>4.5500000000000002E-3</v>
      </c>
      <c r="R221" s="206">
        <f t="shared" si="52"/>
        <v>0.13303745</v>
      </c>
      <c r="S221" s="206">
        <v>0</v>
      </c>
      <c r="T221" s="207">
        <f t="shared" si="53"/>
        <v>0</v>
      </c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R221" s="208" t="s">
        <v>190</v>
      </c>
      <c r="AT221" s="208" t="s">
        <v>127</v>
      </c>
      <c r="AU221" s="208" t="s">
        <v>132</v>
      </c>
      <c r="AY221" s="14" t="s">
        <v>124</v>
      </c>
      <c r="BE221" s="209">
        <f t="shared" si="54"/>
        <v>0</v>
      </c>
      <c r="BF221" s="209">
        <f t="shared" si="55"/>
        <v>0</v>
      </c>
      <c r="BG221" s="209">
        <f t="shared" si="56"/>
        <v>0</v>
      </c>
      <c r="BH221" s="209">
        <f t="shared" si="57"/>
        <v>0</v>
      </c>
      <c r="BI221" s="209">
        <f t="shared" si="58"/>
        <v>0</v>
      </c>
      <c r="BJ221" s="14" t="s">
        <v>132</v>
      </c>
      <c r="BK221" s="209">
        <f t="shared" si="59"/>
        <v>0</v>
      </c>
      <c r="BL221" s="14" t="s">
        <v>190</v>
      </c>
      <c r="BM221" s="208" t="s">
        <v>448</v>
      </c>
    </row>
    <row r="222" spans="1:65" s="2" customFormat="1" ht="16.5" customHeight="1">
      <c r="A222" s="31"/>
      <c r="B222" s="32"/>
      <c r="C222" s="196" t="s">
        <v>449</v>
      </c>
      <c r="D222" s="196" t="s">
        <v>127</v>
      </c>
      <c r="E222" s="197" t="s">
        <v>450</v>
      </c>
      <c r="F222" s="198" t="s">
        <v>451</v>
      </c>
      <c r="G222" s="199" t="s">
        <v>136</v>
      </c>
      <c r="H222" s="200">
        <v>14.8</v>
      </c>
      <c r="I222" s="201"/>
      <c r="J222" s="202">
        <f t="shared" si="50"/>
        <v>0</v>
      </c>
      <c r="K222" s="203"/>
      <c r="L222" s="36"/>
      <c r="M222" s="204" t="s">
        <v>1</v>
      </c>
      <c r="N222" s="205" t="s">
        <v>42</v>
      </c>
      <c r="O222" s="68"/>
      <c r="P222" s="206">
        <f t="shared" si="51"/>
        <v>0</v>
      </c>
      <c r="Q222" s="206">
        <v>0</v>
      </c>
      <c r="R222" s="206">
        <f t="shared" si="52"/>
        <v>0</v>
      </c>
      <c r="S222" s="206">
        <v>2.5000000000000001E-3</v>
      </c>
      <c r="T222" s="207">
        <f t="shared" si="53"/>
        <v>3.7000000000000005E-2</v>
      </c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R222" s="208" t="s">
        <v>190</v>
      </c>
      <c r="AT222" s="208" t="s">
        <v>127</v>
      </c>
      <c r="AU222" s="208" t="s">
        <v>132</v>
      </c>
      <c r="AY222" s="14" t="s">
        <v>124</v>
      </c>
      <c r="BE222" s="209">
        <f t="shared" si="54"/>
        <v>0</v>
      </c>
      <c r="BF222" s="209">
        <f t="shared" si="55"/>
        <v>0</v>
      </c>
      <c r="BG222" s="209">
        <f t="shared" si="56"/>
        <v>0</v>
      </c>
      <c r="BH222" s="209">
        <f t="shared" si="57"/>
        <v>0</v>
      </c>
      <c r="BI222" s="209">
        <f t="shared" si="58"/>
        <v>0</v>
      </c>
      <c r="BJ222" s="14" t="s">
        <v>132</v>
      </c>
      <c r="BK222" s="209">
        <f t="shared" si="59"/>
        <v>0</v>
      </c>
      <c r="BL222" s="14" t="s">
        <v>190</v>
      </c>
      <c r="BM222" s="208" t="s">
        <v>452</v>
      </c>
    </row>
    <row r="223" spans="1:65" s="2" customFormat="1" ht="24" customHeight="1">
      <c r="A223" s="31"/>
      <c r="B223" s="32"/>
      <c r="C223" s="196" t="s">
        <v>453</v>
      </c>
      <c r="D223" s="196" t="s">
        <v>127</v>
      </c>
      <c r="E223" s="197" t="s">
        <v>454</v>
      </c>
      <c r="F223" s="198" t="s">
        <v>455</v>
      </c>
      <c r="G223" s="199" t="s">
        <v>136</v>
      </c>
      <c r="H223" s="200">
        <v>29.239000000000001</v>
      </c>
      <c r="I223" s="201"/>
      <c r="J223" s="202">
        <f t="shared" si="50"/>
        <v>0</v>
      </c>
      <c r="K223" s="203"/>
      <c r="L223" s="36"/>
      <c r="M223" s="204" t="s">
        <v>1</v>
      </c>
      <c r="N223" s="205" t="s">
        <v>42</v>
      </c>
      <c r="O223" s="68"/>
      <c r="P223" s="206">
        <f t="shared" si="51"/>
        <v>0</v>
      </c>
      <c r="Q223" s="206">
        <v>2.9999999999999997E-4</v>
      </c>
      <c r="R223" s="206">
        <f t="shared" si="52"/>
        <v>8.7716999999999986E-3</v>
      </c>
      <c r="S223" s="206">
        <v>0</v>
      </c>
      <c r="T223" s="207">
        <f t="shared" si="53"/>
        <v>0</v>
      </c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R223" s="208" t="s">
        <v>190</v>
      </c>
      <c r="AT223" s="208" t="s">
        <v>127</v>
      </c>
      <c r="AU223" s="208" t="s">
        <v>132</v>
      </c>
      <c r="AY223" s="14" t="s">
        <v>124</v>
      </c>
      <c r="BE223" s="209">
        <f t="shared" si="54"/>
        <v>0</v>
      </c>
      <c r="BF223" s="209">
        <f t="shared" si="55"/>
        <v>0</v>
      </c>
      <c r="BG223" s="209">
        <f t="shared" si="56"/>
        <v>0</v>
      </c>
      <c r="BH223" s="209">
        <f t="shared" si="57"/>
        <v>0</v>
      </c>
      <c r="BI223" s="209">
        <f t="shared" si="58"/>
        <v>0</v>
      </c>
      <c r="BJ223" s="14" t="s">
        <v>132</v>
      </c>
      <c r="BK223" s="209">
        <f t="shared" si="59"/>
        <v>0</v>
      </c>
      <c r="BL223" s="14" t="s">
        <v>190</v>
      </c>
      <c r="BM223" s="208" t="s">
        <v>456</v>
      </c>
    </row>
    <row r="224" spans="1:65" s="2" customFormat="1" ht="24" customHeight="1">
      <c r="A224" s="31"/>
      <c r="B224" s="32"/>
      <c r="C224" s="210" t="s">
        <v>457</v>
      </c>
      <c r="D224" s="210" t="s">
        <v>191</v>
      </c>
      <c r="E224" s="211" t="s">
        <v>458</v>
      </c>
      <c r="F224" s="212" t="s">
        <v>459</v>
      </c>
      <c r="G224" s="213" t="s">
        <v>136</v>
      </c>
      <c r="H224" s="214">
        <v>32.162999999999997</v>
      </c>
      <c r="I224" s="215"/>
      <c r="J224" s="216">
        <f t="shared" si="50"/>
        <v>0</v>
      </c>
      <c r="K224" s="217"/>
      <c r="L224" s="218"/>
      <c r="M224" s="219" t="s">
        <v>1</v>
      </c>
      <c r="N224" s="220" t="s">
        <v>42</v>
      </c>
      <c r="O224" s="68"/>
      <c r="P224" s="206">
        <f t="shared" si="51"/>
        <v>0</v>
      </c>
      <c r="Q224" s="206">
        <v>2E-3</v>
      </c>
      <c r="R224" s="206">
        <f t="shared" si="52"/>
        <v>6.4325999999999994E-2</v>
      </c>
      <c r="S224" s="206">
        <v>0</v>
      </c>
      <c r="T224" s="207">
        <f t="shared" si="53"/>
        <v>0</v>
      </c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R224" s="208" t="s">
        <v>258</v>
      </c>
      <c r="AT224" s="208" t="s">
        <v>191</v>
      </c>
      <c r="AU224" s="208" t="s">
        <v>132</v>
      </c>
      <c r="AY224" s="14" t="s">
        <v>124</v>
      </c>
      <c r="BE224" s="209">
        <f t="shared" si="54"/>
        <v>0</v>
      </c>
      <c r="BF224" s="209">
        <f t="shared" si="55"/>
        <v>0</v>
      </c>
      <c r="BG224" s="209">
        <f t="shared" si="56"/>
        <v>0</v>
      </c>
      <c r="BH224" s="209">
        <f t="shared" si="57"/>
        <v>0</v>
      </c>
      <c r="BI224" s="209">
        <f t="shared" si="58"/>
        <v>0</v>
      </c>
      <c r="BJ224" s="14" t="s">
        <v>132</v>
      </c>
      <c r="BK224" s="209">
        <f t="shared" si="59"/>
        <v>0</v>
      </c>
      <c r="BL224" s="14" t="s">
        <v>190</v>
      </c>
      <c r="BM224" s="208" t="s">
        <v>460</v>
      </c>
    </row>
    <row r="225" spans="1:65" s="2" customFormat="1" ht="16.5" customHeight="1">
      <c r="A225" s="31"/>
      <c r="B225" s="32"/>
      <c r="C225" s="196" t="s">
        <v>461</v>
      </c>
      <c r="D225" s="196" t="s">
        <v>127</v>
      </c>
      <c r="E225" s="197" t="s">
        <v>462</v>
      </c>
      <c r="F225" s="198" t="s">
        <v>463</v>
      </c>
      <c r="G225" s="199" t="s">
        <v>176</v>
      </c>
      <c r="H225" s="200">
        <v>29.96</v>
      </c>
      <c r="I225" s="201"/>
      <c r="J225" s="202">
        <f t="shared" si="50"/>
        <v>0</v>
      </c>
      <c r="K225" s="203"/>
      <c r="L225" s="36"/>
      <c r="M225" s="204" t="s">
        <v>1</v>
      </c>
      <c r="N225" s="205" t="s">
        <v>42</v>
      </c>
      <c r="O225" s="68"/>
      <c r="P225" s="206">
        <f t="shared" si="51"/>
        <v>0</v>
      </c>
      <c r="Q225" s="206">
        <v>1.0000000000000001E-5</v>
      </c>
      <c r="R225" s="206">
        <f t="shared" si="52"/>
        <v>2.9960000000000002E-4</v>
      </c>
      <c r="S225" s="206">
        <v>0</v>
      </c>
      <c r="T225" s="207">
        <f t="shared" si="53"/>
        <v>0</v>
      </c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R225" s="208" t="s">
        <v>190</v>
      </c>
      <c r="AT225" s="208" t="s">
        <v>127</v>
      </c>
      <c r="AU225" s="208" t="s">
        <v>132</v>
      </c>
      <c r="AY225" s="14" t="s">
        <v>124</v>
      </c>
      <c r="BE225" s="209">
        <f t="shared" si="54"/>
        <v>0</v>
      </c>
      <c r="BF225" s="209">
        <f t="shared" si="55"/>
        <v>0</v>
      </c>
      <c r="BG225" s="209">
        <f t="shared" si="56"/>
        <v>0</v>
      </c>
      <c r="BH225" s="209">
        <f t="shared" si="57"/>
        <v>0</v>
      </c>
      <c r="BI225" s="209">
        <f t="shared" si="58"/>
        <v>0</v>
      </c>
      <c r="BJ225" s="14" t="s">
        <v>132</v>
      </c>
      <c r="BK225" s="209">
        <f t="shared" si="59"/>
        <v>0</v>
      </c>
      <c r="BL225" s="14" t="s">
        <v>190</v>
      </c>
      <c r="BM225" s="208" t="s">
        <v>464</v>
      </c>
    </row>
    <row r="226" spans="1:65" s="2" customFormat="1" ht="16.5" customHeight="1">
      <c r="A226" s="31"/>
      <c r="B226" s="32"/>
      <c r="C226" s="210" t="s">
        <v>465</v>
      </c>
      <c r="D226" s="210" t="s">
        <v>191</v>
      </c>
      <c r="E226" s="211" t="s">
        <v>466</v>
      </c>
      <c r="F226" s="212" t="s">
        <v>467</v>
      </c>
      <c r="G226" s="213" t="s">
        <v>176</v>
      </c>
      <c r="H226" s="214">
        <v>30.559000000000001</v>
      </c>
      <c r="I226" s="215"/>
      <c r="J226" s="216">
        <f t="shared" si="50"/>
        <v>0</v>
      </c>
      <c r="K226" s="217"/>
      <c r="L226" s="218"/>
      <c r="M226" s="219" t="s">
        <v>1</v>
      </c>
      <c r="N226" s="220" t="s">
        <v>42</v>
      </c>
      <c r="O226" s="68"/>
      <c r="P226" s="206">
        <f t="shared" si="51"/>
        <v>0</v>
      </c>
      <c r="Q226" s="206">
        <v>3.8000000000000002E-4</v>
      </c>
      <c r="R226" s="206">
        <f t="shared" si="52"/>
        <v>1.1612420000000002E-2</v>
      </c>
      <c r="S226" s="206">
        <v>0</v>
      </c>
      <c r="T226" s="207">
        <f t="shared" si="53"/>
        <v>0</v>
      </c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R226" s="208" t="s">
        <v>258</v>
      </c>
      <c r="AT226" s="208" t="s">
        <v>191</v>
      </c>
      <c r="AU226" s="208" t="s">
        <v>132</v>
      </c>
      <c r="AY226" s="14" t="s">
        <v>124</v>
      </c>
      <c r="BE226" s="209">
        <f t="shared" si="54"/>
        <v>0</v>
      </c>
      <c r="BF226" s="209">
        <f t="shared" si="55"/>
        <v>0</v>
      </c>
      <c r="BG226" s="209">
        <f t="shared" si="56"/>
        <v>0</v>
      </c>
      <c r="BH226" s="209">
        <f t="shared" si="57"/>
        <v>0</v>
      </c>
      <c r="BI226" s="209">
        <f t="shared" si="58"/>
        <v>0</v>
      </c>
      <c r="BJ226" s="14" t="s">
        <v>132</v>
      </c>
      <c r="BK226" s="209">
        <f t="shared" si="59"/>
        <v>0</v>
      </c>
      <c r="BL226" s="14" t="s">
        <v>190</v>
      </c>
      <c r="BM226" s="208" t="s">
        <v>468</v>
      </c>
    </row>
    <row r="227" spans="1:65" s="2" customFormat="1" ht="24" customHeight="1">
      <c r="A227" s="31"/>
      <c r="B227" s="32"/>
      <c r="C227" s="196" t="s">
        <v>469</v>
      </c>
      <c r="D227" s="196" t="s">
        <v>127</v>
      </c>
      <c r="E227" s="197" t="s">
        <v>470</v>
      </c>
      <c r="F227" s="198" t="s">
        <v>471</v>
      </c>
      <c r="G227" s="199" t="s">
        <v>307</v>
      </c>
      <c r="H227" s="221"/>
      <c r="I227" s="201"/>
      <c r="J227" s="202">
        <f t="shared" si="50"/>
        <v>0</v>
      </c>
      <c r="K227" s="203"/>
      <c r="L227" s="36"/>
      <c r="M227" s="204" t="s">
        <v>1</v>
      </c>
      <c r="N227" s="205" t="s">
        <v>42</v>
      </c>
      <c r="O227" s="68"/>
      <c r="P227" s="206">
        <f t="shared" si="51"/>
        <v>0</v>
      </c>
      <c r="Q227" s="206">
        <v>0</v>
      </c>
      <c r="R227" s="206">
        <f t="shared" si="52"/>
        <v>0</v>
      </c>
      <c r="S227" s="206">
        <v>0</v>
      </c>
      <c r="T227" s="207">
        <f t="shared" si="53"/>
        <v>0</v>
      </c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R227" s="208" t="s">
        <v>190</v>
      </c>
      <c r="AT227" s="208" t="s">
        <v>127</v>
      </c>
      <c r="AU227" s="208" t="s">
        <v>132</v>
      </c>
      <c r="AY227" s="14" t="s">
        <v>124</v>
      </c>
      <c r="BE227" s="209">
        <f t="shared" si="54"/>
        <v>0</v>
      </c>
      <c r="BF227" s="209">
        <f t="shared" si="55"/>
        <v>0</v>
      </c>
      <c r="BG227" s="209">
        <f t="shared" si="56"/>
        <v>0</v>
      </c>
      <c r="BH227" s="209">
        <f t="shared" si="57"/>
        <v>0</v>
      </c>
      <c r="BI227" s="209">
        <f t="shared" si="58"/>
        <v>0</v>
      </c>
      <c r="BJ227" s="14" t="s">
        <v>132</v>
      </c>
      <c r="BK227" s="209">
        <f t="shared" si="59"/>
        <v>0</v>
      </c>
      <c r="BL227" s="14" t="s">
        <v>190</v>
      </c>
      <c r="BM227" s="208" t="s">
        <v>472</v>
      </c>
    </row>
    <row r="228" spans="1:65" s="12" customFormat="1" ht="22.9" customHeight="1">
      <c r="B228" s="180"/>
      <c r="C228" s="181"/>
      <c r="D228" s="182" t="s">
        <v>75</v>
      </c>
      <c r="E228" s="194" t="s">
        <v>473</v>
      </c>
      <c r="F228" s="194" t="s">
        <v>474</v>
      </c>
      <c r="G228" s="181"/>
      <c r="H228" s="181"/>
      <c r="I228" s="184"/>
      <c r="J228" s="195">
        <f>BK228</f>
        <v>0</v>
      </c>
      <c r="K228" s="181"/>
      <c r="L228" s="186"/>
      <c r="M228" s="187"/>
      <c r="N228" s="188"/>
      <c r="O228" s="188"/>
      <c r="P228" s="189">
        <f>SUM(P229:P231)</f>
        <v>0</v>
      </c>
      <c r="Q228" s="188"/>
      <c r="R228" s="189">
        <f>SUM(R229:R231)</f>
        <v>0.28152464999999999</v>
      </c>
      <c r="S228" s="188"/>
      <c r="T228" s="190">
        <f>SUM(T229:T231)</f>
        <v>0</v>
      </c>
      <c r="AR228" s="191" t="s">
        <v>132</v>
      </c>
      <c r="AT228" s="192" t="s">
        <v>75</v>
      </c>
      <c r="AU228" s="192" t="s">
        <v>81</v>
      </c>
      <c r="AY228" s="191" t="s">
        <v>124</v>
      </c>
      <c r="BK228" s="193">
        <f>SUM(BK229:BK231)</f>
        <v>0</v>
      </c>
    </row>
    <row r="229" spans="1:65" s="2" customFormat="1" ht="24" customHeight="1">
      <c r="A229" s="31"/>
      <c r="B229" s="32"/>
      <c r="C229" s="196" t="s">
        <v>475</v>
      </c>
      <c r="D229" s="196" t="s">
        <v>127</v>
      </c>
      <c r="E229" s="197" t="s">
        <v>476</v>
      </c>
      <c r="F229" s="198" t="s">
        <v>477</v>
      </c>
      <c r="G229" s="199" t="s">
        <v>136</v>
      </c>
      <c r="H229" s="200">
        <v>46.533000000000001</v>
      </c>
      <c r="I229" s="201"/>
      <c r="J229" s="202">
        <f>ROUND(I229*H229,2)</f>
        <v>0</v>
      </c>
      <c r="K229" s="203"/>
      <c r="L229" s="36"/>
      <c r="M229" s="204" t="s">
        <v>1</v>
      </c>
      <c r="N229" s="205" t="s">
        <v>42</v>
      </c>
      <c r="O229" s="68"/>
      <c r="P229" s="206">
        <f>O229*H229</f>
        <v>0</v>
      </c>
      <c r="Q229" s="206">
        <v>6.0499999999999998E-3</v>
      </c>
      <c r="R229" s="206">
        <f>Q229*H229</f>
        <v>0.28152464999999999</v>
      </c>
      <c r="S229" s="206">
        <v>0</v>
      </c>
      <c r="T229" s="207">
        <f>S229*H229</f>
        <v>0</v>
      </c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R229" s="208" t="s">
        <v>190</v>
      </c>
      <c r="AT229" s="208" t="s">
        <v>127</v>
      </c>
      <c r="AU229" s="208" t="s">
        <v>132</v>
      </c>
      <c r="AY229" s="14" t="s">
        <v>124</v>
      </c>
      <c r="BE229" s="209">
        <f>IF(N229="základní",J229,0)</f>
        <v>0</v>
      </c>
      <c r="BF229" s="209">
        <f>IF(N229="snížená",J229,0)</f>
        <v>0</v>
      </c>
      <c r="BG229" s="209">
        <f>IF(N229="zákl. přenesená",J229,0)</f>
        <v>0</v>
      </c>
      <c r="BH229" s="209">
        <f>IF(N229="sníž. přenesená",J229,0)</f>
        <v>0</v>
      </c>
      <c r="BI229" s="209">
        <f>IF(N229="nulová",J229,0)</f>
        <v>0</v>
      </c>
      <c r="BJ229" s="14" t="s">
        <v>132</v>
      </c>
      <c r="BK229" s="209">
        <f>ROUND(I229*H229,2)</f>
        <v>0</v>
      </c>
      <c r="BL229" s="14" t="s">
        <v>190</v>
      </c>
      <c r="BM229" s="208" t="s">
        <v>478</v>
      </c>
    </row>
    <row r="230" spans="1:65" s="2" customFormat="1" ht="24" customHeight="1">
      <c r="A230" s="31"/>
      <c r="B230" s="32"/>
      <c r="C230" s="210" t="s">
        <v>479</v>
      </c>
      <c r="D230" s="210" t="s">
        <v>191</v>
      </c>
      <c r="E230" s="211" t="s">
        <v>480</v>
      </c>
      <c r="F230" s="212" t="s">
        <v>481</v>
      </c>
      <c r="G230" s="213" t="s">
        <v>136</v>
      </c>
      <c r="H230" s="214">
        <v>48.393999999999998</v>
      </c>
      <c r="I230" s="215"/>
      <c r="J230" s="216">
        <f>ROUND(I230*H230,2)</f>
        <v>0</v>
      </c>
      <c r="K230" s="217"/>
      <c r="L230" s="218"/>
      <c r="M230" s="219" t="s">
        <v>1</v>
      </c>
      <c r="N230" s="220" t="s">
        <v>42</v>
      </c>
      <c r="O230" s="68"/>
      <c r="P230" s="206">
        <f>O230*H230</f>
        <v>0</v>
      </c>
      <c r="Q230" s="206">
        <v>0</v>
      </c>
      <c r="R230" s="206">
        <f>Q230*H230</f>
        <v>0</v>
      </c>
      <c r="S230" s="206">
        <v>0</v>
      </c>
      <c r="T230" s="207">
        <f>S230*H230</f>
        <v>0</v>
      </c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R230" s="208" t="s">
        <v>258</v>
      </c>
      <c r="AT230" s="208" t="s">
        <v>191</v>
      </c>
      <c r="AU230" s="208" t="s">
        <v>132</v>
      </c>
      <c r="AY230" s="14" t="s">
        <v>124</v>
      </c>
      <c r="BE230" s="209">
        <f>IF(N230="základní",J230,0)</f>
        <v>0</v>
      </c>
      <c r="BF230" s="209">
        <f>IF(N230="snížená",J230,0)</f>
        <v>0</v>
      </c>
      <c r="BG230" s="209">
        <f>IF(N230="zákl. přenesená",J230,0)</f>
        <v>0</v>
      </c>
      <c r="BH230" s="209">
        <f>IF(N230="sníž. přenesená",J230,0)</f>
        <v>0</v>
      </c>
      <c r="BI230" s="209">
        <f>IF(N230="nulová",J230,0)</f>
        <v>0</v>
      </c>
      <c r="BJ230" s="14" t="s">
        <v>132</v>
      </c>
      <c r="BK230" s="209">
        <f>ROUND(I230*H230,2)</f>
        <v>0</v>
      </c>
      <c r="BL230" s="14" t="s">
        <v>190</v>
      </c>
      <c r="BM230" s="208" t="s">
        <v>482</v>
      </c>
    </row>
    <row r="231" spans="1:65" s="2" customFormat="1" ht="24" customHeight="1">
      <c r="A231" s="31"/>
      <c r="B231" s="32"/>
      <c r="C231" s="196" t="s">
        <v>483</v>
      </c>
      <c r="D231" s="196" t="s">
        <v>127</v>
      </c>
      <c r="E231" s="197" t="s">
        <v>484</v>
      </c>
      <c r="F231" s="198" t="s">
        <v>485</v>
      </c>
      <c r="G231" s="199" t="s">
        <v>307</v>
      </c>
      <c r="H231" s="221"/>
      <c r="I231" s="201"/>
      <c r="J231" s="202">
        <f>ROUND(I231*H231,2)</f>
        <v>0</v>
      </c>
      <c r="K231" s="203"/>
      <c r="L231" s="36"/>
      <c r="M231" s="204" t="s">
        <v>1</v>
      </c>
      <c r="N231" s="205" t="s">
        <v>42</v>
      </c>
      <c r="O231" s="68"/>
      <c r="P231" s="206">
        <f>O231*H231</f>
        <v>0</v>
      </c>
      <c r="Q231" s="206">
        <v>0</v>
      </c>
      <c r="R231" s="206">
        <f>Q231*H231</f>
        <v>0</v>
      </c>
      <c r="S231" s="206">
        <v>0</v>
      </c>
      <c r="T231" s="207">
        <f>S231*H231</f>
        <v>0</v>
      </c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R231" s="208" t="s">
        <v>190</v>
      </c>
      <c r="AT231" s="208" t="s">
        <v>127</v>
      </c>
      <c r="AU231" s="208" t="s">
        <v>132</v>
      </c>
      <c r="AY231" s="14" t="s">
        <v>124</v>
      </c>
      <c r="BE231" s="209">
        <f>IF(N231="základní",J231,0)</f>
        <v>0</v>
      </c>
      <c r="BF231" s="209">
        <f>IF(N231="snížená",J231,0)</f>
        <v>0</v>
      </c>
      <c r="BG231" s="209">
        <f>IF(N231="zákl. přenesená",J231,0)</f>
        <v>0</v>
      </c>
      <c r="BH231" s="209">
        <f>IF(N231="sníž. přenesená",J231,0)</f>
        <v>0</v>
      </c>
      <c r="BI231" s="209">
        <f>IF(N231="nulová",J231,0)</f>
        <v>0</v>
      </c>
      <c r="BJ231" s="14" t="s">
        <v>132</v>
      </c>
      <c r="BK231" s="209">
        <f>ROUND(I231*H231,2)</f>
        <v>0</v>
      </c>
      <c r="BL231" s="14" t="s">
        <v>190</v>
      </c>
      <c r="BM231" s="208" t="s">
        <v>486</v>
      </c>
    </row>
    <row r="232" spans="1:65" s="12" customFormat="1" ht="22.9" customHeight="1">
      <c r="B232" s="180"/>
      <c r="C232" s="181"/>
      <c r="D232" s="182" t="s">
        <v>75</v>
      </c>
      <c r="E232" s="194" t="s">
        <v>487</v>
      </c>
      <c r="F232" s="194" t="s">
        <v>488</v>
      </c>
      <c r="G232" s="181"/>
      <c r="H232" s="181"/>
      <c r="I232" s="184"/>
      <c r="J232" s="195">
        <f>BK232</f>
        <v>0</v>
      </c>
      <c r="K232" s="181"/>
      <c r="L232" s="186"/>
      <c r="M232" s="187"/>
      <c r="N232" s="188"/>
      <c r="O232" s="188"/>
      <c r="P232" s="189">
        <f>SUM(P233:P247)</f>
        <v>0</v>
      </c>
      <c r="Q232" s="188"/>
      <c r="R232" s="189">
        <f>SUM(R233:R247)</f>
        <v>1.750204E-2</v>
      </c>
      <c r="S232" s="188"/>
      <c r="T232" s="190">
        <f>SUM(T233:T247)</f>
        <v>0</v>
      </c>
      <c r="AR232" s="191" t="s">
        <v>132</v>
      </c>
      <c r="AT232" s="192" t="s">
        <v>75</v>
      </c>
      <c r="AU232" s="192" t="s">
        <v>81</v>
      </c>
      <c r="AY232" s="191" t="s">
        <v>124</v>
      </c>
      <c r="BK232" s="193">
        <f>SUM(BK233:BK247)</f>
        <v>0</v>
      </c>
    </row>
    <row r="233" spans="1:65" s="2" customFormat="1" ht="24" customHeight="1">
      <c r="A233" s="31"/>
      <c r="B233" s="32"/>
      <c r="C233" s="196" t="s">
        <v>489</v>
      </c>
      <c r="D233" s="196" t="s">
        <v>127</v>
      </c>
      <c r="E233" s="197" t="s">
        <v>490</v>
      </c>
      <c r="F233" s="198" t="s">
        <v>491</v>
      </c>
      <c r="G233" s="199" t="s">
        <v>136</v>
      </c>
      <c r="H233" s="200">
        <v>2</v>
      </c>
      <c r="I233" s="201"/>
      <c r="J233" s="202">
        <f t="shared" ref="J233:J247" si="60">ROUND(I233*H233,2)</f>
        <v>0</v>
      </c>
      <c r="K233" s="203"/>
      <c r="L233" s="36"/>
      <c r="M233" s="204" t="s">
        <v>1</v>
      </c>
      <c r="N233" s="205" t="s">
        <v>42</v>
      </c>
      <c r="O233" s="68"/>
      <c r="P233" s="206">
        <f t="shared" ref="P233:P247" si="61">O233*H233</f>
        <v>0</v>
      </c>
      <c r="Q233" s="206">
        <v>0</v>
      </c>
      <c r="R233" s="206">
        <f t="shared" ref="R233:R247" si="62">Q233*H233</f>
        <v>0</v>
      </c>
      <c r="S233" s="206">
        <v>0</v>
      </c>
      <c r="T233" s="207">
        <f t="shared" ref="T233:T247" si="63">S233*H233</f>
        <v>0</v>
      </c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R233" s="208" t="s">
        <v>190</v>
      </c>
      <c r="AT233" s="208" t="s">
        <v>127</v>
      </c>
      <c r="AU233" s="208" t="s">
        <v>132</v>
      </c>
      <c r="AY233" s="14" t="s">
        <v>124</v>
      </c>
      <c r="BE233" s="209">
        <f t="shared" ref="BE233:BE247" si="64">IF(N233="základní",J233,0)</f>
        <v>0</v>
      </c>
      <c r="BF233" s="209">
        <f t="shared" ref="BF233:BF247" si="65">IF(N233="snížená",J233,0)</f>
        <v>0</v>
      </c>
      <c r="BG233" s="209">
        <f t="shared" ref="BG233:BG247" si="66">IF(N233="zákl. přenesená",J233,0)</f>
        <v>0</v>
      </c>
      <c r="BH233" s="209">
        <f t="shared" ref="BH233:BH247" si="67">IF(N233="sníž. přenesená",J233,0)</f>
        <v>0</v>
      </c>
      <c r="BI233" s="209">
        <f t="shared" ref="BI233:BI247" si="68">IF(N233="nulová",J233,0)</f>
        <v>0</v>
      </c>
      <c r="BJ233" s="14" t="s">
        <v>132</v>
      </c>
      <c r="BK233" s="209">
        <f t="shared" ref="BK233:BK247" si="69">ROUND(I233*H233,2)</f>
        <v>0</v>
      </c>
      <c r="BL233" s="14" t="s">
        <v>190</v>
      </c>
      <c r="BM233" s="208" t="s">
        <v>492</v>
      </c>
    </row>
    <row r="234" spans="1:65" s="2" customFormat="1" ht="24" customHeight="1">
      <c r="A234" s="31"/>
      <c r="B234" s="32"/>
      <c r="C234" s="196" t="s">
        <v>493</v>
      </c>
      <c r="D234" s="196" t="s">
        <v>127</v>
      </c>
      <c r="E234" s="197" t="s">
        <v>494</v>
      </c>
      <c r="F234" s="198" t="s">
        <v>495</v>
      </c>
      <c r="G234" s="199" t="s">
        <v>136</v>
      </c>
      <c r="H234" s="200">
        <v>23.375</v>
      </c>
      <c r="I234" s="201"/>
      <c r="J234" s="202">
        <f t="shared" si="60"/>
        <v>0</v>
      </c>
      <c r="K234" s="203"/>
      <c r="L234" s="36"/>
      <c r="M234" s="204" t="s">
        <v>1</v>
      </c>
      <c r="N234" s="205" t="s">
        <v>42</v>
      </c>
      <c r="O234" s="68"/>
      <c r="P234" s="206">
        <f t="shared" si="61"/>
        <v>0</v>
      </c>
      <c r="Q234" s="206">
        <v>2.0000000000000002E-5</v>
      </c>
      <c r="R234" s="206">
        <f t="shared" si="62"/>
        <v>4.6750000000000003E-4</v>
      </c>
      <c r="S234" s="206">
        <v>0</v>
      </c>
      <c r="T234" s="207">
        <f t="shared" si="63"/>
        <v>0</v>
      </c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R234" s="208" t="s">
        <v>190</v>
      </c>
      <c r="AT234" s="208" t="s">
        <v>127</v>
      </c>
      <c r="AU234" s="208" t="s">
        <v>132</v>
      </c>
      <c r="AY234" s="14" t="s">
        <v>124</v>
      </c>
      <c r="BE234" s="209">
        <f t="shared" si="64"/>
        <v>0</v>
      </c>
      <c r="BF234" s="209">
        <f t="shared" si="65"/>
        <v>0</v>
      </c>
      <c r="BG234" s="209">
        <f t="shared" si="66"/>
        <v>0</v>
      </c>
      <c r="BH234" s="209">
        <f t="shared" si="67"/>
        <v>0</v>
      </c>
      <c r="BI234" s="209">
        <f t="shared" si="68"/>
        <v>0</v>
      </c>
      <c r="BJ234" s="14" t="s">
        <v>132</v>
      </c>
      <c r="BK234" s="209">
        <f t="shared" si="69"/>
        <v>0</v>
      </c>
      <c r="BL234" s="14" t="s">
        <v>190</v>
      </c>
      <c r="BM234" s="208" t="s">
        <v>496</v>
      </c>
    </row>
    <row r="235" spans="1:65" s="2" customFormat="1" ht="24" customHeight="1">
      <c r="A235" s="31"/>
      <c r="B235" s="32"/>
      <c r="C235" s="196" t="s">
        <v>497</v>
      </c>
      <c r="D235" s="196" t="s">
        <v>127</v>
      </c>
      <c r="E235" s="197" t="s">
        <v>498</v>
      </c>
      <c r="F235" s="198" t="s">
        <v>499</v>
      </c>
      <c r="G235" s="199" t="s">
        <v>136</v>
      </c>
      <c r="H235" s="200">
        <v>23.375</v>
      </c>
      <c r="I235" s="201"/>
      <c r="J235" s="202">
        <f t="shared" si="60"/>
        <v>0</v>
      </c>
      <c r="K235" s="203"/>
      <c r="L235" s="36"/>
      <c r="M235" s="204" t="s">
        <v>1</v>
      </c>
      <c r="N235" s="205" t="s">
        <v>42</v>
      </c>
      <c r="O235" s="68"/>
      <c r="P235" s="206">
        <f t="shared" si="61"/>
        <v>0</v>
      </c>
      <c r="Q235" s="206">
        <v>6.0000000000000002E-5</v>
      </c>
      <c r="R235" s="206">
        <f t="shared" si="62"/>
        <v>1.4025000000000001E-3</v>
      </c>
      <c r="S235" s="206">
        <v>0</v>
      </c>
      <c r="T235" s="207">
        <f t="shared" si="63"/>
        <v>0</v>
      </c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R235" s="208" t="s">
        <v>190</v>
      </c>
      <c r="AT235" s="208" t="s">
        <v>127</v>
      </c>
      <c r="AU235" s="208" t="s">
        <v>132</v>
      </c>
      <c r="AY235" s="14" t="s">
        <v>124</v>
      </c>
      <c r="BE235" s="209">
        <f t="shared" si="64"/>
        <v>0</v>
      </c>
      <c r="BF235" s="209">
        <f t="shared" si="65"/>
        <v>0</v>
      </c>
      <c r="BG235" s="209">
        <f t="shared" si="66"/>
        <v>0</v>
      </c>
      <c r="BH235" s="209">
        <f t="shared" si="67"/>
        <v>0</v>
      </c>
      <c r="BI235" s="209">
        <f t="shared" si="68"/>
        <v>0</v>
      </c>
      <c r="BJ235" s="14" t="s">
        <v>132</v>
      </c>
      <c r="BK235" s="209">
        <f t="shared" si="69"/>
        <v>0</v>
      </c>
      <c r="BL235" s="14" t="s">
        <v>190</v>
      </c>
      <c r="BM235" s="208" t="s">
        <v>500</v>
      </c>
    </row>
    <row r="236" spans="1:65" s="2" customFormat="1" ht="24" customHeight="1">
      <c r="A236" s="31"/>
      <c r="B236" s="32"/>
      <c r="C236" s="196" t="s">
        <v>501</v>
      </c>
      <c r="D236" s="196" t="s">
        <v>127</v>
      </c>
      <c r="E236" s="197" t="s">
        <v>502</v>
      </c>
      <c r="F236" s="198" t="s">
        <v>503</v>
      </c>
      <c r="G236" s="199" t="s">
        <v>136</v>
      </c>
      <c r="H236" s="200">
        <v>23.375</v>
      </c>
      <c r="I236" s="201"/>
      <c r="J236" s="202">
        <f t="shared" si="60"/>
        <v>0</v>
      </c>
      <c r="K236" s="203"/>
      <c r="L236" s="36"/>
      <c r="M236" s="204" t="s">
        <v>1</v>
      </c>
      <c r="N236" s="205" t="s">
        <v>42</v>
      </c>
      <c r="O236" s="68"/>
      <c r="P236" s="206">
        <f t="shared" si="61"/>
        <v>0</v>
      </c>
      <c r="Q236" s="206">
        <v>1.7000000000000001E-4</v>
      </c>
      <c r="R236" s="206">
        <f t="shared" si="62"/>
        <v>3.9737499999999999E-3</v>
      </c>
      <c r="S236" s="206">
        <v>0</v>
      </c>
      <c r="T236" s="207">
        <f t="shared" si="63"/>
        <v>0</v>
      </c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R236" s="208" t="s">
        <v>190</v>
      </c>
      <c r="AT236" s="208" t="s">
        <v>127</v>
      </c>
      <c r="AU236" s="208" t="s">
        <v>132</v>
      </c>
      <c r="AY236" s="14" t="s">
        <v>124</v>
      </c>
      <c r="BE236" s="209">
        <f t="shared" si="64"/>
        <v>0</v>
      </c>
      <c r="BF236" s="209">
        <f t="shared" si="65"/>
        <v>0</v>
      </c>
      <c r="BG236" s="209">
        <f t="shared" si="66"/>
        <v>0</v>
      </c>
      <c r="BH236" s="209">
        <f t="shared" si="67"/>
        <v>0</v>
      </c>
      <c r="BI236" s="209">
        <f t="shared" si="68"/>
        <v>0</v>
      </c>
      <c r="BJ236" s="14" t="s">
        <v>132</v>
      </c>
      <c r="BK236" s="209">
        <f t="shared" si="69"/>
        <v>0</v>
      </c>
      <c r="BL236" s="14" t="s">
        <v>190</v>
      </c>
      <c r="BM236" s="208" t="s">
        <v>504</v>
      </c>
    </row>
    <row r="237" spans="1:65" s="2" customFormat="1" ht="24" customHeight="1">
      <c r="A237" s="31"/>
      <c r="B237" s="32"/>
      <c r="C237" s="196" t="s">
        <v>505</v>
      </c>
      <c r="D237" s="196" t="s">
        <v>127</v>
      </c>
      <c r="E237" s="197" t="s">
        <v>506</v>
      </c>
      <c r="F237" s="198" t="s">
        <v>507</v>
      </c>
      <c r="G237" s="199" t="s">
        <v>136</v>
      </c>
      <c r="H237" s="200">
        <v>23.375</v>
      </c>
      <c r="I237" s="201"/>
      <c r="J237" s="202">
        <f t="shared" si="60"/>
        <v>0</v>
      </c>
      <c r="K237" s="203"/>
      <c r="L237" s="36"/>
      <c r="M237" s="204" t="s">
        <v>1</v>
      </c>
      <c r="N237" s="205" t="s">
        <v>42</v>
      </c>
      <c r="O237" s="68"/>
      <c r="P237" s="206">
        <f t="shared" si="61"/>
        <v>0</v>
      </c>
      <c r="Q237" s="206">
        <v>1.2999999999999999E-4</v>
      </c>
      <c r="R237" s="206">
        <f t="shared" si="62"/>
        <v>3.0387499999999998E-3</v>
      </c>
      <c r="S237" s="206">
        <v>0</v>
      </c>
      <c r="T237" s="207">
        <f t="shared" si="63"/>
        <v>0</v>
      </c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R237" s="208" t="s">
        <v>190</v>
      </c>
      <c r="AT237" s="208" t="s">
        <v>127</v>
      </c>
      <c r="AU237" s="208" t="s">
        <v>132</v>
      </c>
      <c r="AY237" s="14" t="s">
        <v>124</v>
      </c>
      <c r="BE237" s="209">
        <f t="shared" si="64"/>
        <v>0</v>
      </c>
      <c r="BF237" s="209">
        <f t="shared" si="65"/>
        <v>0</v>
      </c>
      <c r="BG237" s="209">
        <f t="shared" si="66"/>
        <v>0</v>
      </c>
      <c r="BH237" s="209">
        <f t="shared" si="67"/>
        <v>0</v>
      </c>
      <c r="BI237" s="209">
        <f t="shared" si="68"/>
        <v>0</v>
      </c>
      <c r="BJ237" s="14" t="s">
        <v>132</v>
      </c>
      <c r="BK237" s="209">
        <f t="shared" si="69"/>
        <v>0</v>
      </c>
      <c r="BL237" s="14" t="s">
        <v>190</v>
      </c>
      <c r="BM237" s="208" t="s">
        <v>508</v>
      </c>
    </row>
    <row r="238" spans="1:65" s="2" customFormat="1" ht="24" customHeight="1">
      <c r="A238" s="31"/>
      <c r="B238" s="32"/>
      <c r="C238" s="196" t="s">
        <v>509</v>
      </c>
      <c r="D238" s="196" t="s">
        <v>127</v>
      </c>
      <c r="E238" s="197" t="s">
        <v>510</v>
      </c>
      <c r="F238" s="198" t="s">
        <v>511</v>
      </c>
      <c r="G238" s="199" t="s">
        <v>136</v>
      </c>
      <c r="H238" s="200">
        <v>23.375</v>
      </c>
      <c r="I238" s="201"/>
      <c r="J238" s="202">
        <f t="shared" si="60"/>
        <v>0</v>
      </c>
      <c r="K238" s="203"/>
      <c r="L238" s="36"/>
      <c r="M238" s="204" t="s">
        <v>1</v>
      </c>
      <c r="N238" s="205" t="s">
        <v>42</v>
      </c>
      <c r="O238" s="68"/>
      <c r="P238" s="206">
        <f t="shared" si="61"/>
        <v>0</v>
      </c>
      <c r="Q238" s="206">
        <v>1.2E-4</v>
      </c>
      <c r="R238" s="206">
        <f t="shared" si="62"/>
        <v>2.8050000000000002E-3</v>
      </c>
      <c r="S238" s="206">
        <v>0</v>
      </c>
      <c r="T238" s="207">
        <f t="shared" si="63"/>
        <v>0</v>
      </c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R238" s="208" t="s">
        <v>190</v>
      </c>
      <c r="AT238" s="208" t="s">
        <v>127</v>
      </c>
      <c r="AU238" s="208" t="s">
        <v>132</v>
      </c>
      <c r="AY238" s="14" t="s">
        <v>124</v>
      </c>
      <c r="BE238" s="209">
        <f t="shared" si="64"/>
        <v>0</v>
      </c>
      <c r="BF238" s="209">
        <f t="shared" si="65"/>
        <v>0</v>
      </c>
      <c r="BG238" s="209">
        <f t="shared" si="66"/>
        <v>0</v>
      </c>
      <c r="BH238" s="209">
        <f t="shared" si="67"/>
        <v>0</v>
      </c>
      <c r="BI238" s="209">
        <f t="shared" si="68"/>
        <v>0</v>
      </c>
      <c r="BJ238" s="14" t="s">
        <v>132</v>
      </c>
      <c r="BK238" s="209">
        <f t="shared" si="69"/>
        <v>0</v>
      </c>
      <c r="BL238" s="14" t="s">
        <v>190</v>
      </c>
      <c r="BM238" s="208" t="s">
        <v>512</v>
      </c>
    </row>
    <row r="239" spans="1:65" s="2" customFormat="1" ht="24" customHeight="1">
      <c r="A239" s="31"/>
      <c r="B239" s="32"/>
      <c r="C239" s="196" t="s">
        <v>513</v>
      </c>
      <c r="D239" s="196" t="s">
        <v>127</v>
      </c>
      <c r="E239" s="197" t="s">
        <v>514</v>
      </c>
      <c r="F239" s="198" t="s">
        <v>515</v>
      </c>
      <c r="G239" s="199" t="s">
        <v>136</v>
      </c>
      <c r="H239" s="200">
        <v>23.375</v>
      </c>
      <c r="I239" s="201"/>
      <c r="J239" s="202">
        <f t="shared" si="60"/>
        <v>0</v>
      </c>
      <c r="K239" s="203"/>
      <c r="L239" s="36"/>
      <c r="M239" s="204" t="s">
        <v>1</v>
      </c>
      <c r="N239" s="205" t="s">
        <v>42</v>
      </c>
      <c r="O239" s="68"/>
      <c r="P239" s="206">
        <f t="shared" si="61"/>
        <v>0</v>
      </c>
      <c r="Q239" s="206">
        <v>1.1E-4</v>
      </c>
      <c r="R239" s="206">
        <f t="shared" si="62"/>
        <v>2.5712500000000002E-3</v>
      </c>
      <c r="S239" s="206">
        <v>0</v>
      </c>
      <c r="T239" s="207">
        <f t="shared" si="63"/>
        <v>0</v>
      </c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R239" s="208" t="s">
        <v>190</v>
      </c>
      <c r="AT239" s="208" t="s">
        <v>127</v>
      </c>
      <c r="AU239" s="208" t="s">
        <v>132</v>
      </c>
      <c r="AY239" s="14" t="s">
        <v>124</v>
      </c>
      <c r="BE239" s="209">
        <f t="shared" si="64"/>
        <v>0</v>
      </c>
      <c r="BF239" s="209">
        <f t="shared" si="65"/>
        <v>0</v>
      </c>
      <c r="BG239" s="209">
        <f t="shared" si="66"/>
        <v>0</v>
      </c>
      <c r="BH239" s="209">
        <f t="shared" si="67"/>
        <v>0</v>
      </c>
      <c r="BI239" s="209">
        <f t="shared" si="68"/>
        <v>0</v>
      </c>
      <c r="BJ239" s="14" t="s">
        <v>132</v>
      </c>
      <c r="BK239" s="209">
        <f t="shared" si="69"/>
        <v>0</v>
      </c>
      <c r="BL239" s="14" t="s">
        <v>190</v>
      </c>
      <c r="BM239" s="208" t="s">
        <v>516</v>
      </c>
    </row>
    <row r="240" spans="1:65" s="2" customFormat="1" ht="24" customHeight="1">
      <c r="A240" s="31"/>
      <c r="B240" s="32"/>
      <c r="C240" s="196" t="s">
        <v>517</v>
      </c>
      <c r="D240" s="196" t="s">
        <v>127</v>
      </c>
      <c r="E240" s="197" t="s">
        <v>518</v>
      </c>
      <c r="F240" s="198" t="s">
        <v>519</v>
      </c>
      <c r="G240" s="199" t="s">
        <v>136</v>
      </c>
      <c r="H240" s="200">
        <v>1.9690000000000001</v>
      </c>
      <c r="I240" s="201"/>
      <c r="J240" s="202">
        <f t="shared" si="60"/>
        <v>0</v>
      </c>
      <c r="K240" s="203"/>
      <c r="L240" s="36"/>
      <c r="M240" s="204" t="s">
        <v>1</v>
      </c>
      <c r="N240" s="205" t="s">
        <v>42</v>
      </c>
      <c r="O240" s="68"/>
      <c r="P240" s="206">
        <f t="shared" si="61"/>
        <v>0</v>
      </c>
      <c r="Q240" s="206">
        <v>8.0000000000000007E-5</v>
      </c>
      <c r="R240" s="206">
        <f t="shared" si="62"/>
        <v>1.5752000000000002E-4</v>
      </c>
      <c r="S240" s="206">
        <v>0</v>
      </c>
      <c r="T240" s="207">
        <f t="shared" si="63"/>
        <v>0</v>
      </c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R240" s="208" t="s">
        <v>190</v>
      </c>
      <c r="AT240" s="208" t="s">
        <v>127</v>
      </c>
      <c r="AU240" s="208" t="s">
        <v>132</v>
      </c>
      <c r="AY240" s="14" t="s">
        <v>124</v>
      </c>
      <c r="BE240" s="209">
        <f t="shared" si="64"/>
        <v>0</v>
      </c>
      <c r="BF240" s="209">
        <f t="shared" si="65"/>
        <v>0</v>
      </c>
      <c r="BG240" s="209">
        <f t="shared" si="66"/>
        <v>0</v>
      </c>
      <c r="BH240" s="209">
        <f t="shared" si="67"/>
        <v>0</v>
      </c>
      <c r="BI240" s="209">
        <f t="shared" si="68"/>
        <v>0</v>
      </c>
      <c r="BJ240" s="14" t="s">
        <v>132</v>
      </c>
      <c r="BK240" s="209">
        <f t="shared" si="69"/>
        <v>0</v>
      </c>
      <c r="BL240" s="14" t="s">
        <v>190</v>
      </c>
      <c r="BM240" s="208" t="s">
        <v>520</v>
      </c>
    </row>
    <row r="241" spans="1:65" s="2" customFormat="1" ht="24" customHeight="1">
      <c r="A241" s="31"/>
      <c r="B241" s="32"/>
      <c r="C241" s="196" t="s">
        <v>521</v>
      </c>
      <c r="D241" s="196" t="s">
        <v>127</v>
      </c>
      <c r="E241" s="197" t="s">
        <v>518</v>
      </c>
      <c r="F241" s="198" t="s">
        <v>519</v>
      </c>
      <c r="G241" s="199" t="s">
        <v>136</v>
      </c>
      <c r="H241" s="200">
        <v>5.9960000000000004</v>
      </c>
      <c r="I241" s="201"/>
      <c r="J241" s="202">
        <f t="shared" si="60"/>
        <v>0</v>
      </c>
      <c r="K241" s="203"/>
      <c r="L241" s="36"/>
      <c r="M241" s="204" t="s">
        <v>1</v>
      </c>
      <c r="N241" s="205" t="s">
        <v>42</v>
      </c>
      <c r="O241" s="68"/>
      <c r="P241" s="206">
        <f t="shared" si="61"/>
        <v>0</v>
      </c>
      <c r="Q241" s="206">
        <v>8.0000000000000007E-5</v>
      </c>
      <c r="R241" s="206">
        <f t="shared" si="62"/>
        <v>4.7968000000000007E-4</v>
      </c>
      <c r="S241" s="206">
        <v>0</v>
      </c>
      <c r="T241" s="207">
        <f t="shared" si="63"/>
        <v>0</v>
      </c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R241" s="208" t="s">
        <v>190</v>
      </c>
      <c r="AT241" s="208" t="s">
        <v>127</v>
      </c>
      <c r="AU241" s="208" t="s">
        <v>132</v>
      </c>
      <c r="AY241" s="14" t="s">
        <v>124</v>
      </c>
      <c r="BE241" s="209">
        <f t="shared" si="64"/>
        <v>0</v>
      </c>
      <c r="BF241" s="209">
        <f t="shared" si="65"/>
        <v>0</v>
      </c>
      <c r="BG241" s="209">
        <f t="shared" si="66"/>
        <v>0</v>
      </c>
      <c r="BH241" s="209">
        <f t="shared" si="67"/>
        <v>0</v>
      </c>
      <c r="BI241" s="209">
        <f t="shared" si="68"/>
        <v>0</v>
      </c>
      <c r="BJ241" s="14" t="s">
        <v>132</v>
      </c>
      <c r="BK241" s="209">
        <f t="shared" si="69"/>
        <v>0</v>
      </c>
      <c r="BL241" s="14" t="s">
        <v>190</v>
      </c>
      <c r="BM241" s="208" t="s">
        <v>522</v>
      </c>
    </row>
    <row r="242" spans="1:65" s="2" customFormat="1" ht="24" customHeight="1">
      <c r="A242" s="31"/>
      <c r="B242" s="32"/>
      <c r="C242" s="196" t="s">
        <v>523</v>
      </c>
      <c r="D242" s="196" t="s">
        <v>127</v>
      </c>
      <c r="E242" s="197" t="s">
        <v>524</v>
      </c>
      <c r="F242" s="198" t="s">
        <v>525</v>
      </c>
      <c r="G242" s="199" t="s">
        <v>136</v>
      </c>
      <c r="H242" s="200">
        <v>5.9960000000000004</v>
      </c>
      <c r="I242" s="201"/>
      <c r="J242" s="202">
        <f t="shared" si="60"/>
        <v>0</v>
      </c>
      <c r="K242" s="203"/>
      <c r="L242" s="36"/>
      <c r="M242" s="204" t="s">
        <v>1</v>
      </c>
      <c r="N242" s="205" t="s">
        <v>42</v>
      </c>
      <c r="O242" s="68"/>
      <c r="P242" s="206">
        <f t="shared" si="61"/>
        <v>0</v>
      </c>
      <c r="Q242" s="206">
        <v>6.0000000000000002E-5</v>
      </c>
      <c r="R242" s="206">
        <f t="shared" si="62"/>
        <v>3.5976000000000004E-4</v>
      </c>
      <c r="S242" s="206">
        <v>0</v>
      </c>
      <c r="T242" s="207">
        <f t="shared" si="63"/>
        <v>0</v>
      </c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R242" s="208" t="s">
        <v>190</v>
      </c>
      <c r="AT242" s="208" t="s">
        <v>127</v>
      </c>
      <c r="AU242" s="208" t="s">
        <v>132</v>
      </c>
      <c r="AY242" s="14" t="s">
        <v>124</v>
      </c>
      <c r="BE242" s="209">
        <f t="shared" si="64"/>
        <v>0</v>
      </c>
      <c r="BF242" s="209">
        <f t="shared" si="65"/>
        <v>0</v>
      </c>
      <c r="BG242" s="209">
        <f t="shared" si="66"/>
        <v>0</v>
      </c>
      <c r="BH242" s="209">
        <f t="shared" si="67"/>
        <v>0</v>
      </c>
      <c r="BI242" s="209">
        <f t="shared" si="68"/>
        <v>0</v>
      </c>
      <c r="BJ242" s="14" t="s">
        <v>132</v>
      </c>
      <c r="BK242" s="209">
        <f t="shared" si="69"/>
        <v>0</v>
      </c>
      <c r="BL242" s="14" t="s">
        <v>190</v>
      </c>
      <c r="BM242" s="208" t="s">
        <v>526</v>
      </c>
    </row>
    <row r="243" spans="1:65" s="2" customFormat="1" ht="24" customHeight="1">
      <c r="A243" s="31"/>
      <c r="B243" s="32"/>
      <c r="C243" s="196" t="s">
        <v>527</v>
      </c>
      <c r="D243" s="196" t="s">
        <v>127</v>
      </c>
      <c r="E243" s="197" t="s">
        <v>528</v>
      </c>
      <c r="F243" s="198" t="s">
        <v>529</v>
      </c>
      <c r="G243" s="199" t="s">
        <v>136</v>
      </c>
      <c r="H243" s="200">
        <v>1.9690000000000001</v>
      </c>
      <c r="I243" s="201"/>
      <c r="J243" s="202">
        <f t="shared" si="60"/>
        <v>0</v>
      </c>
      <c r="K243" s="203"/>
      <c r="L243" s="36"/>
      <c r="M243" s="204" t="s">
        <v>1</v>
      </c>
      <c r="N243" s="205" t="s">
        <v>42</v>
      </c>
      <c r="O243" s="68"/>
      <c r="P243" s="206">
        <f t="shared" si="61"/>
        <v>0</v>
      </c>
      <c r="Q243" s="206">
        <v>1.7000000000000001E-4</v>
      </c>
      <c r="R243" s="206">
        <f t="shared" si="62"/>
        <v>3.3473000000000004E-4</v>
      </c>
      <c r="S243" s="206">
        <v>0</v>
      </c>
      <c r="T243" s="207">
        <f t="shared" si="63"/>
        <v>0</v>
      </c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R243" s="208" t="s">
        <v>190</v>
      </c>
      <c r="AT243" s="208" t="s">
        <v>127</v>
      </c>
      <c r="AU243" s="208" t="s">
        <v>132</v>
      </c>
      <c r="AY243" s="14" t="s">
        <v>124</v>
      </c>
      <c r="BE243" s="209">
        <f t="shared" si="64"/>
        <v>0</v>
      </c>
      <c r="BF243" s="209">
        <f t="shared" si="65"/>
        <v>0</v>
      </c>
      <c r="BG243" s="209">
        <f t="shared" si="66"/>
        <v>0</v>
      </c>
      <c r="BH243" s="209">
        <f t="shared" si="67"/>
        <v>0</v>
      </c>
      <c r="BI243" s="209">
        <f t="shared" si="68"/>
        <v>0</v>
      </c>
      <c r="BJ243" s="14" t="s">
        <v>132</v>
      </c>
      <c r="BK243" s="209">
        <f t="shared" si="69"/>
        <v>0</v>
      </c>
      <c r="BL243" s="14" t="s">
        <v>190</v>
      </c>
      <c r="BM243" s="208" t="s">
        <v>530</v>
      </c>
    </row>
    <row r="244" spans="1:65" s="2" customFormat="1" ht="24" customHeight="1">
      <c r="A244" s="31"/>
      <c r="B244" s="32"/>
      <c r="C244" s="196" t="s">
        <v>531</v>
      </c>
      <c r="D244" s="196" t="s">
        <v>127</v>
      </c>
      <c r="E244" s="197" t="s">
        <v>532</v>
      </c>
      <c r="F244" s="198" t="s">
        <v>533</v>
      </c>
      <c r="G244" s="199" t="s">
        <v>136</v>
      </c>
      <c r="H244" s="200">
        <v>1.9690000000000001</v>
      </c>
      <c r="I244" s="201"/>
      <c r="J244" s="202">
        <f t="shared" si="60"/>
        <v>0</v>
      </c>
      <c r="K244" s="203"/>
      <c r="L244" s="36"/>
      <c r="M244" s="204" t="s">
        <v>1</v>
      </c>
      <c r="N244" s="205" t="s">
        <v>42</v>
      </c>
      <c r="O244" s="68"/>
      <c r="P244" s="206">
        <f t="shared" si="61"/>
        <v>0</v>
      </c>
      <c r="Q244" s="206">
        <v>1.2E-4</v>
      </c>
      <c r="R244" s="206">
        <f t="shared" si="62"/>
        <v>2.3628000000000001E-4</v>
      </c>
      <c r="S244" s="206">
        <v>0</v>
      </c>
      <c r="T244" s="207">
        <f t="shared" si="63"/>
        <v>0</v>
      </c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R244" s="208" t="s">
        <v>190</v>
      </c>
      <c r="AT244" s="208" t="s">
        <v>127</v>
      </c>
      <c r="AU244" s="208" t="s">
        <v>132</v>
      </c>
      <c r="AY244" s="14" t="s">
        <v>124</v>
      </c>
      <c r="BE244" s="209">
        <f t="shared" si="64"/>
        <v>0</v>
      </c>
      <c r="BF244" s="209">
        <f t="shared" si="65"/>
        <v>0</v>
      </c>
      <c r="BG244" s="209">
        <f t="shared" si="66"/>
        <v>0</v>
      </c>
      <c r="BH244" s="209">
        <f t="shared" si="67"/>
        <v>0</v>
      </c>
      <c r="BI244" s="209">
        <f t="shared" si="68"/>
        <v>0</v>
      </c>
      <c r="BJ244" s="14" t="s">
        <v>132</v>
      </c>
      <c r="BK244" s="209">
        <f t="shared" si="69"/>
        <v>0</v>
      </c>
      <c r="BL244" s="14" t="s">
        <v>190</v>
      </c>
      <c r="BM244" s="208" t="s">
        <v>534</v>
      </c>
    </row>
    <row r="245" spans="1:65" s="2" customFormat="1" ht="24" customHeight="1">
      <c r="A245" s="31"/>
      <c r="B245" s="32"/>
      <c r="C245" s="196" t="s">
        <v>535</v>
      </c>
      <c r="D245" s="196" t="s">
        <v>127</v>
      </c>
      <c r="E245" s="197" t="s">
        <v>532</v>
      </c>
      <c r="F245" s="198" t="s">
        <v>533</v>
      </c>
      <c r="G245" s="199" t="s">
        <v>136</v>
      </c>
      <c r="H245" s="200">
        <v>5.9960000000000004</v>
      </c>
      <c r="I245" s="201"/>
      <c r="J245" s="202">
        <f t="shared" si="60"/>
        <v>0</v>
      </c>
      <c r="K245" s="203"/>
      <c r="L245" s="36"/>
      <c r="M245" s="204" t="s">
        <v>1</v>
      </c>
      <c r="N245" s="205" t="s">
        <v>42</v>
      </c>
      <c r="O245" s="68"/>
      <c r="P245" s="206">
        <f t="shared" si="61"/>
        <v>0</v>
      </c>
      <c r="Q245" s="206">
        <v>1.2E-4</v>
      </c>
      <c r="R245" s="206">
        <f t="shared" si="62"/>
        <v>7.1952000000000008E-4</v>
      </c>
      <c r="S245" s="206">
        <v>0</v>
      </c>
      <c r="T245" s="207">
        <f t="shared" si="63"/>
        <v>0</v>
      </c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R245" s="208" t="s">
        <v>190</v>
      </c>
      <c r="AT245" s="208" t="s">
        <v>127</v>
      </c>
      <c r="AU245" s="208" t="s">
        <v>132</v>
      </c>
      <c r="AY245" s="14" t="s">
        <v>124</v>
      </c>
      <c r="BE245" s="209">
        <f t="shared" si="64"/>
        <v>0</v>
      </c>
      <c r="BF245" s="209">
        <f t="shared" si="65"/>
        <v>0</v>
      </c>
      <c r="BG245" s="209">
        <f t="shared" si="66"/>
        <v>0</v>
      </c>
      <c r="BH245" s="209">
        <f t="shared" si="67"/>
        <v>0</v>
      </c>
      <c r="BI245" s="209">
        <f t="shared" si="68"/>
        <v>0</v>
      </c>
      <c r="BJ245" s="14" t="s">
        <v>132</v>
      </c>
      <c r="BK245" s="209">
        <f t="shared" si="69"/>
        <v>0</v>
      </c>
      <c r="BL245" s="14" t="s">
        <v>190</v>
      </c>
      <c r="BM245" s="208" t="s">
        <v>536</v>
      </c>
    </row>
    <row r="246" spans="1:65" s="2" customFormat="1" ht="24" customHeight="1">
      <c r="A246" s="31"/>
      <c r="B246" s="32"/>
      <c r="C246" s="196" t="s">
        <v>537</v>
      </c>
      <c r="D246" s="196" t="s">
        <v>127</v>
      </c>
      <c r="E246" s="197" t="s">
        <v>538</v>
      </c>
      <c r="F246" s="198" t="s">
        <v>539</v>
      </c>
      <c r="G246" s="199" t="s">
        <v>136</v>
      </c>
      <c r="H246" s="200">
        <v>1.9690000000000001</v>
      </c>
      <c r="I246" s="201"/>
      <c r="J246" s="202">
        <f t="shared" si="60"/>
        <v>0</v>
      </c>
      <c r="K246" s="203"/>
      <c r="L246" s="36"/>
      <c r="M246" s="204" t="s">
        <v>1</v>
      </c>
      <c r="N246" s="205" t="s">
        <v>42</v>
      </c>
      <c r="O246" s="68"/>
      <c r="P246" s="206">
        <f t="shared" si="61"/>
        <v>0</v>
      </c>
      <c r="Q246" s="206">
        <v>1.2E-4</v>
      </c>
      <c r="R246" s="206">
        <f t="shared" si="62"/>
        <v>2.3628000000000001E-4</v>
      </c>
      <c r="S246" s="206">
        <v>0</v>
      </c>
      <c r="T246" s="207">
        <f t="shared" si="63"/>
        <v>0</v>
      </c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R246" s="208" t="s">
        <v>190</v>
      </c>
      <c r="AT246" s="208" t="s">
        <v>127</v>
      </c>
      <c r="AU246" s="208" t="s">
        <v>132</v>
      </c>
      <c r="AY246" s="14" t="s">
        <v>124</v>
      </c>
      <c r="BE246" s="209">
        <f t="shared" si="64"/>
        <v>0</v>
      </c>
      <c r="BF246" s="209">
        <f t="shared" si="65"/>
        <v>0</v>
      </c>
      <c r="BG246" s="209">
        <f t="shared" si="66"/>
        <v>0</v>
      </c>
      <c r="BH246" s="209">
        <f t="shared" si="67"/>
        <v>0</v>
      </c>
      <c r="BI246" s="209">
        <f t="shared" si="68"/>
        <v>0</v>
      </c>
      <c r="BJ246" s="14" t="s">
        <v>132</v>
      </c>
      <c r="BK246" s="209">
        <f t="shared" si="69"/>
        <v>0</v>
      </c>
      <c r="BL246" s="14" t="s">
        <v>190</v>
      </c>
      <c r="BM246" s="208" t="s">
        <v>540</v>
      </c>
    </row>
    <row r="247" spans="1:65" s="2" customFormat="1" ht="24" customHeight="1">
      <c r="A247" s="31"/>
      <c r="B247" s="32"/>
      <c r="C247" s="196" t="s">
        <v>541</v>
      </c>
      <c r="D247" s="196" t="s">
        <v>127</v>
      </c>
      <c r="E247" s="197" t="s">
        <v>538</v>
      </c>
      <c r="F247" s="198" t="s">
        <v>539</v>
      </c>
      <c r="G247" s="199" t="s">
        <v>136</v>
      </c>
      <c r="H247" s="200">
        <v>5.9960000000000004</v>
      </c>
      <c r="I247" s="201"/>
      <c r="J247" s="202">
        <f t="shared" si="60"/>
        <v>0</v>
      </c>
      <c r="K247" s="203"/>
      <c r="L247" s="36"/>
      <c r="M247" s="204" t="s">
        <v>1</v>
      </c>
      <c r="N247" s="205" t="s">
        <v>42</v>
      </c>
      <c r="O247" s="68"/>
      <c r="P247" s="206">
        <f t="shared" si="61"/>
        <v>0</v>
      </c>
      <c r="Q247" s="206">
        <v>1.2E-4</v>
      </c>
      <c r="R247" s="206">
        <f t="shared" si="62"/>
        <v>7.1952000000000008E-4</v>
      </c>
      <c r="S247" s="206">
        <v>0</v>
      </c>
      <c r="T247" s="207">
        <f t="shared" si="63"/>
        <v>0</v>
      </c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R247" s="208" t="s">
        <v>190</v>
      </c>
      <c r="AT247" s="208" t="s">
        <v>127</v>
      </c>
      <c r="AU247" s="208" t="s">
        <v>132</v>
      </c>
      <c r="AY247" s="14" t="s">
        <v>124</v>
      </c>
      <c r="BE247" s="209">
        <f t="shared" si="64"/>
        <v>0</v>
      </c>
      <c r="BF247" s="209">
        <f t="shared" si="65"/>
        <v>0</v>
      </c>
      <c r="BG247" s="209">
        <f t="shared" si="66"/>
        <v>0</v>
      </c>
      <c r="BH247" s="209">
        <f t="shared" si="67"/>
        <v>0</v>
      </c>
      <c r="BI247" s="209">
        <f t="shared" si="68"/>
        <v>0</v>
      </c>
      <c r="BJ247" s="14" t="s">
        <v>132</v>
      </c>
      <c r="BK247" s="209">
        <f t="shared" si="69"/>
        <v>0</v>
      </c>
      <c r="BL247" s="14" t="s">
        <v>190</v>
      </c>
      <c r="BM247" s="208" t="s">
        <v>542</v>
      </c>
    </row>
    <row r="248" spans="1:65" s="12" customFormat="1" ht="22.9" customHeight="1">
      <c r="B248" s="180"/>
      <c r="C248" s="181"/>
      <c r="D248" s="182" t="s">
        <v>75</v>
      </c>
      <c r="E248" s="194" t="s">
        <v>543</v>
      </c>
      <c r="F248" s="194" t="s">
        <v>544</v>
      </c>
      <c r="G248" s="181"/>
      <c r="H248" s="181"/>
      <c r="I248" s="184"/>
      <c r="J248" s="195">
        <f>BK248</f>
        <v>0</v>
      </c>
      <c r="K248" s="181"/>
      <c r="L248" s="186"/>
      <c r="M248" s="187"/>
      <c r="N248" s="188"/>
      <c r="O248" s="188"/>
      <c r="P248" s="189">
        <f>SUM(P249:P250)</f>
        <v>0</v>
      </c>
      <c r="Q248" s="188"/>
      <c r="R248" s="189">
        <f>SUM(R249:R250)</f>
        <v>0.10381253999999999</v>
      </c>
      <c r="S248" s="188"/>
      <c r="T248" s="190">
        <f>SUM(T249:T250)</f>
        <v>0</v>
      </c>
      <c r="AR248" s="191" t="s">
        <v>132</v>
      </c>
      <c r="AT248" s="192" t="s">
        <v>75</v>
      </c>
      <c r="AU248" s="192" t="s">
        <v>81</v>
      </c>
      <c r="AY248" s="191" t="s">
        <v>124</v>
      </c>
      <c r="BK248" s="193">
        <f>SUM(BK249:BK250)</f>
        <v>0</v>
      </c>
    </row>
    <row r="249" spans="1:65" s="2" customFormat="1" ht="16.5" customHeight="1">
      <c r="A249" s="31"/>
      <c r="B249" s="32"/>
      <c r="C249" s="196" t="s">
        <v>545</v>
      </c>
      <c r="D249" s="196" t="s">
        <v>127</v>
      </c>
      <c r="E249" s="197" t="s">
        <v>546</v>
      </c>
      <c r="F249" s="198" t="s">
        <v>547</v>
      </c>
      <c r="G249" s="199" t="s">
        <v>136</v>
      </c>
      <c r="H249" s="200">
        <v>399.279</v>
      </c>
      <c r="I249" s="201"/>
      <c r="J249" s="202">
        <f>ROUND(I249*H249,2)</f>
        <v>0</v>
      </c>
      <c r="K249" s="203"/>
      <c r="L249" s="36"/>
      <c r="M249" s="204" t="s">
        <v>1</v>
      </c>
      <c r="N249" s="205" t="s">
        <v>42</v>
      </c>
      <c r="O249" s="68"/>
      <c r="P249" s="206">
        <f>O249*H249</f>
        <v>0</v>
      </c>
      <c r="Q249" s="206">
        <v>0</v>
      </c>
      <c r="R249" s="206">
        <f>Q249*H249</f>
        <v>0</v>
      </c>
      <c r="S249" s="206">
        <v>0</v>
      </c>
      <c r="T249" s="207">
        <f>S249*H249</f>
        <v>0</v>
      </c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R249" s="208" t="s">
        <v>190</v>
      </c>
      <c r="AT249" s="208" t="s">
        <v>127</v>
      </c>
      <c r="AU249" s="208" t="s">
        <v>132</v>
      </c>
      <c r="AY249" s="14" t="s">
        <v>124</v>
      </c>
      <c r="BE249" s="209">
        <f>IF(N249="základní",J249,0)</f>
        <v>0</v>
      </c>
      <c r="BF249" s="209">
        <f>IF(N249="snížená",J249,0)</f>
        <v>0</v>
      </c>
      <c r="BG249" s="209">
        <f>IF(N249="zákl. přenesená",J249,0)</f>
        <v>0</v>
      </c>
      <c r="BH249" s="209">
        <f>IF(N249="sníž. přenesená",J249,0)</f>
        <v>0</v>
      </c>
      <c r="BI249" s="209">
        <f>IF(N249="nulová",J249,0)</f>
        <v>0</v>
      </c>
      <c r="BJ249" s="14" t="s">
        <v>132</v>
      </c>
      <c r="BK249" s="209">
        <f>ROUND(I249*H249,2)</f>
        <v>0</v>
      </c>
      <c r="BL249" s="14" t="s">
        <v>190</v>
      </c>
      <c r="BM249" s="208" t="s">
        <v>548</v>
      </c>
    </row>
    <row r="250" spans="1:65" s="2" customFormat="1" ht="24" customHeight="1">
      <c r="A250" s="31"/>
      <c r="B250" s="32"/>
      <c r="C250" s="196" t="s">
        <v>549</v>
      </c>
      <c r="D250" s="196" t="s">
        <v>127</v>
      </c>
      <c r="E250" s="197" t="s">
        <v>550</v>
      </c>
      <c r="F250" s="198" t="s">
        <v>551</v>
      </c>
      <c r="G250" s="199" t="s">
        <v>136</v>
      </c>
      <c r="H250" s="200">
        <v>399.279</v>
      </c>
      <c r="I250" s="201"/>
      <c r="J250" s="202">
        <f>ROUND(I250*H250,2)</f>
        <v>0</v>
      </c>
      <c r="K250" s="203"/>
      <c r="L250" s="36"/>
      <c r="M250" s="222" t="s">
        <v>1</v>
      </c>
      <c r="N250" s="223" t="s">
        <v>42</v>
      </c>
      <c r="O250" s="224"/>
      <c r="P250" s="225">
        <f>O250*H250</f>
        <v>0</v>
      </c>
      <c r="Q250" s="225">
        <v>2.5999999999999998E-4</v>
      </c>
      <c r="R250" s="225">
        <f>Q250*H250</f>
        <v>0.10381253999999999</v>
      </c>
      <c r="S250" s="225">
        <v>0</v>
      </c>
      <c r="T250" s="226">
        <f>S250*H250</f>
        <v>0</v>
      </c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R250" s="208" t="s">
        <v>190</v>
      </c>
      <c r="AT250" s="208" t="s">
        <v>127</v>
      </c>
      <c r="AU250" s="208" t="s">
        <v>132</v>
      </c>
      <c r="AY250" s="14" t="s">
        <v>124</v>
      </c>
      <c r="BE250" s="209">
        <f>IF(N250="základní",J250,0)</f>
        <v>0</v>
      </c>
      <c r="BF250" s="209">
        <f>IF(N250="snížená",J250,0)</f>
        <v>0</v>
      </c>
      <c r="BG250" s="209">
        <f>IF(N250="zákl. přenesená",J250,0)</f>
        <v>0</v>
      </c>
      <c r="BH250" s="209">
        <f>IF(N250="sníž. přenesená",J250,0)</f>
        <v>0</v>
      </c>
      <c r="BI250" s="209">
        <f>IF(N250="nulová",J250,0)</f>
        <v>0</v>
      </c>
      <c r="BJ250" s="14" t="s">
        <v>132</v>
      </c>
      <c r="BK250" s="209">
        <f>ROUND(I250*H250,2)</f>
        <v>0</v>
      </c>
      <c r="BL250" s="14" t="s">
        <v>190</v>
      </c>
      <c r="BM250" s="208" t="s">
        <v>552</v>
      </c>
    </row>
    <row r="251" spans="1:65" s="2" customFormat="1" ht="6.95" customHeight="1">
      <c r="A251" s="31"/>
      <c r="B251" s="51"/>
      <c r="C251" s="52"/>
      <c r="D251" s="52"/>
      <c r="E251" s="52"/>
      <c r="F251" s="52"/>
      <c r="G251" s="52"/>
      <c r="H251" s="52"/>
      <c r="I251" s="144"/>
      <c r="J251" s="52"/>
      <c r="K251" s="52"/>
      <c r="L251" s="36"/>
      <c r="M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</row>
  </sheetData>
  <sheetProtection algorithmName="SHA-512" hashValue="odFE372OF+r9TxLPFq1tf0n+XEKo+RnPgMTgyu9pH6XBowI0qca/opw0JKr0u0Cgzyq+8JfQmcf8cYF2vNqF/g==" saltValue="RKIglpX4aIfIAfFJyP3FMkNdy7m463cSd5jsUz78P6CYF+jHLkmpXRJDrLCsuSZYXhWnSsxlHLticx4CPv9jDw==" spinCount="100000" sheet="1" objects="1" scenarios="1" formatColumns="0" formatRows="0" autoFilter="0"/>
  <autoFilter ref="C131:K250"/>
  <mergeCells count="6">
    <mergeCell ref="L2:V2"/>
    <mergeCell ref="E7:H7"/>
    <mergeCell ref="E16:H16"/>
    <mergeCell ref="E25:H25"/>
    <mergeCell ref="E85:H85"/>
    <mergeCell ref="E124:H124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Stavební úpravy ...</vt:lpstr>
      <vt:lpstr>'Rekapitulace stavby'!Názvy_tisku</vt:lpstr>
      <vt:lpstr>'Stavební úpravy ...'!Názvy_tisku</vt:lpstr>
      <vt:lpstr>'Rekapitulace stavby'!Oblast_tisku</vt:lpstr>
      <vt:lpstr>'Stavební úpravy ...'!Oblast_tisku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Fulin-PC\Fulin</dc:creator>
  <cp:lastModifiedBy>konicek</cp:lastModifiedBy>
  <dcterms:created xsi:type="dcterms:W3CDTF">2019-07-24T07:09:44Z</dcterms:created>
  <dcterms:modified xsi:type="dcterms:W3CDTF">2019-08-06T09:57:38Z</dcterms:modified>
</cp:coreProperties>
</file>