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01\Documents\Rekonstrukce WC II\"/>
    </mc:Choice>
  </mc:AlternateContent>
  <bookViews>
    <workbookView xWindow="0" yWindow="0" windowWidth="16815" windowHeight="7650"/>
  </bookViews>
  <sheets>
    <sheet name="Rekapitulace stavby" sheetId="1" r:id="rId1"/>
    <sheet name="SO 01 - Sociální zařízení..." sheetId="2" r:id="rId2"/>
    <sheet name="SO 02 - Venkovní rampa" sheetId="3" r:id="rId3"/>
    <sheet name="SO 03 - Vnitřní rampa" sheetId="4" r:id="rId4"/>
    <sheet name="Pokyny pro vyplnění" sheetId="5" r:id="rId5"/>
  </sheets>
  <definedNames>
    <definedName name="_xlnm._FilterDatabase" localSheetId="1" hidden="1">'SO 01 - Sociální zařízení...'!$C$100:$K$258</definedName>
    <definedName name="_xlnm._FilterDatabase" localSheetId="2" hidden="1">'SO 02 - Venkovní rampa'!$C$94:$K$159</definedName>
    <definedName name="_xlnm._FilterDatabase" localSheetId="3" hidden="1">'SO 03 - Vnitřní rampa'!$C$91:$K$145</definedName>
    <definedName name="_xlnm.Print_Titles" localSheetId="0">'Rekapitulace stavby'!$52:$52</definedName>
    <definedName name="_xlnm.Print_Titles" localSheetId="1">'SO 01 - Sociální zařízení...'!$100:$100</definedName>
    <definedName name="_xlnm.Print_Titles" localSheetId="2">'SO 02 - Venkovní rampa'!$94:$94</definedName>
    <definedName name="_xlnm.Print_Titles" localSheetId="3">'SO 03 - Vnitřní rampa'!$91:$91</definedName>
    <definedName name="_xlnm.Print_Area" localSheetId="4">'Pokyny pro vyplnění'!$B$2:$K$71,'Pokyny pro vyplnění'!$B$74:$K$118,'Pokyny pro vyplnění'!$B$121:$K$190,'Pokyny pro vyplnění'!$B$198:$K$218</definedName>
    <definedName name="_xlnm.Print_Area" localSheetId="0">'Rekapitulace stavby'!$D$4:$AO$36,'Rekapitulace stavby'!$C$42:$AQ$58</definedName>
    <definedName name="_xlnm.Print_Area" localSheetId="1">'SO 01 - Sociální zařízení...'!$C$4:$J$39,'SO 01 - Sociální zařízení...'!$C$45:$J$82,'SO 01 - Sociální zařízení...'!$C$88:$K$258</definedName>
    <definedName name="_xlnm.Print_Area" localSheetId="2">'SO 02 - Venkovní rampa'!$C$4:$J$39,'SO 02 - Venkovní rampa'!$C$45:$J$76,'SO 02 - Venkovní rampa'!$C$82:$K$159</definedName>
    <definedName name="_xlnm.Print_Area" localSheetId="3">'SO 03 - Vnitřní rampa'!$C$4:$J$39,'SO 03 - Vnitřní rampa'!$C$45:$J$73,'SO 03 - Vnitřní rampa'!$C$79:$K$145</definedName>
  </definedNames>
  <calcPr calcId="162913"/>
</workbook>
</file>

<file path=xl/calcChain.xml><?xml version="1.0" encoding="utf-8"?>
<calcChain xmlns="http://schemas.openxmlformats.org/spreadsheetml/2006/main">
  <c r="J37" i="4" l="1"/>
  <c r="J36" i="4"/>
  <c r="AY57" i="1" s="1"/>
  <c r="J35" i="4"/>
  <c r="AX57" i="1" s="1"/>
  <c r="BI145" i="4"/>
  <c r="BH145" i="4"/>
  <c r="BG145" i="4"/>
  <c r="BF145" i="4"/>
  <c r="T145" i="4"/>
  <c r="T144" i="4" s="1"/>
  <c r="R145" i="4"/>
  <c r="R144" i="4" s="1"/>
  <c r="P145" i="4"/>
  <c r="P144" i="4" s="1"/>
  <c r="BK145" i="4"/>
  <c r="BK144" i="4" s="1"/>
  <c r="J144" i="4" s="1"/>
  <c r="J72" i="4" s="1"/>
  <c r="J145" i="4"/>
  <c r="BE145" i="4" s="1"/>
  <c r="BI143" i="4"/>
  <c r="BH143" i="4"/>
  <c r="BG143" i="4"/>
  <c r="BF143" i="4"/>
  <c r="T143" i="4"/>
  <c r="T142" i="4" s="1"/>
  <c r="R143" i="4"/>
  <c r="R142" i="4" s="1"/>
  <c r="P143" i="4"/>
  <c r="P142" i="4" s="1"/>
  <c r="BK143" i="4"/>
  <c r="BK142" i="4" s="1"/>
  <c r="J143" i="4"/>
  <c r="BE143" i="4"/>
  <c r="BI141" i="4"/>
  <c r="BH141" i="4"/>
  <c r="BG141" i="4"/>
  <c r="BF141" i="4"/>
  <c r="T141" i="4"/>
  <c r="T140" i="4" s="1"/>
  <c r="R141" i="4"/>
  <c r="R140" i="4" s="1"/>
  <c r="R139" i="4" s="1"/>
  <c r="P141" i="4"/>
  <c r="P140" i="4" s="1"/>
  <c r="BK141" i="4"/>
  <c r="BK140" i="4" s="1"/>
  <c r="J140" i="4" s="1"/>
  <c r="J70" i="4" s="1"/>
  <c r="J141" i="4"/>
  <c r="BE141" i="4" s="1"/>
  <c r="BI138" i="4"/>
  <c r="BH138" i="4"/>
  <c r="BG138" i="4"/>
  <c r="BF138" i="4"/>
  <c r="T138" i="4"/>
  <c r="R138" i="4"/>
  <c r="P138" i="4"/>
  <c r="BK138" i="4"/>
  <c r="J138" i="4"/>
  <c r="BE138" i="4" s="1"/>
  <c r="BI137" i="4"/>
  <c r="BH137" i="4"/>
  <c r="BG137" i="4"/>
  <c r="BF137" i="4"/>
  <c r="T137" i="4"/>
  <c r="R137" i="4"/>
  <c r="P137" i="4"/>
  <c r="BK137" i="4"/>
  <c r="J137" i="4"/>
  <c r="BE137" i="4" s="1"/>
  <c r="BI136" i="4"/>
  <c r="BH136" i="4"/>
  <c r="BG136" i="4"/>
  <c r="BF136" i="4"/>
  <c r="T136" i="4"/>
  <c r="R136" i="4"/>
  <c r="P136" i="4"/>
  <c r="BK136" i="4"/>
  <c r="J136" i="4"/>
  <c r="BE136" i="4" s="1"/>
  <c r="BI135" i="4"/>
  <c r="BH135" i="4"/>
  <c r="BG135" i="4"/>
  <c r="BF135" i="4"/>
  <c r="T135" i="4"/>
  <c r="R135" i="4"/>
  <c r="P135" i="4"/>
  <c r="BK135" i="4"/>
  <c r="J135" i="4"/>
  <c r="BE135" i="4" s="1"/>
  <c r="BI131" i="4"/>
  <c r="BH131" i="4"/>
  <c r="BG131" i="4"/>
  <c r="BF131" i="4"/>
  <c r="T131" i="4"/>
  <c r="R131" i="4"/>
  <c r="P131" i="4"/>
  <c r="BK131" i="4"/>
  <c r="J131" i="4"/>
  <c r="BE131" i="4" s="1"/>
  <c r="BI127" i="4"/>
  <c r="BH127" i="4"/>
  <c r="BG127" i="4"/>
  <c r="BF127" i="4"/>
  <c r="T127" i="4"/>
  <c r="T126" i="4" s="1"/>
  <c r="R127" i="4"/>
  <c r="P127" i="4"/>
  <c r="BK127" i="4"/>
  <c r="J127" i="4"/>
  <c r="BE127" i="4" s="1"/>
  <c r="BI125" i="4"/>
  <c r="BH125" i="4"/>
  <c r="BG125" i="4"/>
  <c r="BF125" i="4"/>
  <c r="T125" i="4"/>
  <c r="R125" i="4"/>
  <c r="P125" i="4"/>
  <c r="BK125" i="4"/>
  <c r="J125" i="4"/>
  <c r="BE125" i="4" s="1"/>
  <c r="BI124" i="4"/>
  <c r="BH124" i="4"/>
  <c r="BG124" i="4"/>
  <c r="BF124" i="4"/>
  <c r="T124" i="4"/>
  <c r="R124" i="4"/>
  <c r="R122" i="4" s="1"/>
  <c r="P124" i="4"/>
  <c r="BK124" i="4"/>
  <c r="J124" i="4"/>
  <c r="BE124" i="4" s="1"/>
  <c r="BI123" i="4"/>
  <c r="BH123" i="4"/>
  <c r="BG123" i="4"/>
  <c r="BF123" i="4"/>
  <c r="T123" i="4"/>
  <c r="T122" i="4" s="1"/>
  <c r="R123" i="4"/>
  <c r="P123" i="4"/>
  <c r="BK123" i="4"/>
  <c r="BK122" i="4" s="1"/>
  <c r="J122" i="4" s="1"/>
  <c r="J67" i="4" s="1"/>
  <c r="J123" i="4"/>
  <c r="BE123" i="4" s="1"/>
  <c r="BI119" i="4"/>
  <c r="BH119" i="4"/>
  <c r="BG119" i="4"/>
  <c r="BF119" i="4"/>
  <c r="T119" i="4"/>
  <c r="T118" i="4" s="1"/>
  <c r="R119" i="4"/>
  <c r="R118" i="4" s="1"/>
  <c r="P119" i="4"/>
  <c r="P118" i="4" s="1"/>
  <c r="BK119" i="4"/>
  <c r="BK118" i="4" s="1"/>
  <c r="J118" i="4" s="1"/>
  <c r="J65" i="4" s="1"/>
  <c r="J119" i="4"/>
  <c r="BE119" i="4"/>
  <c r="BI117" i="4"/>
  <c r="BH117" i="4"/>
  <c r="BG117" i="4"/>
  <c r="BF117" i="4"/>
  <c r="T117" i="4"/>
  <c r="R117" i="4"/>
  <c r="P117" i="4"/>
  <c r="BK117" i="4"/>
  <c r="J117" i="4"/>
  <c r="BE117" i="4"/>
  <c r="BI115" i="4"/>
  <c r="BH115" i="4"/>
  <c r="BG115" i="4"/>
  <c r="BF115" i="4"/>
  <c r="T115" i="4"/>
  <c r="R115" i="4"/>
  <c r="P115" i="4"/>
  <c r="BK115" i="4"/>
  <c r="J115" i="4"/>
  <c r="BE115" i="4" s="1"/>
  <c r="BI114" i="4"/>
  <c r="BH114" i="4"/>
  <c r="BG114" i="4"/>
  <c r="BF114" i="4"/>
  <c r="T114" i="4"/>
  <c r="R114" i="4"/>
  <c r="P114" i="4"/>
  <c r="BK114" i="4"/>
  <c r="J114" i="4"/>
  <c r="BE114" i="4" s="1"/>
  <c r="BI113" i="4"/>
  <c r="BH113" i="4"/>
  <c r="BG113" i="4"/>
  <c r="BF113" i="4"/>
  <c r="T113" i="4"/>
  <c r="R113" i="4"/>
  <c r="P113" i="4"/>
  <c r="P112" i="4" s="1"/>
  <c r="BK113" i="4"/>
  <c r="J113" i="4"/>
  <c r="BE113" i="4"/>
  <c r="BI110" i="4"/>
  <c r="BH110" i="4"/>
  <c r="BG110" i="4"/>
  <c r="BF110" i="4"/>
  <c r="T110" i="4"/>
  <c r="R110" i="4"/>
  <c r="P110" i="4"/>
  <c r="BK110" i="4"/>
  <c r="J110" i="4"/>
  <c r="BE110" i="4" s="1"/>
  <c r="BI107" i="4"/>
  <c r="BH107" i="4"/>
  <c r="BG107" i="4"/>
  <c r="BF107" i="4"/>
  <c r="T107" i="4"/>
  <c r="T106" i="4" s="1"/>
  <c r="R107" i="4"/>
  <c r="P107" i="4"/>
  <c r="P106" i="4" s="1"/>
  <c r="BK107" i="4"/>
  <c r="BK106" i="4" s="1"/>
  <c r="J106" i="4" s="1"/>
  <c r="J63" i="4" s="1"/>
  <c r="J107" i="4"/>
  <c r="BE107" i="4" s="1"/>
  <c r="BI105" i="4"/>
  <c r="BH105" i="4"/>
  <c r="BG105" i="4"/>
  <c r="BF105" i="4"/>
  <c r="T105" i="4"/>
  <c r="T104" i="4" s="1"/>
  <c r="R105" i="4"/>
  <c r="R104" i="4" s="1"/>
  <c r="P105" i="4"/>
  <c r="P104" i="4" s="1"/>
  <c r="BK105" i="4"/>
  <c r="BK104" i="4" s="1"/>
  <c r="J104" i="4" s="1"/>
  <c r="J62" i="4" s="1"/>
  <c r="J105" i="4"/>
  <c r="BE105" i="4"/>
  <c r="BI103" i="4"/>
  <c r="BH103" i="4"/>
  <c r="BG103" i="4"/>
  <c r="BF103" i="4"/>
  <c r="T103" i="4"/>
  <c r="R103" i="4"/>
  <c r="P103" i="4"/>
  <c r="BK103" i="4"/>
  <c r="BK94" i="4" s="1"/>
  <c r="J94" i="4" s="1"/>
  <c r="J61" i="4" s="1"/>
  <c r="J103" i="4"/>
  <c r="BE103" i="4" s="1"/>
  <c r="BI101" i="4"/>
  <c r="BH101" i="4"/>
  <c r="BG101" i="4"/>
  <c r="BF101" i="4"/>
  <c r="T101" i="4"/>
  <c r="R101" i="4"/>
  <c r="P101" i="4"/>
  <c r="BK101" i="4"/>
  <c r="J101" i="4"/>
  <c r="BE101" i="4" s="1"/>
  <c r="BI98" i="4"/>
  <c r="BH98" i="4"/>
  <c r="BG98" i="4"/>
  <c r="BF98" i="4"/>
  <c r="T98" i="4"/>
  <c r="R98" i="4"/>
  <c r="P98" i="4"/>
  <c r="BK98" i="4"/>
  <c r="J98" i="4"/>
  <c r="BE98" i="4" s="1"/>
  <c r="BI95" i="4"/>
  <c r="F37" i="4" s="1"/>
  <c r="BD57" i="1" s="1"/>
  <c r="BH95" i="4"/>
  <c r="F36" i="4" s="1"/>
  <c r="BC57" i="1" s="1"/>
  <c r="BG95" i="4"/>
  <c r="BF95" i="4"/>
  <c r="F34" i="4" s="1"/>
  <c r="BA57" i="1" s="1"/>
  <c r="T95" i="4"/>
  <c r="R95" i="4"/>
  <c r="P95" i="4"/>
  <c r="P94" i="4" s="1"/>
  <c r="BK95" i="4"/>
  <c r="J95" i="4"/>
  <c r="BE95" i="4"/>
  <c r="F88" i="4"/>
  <c r="F86" i="4"/>
  <c r="E84" i="4"/>
  <c r="F54" i="4"/>
  <c r="F52" i="4"/>
  <c r="E50" i="4"/>
  <c r="J24" i="4"/>
  <c r="E24" i="4"/>
  <c r="J55" i="4" s="1"/>
  <c r="J23" i="4"/>
  <c r="J21" i="4"/>
  <c r="E21" i="4"/>
  <c r="J88" i="4" s="1"/>
  <c r="J20" i="4"/>
  <c r="J18" i="4"/>
  <c r="E18" i="4"/>
  <c r="F55" i="4" s="1"/>
  <c r="J17" i="4"/>
  <c r="J12" i="4"/>
  <c r="J52" i="4" s="1"/>
  <c r="J86" i="4"/>
  <c r="E7" i="4"/>
  <c r="E82" i="4" s="1"/>
  <c r="E48" i="4"/>
  <c r="J37" i="3"/>
  <c r="J36" i="3"/>
  <c r="AY56" i="1" s="1"/>
  <c r="J35" i="3"/>
  <c r="AX56" i="1" s="1"/>
  <c r="BI159" i="3"/>
  <c r="BH159" i="3"/>
  <c r="BG159" i="3"/>
  <c r="BF159" i="3"/>
  <c r="T159" i="3"/>
  <c r="T158" i="3" s="1"/>
  <c r="R159" i="3"/>
  <c r="R158" i="3" s="1"/>
  <c r="P159" i="3"/>
  <c r="P158" i="3" s="1"/>
  <c r="BK159" i="3"/>
  <c r="BK158" i="3" s="1"/>
  <c r="J158" i="3" s="1"/>
  <c r="J75" i="3" s="1"/>
  <c r="J159" i="3"/>
  <c r="BE159" i="3"/>
  <c r="BI157" i="3"/>
  <c r="BH157" i="3"/>
  <c r="BG157" i="3"/>
  <c r="BF157" i="3"/>
  <c r="T157" i="3"/>
  <c r="T156" i="3" s="1"/>
  <c r="R157" i="3"/>
  <c r="R156" i="3" s="1"/>
  <c r="P157" i="3"/>
  <c r="P156" i="3" s="1"/>
  <c r="BK157" i="3"/>
  <c r="BK156" i="3" s="1"/>
  <c r="J156" i="3" s="1"/>
  <c r="J74" i="3" s="1"/>
  <c r="J157" i="3"/>
  <c r="BE157" i="3"/>
  <c r="BI155" i="3"/>
  <c r="BH155" i="3"/>
  <c r="BG155" i="3"/>
  <c r="BF155" i="3"/>
  <c r="T155" i="3"/>
  <c r="T154" i="3" s="1"/>
  <c r="T153" i="3" s="1"/>
  <c r="R155" i="3"/>
  <c r="R154" i="3" s="1"/>
  <c r="P155" i="3"/>
  <c r="P154" i="3" s="1"/>
  <c r="BK155" i="3"/>
  <c r="BK154" i="3"/>
  <c r="J154" i="3" s="1"/>
  <c r="J73" i="3" s="1"/>
  <c r="J155" i="3"/>
  <c r="BE155" i="3" s="1"/>
  <c r="BI152" i="3"/>
  <c r="BH152" i="3"/>
  <c r="BG152" i="3"/>
  <c r="BF152" i="3"/>
  <c r="T152" i="3"/>
  <c r="R152" i="3"/>
  <c r="P152" i="3"/>
  <c r="BK152" i="3"/>
  <c r="J152" i="3"/>
  <c r="BE152" i="3" s="1"/>
  <c r="BI151" i="3"/>
  <c r="BH151" i="3"/>
  <c r="BG151" i="3"/>
  <c r="BF151" i="3"/>
  <c r="T151" i="3"/>
  <c r="R151" i="3"/>
  <c r="R149" i="3" s="1"/>
  <c r="R148" i="3" s="1"/>
  <c r="P151" i="3"/>
  <c r="BK151" i="3"/>
  <c r="J151" i="3"/>
  <c r="BE151" i="3" s="1"/>
  <c r="BI150" i="3"/>
  <c r="BH150" i="3"/>
  <c r="BG150" i="3"/>
  <c r="BF150" i="3"/>
  <c r="T150" i="3"/>
  <c r="T149" i="3" s="1"/>
  <c r="T148" i="3" s="1"/>
  <c r="R150" i="3"/>
  <c r="P150" i="3"/>
  <c r="BK150" i="3"/>
  <c r="BK149" i="3" s="1"/>
  <c r="J150" i="3"/>
  <c r="BE150" i="3"/>
  <c r="BI146" i="3"/>
  <c r="BH146" i="3"/>
  <c r="BG146" i="3"/>
  <c r="BF146" i="3"/>
  <c r="T146" i="3"/>
  <c r="T145" i="3"/>
  <c r="R146" i="3"/>
  <c r="R145" i="3" s="1"/>
  <c r="P146" i="3"/>
  <c r="P145" i="3" s="1"/>
  <c r="BK146" i="3"/>
  <c r="BK145" i="3" s="1"/>
  <c r="J145" i="3" s="1"/>
  <c r="J69" i="3" s="1"/>
  <c r="J146" i="3"/>
  <c r="BE146" i="3"/>
  <c r="BI144" i="3"/>
  <c r="BH144" i="3"/>
  <c r="BG144" i="3"/>
  <c r="BF144" i="3"/>
  <c r="T144" i="3"/>
  <c r="R144" i="3"/>
  <c r="P144" i="3"/>
  <c r="BK144" i="3"/>
  <c r="J144" i="3"/>
  <c r="BE144" i="3" s="1"/>
  <c r="BI142" i="3"/>
  <c r="BH142" i="3"/>
  <c r="BG142" i="3"/>
  <c r="BF142" i="3"/>
  <c r="T142" i="3"/>
  <c r="R142" i="3"/>
  <c r="P142" i="3"/>
  <c r="BK142" i="3"/>
  <c r="J142" i="3"/>
  <c r="BE142" i="3" s="1"/>
  <c r="BI141" i="3"/>
  <c r="BH141" i="3"/>
  <c r="BG141" i="3"/>
  <c r="BF141" i="3"/>
  <c r="T141" i="3"/>
  <c r="R141" i="3"/>
  <c r="P141" i="3"/>
  <c r="BK141" i="3"/>
  <c r="J141" i="3"/>
  <c r="BE141" i="3"/>
  <c r="BI140" i="3"/>
  <c r="BH140" i="3"/>
  <c r="BG140" i="3"/>
  <c r="BF140" i="3"/>
  <c r="T140" i="3"/>
  <c r="T139" i="3" s="1"/>
  <c r="R140" i="3"/>
  <c r="R139" i="3" s="1"/>
  <c r="P140" i="3"/>
  <c r="BK140" i="3"/>
  <c r="BK139" i="3" s="1"/>
  <c r="J139" i="3" s="1"/>
  <c r="J68" i="3" s="1"/>
  <c r="J140" i="3"/>
  <c r="BE140" i="3"/>
  <c r="BI137" i="3"/>
  <c r="BH137" i="3"/>
  <c r="BG137" i="3"/>
  <c r="BF137" i="3"/>
  <c r="T137" i="3"/>
  <c r="R137" i="3"/>
  <c r="P137" i="3"/>
  <c r="BK137" i="3"/>
  <c r="J137" i="3"/>
  <c r="BE137" i="3" s="1"/>
  <c r="BI134" i="3"/>
  <c r="BH134" i="3"/>
  <c r="BG134" i="3"/>
  <c r="BF134" i="3"/>
  <c r="T134" i="3"/>
  <c r="R134" i="3"/>
  <c r="P134" i="3"/>
  <c r="BK134" i="3"/>
  <c r="J134" i="3"/>
  <c r="BE134" i="3" s="1"/>
  <c r="BI131" i="3"/>
  <c r="BH131" i="3"/>
  <c r="BG131" i="3"/>
  <c r="BF131" i="3"/>
  <c r="T131" i="3"/>
  <c r="R131" i="3"/>
  <c r="P131" i="3"/>
  <c r="P130" i="3" s="1"/>
  <c r="BK131" i="3"/>
  <c r="BK130" i="3" s="1"/>
  <c r="J130" i="3" s="1"/>
  <c r="J67" i="3" s="1"/>
  <c r="J131" i="3"/>
  <c r="BE131" i="3"/>
  <c r="BI129" i="3"/>
  <c r="BH129" i="3"/>
  <c r="BG129" i="3"/>
  <c r="BF129" i="3"/>
  <c r="T129" i="3"/>
  <c r="T128" i="3" s="1"/>
  <c r="R129" i="3"/>
  <c r="R128" i="3" s="1"/>
  <c r="P129" i="3"/>
  <c r="P128" i="3" s="1"/>
  <c r="BK129" i="3"/>
  <c r="BK128" i="3" s="1"/>
  <c r="J128" i="3" s="1"/>
  <c r="J66" i="3" s="1"/>
  <c r="J129" i="3"/>
  <c r="BE129" i="3"/>
  <c r="BI126" i="3"/>
  <c r="BH126" i="3"/>
  <c r="BG126" i="3"/>
  <c r="BF126" i="3"/>
  <c r="T126" i="3"/>
  <c r="T125" i="3" s="1"/>
  <c r="R126" i="3"/>
  <c r="R125" i="3" s="1"/>
  <c r="P126" i="3"/>
  <c r="P125" i="3" s="1"/>
  <c r="BK126" i="3"/>
  <c r="BK125" i="3" s="1"/>
  <c r="J125" i="3" s="1"/>
  <c r="J65" i="3" s="1"/>
  <c r="J126" i="3"/>
  <c r="BE126" i="3"/>
  <c r="BI124" i="3"/>
  <c r="BH124" i="3"/>
  <c r="BG124" i="3"/>
  <c r="BF124" i="3"/>
  <c r="T124" i="3"/>
  <c r="T123" i="3" s="1"/>
  <c r="R124" i="3"/>
  <c r="R123" i="3" s="1"/>
  <c r="P124" i="3"/>
  <c r="P123" i="3" s="1"/>
  <c r="BK124" i="3"/>
  <c r="BK123" i="3" s="1"/>
  <c r="J123" i="3" s="1"/>
  <c r="J64" i="3" s="1"/>
  <c r="J124" i="3"/>
  <c r="BE124" i="3"/>
  <c r="BI122" i="3"/>
  <c r="BH122" i="3"/>
  <c r="BG122" i="3"/>
  <c r="BF122" i="3"/>
  <c r="T122" i="3"/>
  <c r="R122" i="3"/>
  <c r="P122" i="3"/>
  <c r="BK122" i="3"/>
  <c r="J122" i="3"/>
  <c r="BE122" i="3" s="1"/>
  <c r="BI120" i="3"/>
  <c r="BH120" i="3"/>
  <c r="BG120" i="3"/>
  <c r="BF120" i="3"/>
  <c r="T120" i="3"/>
  <c r="R120" i="3"/>
  <c r="P120" i="3"/>
  <c r="P114" i="3" s="1"/>
  <c r="BK120" i="3"/>
  <c r="J120" i="3"/>
  <c r="BE120" i="3"/>
  <c r="BI117" i="3"/>
  <c r="BH117" i="3"/>
  <c r="BG117" i="3"/>
  <c r="BF117" i="3"/>
  <c r="T117" i="3"/>
  <c r="T114" i="3" s="1"/>
  <c r="R117" i="3"/>
  <c r="P117" i="3"/>
  <c r="BK117" i="3"/>
  <c r="J117" i="3"/>
  <c r="BE117" i="3" s="1"/>
  <c r="BI115" i="3"/>
  <c r="BH115" i="3"/>
  <c r="BG115" i="3"/>
  <c r="BF115" i="3"/>
  <c r="T115" i="3"/>
  <c r="R115" i="3"/>
  <c r="P115" i="3"/>
  <c r="BK115" i="3"/>
  <c r="BK114" i="3" s="1"/>
  <c r="J114" i="3" s="1"/>
  <c r="J63" i="3" s="1"/>
  <c r="J115" i="3"/>
  <c r="BE115" i="3"/>
  <c r="BI112" i="3"/>
  <c r="BH112" i="3"/>
  <c r="BG112" i="3"/>
  <c r="BF112" i="3"/>
  <c r="T112" i="3"/>
  <c r="T111" i="3" s="1"/>
  <c r="R112" i="3"/>
  <c r="R111" i="3" s="1"/>
  <c r="P112" i="3"/>
  <c r="P111" i="3" s="1"/>
  <c r="BK112" i="3"/>
  <c r="BK111" i="3" s="1"/>
  <c r="J111" i="3" s="1"/>
  <c r="J62" i="3" s="1"/>
  <c r="J112" i="3"/>
  <c r="BE112" i="3"/>
  <c r="BI109" i="3"/>
  <c r="BH109" i="3"/>
  <c r="BG109" i="3"/>
  <c r="BF109" i="3"/>
  <c r="T109" i="3"/>
  <c r="R109" i="3"/>
  <c r="P109" i="3"/>
  <c r="BK109" i="3"/>
  <c r="J109" i="3"/>
  <c r="BE109" i="3"/>
  <c r="BI108" i="3"/>
  <c r="BH108" i="3"/>
  <c r="BG108" i="3"/>
  <c r="BF108" i="3"/>
  <c r="T108" i="3"/>
  <c r="R108" i="3"/>
  <c r="P108" i="3"/>
  <c r="BK108" i="3"/>
  <c r="J108" i="3"/>
  <c r="BE108" i="3" s="1"/>
  <c r="BI106" i="3"/>
  <c r="BH106" i="3"/>
  <c r="BG106" i="3"/>
  <c r="BF106" i="3"/>
  <c r="T106" i="3"/>
  <c r="R106" i="3"/>
  <c r="P106" i="3"/>
  <c r="BK106" i="3"/>
  <c r="J106" i="3"/>
  <c r="BE106" i="3" s="1"/>
  <c r="BI105" i="3"/>
  <c r="BH105" i="3"/>
  <c r="BG105" i="3"/>
  <c r="BF105" i="3"/>
  <c r="T105" i="3"/>
  <c r="R105" i="3"/>
  <c r="P105" i="3"/>
  <c r="BK105" i="3"/>
  <c r="J105" i="3"/>
  <c r="BE105" i="3" s="1"/>
  <c r="BI104" i="3"/>
  <c r="BH104" i="3"/>
  <c r="BG104" i="3"/>
  <c r="BF104" i="3"/>
  <c r="T104" i="3"/>
  <c r="R104" i="3"/>
  <c r="P104" i="3"/>
  <c r="BK104" i="3"/>
  <c r="J104" i="3"/>
  <c r="BE104" i="3"/>
  <c r="BI103" i="3"/>
  <c r="BH103" i="3"/>
  <c r="BG103" i="3"/>
  <c r="BF103" i="3"/>
  <c r="T103" i="3"/>
  <c r="R103" i="3"/>
  <c r="P103" i="3"/>
  <c r="BK103" i="3"/>
  <c r="BK97" i="3" s="1"/>
  <c r="J97" i="3" s="1"/>
  <c r="J61" i="3" s="1"/>
  <c r="J103" i="3"/>
  <c r="BE103" i="3" s="1"/>
  <c r="BI101" i="3"/>
  <c r="BH101" i="3"/>
  <c r="BG101" i="3"/>
  <c r="F35" i="3" s="1"/>
  <c r="BB56" i="1" s="1"/>
  <c r="BF101" i="3"/>
  <c r="T101" i="3"/>
  <c r="R101" i="3"/>
  <c r="P101" i="3"/>
  <c r="P97" i="3" s="1"/>
  <c r="BK101" i="3"/>
  <c r="J101" i="3"/>
  <c r="BE101" i="3"/>
  <c r="BI98" i="3"/>
  <c r="F37" i="3" s="1"/>
  <c r="BD56" i="1" s="1"/>
  <c r="BH98" i="3"/>
  <c r="F36" i="3" s="1"/>
  <c r="BC56" i="1" s="1"/>
  <c r="BG98" i="3"/>
  <c r="BF98" i="3"/>
  <c r="J34" i="3" s="1"/>
  <c r="AW56" i="1" s="1"/>
  <c r="T98" i="3"/>
  <c r="R98" i="3"/>
  <c r="R97" i="3"/>
  <c r="P98" i="3"/>
  <c r="BK98" i="3"/>
  <c r="J98" i="3"/>
  <c r="BE98" i="3" s="1"/>
  <c r="F91" i="3"/>
  <c r="F89" i="3"/>
  <c r="E87" i="3"/>
  <c r="F54" i="3"/>
  <c r="F52" i="3"/>
  <c r="E50" i="3"/>
  <c r="J24" i="3"/>
  <c r="E24" i="3"/>
  <c r="J92" i="3" s="1"/>
  <c r="J23" i="3"/>
  <c r="J21" i="3"/>
  <c r="E21" i="3"/>
  <c r="J91" i="3" s="1"/>
  <c r="J20" i="3"/>
  <c r="J18" i="3"/>
  <c r="E18" i="3"/>
  <c r="F55" i="3" s="1"/>
  <c r="J17" i="3"/>
  <c r="J12" i="3"/>
  <c r="J89" i="3" s="1"/>
  <c r="E7" i="3"/>
  <c r="E48" i="3" s="1"/>
  <c r="E85" i="3"/>
  <c r="J37" i="2"/>
  <c r="J36" i="2"/>
  <c r="AY55" i="1"/>
  <c r="J35" i="2"/>
  <c r="AX55" i="1" s="1"/>
  <c r="BI258" i="2"/>
  <c r="BH258" i="2"/>
  <c r="BG258" i="2"/>
  <c r="BF258" i="2"/>
  <c r="T258" i="2"/>
  <c r="T257" i="2"/>
  <c r="R258" i="2"/>
  <c r="R257" i="2" s="1"/>
  <c r="P258" i="2"/>
  <c r="P257" i="2" s="1"/>
  <c r="BK258" i="2"/>
  <c r="BK257" i="2" s="1"/>
  <c r="J257" i="2" s="1"/>
  <c r="J81" i="2" s="1"/>
  <c r="J258" i="2"/>
  <c r="BE258" i="2" s="1"/>
  <c r="BI256" i="2"/>
  <c r="BH256" i="2"/>
  <c r="BG256" i="2"/>
  <c r="BF256" i="2"/>
  <c r="T256" i="2"/>
  <c r="T255" i="2" s="1"/>
  <c r="R256" i="2"/>
  <c r="R255" i="2"/>
  <c r="P256" i="2"/>
  <c r="P255" i="2" s="1"/>
  <c r="BK256" i="2"/>
  <c r="BK255" i="2"/>
  <c r="J255" i="2" s="1"/>
  <c r="J80" i="2" s="1"/>
  <c r="J256" i="2"/>
  <c r="BE256" i="2" s="1"/>
  <c r="BI253" i="2"/>
  <c r="BH253" i="2"/>
  <c r="BG253" i="2"/>
  <c r="BF253" i="2"/>
  <c r="T253" i="2"/>
  <c r="R253" i="2"/>
  <c r="P253" i="2"/>
  <c r="BK253" i="2"/>
  <c r="J253" i="2"/>
  <c r="BE253" i="2" s="1"/>
  <c r="BI249" i="2"/>
  <c r="BH249" i="2"/>
  <c r="BG249" i="2"/>
  <c r="BF249" i="2"/>
  <c r="T249" i="2"/>
  <c r="R249" i="2"/>
  <c r="R248" i="2" s="1"/>
  <c r="P249" i="2"/>
  <c r="P248" i="2" s="1"/>
  <c r="BK249" i="2"/>
  <c r="J249" i="2"/>
  <c r="BE249" i="2"/>
  <c r="BI247" i="2"/>
  <c r="BH247" i="2"/>
  <c r="BG247" i="2"/>
  <c r="BF247" i="2"/>
  <c r="T247" i="2"/>
  <c r="T246" i="2" s="1"/>
  <c r="R247" i="2"/>
  <c r="R246" i="2" s="1"/>
  <c r="P247" i="2"/>
  <c r="P246" i="2"/>
  <c r="BK247" i="2"/>
  <c r="BK246" i="2" s="1"/>
  <c r="J246" i="2" s="1"/>
  <c r="J77" i="2" s="1"/>
  <c r="J247" i="2"/>
  <c r="BE247" i="2"/>
  <c r="BI245" i="2"/>
  <c r="BH245" i="2"/>
  <c r="BG245" i="2"/>
  <c r="BF245" i="2"/>
  <c r="T245" i="2"/>
  <c r="R245" i="2"/>
  <c r="P245" i="2"/>
  <c r="BK245" i="2"/>
  <c r="J245" i="2"/>
  <c r="BE245" i="2" s="1"/>
  <c r="BI244" i="2"/>
  <c r="BH244" i="2"/>
  <c r="BG244" i="2"/>
  <c r="BF244" i="2"/>
  <c r="T244" i="2"/>
  <c r="R244" i="2"/>
  <c r="P244" i="2"/>
  <c r="BK244" i="2"/>
  <c r="J244" i="2"/>
  <c r="BE244" i="2" s="1"/>
  <c r="BI240" i="2"/>
  <c r="BH240" i="2"/>
  <c r="BG240" i="2"/>
  <c r="BF240" i="2"/>
  <c r="T240" i="2"/>
  <c r="R240" i="2"/>
  <c r="R236" i="2" s="1"/>
  <c r="P240" i="2"/>
  <c r="BK240" i="2"/>
  <c r="J240" i="2"/>
  <c r="BE240" i="2"/>
  <c r="BI237" i="2"/>
  <c r="BH237" i="2"/>
  <c r="BG237" i="2"/>
  <c r="BF237" i="2"/>
  <c r="T237" i="2"/>
  <c r="R237" i="2"/>
  <c r="P237" i="2"/>
  <c r="P236" i="2" s="1"/>
  <c r="BK237" i="2"/>
  <c r="J237" i="2"/>
  <c r="BE237" i="2"/>
  <c r="BI235" i="2"/>
  <c r="BH235" i="2"/>
  <c r="BG235" i="2"/>
  <c r="BF235" i="2"/>
  <c r="T235" i="2"/>
  <c r="R235" i="2"/>
  <c r="P235" i="2"/>
  <c r="BK235" i="2"/>
  <c r="J235" i="2"/>
  <c r="BE235" i="2" s="1"/>
  <c r="BI233" i="2"/>
  <c r="BH233" i="2"/>
  <c r="BG233" i="2"/>
  <c r="BF233" i="2"/>
  <c r="T233" i="2"/>
  <c r="R233" i="2"/>
  <c r="P233" i="2"/>
  <c r="BK233" i="2"/>
  <c r="J233" i="2"/>
  <c r="BE233" i="2" s="1"/>
  <c r="BI231" i="2"/>
  <c r="BH231" i="2"/>
  <c r="BG231" i="2"/>
  <c r="BF231" i="2"/>
  <c r="T231" i="2"/>
  <c r="R231" i="2"/>
  <c r="P231" i="2"/>
  <c r="BK231" i="2"/>
  <c r="J231" i="2"/>
  <c r="BE231" i="2" s="1"/>
  <c r="BI230" i="2"/>
  <c r="BH230" i="2"/>
  <c r="BG230" i="2"/>
  <c r="BF230" i="2"/>
  <c r="T230" i="2"/>
  <c r="R230" i="2"/>
  <c r="P230" i="2"/>
  <c r="BK230" i="2"/>
  <c r="J230" i="2"/>
  <c r="BE230" i="2" s="1"/>
  <c r="BI229" i="2"/>
  <c r="BH229" i="2"/>
  <c r="BG229" i="2"/>
  <c r="BF229" i="2"/>
  <c r="T229" i="2"/>
  <c r="R229" i="2"/>
  <c r="P229" i="2"/>
  <c r="BK229" i="2"/>
  <c r="J229" i="2"/>
  <c r="BE229" i="2" s="1"/>
  <c r="BI227" i="2"/>
  <c r="BH227" i="2"/>
  <c r="BG227" i="2"/>
  <c r="BF227" i="2"/>
  <c r="T227" i="2"/>
  <c r="R227" i="2"/>
  <c r="P227" i="2"/>
  <c r="BK227" i="2"/>
  <c r="J227" i="2"/>
  <c r="BE227" i="2"/>
  <c r="BI225" i="2"/>
  <c r="BH225" i="2"/>
  <c r="BG225" i="2"/>
  <c r="BF225" i="2"/>
  <c r="T225" i="2"/>
  <c r="R225" i="2"/>
  <c r="P225" i="2"/>
  <c r="BK225" i="2"/>
  <c r="J225" i="2"/>
  <c r="BE225" i="2" s="1"/>
  <c r="BI224" i="2"/>
  <c r="BH224" i="2"/>
  <c r="BG224" i="2"/>
  <c r="BF224" i="2"/>
  <c r="T224" i="2"/>
  <c r="R224" i="2"/>
  <c r="R223" i="2"/>
  <c r="P224" i="2"/>
  <c r="P223" i="2" s="1"/>
  <c r="BK224" i="2"/>
  <c r="BK223" i="2"/>
  <c r="J223" i="2"/>
  <c r="J74" i="2" s="1"/>
  <c r="J224" i="2"/>
  <c r="BE224" i="2"/>
  <c r="BI222" i="2"/>
  <c r="BH222" i="2"/>
  <c r="BG222" i="2"/>
  <c r="BF222" i="2"/>
  <c r="T222" i="2"/>
  <c r="R222" i="2"/>
  <c r="P222" i="2"/>
  <c r="BK222" i="2"/>
  <c r="J222" i="2"/>
  <c r="BE222" i="2" s="1"/>
  <c r="BI221" i="2"/>
  <c r="BH221" i="2"/>
  <c r="BG221" i="2"/>
  <c r="BF221" i="2"/>
  <c r="T221" i="2"/>
  <c r="T220" i="2" s="1"/>
  <c r="R221" i="2"/>
  <c r="P221" i="2"/>
  <c r="P220" i="2" s="1"/>
  <c r="BK221" i="2"/>
  <c r="BK220" i="2" s="1"/>
  <c r="J220" i="2" s="1"/>
  <c r="J73" i="2" s="1"/>
  <c r="J221" i="2"/>
  <c r="BE221" i="2" s="1"/>
  <c r="BI219" i="2"/>
  <c r="BH219" i="2"/>
  <c r="BG219" i="2"/>
  <c r="BF219" i="2"/>
  <c r="T219" i="2"/>
  <c r="T218" i="2"/>
  <c r="R219" i="2"/>
  <c r="R218" i="2" s="1"/>
  <c r="P219" i="2"/>
  <c r="P218" i="2" s="1"/>
  <c r="BK219" i="2"/>
  <c r="BK218" i="2" s="1"/>
  <c r="J218" i="2" s="1"/>
  <c r="J72" i="2" s="1"/>
  <c r="J219" i="2"/>
  <c r="BE219" i="2"/>
  <c r="BI217" i="2"/>
  <c r="BH217" i="2"/>
  <c r="BG217" i="2"/>
  <c r="BF217" i="2"/>
  <c r="T217" i="2"/>
  <c r="R217" i="2"/>
  <c r="P217" i="2"/>
  <c r="BK217" i="2"/>
  <c r="J217" i="2"/>
  <c r="BE217" i="2"/>
  <c r="BI216" i="2"/>
  <c r="BH216" i="2"/>
  <c r="BG216" i="2"/>
  <c r="BF216" i="2"/>
  <c r="T216" i="2"/>
  <c r="T215" i="2" s="1"/>
  <c r="R216" i="2"/>
  <c r="R215" i="2" s="1"/>
  <c r="P216" i="2"/>
  <c r="BK216" i="2"/>
  <c r="J216" i="2"/>
  <c r="BE216" i="2" s="1"/>
  <c r="BI213" i="2"/>
  <c r="BH213" i="2"/>
  <c r="BG213" i="2"/>
  <c r="BF213" i="2"/>
  <c r="T213" i="2"/>
  <c r="R213" i="2"/>
  <c r="P213" i="2"/>
  <c r="BK213" i="2"/>
  <c r="J213" i="2"/>
  <c r="BE213" i="2" s="1"/>
  <c r="BI211" i="2"/>
  <c r="BH211" i="2"/>
  <c r="BG211" i="2"/>
  <c r="BF211" i="2"/>
  <c r="T211" i="2"/>
  <c r="R211" i="2"/>
  <c r="R208" i="2" s="1"/>
  <c r="P211" i="2"/>
  <c r="BK211" i="2"/>
  <c r="J211" i="2"/>
  <c r="BE211" i="2" s="1"/>
  <c r="BI209" i="2"/>
  <c r="BH209" i="2"/>
  <c r="BG209" i="2"/>
  <c r="BF209" i="2"/>
  <c r="T209" i="2"/>
  <c r="T208" i="2" s="1"/>
  <c r="R209" i="2"/>
  <c r="P209" i="2"/>
  <c r="BK209" i="2"/>
  <c r="BK208" i="2" s="1"/>
  <c r="J209" i="2"/>
  <c r="BE209" i="2"/>
  <c r="BI205" i="2"/>
  <c r="BH205" i="2"/>
  <c r="BG205" i="2"/>
  <c r="BF205" i="2"/>
  <c r="T205" i="2"/>
  <c r="T204" i="2" s="1"/>
  <c r="R205" i="2"/>
  <c r="R204" i="2" s="1"/>
  <c r="P205" i="2"/>
  <c r="P204" i="2"/>
  <c r="BK205" i="2"/>
  <c r="BK204" i="2" s="1"/>
  <c r="J204" i="2" s="1"/>
  <c r="J68" i="2" s="1"/>
  <c r="J205" i="2"/>
  <c r="BE205" i="2" s="1"/>
  <c r="BI203" i="2"/>
  <c r="BH203" i="2"/>
  <c r="BG203" i="2"/>
  <c r="BF203" i="2"/>
  <c r="T203" i="2"/>
  <c r="R203" i="2"/>
  <c r="P203" i="2"/>
  <c r="BK203" i="2"/>
  <c r="J203" i="2"/>
  <c r="BE203" i="2"/>
  <c r="BI202" i="2"/>
  <c r="BH202" i="2"/>
  <c r="BG202" i="2"/>
  <c r="BF202" i="2"/>
  <c r="T202" i="2"/>
  <c r="R202" i="2"/>
  <c r="P202" i="2"/>
  <c r="BK202" i="2"/>
  <c r="J202" i="2"/>
  <c r="BE202" i="2" s="1"/>
  <c r="BI199" i="2"/>
  <c r="BH199" i="2"/>
  <c r="BG199" i="2"/>
  <c r="BF199" i="2"/>
  <c r="T199" i="2"/>
  <c r="R199" i="2"/>
  <c r="P199" i="2"/>
  <c r="BK199" i="2"/>
  <c r="J199" i="2"/>
  <c r="BE199" i="2"/>
  <c r="BI198" i="2"/>
  <c r="BH198" i="2"/>
  <c r="BG198" i="2"/>
  <c r="BF198" i="2"/>
  <c r="T198" i="2"/>
  <c r="R198" i="2"/>
  <c r="P198" i="2"/>
  <c r="BK198" i="2"/>
  <c r="J198" i="2"/>
  <c r="BE198" i="2" s="1"/>
  <c r="BI197" i="2"/>
  <c r="BH197" i="2"/>
  <c r="BG197" i="2"/>
  <c r="BF197" i="2"/>
  <c r="T197" i="2"/>
  <c r="R197" i="2"/>
  <c r="P197" i="2"/>
  <c r="BK197" i="2"/>
  <c r="J197" i="2"/>
  <c r="BE197" i="2" s="1"/>
  <c r="BI195" i="2"/>
  <c r="BH195" i="2"/>
  <c r="BG195" i="2"/>
  <c r="BF195" i="2"/>
  <c r="T195" i="2"/>
  <c r="R195" i="2"/>
  <c r="R194" i="2"/>
  <c r="P195" i="2"/>
  <c r="BK195" i="2"/>
  <c r="J195" i="2"/>
  <c r="BE195" i="2"/>
  <c r="BI193" i="2"/>
  <c r="BH193" i="2"/>
  <c r="BG193" i="2"/>
  <c r="BF193" i="2"/>
  <c r="T193" i="2"/>
  <c r="R193" i="2"/>
  <c r="P193" i="2"/>
  <c r="BK193" i="2"/>
  <c r="J193" i="2"/>
  <c r="BE193" i="2" s="1"/>
  <c r="BI191" i="2"/>
  <c r="BH191" i="2"/>
  <c r="BG191" i="2"/>
  <c r="BF191" i="2"/>
  <c r="T191" i="2"/>
  <c r="R191" i="2"/>
  <c r="P191" i="2"/>
  <c r="BK191" i="2"/>
  <c r="J191" i="2"/>
  <c r="BE191" i="2"/>
  <c r="BI186" i="2"/>
  <c r="BH186" i="2"/>
  <c r="BG186" i="2"/>
  <c r="BF186" i="2"/>
  <c r="T186" i="2"/>
  <c r="R186" i="2"/>
  <c r="P186" i="2"/>
  <c r="BK186" i="2"/>
  <c r="J186" i="2"/>
  <c r="BE186" i="2" s="1"/>
  <c r="BI184" i="2"/>
  <c r="BH184" i="2"/>
  <c r="BG184" i="2"/>
  <c r="BF184" i="2"/>
  <c r="T184" i="2"/>
  <c r="R184" i="2"/>
  <c r="P184" i="2"/>
  <c r="BK184" i="2"/>
  <c r="J184" i="2"/>
  <c r="BE184" i="2"/>
  <c r="BI179" i="2"/>
  <c r="BH179" i="2"/>
  <c r="BG179" i="2"/>
  <c r="BF179" i="2"/>
  <c r="T179" i="2"/>
  <c r="R179" i="2"/>
  <c r="P179" i="2"/>
  <c r="BK179" i="2"/>
  <c r="J179" i="2"/>
  <c r="BE179" i="2" s="1"/>
  <c r="BI177" i="2"/>
  <c r="BH177" i="2"/>
  <c r="BG177" i="2"/>
  <c r="BF177" i="2"/>
  <c r="T177" i="2"/>
  <c r="R177" i="2"/>
  <c r="P177" i="2"/>
  <c r="BK177" i="2"/>
  <c r="J177" i="2"/>
  <c r="BE177" i="2" s="1"/>
  <c r="BI167" i="2"/>
  <c r="BH167" i="2"/>
  <c r="BG167" i="2"/>
  <c r="BF167" i="2"/>
  <c r="T167" i="2"/>
  <c r="R167" i="2"/>
  <c r="P167" i="2"/>
  <c r="BK167" i="2"/>
  <c r="J167" i="2"/>
  <c r="BE167" i="2" s="1"/>
  <c r="BI165" i="2"/>
  <c r="BH165" i="2"/>
  <c r="BG165" i="2"/>
  <c r="BF165" i="2"/>
  <c r="T165" i="2"/>
  <c r="R165" i="2"/>
  <c r="P165" i="2"/>
  <c r="BK165" i="2"/>
  <c r="J165" i="2"/>
  <c r="BE165" i="2" s="1"/>
  <c r="BI159" i="2"/>
  <c r="BH159" i="2"/>
  <c r="BG159" i="2"/>
  <c r="BF159" i="2"/>
  <c r="T159" i="2"/>
  <c r="R159" i="2"/>
  <c r="P159" i="2"/>
  <c r="BK159" i="2"/>
  <c r="J159" i="2"/>
  <c r="BE159" i="2" s="1"/>
  <c r="BI154" i="2"/>
  <c r="BH154" i="2"/>
  <c r="BG154" i="2"/>
  <c r="BF154" i="2"/>
  <c r="T154" i="2"/>
  <c r="R154" i="2"/>
  <c r="P154" i="2"/>
  <c r="BK154" i="2"/>
  <c r="J154" i="2"/>
  <c r="BE154" i="2"/>
  <c r="BI153" i="2"/>
  <c r="BH153" i="2"/>
  <c r="BG153" i="2"/>
  <c r="BF153" i="2"/>
  <c r="T153" i="2"/>
  <c r="R153" i="2"/>
  <c r="R152" i="2" s="1"/>
  <c r="P153" i="2"/>
  <c r="BK153" i="2"/>
  <c r="J153" i="2"/>
  <c r="BE153" i="2" s="1"/>
  <c r="BI148" i="2"/>
  <c r="BH148" i="2"/>
  <c r="BG148" i="2"/>
  <c r="BF148" i="2"/>
  <c r="T148" i="2"/>
  <c r="T147" i="2" s="1"/>
  <c r="R148" i="2"/>
  <c r="R147" i="2"/>
  <c r="P148" i="2"/>
  <c r="P147" i="2" s="1"/>
  <c r="BK148" i="2"/>
  <c r="BK147" i="2" s="1"/>
  <c r="J147" i="2" s="1"/>
  <c r="J65" i="2" s="1"/>
  <c r="J148" i="2"/>
  <c r="BE148" i="2"/>
  <c r="BI145" i="2"/>
  <c r="BH145" i="2"/>
  <c r="BG145" i="2"/>
  <c r="BF145" i="2"/>
  <c r="T145" i="2"/>
  <c r="T144" i="2" s="1"/>
  <c r="R145" i="2"/>
  <c r="R144" i="2"/>
  <c r="P145" i="2"/>
  <c r="P144" i="2" s="1"/>
  <c r="BK145" i="2"/>
  <c r="BK144" i="2" s="1"/>
  <c r="J144" i="2" s="1"/>
  <c r="J64" i="2" s="1"/>
  <c r="J145" i="2"/>
  <c r="BE145" i="2"/>
  <c r="BI143" i="2"/>
  <c r="BH143" i="2"/>
  <c r="BG143" i="2"/>
  <c r="BF143" i="2"/>
  <c r="T143" i="2"/>
  <c r="T140" i="2" s="1"/>
  <c r="R143" i="2"/>
  <c r="P143" i="2"/>
  <c r="BK143" i="2"/>
  <c r="J143" i="2"/>
  <c r="BE143" i="2" s="1"/>
  <c r="BI141" i="2"/>
  <c r="BH141" i="2"/>
  <c r="BG141" i="2"/>
  <c r="BF141" i="2"/>
  <c r="T141" i="2"/>
  <c r="R141" i="2"/>
  <c r="R140" i="2" s="1"/>
  <c r="P141" i="2"/>
  <c r="P140" i="2" s="1"/>
  <c r="BK141" i="2"/>
  <c r="BK140" i="2" s="1"/>
  <c r="J140" i="2" s="1"/>
  <c r="J63" i="2" s="1"/>
  <c r="J141" i="2"/>
  <c r="BE141" i="2"/>
  <c r="BI135" i="2"/>
  <c r="BH135" i="2"/>
  <c r="BG135" i="2"/>
  <c r="BF135" i="2"/>
  <c r="T135" i="2"/>
  <c r="T134" i="2"/>
  <c r="R135" i="2"/>
  <c r="R134" i="2" s="1"/>
  <c r="P135" i="2"/>
  <c r="P134" i="2" s="1"/>
  <c r="BK135" i="2"/>
  <c r="BK134" i="2" s="1"/>
  <c r="J134" i="2" s="1"/>
  <c r="J62" i="2" s="1"/>
  <c r="J135" i="2"/>
  <c r="BE135" i="2" s="1"/>
  <c r="BI133" i="2"/>
  <c r="BH133" i="2"/>
  <c r="BG133" i="2"/>
  <c r="BF133" i="2"/>
  <c r="T133" i="2"/>
  <c r="R133" i="2"/>
  <c r="P133" i="2"/>
  <c r="BK133" i="2"/>
  <c r="J133" i="2"/>
  <c r="BE133" i="2"/>
  <c r="BI130" i="2"/>
  <c r="BH130" i="2"/>
  <c r="BG130" i="2"/>
  <c r="BF130" i="2"/>
  <c r="T130" i="2"/>
  <c r="R130" i="2"/>
  <c r="P130" i="2"/>
  <c r="BK130" i="2"/>
  <c r="J130" i="2"/>
  <c r="BE130" i="2" s="1"/>
  <c r="BI127" i="2"/>
  <c r="BH127" i="2"/>
  <c r="BG127" i="2"/>
  <c r="BF127" i="2"/>
  <c r="T127" i="2"/>
  <c r="R127" i="2"/>
  <c r="P127" i="2"/>
  <c r="BK127" i="2"/>
  <c r="J127" i="2"/>
  <c r="BE127" i="2"/>
  <c r="BI124" i="2"/>
  <c r="BH124" i="2"/>
  <c r="BG124" i="2"/>
  <c r="BF124" i="2"/>
  <c r="T124" i="2"/>
  <c r="R124" i="2"/>
  <c r="P124" i="2"/>
  <c r="BK124" i="2"/>
  <c r="J124" i="2"/>
  <c r="BE124" i="2" s="1"/>
  <c r="BI122" i="2"/>
  <c r="BH122" i="2"/>
  <c r="BG122" i="2"/>
  <c r="BF122" i="2"/>
  <c r="T122" i="2"/>
  <c r="R122" i="2"/>
  <c r="P122" i="2"/>
  <c r="BK122" i="2"/>
  <c r="J122" i="2"/>
  <c r="BE122" i="2" s="1"/>
  <c r="BI116" i="2"/>
  <c r="BH116" i="2"/>
  <c r="BG116" i="2"/>
  <c r="BF116" i="2"/>
  <c r="T116" i="2"/>
  <c r="R116" i="2"/>
  <c r="P116" i="2"/>
  <c r="BK116" i="2"/>
  <c r="J116" i="2"/>
  <c r="BE116" i="2" s="1"/>
  <c r="BI115" i="2"/>
  <c r="BH115" i="2"/>
  <c r="BG115" i="2"/>
  <c r="BF115" i="2"/>
  <c r="T115" i="2"/>
  <c r="R115" i="2"/>
  <c r="P115" i="2"/>
  <c r="BK115" i="2"/>
  <c r="J115" i="2"/>
  <c r="BE115" i="2" s="1"/>
  <c r="BI112" i="2"/>
  <c r="BH112" i="2"/>
  <c r="BG112" i="2"/>
  <c r="BF112" i="2"/>
  <c r="T112" i="2"/>
  <c r="R112" i="2"/>
  <c r="P112" i="2"/>
  <c r="BK112" i="2"/>
  <c r="J112" i="2"/>
  <c r="BE112" i="2" s="1"/>
  <c r="BI109" i="2"/>
  <c r="BH109" i="2"/>
  <c r="BG109" i="2"/>
  <c r="BF109" i="2"/>
  <c r="T109" i="2"/>
  <c r="R109" i="2"/>
  <c r="P109" i="2"/>
  <c r="BK109" i="2"/>
  <c r="J109" i="2"/>
  <c r="BE109" i="2"/>
  <c r="BI107" i="2"/>
  <c r="BH107" i="2"/>
  <c r="BG107" i="2"/>
  <c r="BF107" i="2"/>
  <c r="T107" i="2"/>
  <c r="R107" i="2"/>
  <c r="P107" i="2"/>
  <c r="BK107" i="2"/>
  <c r="J107" i="2"/>
  <c r="BE107" i="2" s="1"/>
  <c r="BI104" i="2"/>
  <c r="BH104" i="2"/>
  <c r="BG104" i="2"/>
  <c r="BF104" i="2"/>
  <c r="J34" i="2" s="1"/>
  <c r="AW55" i="1" s="1"/>
  <c r="T104" i="2"/>
  <c r="R104" i="2"/>
  <c r="P104" i="2"/>
  <c r="BK104" i="2"/>
  <c r="BK103" i="2" s="1"/>
  <c r="J104" i="2"/>
  <c r="BE104" i="2" s="1"/>
  <c r="F97" i="2"/>
  <c r="F95" i="2"/>
  <c r="E93" i="2"/>
  <c r="F54" i="2"/>
  <c r="F52" i="2"/>
  <c r="E50" i="2"/>
  <c r="J24" i="2"/>
  <c r="E24" i="2"/>
  <c r="J98" i="2" s="1"/>
  <c r="J55" i="2"/>
  <c r="J23" i="2"/>
  <c r="J21" i="2"/>
  <c r="E21" i="2"/>
  <c r="J97" i="2"/>
  <c r="J54" i="2"/>
  <c r="J20" i="2"/>
  <c r="J18" i="2"/>
  <c r="E18" i="2"/>
  <c r="F98" i="2" s="1"/>
  <c r="J17" i="2"/>
  <c r="J12" i="2"/>
  <c r="J52" i="2" s="1"/>
  <c r="E7" i="2"/>
  <c r="E48" i="2" s="1"/>
  <c r="E91" i="2"/>
  <c r="AS54" i="1"/>
  <c r="L50" i="1"/>
  <c r="AM50" i="1"/>
  <c r="AM49" i="1"/>
  <c r="L49" i="1"/>
  <c r="AM47" i="1"/>
  <c r="L47" i="1"/>
  <c r="L45" i="1"/>
  <c r="L44" i="1"/>
  <c r="J149" i="3" l="1"/>
  <c r="J71" i="3" s="1"/>
  <c r="BK148" i="3"/>
  <c r="J148" i="3" s="1"/>
  <c r="J70" i="3" s="1"/>
  <c r="P103" i="2"/>
  <c r="P102" i="2" s="1"/>
  <c r="P101" i="2" s="1"/>
  <c r="AU55" i="1" s="1"/>
  <c r="F35" i="2"/>
  <c r="BB55" i="1" s="1"/>
  <c r="BK152" i="2"/>
  <c r="J152" i="2" s="1"/>
  <c r="J66" i="2" s="1"/>
  <c r="T152" i="2"/>
  <c r="P208" i="2"/>
  <c r="P207" i="2" s="1"/>
  <c r="BK215" i="2"/>
  <c r="J215" i="2" s="1"/>
  <c r="J71" i="2" s="1"/>
  <c r="R226" i="2"/>
  <c r="P139" i="3"/>
  <c r="R94" i="4"/>
  <c r="F35" i="4"/>
  <c r="BB57" i="1" s="1"/>
  <c r="J34" i="4"/>
  <c r="AW57" i="1" s="1"/>
  <c r="BK112" i="4"/>
  <c r="J112" i="4" s="1"/>
  <c r="J64" i="4" s="1"/>
  <c r="P122" i="4"/>
  <c r="P121" i="4" s="1"/>
  <c r="BK126" i="4"/>
  <c r="P139" i="4"/>
  <c r="J95" i="2"/>
  <c r="R103" i="2"/>
  <c r="R102" i="2" s="1"/>
  <c r="F36" i="2"/>
  <c r="BC55" i="1" s="1"/>
  <c r="BC54" i="1" s="1"/>
  <c r="P152" i="2"/>
  <c r="BK194" i="2"/>
  <c r="J194" i="2" s="1"/>
  <c r="J67" i="2" s="1"/>
  <c r="T194" i="2"/>
  <c r="P215" i="2"/>
  <c r="T223" i="2"/>
  <c r="T226" i="2"/>
  <c r="P226" i="2"/>
  <c r="BK248" i="2"/>
  <c r="J248" i="2" s="1"/>
  <c r="J78" i="2" s="1"/>
  <c r="T248" i="2"/>
  <c r="T254" i="2"/>
  <c r="J52" i="3"/>
  <c r="F92" i="3"/>
  <c r="J54" i="3"/>
  <c r="J55" i="3"/>
  <c r="R114" i="3"/>
  <c r="R130" i="3"/>
  <c r="T94" i="4"/>
  <c r="R112" i="4"/>
  <c r="P126" i="4"/>
  <c r="R254" i="2"/>
  <c r="T103" i="2"/>
  <c r="F37" i="2"/>
  <c r="BD55" i="1" s="1"/>
  <c r="BD54" i="1" s="1"/>
  <c r="W33" i="1" s="1"/>
  <c r="P194" i="2"/>
  <c r="R220" i="2"/>
  <c r="BK226" i="2"/>
  <c r="J226" i="2" s="1"/>
  <c r="J75" i="2" s="1"/>
  <c r="BK236" i="2"/>
  <c r="J236" i="2" s="1"/>
  <c r="J76" i="2" s="1"/>
  <c r="T236" i="2"/>
  <c r="P254" i="2"/>
  <c r="F34" i="3"/>
  <c r="BA56" i="1" s="1"/>
  <c r="T97" i="3"/>
  <c r="T96" i="3" s="1"/>
  <c r="T95" i="3" s="1"/>
  <c r="T130" i="3"/>
  <c r="P149" i="3"/>
  <c r="P148" i="3" s="1"/>
  <c r="F89" i="4"/>
  <c r="J54" i="4"/>
  <c r="J89" i="4"/>
  <c r="R106" i="4"/>
  <c r="T112" i="4"/>
  <c r="R126" i="4"/>
  <c r="R121" i="4" s="1"/>
  <c r="F34" i="2"/>
  <c r="BA55" i="1" s="1"/>
  <c r="AY54" i="1"/>
  <c r="W32" i="1"/>
  <c r="J103" i="2"/>
  <c r="J61" i="2" s="1"/>
  <c r="J33" i="3"/>
  <c r="AV56" i="1" s="1"/>
  <c r="AT56" i="1" s="1"/>
  <c r="R153" i="3"/>
  <c r="J208" i="2"/>
  <c r="J70" i="2" s="1"/>
  <c r="P96" i="3"/>
  <c r="P93" i="4"/>
  <c r="T121" i="4"/>
  <c r="R207" i="2"/>
  <c r="J142" i="4"/>
  <c r="J71" i="4" s="1"/>
  <c r="BK139" i="4"/>
  <c r="J139" i="4" s="1"/>
  <c r="J69" i="4" s="1"/>
  <c r="J126" i="4"/>
  <c r="J68" i="4" s="1"/>
  <c r="BK121" i="4"/>
  <c r="J121" i="4" s="1"/>
  <c r="J66" i="4" s="1"/>
  <c r="F55" i="2"/>
  <c r="T207" i="2"/>
  <c r="R96" i="3"/>
  <c r="R95" i="3" s="1"/>
  <c r="J33" i="4"/>
  <c r="AV57" i="1" s="1"/>
  <c r="AT57" i="1" s="1"/>
  <c r="T139" i="4"/>
  <c r="J33" i="2"/>
  <c r="AV55" i="1" s="1"/>
  <c r="AT55" i="1" s="1"/>
  <c r="T102" i="2"/>
  <c r="P153" i="3"/>
  <c r="F33" i="3"/>
  <c r="AZ56" i="1" s="1"/>
  <c r="BK254" i="2"/>
  <c r="J254" i="2" s="1"/>
  <c r="J79" i="2" s="1"/>
  <c r="BK96" i="3"/>
  <c r="F33" i="4"/>
  <c r="AZ57" i="1" s="1"/>
  <c r="F33" i="2"/>
  <c r="AZ55" i="1" s="1"/>
  <c r="BK153" i="3"/>
  <c r="J153" i="3" s="1"/>
  <c r="J72" i="3" s="1"/>
  <c r="BK93" i="4"/>
  <c r="R93" i="4" l="1"/>
  <c r="R92" i="4" s="1"/>
  <c r="BK207" i="2"/>
  <c r="J207" i="2" s="1"/>
  <c r="J69" i="2" s="1"/>
  <c r="T93" i="4"/>
  <c r="T92" i="4" s="1"/>
  <c r="R101" i="2"/>
  <c r="BK102" i="2"/>
  <c r="BA54" i="1"/>
  <c r="W30" i="1" s="1"/>
  <c r="BB54" i="1"/>
  <c r="AW54" i="1"/>
  <c r="AK30" i="1" s="1"/>
  <c r="J96" i="3"/>
  <c r="J60" i="3" s="1"/>
  <c r="BK95" i="3"/>
  <c r="J95" i="3" s="1"/>
  <c r="J93" i="4"/>
  <c r="J60" i="4" s="1"/>
  <c r="BK92" i="4"/>
  <c r="J92" i="4" s="1"/>
  <c r="J102" i="2"/>
  <c r="J60" i="2" s="1"/>
  <c r="BK101" i="2"/>
  <c r="J101" i="2" s="1"/>
  <c r="T101" i="2"/>
  <c r="P92" i="4"/>
  <c r="AU57" i="1" s="1"/>
  <c r="AZ54" i="1"/>
  <c r="P95" i="3"/>
  <c r="AU56" i="1" s="1"/>
  <c r="AX54" i="1" l="1"/>
  <c r="W31" i="1"/>
  <c r="AU54" i="1"/>
  <c r="AV54" i="1"/>
  <c r="W29" i="1"/>
  <c r="J59" i="3"/>
  <c r="J30" i="3"/>
  <c r="J30" i="4"/>
  <c r="J59" i="4"/>
  <c r="J30" i="2"/>
  <c r="J59" i="2"/>
  <c r="J39" i="3" l="1"/>
  <c r="AG56" i="1"/>
  <c r="AN56" i="1" s="1"/>
  <c r="AK29" i="1"/>
  <c r="AT54" i="1"/>
  <c r="J39" i="4"/>
  <c r="AG57" i="1"/>
  <c r="AN57" i="1" s="1"/>
  <c r="AG55" i="1"/>
  <c r="J39" i="2"/>
  <c r="AN55" i="1" l="1"/>
  <c r="AG54" i="1"/>
  <c r="AN54" i="1" l="1"/>
  <c r="AK26" i="1"/>
  <c r="AK35" i="1" s="1"/>
</calcChain>
</file>

<file path=xl/sharedStrings.xml><?xml version="1.0" encoding="utf-8"?>
<sst xmlns="http://schemas.openxmlformats.org/spreadsheetml/2006/main" count="3875" uniqueCount="803">
  <si>
    <t>Export Komplet</t>
  </si>
  <si>
    <t>VZ</t>
  </si>
  <si>
    <t>2.0</t>
  </si>
  <si>
    <t>ZAMOK</t>
  </si>
  <si>
    <t>False</t>
  </si>
  <si>
    <t>{ac357f4e-cf77-49e4-8f97-c212f6257db0}</t>
  </si>
  <si>
    <t>0,01</t>
  </si>
  <si>
    <t>21</t>
  </si>
  <si>
    <t>15</t>
  </si>
  <si>
    <t>REKAPITULACE STAVBY</t>
  </si>
  <si>
    <t>v ---  níže se nacházejí doplnkové a pomocné údaje k sestavám  --- v</t>
  </si>
  <si>
    <t>Návod na vyplnění</t>
  </si>
  <si>
    <t>0,001</t>
  </si>
  <si>
    <t>Kód:</t>
  </si>
  <si>
    <t>2019-035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</si>
  <si>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</si>
  <si>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</si>
  <si>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sociálního zařízení v objektu ISŠT Mělník - internát, stravovací provoz, admin. část a tělocvična</t>
  </si>
  <si>
    <t>KSO:</t>
  </si>
  <si>
    <t/>
  </si>
  <si>
    <t>CC-CZ:</t>
  </si>
  <si>
    <t>Místo:</t>
  </si>
  <si>
    <t>Mělník</t>
  </si>
  <si>
    <t>Datum:</t>
  </si>
  <si>
    <t>24. 6. 2019</t>
  </si>
  <si>
    <t>Zadavatel:</t>
  </si>
  <si>
    <t>IČ:</t>
  </si>
  <si>
    <t>00640930</t>
  </si>
  <si>
    <t>Integrovaná střední škola technická Mělník, p.o.</t>
  </si>
  <si>
    <t>DIČ:</t>
  </si>
  <si>
    <t>CZ00640930</t>
  </si>
  <si>
    <t>Uchazeč:</t>
  </si>
  <si>
    <t>Vyplň údaj</t>
  </si>
  <si>
    <t>Projektant:</t>
  </si>
  <si>
    <t xml:space="preserve"> </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</si>
  <si>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</si>
  <si>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</si>
  <si>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</si>
  <si>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</si>
  <si>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</si>
  <si>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</si>
  <si>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</si>
  <si>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</si>
  <si>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</si>
  <si>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</si>
  <si>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</si>
  <si>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</si>
  <si>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</si>
  <si>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</si>
  <si>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</si>
  <si>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</si>
  <si>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</si>
  <si>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</si>
  <si>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</si>
  <si>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</si>
  <si>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</si>
  <si>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</si>
  <si>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</si>
  <si>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</si>
  <si>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</si>
  <si>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</si>
  <si>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</si>
  <si>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</si>
  <si>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</si>
  <si>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</si>
  <si>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</si>
  <si>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</si>
  <si>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</si>
  <si>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</si>
  <si>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</si>
  <si>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</si>
  <si>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</si>
  <si>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</si>
  <si>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</si>
  <si>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</si>
  <si>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</si>
  <si>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</si>
  <si>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</si>
  <si>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</si>
  <si>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Sociální zařízení pro imobilní</t>
  </si>
  <si>
    <t>STA</t>
  </si>
  <si>
    <t>1</t>
  </si>
  <si>
    <t>{9df33a88-3a9d-4607-80a5-188d5057d23d}</t>
  </si>
  <si>
    <t>2</t>
  </si>
  <si>
    <t>SO 02</t>
  </si>
  <si>
    <t>Venkovní rampa</t>
  </si>
  <si>
    <t>{1e83d7f8-1516-4f38-a60a-d49488d5a1c7}</t>
  </si>
  <si>
    <t>SO 03</t>
  </si>
  <si>
    <t>Vnitřní rampa</t>
  </si>
  <si>
    <t>{e70aaae1-3630-451f-b098-c4684d4403ee}</t>
  </si>
  <si>
    <t>KRYCÍ LIST SOUPISU PRACÍ</t>
  </si>
  <si>
    <t>Objekt:</t>
  </si>
  <si>
    <t>SO 01 - Sociální zařízení pro imobilní</t>
  </si>
  <si>
    <t>REKAPITULACE ČLENĚNÍ SOUPISU PRACÍ</t>
  </si>
  <si>
    <t>Kód dílu - Popis</t>
  </si>
  <si>
    <t>Cena celkem [CZK]</t>
  </si>
  <si>
    <t>-1</t>
  </si>
  <si>
    <t>HSV - Práce a dodávky HSV</t>
  </si>
  <si>
    <t xml:space="preserve">    61 - Úprava povrchů vnitřních</t>
  </si>
  <si>
    <t xml:space="preserve">    63 - Podlahy a podlahové konstrukce</t>
  </si>
  <si>
    <t xml:space="preserve">    64 - Osazování výplní otvorů</t>
  </si>
  <si>
    <t xml:space="preserve">    94 - Lešení a stavební výtahy</t>
  </si>
  <si>
    <t xml:space="preserve">    95 - Různé dokončovací konstrukce a práce pozemních staveb</t>
  </si>
  <si>
    <t xml:space="preserve">    96 - Bourání konstrukcí</t>
  </si>
  <si>
    <t xml:space="preserve">    997 - Přesun sutě</t>
  </si>
  <si>
    <t xml:space="preserve">    998 - Přesun hmot</t>
  </si>
  <si>
    <t>PSV - Práce a dodávky PSV</t>
  </si>
  <si>
    <t xml:space="preserve">    711 - Izolace proti vodě, vlhkosti a plynům</t>
  </si>
  <si>
    <t xml:space="preserve">    721 - Zdravotechnika</t>
  </si>
  <si>
    <t xml:space="preserve">    731 - Ústřední vytápění</t>
  </si>
  <si>
    <t xml:space="preserve">    741 - Elektroinstalace - silnoproud</t>
  </si>
  <si>
    <t xml:space="preserve">    766 - Konstrukce truhlářské</t>
  </si>
  <si>
    <t xml:space="preserve">    771 - Podlahy z dlaždic</t>
  </si>
  <si>
    <t xml:space="preserve">    781 - Dokončovací práce - obklady</t>
  </si>
  <si>
    <t xml:space="preserve">    783 - Dokončovací práce - nátěry</t>
  </si>
  <si>
    <t xml:space="preserve">    784 - Dokončovací práce - malby a tapety</t>
  </si>
  <si>
    <t>VRN - Vedlejší rozpočtové náklady</t>
  </si>
  <si>
    <t xml:space="preserve">    VRN3 - Zařízení staveniště</t>
  </si>
  <si>
    <t xml:space="preserve">    VRN6 - Územní vlivy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</si>
  <si>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</si>
  <si>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</si>
  <si>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</si>
  <si>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</si>
  <si>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</si>
  <si>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</si>
  <si>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</si>
  <si>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</si>
  <si>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</si>
  <si>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</si>
  <si>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</si>
  <si>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</si>
  <si>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</si>
  <si>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</si>
  <si>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</si>
  <si>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</si>
  <si>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61</t>
  </si>
  <si>
    <t>Úprava povrchů vnitřních</t>
  </si>
  <si>
    <t>K</t>
  </si>
  <si>
    <t>611135101</t>
  </si>
  <si>
    <t>Hrubá výplň rýh maltou jakékoli šířky rýhy ve stropech</t>
  </si>
  <si>
    <t>m2</t>
  </si>
  <si>
    <t>CS ÚRS 2018 02</t>
  </si>
  <si>
    <t>4</t>
  </si>
  <si>
    <t>521723936</t>
  </si>
  <si>
    <t>PSC</t>
  </si>
  <si>
    <t xml:space="preserve">Poznámka k souboru cen:_x000D_
1. V cenách nejsou započteny náklady na omítku rýh, tyto se ocení příšlušnými cenami tohoto katalogu._x000D_
</t>
  </si>
  <si>
    <t>VV</t>
  </si>
  <si>
    <t>(1,97+1,12)*0,1</t>
  </si>
  <si>
    <t>611131100</t>
  </si>
  <si>
    <t>Podkladní a spojovací vrstva vnitřních omítaných ploch vápenný postřik nanášený ručně celoplošně stropů</t>
  </si>
  <si>
    <t>1888039828</t>
  </si>
  <si>
    <t>2,67*1,97</t>
  </si>
  <si>
    <t>3</t>
  </si>
  <si>
    <t>611321121</t>
  </si>
  <si>
    <t>Omítka vápenocementová vnitřních ploch nanášená ručně jednovrstvá, tloušťky do 10 mm hladká vodorovných konstrukcí stropů rovných</t>
  </si>
  <si>
    <t>-2003871972</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</si>
  <si>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</si>
  <si>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611321191</t>
  </si>
  <si>
    <t>Omítka vápenocementová vnitřních ploch nanášená ručně Příplatek k cenám za každých dalších i započatých 5 mm tloušťky omítky přes 10 mm stropů</t>
  </si>
  <si>
    <t>-186212281</t>
  </si>
  <si>
    <t>5,26*3</t>
  </si>
  <si>
    <t>5</t>
  </si>
  <si>
    <t>611311131</t>
  </si>
  <si>
    <t>Potažení vnitřních ploch štukem tloušťky do 3 mm vodorovných konstrukcí stropů rovných</t>
  </si>
  <si>
    <t>1139630400</t>
  </si>
  <si>
    <t>6</t>
  </si>
  <si>
    <t>612135101</t>
  </si>
  <si>
    <t>Hrubá výplň rýh maltou jakékoli šířky rýhy ve stěnách</t>
  </si>
  <si>
    <t>-27305426</t>
  </si>
  <si>
    <t>2,935*3*0,1</t>
  </si>
  <si>
    <t>2,5*0,15</t>
  </si>
  <si>
    <t>3,5*0,15</t>
  </si>
  <si>
    <t>Součet</t>
  </si>
  <si>
    <t>7</t>
  </si>
  <si>
    <t>612131100</t>
  </si>
  <si>
    <t>Podkladní a spojovací vrstva vnitřních omítaných ploch vápenný postřik nanášený ručně celoplošně stěn</t>
  </si>
  <si>
    <t>-1044406412</t>
  </si>
  <si>
    <t>(2,67+1,97)*2*2,935</t>
  </si>
  <si>
    <t>8</t>
  </si>
  <si>
    <t>612321121</t>
  </si>
  <si>
    <t>Omítka vápenocementová vnitřních ploch nanášená ručně jednovrstvá, tloušťky do 10 mm hladká svislých konstrukcí stěn</t>
  </si>
  <si>
    <t>-645058856</t>
  </si>
  <si>
    <t>9</t>
  </si>
  <si>
    <t>612321191</t>
  </si>
  <si>
    <t>Omítka vápenocementová vnitřních ploch nanášená ručně Příplatek k cenám za každých dalších i započatých 5 mm tloušťky omítky přes 10 mm stěn</t>
  </si>
  <si>
    <t>-1803986224</t>
  </si>
  <si>
    <t>27,237*3</t>
  </si>
  <si>
    <t>10</t>
  </si>
  <si>
    <t>612311131</t>
  </si>
  <si>
    <t>Potažení vnitřních ploch štukem tloušťky do 3 mm svislých konstrukcí stěn</t>
  </si>
  <si>
    <t>-949036067</t>
  </si>
  <si>
    <t>pouze nad keramickým obkladem</t>
  </si>
  <si>
    <t>(2,67+1,97)*2*0,935</t>
  </si>
  <si>
    <t>11</t>
  </si>
  <si>
    <t>619991011</t>
  </si>
  <si>
    <t>Zakrytí vnitřních ploch před znečištěním včetně pozdějšího odkrytí konstrukcí a prvků obalením fólií a přelepením páskou</t>
  </si>
  <si>
    <t>-305878969</t>
  </si>
  <si>
    <t>63</t>
  </si>
  <si>
    <t>Podlahy a podlahové konstrukce</t>
  </si>
  <si>
    <t>12</t>
  </si>
  <si>
    <t>631312141</t>
  </si>
  <si>
    <t>Doplnění dosavadních mazanin prostým betonem s dodáním hmot, bez potěru, plochy jednotlivě rýh v dosavadních mazaninách</t>
  </si>
  <si>
    <t>m3</t>
  </si>
  <si>
    <t>-415396117</t>
  </si>
  <si>
    <t>(1,97+1,12)*0,1*0,15*4</t>
  </si>
  <si>
    <t>2,5*0,25*0,15*6</t>
  </si>
  <si>
    <t>0,24</t>
  </si>
  <si>
    <t>64</t>
  </si>
  <si>
    <t>Osazování výplní otvorů</t>
  </si>
  <si>
    <t>13</t>
  </si>
  <si>
    <t>642944121</t>
  </si>
  <si>
    <t>Osazení ocelových dveřních zárubní lisovaných nebo z úhelníků dodatečně s vybetonováním prahu, plochy do 2,5 m2</t>
  </si>
  <si>
    <t>kus</t>
  </si>
  <si>
    <t>991135497</t>
  </si>
  <si>
    <t xml:space="preserve">Poznámka k souboru cen:_x000D_
1. V cenách nejsou započteny náklady na dodání zárubní, tyto se oceňují ve specifikaci._x000D_
</t>
  </si>
  <si>
    <t>14</t>
  </si>
  <si>
    <t>M</t>
  </si>
  <si>
    <t>55331203</t>
  </si>
  <si>
    <t>zárubeň ocelová pro běžné zdění hranatý profil s drážkou 110 900 L/P</t>
  </si>
  <si>
    <t>59335222</t>
  </si>
  <si>
    <t>94</t>
  </si>
  <si>
    <t>Lešení a stavební výtahy</t>
  </si>
  <si>
    <t>949121111</t>
  </si>
  <si>
    <t>Montáž lešení lehkého kozového dílcového o výšce lešeňové podlahy do 1,2 m</t>
  </si>
  <si>
    <t>2145113798</t>
  </si>
  <si>
    <t>95</t>
  </si>
  <si>
    <t>Různé dokončovací konstrukce a práce pozemních staveb</t>
  </si>
  <si>
    <t>16</t>
  </si>
  <si>
    <t>952901111</t>
  </si>
  <si>
    <t>Vyčištění budov nebo objektů před předáním do užívání budov bytové nebo občanské výstavby, světlé výšky podlaží do 4 m</t>
  </si>
  <si>
    <t>-1272234996</t>
  </si>
  <si>
    <t>12,0</t>
  </si>
  <si>
    <t>96</t>
  </si>
  <si>
    <t>Bourání konstrukcí</t>
  </si>
  <si>
    <t>17</t>
  </si>
  <si>
    <t>766691914</t>
  </si>
  <si>
    <t>Ostatní práce vyvěšení nebo zavěšení křídel s případným uložením a opětovným zavěšením po provedení stavebních změn dřevěných dveřních, plochy do 2 m2</t>
  </si>
  <si>
    <t>1916271154</t>
  </si>
  <si>
    <t>18</t>
  </si>
  <si>
    <t>965081213</t>
  </si>
  <si>
    <t>Bourání podlah z dlaždic bez podkladního lože nebo mazaniny, s jakoukoliv výplní spár keramických nebo xylolitových tl. do 10 mm, plochy přes 1 m2</t>
  </si>
  <si>
    <t>-240407683</t>
  </si>
  <si>
    <t>1,45*1,97</t>
  </si>
  <si>
    <t>1,12*0,88</t>
  </si>
  <si>
    <t>1,12*0,99</t>
  </si>
  <si>
    <t>19</t>
  </si>
  <si>
    <t>965046111</t>
  </si>
  <si>
    <t>Broušení stávajících betonových podlah úběr do 3 mm</t>
  </si>
  <si>
    <t>609220597</t>
  </si>
  <si>
    <t xml:space="preserve">Poznámka k souboru cen:_x000D_
1. Ceny jsou určeny pro zbroušení podlah před pokládkou zpevňovacích nátěrů, odfrézování zaolejovaných vrstev, odstranění starých nátěrů, lepidel dlažby, vyrovnání povrchu – odstranění nerovností, zarovnání nerovností v okolí dilatačních spar._x000D_
</t>
  </si>
  <si>
    <t>20</t>
  </si>
  <si>
    <t>978059541</t>
  </si>
  <si>
    <t>Odsekání obkladů stěn z obkládaček vnitřních, z jakýchkoliv materiálů, plochy přes 1 m2</t>
  </si>
  <si>
    <t>837792179</t>
  </si>
  <si>
    <t>(1,45*2-0,8+1,12*2+1,97+0,88+0,99)*1,83</t>
  </si>
  <si>
    <t>977211121</t>
  </si>
  <si>
    <t>Řezání konstrukcí stěnovou pilou z cihel nebo tvárnic hloubka řezu do 200 mm</t>
  </si>
  <si>
    <t>m</t>
  </si>
  <si>
    <t>-586941764</t>
  </si>
  <si>
    <t xml:space="preserve">Poznámka k souboru cen:_x000D_
1. Množství měrných jednotek se určuje:_x000D_
a) u řezů v m délky řezu v závislosti na jeho hloubce,_x000D_
b) u příplatku za řezy do výztuže průměru přes 16 mm v cm2 plochy řezané výztuže._x000D_
2. V cenách jsou započteny i náklady na spotřebu vody._x000D_
3. V cenách nejsou započteny náklady na vybourání konstrukce; tyto náklady se oceňují cenami katalogu 801-3 Budovy a haly - bourání konstrukcí._x000D_
</t>
  </si>
  <si>
    <t>bourané příčky</t>
  </si>
  <si>
    <t>2,935*3*2</t>
  </si>
  <si>
    <t>Mezisoučet</t>
  </si>
  <si>
    <t>zárubně</t>
  </si>
  <si>
    <t>1,97*2+0,7</t>
  </si>
  <si>
    <t>(1,97*2+0,6)*2</t>
  </si>
  <si>
    <t>22</t>
  </si>
  <si>
    <t>962031132</t>
  </si>
  <si>
    <t>Bourání příček z cihel, tvárnic nebo příčkovek z cihel pálených, plných nebo dutých na maltu vápennou nebo vápenocementovou, tl. do 100 mm</t>
  </si>
  <si>
    <t>1060600907</t>
  </si>
  <si>
    <t>(1,97+1,12)*2,935</t>
  </si>
  <si>
    <t>23</t>
  </si>
  <si>
    <t>968072455</t>
  </si>
  <si>
    <t>Vybourání kovových rámů oken s křídly, dveřních zárubní, vrat, stěn, ostění nebo obkladů dveřních zárubní, plochy do 2 m2</t>
  </si>
  <si>
    <t>1618570892</t>
  </si>
  <si>
    <t>0,6*1,97*2</t>
  </si>
  <si>
    <t>0,7*1,97</t>
  </si>
  <si>
    <t>24</t>
  </si>
  <si>
    <t>967031132</t>
  </si>
  <si>
    <t>Přisekání (špicování) plošné nebo rovných ostění zdiva z cihel pálených rovných ostění, bez odstupu, po hrubém vybourání otvorů, na maltu vápennou nebo vápenocementovou</t>
  </si>
  <si>
    <t>945894263</t>
  </si>
  <si>
    <t>0,2*2,1</t>
  </si>
  <si>
    <t>25</t>
  </si>
  <si>
    <t>978011191</t>
  </si>
  <si>
    <t>Otlučení vápenných nebo vápenocementových omítek vnitřních ploch stropů, v rozsahu přes 50 do 100 %</t>
  </si>
  <si>
    <t>-1954075182</t>
  </si>
  <si>
    <t>26</t>
  </si>
  <si>
    <t>978013191</t>
  </si>
  <si>
    <t>Otlučení vápenných nebo vápenocementových omítek vnitřních ploch stěn s vyškrabáním spar, s očištěním zdiva, v rozsahu přes 50 do 100 %</t>
  </si>
  <si>
    <t>-1098700741</t>
  </si>
  <si>
    <t>(1,45+0,1+1,12+1,97)*2*2,935</t>
  </si>
  <si>
    <t>27</t>
  </si>
  <si>
    <t>900000010x</t>
  </si>
  <si>
    <t>Demontáž ZTI zařizovacích předmětů vč. výtokových armatur a vč. vyřezání viditelných rozvodů vody a kanalizace</t>
  </si>
  <si>
    <t>kpl</t>
  </si>
  <si>
    <t>-343611018</t>
  </si>
  <si>
    <t>997</t>
  </si>
  <si>
    <t>Přesun sutě</t>
  </si>
  <si>
    <t>28</t>
  </si>
  <si>
    <t>997013211</t>
  </si>
  <si>
    <t>Vnitrostaveništní doprava suti a vybouraných hmot vodorovně do 50 m svisle ručně pro budovy a haly výšky do 6 m</t>
  </si>
  <si>
    <t>t</t>
  </si>
  <si>
    <t>-1312640953</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</si>
  <si>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</si>
  <si>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29</t>
  </si>
  <si>
    <t>997002611</t>
  </si>
  <si>
    <t>Nakládání suti a vybouraných hmot na dopravní prostředek pro vodorovné přemístění</t>
  </si>
  <si>
    <t>-1832830785</t>
  </si>
  <si>
    <t>30</t>
  </si>
  <si>
    <t>997013501</t>
  </si>
  <si>
    <t>Odvoz suti a vybouraných hmot na skládku nebo meziskládku se složením, na vzdálenost do 1 km</t>
  </si>
  <si>
    <t>1328985464</t>
  </si>
  <si>
    <t>31</t>
  </si>
  <si>
    <t>997013509</t>
  </si>
  <si>
    <t>Odvoz suti a vybouraných hmot na skládku nebo meziskládku se složením, na vzdálenost Příplatek k ceně za každý další i započatý 1 km přes 1 km</t>
  </si>
  <si>
    <t>-1438580608</t>
  </si>
  <si>
    <t>např. KVD plus, s.r.o., Dolní Beřkovice</t>
  </si>
  <si>
    <t>9*4,259</t>
  </si>
  <si>
    <t>32</t>
  </si>
  <si>
    <t>997013803</t>
  </si>
  <si>
    <t>Poplatek za uložení stavebního odpadu na skládce (skládkovné) cihelného zatříděného do Katalogu odpadů pod kódem 170 102</t>
  </si>
  <si>
    <t>1471319708</t>
  </si>
  <si>
    <t>33</t>
  </si>
  <si>
    <t>997013831</t>
  </si>
  <si>
    <t>Poplatek za uložení stavebního odpadu na skládce (skládkovné) směsného stavebního a demoličního zatříděného do Katalogu odpadů pod kódem 170 904</t>
  </si>
  <si>
    <t>-2088718255</t>
  </si>
  <si>
    <t>998</t>
  </si>
  <si>
    <t>Přesun hmot</t>
  </si>
  <si>
    <t>34</t>
  </si>
  <si>
    <t>998018002</t>
  </si>
  <si>
    <t>Přesun hmot pro budovy občanské výstavby, bydlení, výrobu a služby ruční - bez užití mechanizace vodorovná dopravní vzdálenost do 100 m pro budovy s jakoukoliv nosnou konstrukcí výšky přes 6 do 12 m</t>
  </si>
  <si>
    <t>-1447871533</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</si>
  <si>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</si>
  <si>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</si>
  <si>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</si>
  <si>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</si>
  <si>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</si>
  <si>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35</t>
  </si>
  <si>
    <t>711113111</t>
  </si>
  <si>
    <t>Izolace proti zemní vlhkosti natěradly a tmely za studena na ploše vodorovné V těsnícím nátěrem na bázi pryže (latexu) a bitumenů</t>
  </si>
  <si>
    <t>-1717115420</t>
  </si>
  <si>
    <t>36</t>
  </si>
  <si>
    <t>711113121</t>
  </si>
  <si>
    <t>Izolace proti zemní vlhkosti natěradly a tmely za studena na ploše svislé S těsnícím nátěrem na bázi pryže (latexu) a bitumenů</t>
  </si>
  <si>
    <t>75608017</t>
  </si>
  <si>
    <t>(2,67*2-0,9+1,97*2)*0,15</t>
  </si>
  <si>
    <t>37</t>
  </si>
  <si>
    <t>998711202</t>
  </si>
  <si>
    <t>Přesun hmot pro izolace proti vodě, vlhkosti a plynům stanovený procentní sazbou (%) z ceny vodorovná dopravní vzdálenost do 50 m v objektech výšky přes 6 do 12 m</t>
  </si>
  <si>
    <t>%</t>
  </si>
  <si>
    <t>2080827646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</si>
  <si>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</si>
  <si>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721</t>
  </si>
  <si>
    <t>Zdravotechnika</t>
  </si>
  <si>
    <t>38</t>
  </si>
  <si>
    <t>721000010x</t>
  </si>
  <si>
    <t>Dod+mont zdravotnětechnické instalace vč. příslušenství pro imobilní osoby - podrobně viz. příloha dodavatele</t>
  </si>
  <si>
    <t>soubor</t>
  </si>
  <si>
    <t>1353566329</t>
  </si>
  <si>
    <t>39</t>
  </si>
  <si>
    <t>721000011x</t>
  </si>
  <si>
    <t>Stavební přípomoce a koordinace při ZTI ve výši 10-ti %</t>
  </si>
  <si>
    <t>1796413263</t>
  </si>
  <si>
    <t>731</t>
  </si>
  <si>
    <t>Ústřední vytápění</t>
  </si>
  <si>
    <t>40</t>
  </si>
  <si>
    <t>731000010x</t>
  </si>
  <si>
    <t>Očištění a nový nátěr stávajících otopných těles a rozvodu ÚT</t>
  </si>
  <si>
    <t>304785807</t>
  </si>
  <si>
    <t>741</t>
  </si>
  <si>
    <t>Elektroinstalace - silnoproud</t>
  </si>
  <si>
    <t>41</t>
  </si>
  <si>
    <t>741000010x</t>
  </si>
  <si>
    <t>Dod+mont elektroinstalace - podrobně viz. příloha dodavatele</t>
  </si>
  <si>
    <t>-1176240371</t>
  </si>
  <si>
    <t>42</t>
  </si>
  <si>
    <t>741000011x</t>
  </si>
  <si>
    <t>Stavební přípomoce a koordinace při elektroinstalaci ve výši 10-ti %</t>
  </si>
  <si>
    <t>-1625293947</t>
  </si>
  <si>
    <t>766</t>
  </si>
  <si>
    <t>Konstrukce truhlářské</t>
  </si>
  <si>
    <t>43</t>
  </si>
  <si>
    <t>766000010x</t>
  </si>
  <si>
    <t>Dod+mont vni dveří otočných 600-900*1970 mm vč. kování - orienační cena (bude upřesněno dle skut výběru)</t>
  </si>
  <si>
    <t>-387170879</t>
  </si>
  <si>
    <t>44</t>
  </si>
  <si>
    <t>998766202</t>
  </si>
  <si>
    <t>Přesun hmot pro konstrukce truhlářské stanovený procentní sazbou (%) z ceny vodorovná dopravní vzdálenost do 50 m v objektech výšky přes 6 do 12 m</t>
  </si>
  <si>
    <t>-353421107</t>
  </si>
  <si>
    <t>771</t>
  </si>
  <si>
    <t>Podlahy z dlaždic</t>
  </si>
  <si>
    <t>45</t>
  </si>
  <si>
    <t>771573113</t>
  </si>
  <si>
    <t>Montáž podlah z dlaždic keramických lepených standardním lepidlem režných nebo glazovaných hladkých přes 9 do 12 ks/ m2</t>
  </si>
  <si>
    <t>1187625709</t>
  </si>
  <si>
    <t>46</t>
  </si>
  <si>
    <t>59761408</t>
  </si>
  <si>
    <t>dlaždice keramické slinuté neglazované mrazuvzdorné barevná přes 9 do 12 ks/m2</t>
  </si>
  <si>
    <t>1422245175</t>
  </si>
  <si>
    <t>47</t>
  </si>
  <si>
    <t>771591111</t>
  </si>
  <si>
    <t>Podlahy - ostatní práce penetrace podkladu</t>
  </si>
  <si>
    <t>-1660232330</t>
  </si>
  <si>
    <t>48</t>
  </si>
  <si>
    <t>771990111</t>
  </si>
  <si>
    <t>Vyrovnání podkladní vrstvy samonivelační stěrkou tl. 4 mm, min. pevnosti 15 MPa</t>
  </si>
  <si>
    <t>216563504</t>
  </si>
  <si>
    <t xml:space="preserve">Poznámka k souboru cen:_x000D_
1. V cenách souboru cen 771 99-01 jsou započteny i náklady na dodání samonivelační stěrky._x000D_
</t>
  </si>
  <si>
    <t>49</t>
  </si>
  <si>
    <t>771990191</t>
  </si>
  <si>
    <t>Vyrovnání podkladní vrstvy samonivelační stěrkou tl. 4 mm, min. pevnosti Příplatek k cenám za každý další 1 mm tloušťky, min. pevnosti 15 MPa</t>
  </si>
  <si>
    <t>-271157904</t>
  </si>
  <si>
    <t>50</t>
  </si>
  <si>
    <t>998771102</t>
  </si>
  <si>
    <t>Přesun hmot pro podlahy z dlaždic stanovený z hmotnosti přesunovaného materiálu vodorovná dopravní vzdálenost do 50 m v objektech výšky přes 6 do 12 m</t>
  </si>
  <si>
    <t>1436215956</t>
  </si>
  <si>
    <t>781</t>
  </si>
  <si>
    <t>Dokončovací práce - obklady</t>
  </si>
  <si>
    <t>51</t>
  </si>
  <si>
    <t>781413111</t>
  </si>
  <si>
    <t>Montáž obkladů vnitřních stěn z obkladaček a dekorů (listel) pórovinových lepených standardním lepidlem z obkladaček pravoúhlých do 22 ks/m2</t>
  </si>
  <si>
    <t>1638201906</t>
  </si>
  <si>
    <t>keramický obklad do v. 2,0 m</t>
  </si>
  <si>
    <t>(2,67*2-0,9+1,97*2)*2,0</t>
  </si>
  <si>
    <t>52</t>
  </si>
  <si>
    <t>59761040</t>
  </si>
  <si>
    <t>obkládačky keramické koupelnové (bílé i barevné) přes 19 do 22 ks/m2</t>
  </si>
  <si>
    <t>2118752738</t>
  </si>
  <si>
    <t>16,76*1,1</t>
  </si>
  <si>
    <t>19,0-18,436</t>
  </si>
  <si>
    <t>53</t>
  </si>
  <si>
    <t>781495111</t>
  </si>
  <si>
    <t>Ostatní prvky ostatní práce penetrace podkladu</t>
  </si>
  <si>
    <t>-496073340</t>
  </si>
  <si>
    <t>54</t>
  </si>
  <si>
    <t>998781102</t>
  </si>
  <si>
    <t>Přesun hmot pro obklady keramické stanovený z hmotnosti přesunovaného materiálu vodorovná dopravní vzdálenost do 50 m v objektech výšky přes 6 do 12 m</t>
  </si>
  <si>
    <t>-1332858661</t>
  </si>
  <si>
    <t>783</t>
  </si>
  <si>
    <t>Dokončovací práce - nátěry</t>
  </si>
  <si>
    <t>55</t>
  </si>
  <si>
    <t>783317105x</t>
  </si>
  <si>
    <t>Krycí nátěr (email) zámečnických konstrukcí jednonásobný syntetický samozákladující - nátěr zárubní</t>
  </si>
  <si>
    <t>-2090518936</t>
  </si>
  <si>
    <t>784</t>
  </si>
  <si>
    <t>Dokončovací práce - malby a tapety</t>
  </si>
  <si>
    <t>56</t>
  </si>
  <si>
    <t>784181121</t>
  </si>
  <si>
    <t>Penetrace podkladu jednonásobná hloubková v místnostech výšky do 3,80 m</t>
  </si>
  <si>
    <t>841940188</t>
  </si>
  <si>
    <t>57</t>
  </si>
  <si>
    <t>784211101</t>
  </si>
  <si>
    <t>Malby z malířských směsí otěruvzdorných za mokra dvojnásobné, bílé za mokra otěruvzdorné výborně v místnostech výšky do 3,80 m</t>
  </si>
  <si>
    <t>-415349553</t>
  </si>
  <si>
    <t>VRN</t>
  </si>
  <si>
    <t>Vedlejší rozpočtové náklady</t>
  </si>
  <si>
    <t>VRN3</t>
  </si>
  <si>
    <t>Zařízení staveniště</t>
  </si>
  <si>
    <t>58</t>
  </si>
  <si>
    <t>030001000</t>
  </si>
  <si>
    <t>1024</t>
  </si>
  <si>
    <t>1827186467</t>
  </si>
  <si>
    <t>VRN6</t>
  </si>
  <si>
    <t>Územní vlivy</t>
  </si>
  <si>
    <t>59</t>
  </si>
  <si>
    <t>065002000</t>
  </si>
  <si>
    <t>Mimostaveništní doprava materiálů</t>
  </si>
  <si>
    <t>-1495361861</t>
  </si>
  <si>
    <t>SO 02 - Venkovní rampa</t>
  </si>
  <si>
    <t xml:space="preserve">    1 - Zemní práce</t>
  </si>
  <si>
    <t xml:space="preserve">    2 - Zakládání</t>
  </si>
  <si>
    <t xml:space="preserve">    4 - Vodorovné konstrukce</t>
  </si>
  <si>
    <t xml:space="preserve">    59 - Kryty pozemních komunikací, letišť a ploch dlážděné</t>
  </si>
  <si>
    <t xml:space="preserve">    6 - Úpravy povrchů, podlahy a osazování výplní</t>
  </si>
  <si>
    <t xml:space="preserve">    767 - Konstrukce zámečnické</t>
  </si>
  <si>
    <t xml:space="preserve">    VRN2 - Příprava staveniště</t>
  </si>
  <si>
    <t>Zemní práce</t>
  </si>
  <si>
    <t>132312101</t>
  </si>
  <si>
    <t>Hloubení zapažených i nezapažených rýh šířky do 600 mm ručním nebo pneumatickým nářadím s urovnáním dna do předepsaného profilu a spádu v horninách tř. 4 soudržných</t>
  </si>
  <si>
    <t>-1059983166</t>
  </si>
  <si>
    <t xml:space="preserve">Poznámka k souboru cen:_x000D_
1. V cenách jsou započteny i náklady na přehození výkopku na přilehlém terénu na vzdálenost do 3 m od podélné osy rýhy nebo naložení výkopku na dopravní prostředek._x000D_
2. V cenách 12-2101 až 41-2102 jsou započteny i náklady na i svislý přesun horniny po házečkách do 2 metrů._x000D_
</t>
  </si>
  <si>
    <t>(3,0+0,61)*0,4*0,8</t>
  </si>
  <si>
    <t>132312109</t>
  </si>
  <si>
    <t>Hloubení zapažených i nezapažených rýh šířky do 600 mm ručním nebo pneumatickým nářadím s urovnáním dna do předepsaného profilu a spádu v horninách tř. 4 Příplatek k cenám za lepivost horniny tř. 4</t>
  </si>
  <si>
    <t>686138779</t>
  </si>
  <si>
    <t>130001101</t>
  </si>
  <si>
    <t>Příplatek k cenám hloubených vykopávek za ztížení vykopávky v blízkosti podzemního vedení nebo výbušnin pro jakoukoliv třídu horniny</t>
  </si>
  <si>
    <t>1391928098</t>
  </si>
  <si>
    <t>162201101</t>
  </si>
  <si>
    <t>Vodorovné přemístění výkopku nebo sypaniny po suchu na obvyklém dopravním prostředku, bez naložení výkopku, avšak se složením bez rozhrnutí z horniny tř. 1 až 4 na vzdálenost do 20 m</t>
  </si>
  <si>
    <t>-325474981</t>
  </si>
  <si>
    <t>167101101</t>
  </si>
  <si>
    <t>Nakládání, skládání a překládání neulehlého výkopku nebo sypaniny nakládání, množství do 100 m3, z hornin tř. 1 až 4</t>
  </si>
  <si>
    <t>-1936805749</t>
  </si>
  <si>
    <t>162701105</t>
  </si>
  <si>
    <t>Vodorovné přemístění výkopku nebo sypaniny po suchu na obvyklém dopravním prostředku, bez naložení výkopku, avšak se složením bez rozhrnutí z horniny tř. 1 až 4 na vzdálenost přes 9 000 do 10 000 m</t>
  </si>
  <si>
    <t>-1751610045</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</si>
  <si>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</si>
  <si>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171201201</t>
  </si>
  <si>
    <t>Uložení sypaniny na skládky</t>
  </si>
  <si>
    <t>-1061762240</t>
  </si>
  <si>
    <t>171201211</t>
  </si>
  <si>
    <t>Poplatek za uložení stavebního odpadu na skládce (skládkovné) zeminy a kameniva zatříděného do Katalogu odpadů pod kódem 170 504</t>
  </si>
  <si>
    <t>-513284414</t>
  </si>
  <si>
    <t>1,155*1,8</t>
  </si>
  <si>
    <t>Zakládání</t>
  </si>
  <si>
    <t>274313611</t>
  </si>
  <si>
    <t>Základy z betonu prostého pasy betonu kamenem neprokládaného tř. C 16/20</t>
  </si>
  <si>
    <t>145894280</t>
  </si>
  <si>
    <t>Vodorovné konstrukce</t>
  </si>
  <si>
    <t>430321616</t>
  </si>
  <si>
    <t>Schodišťové konstrukce a rampy z betonu železového (bez výztuže) stupně, schodnice, ramena, podesty s nosníky tř. C 30/37</t>
  </si>
  <si>
    <t>846737050</t>
  </si>
  <si>
    <t>3,0*(0,1+0,3)*1/2*1,01</t>
  </si>
  <si>
    <t>430362021</t>
  </si>
  <si>
    <t>Výztuž schodišťových konstrukcí a ramp stupňů, schodnic, ramen, podest s nosníky ze svařovaných sítí z drátů typu KARI</t>
  </si>
  <si>
    <t>420265251</t>
  </si>
  <si>
    <t>1* KARI 6*150*150</t>
  </si>
  <si>
    <t>3,0*1,01*3,033*1,25*1/1000</t>
  </si>
  <si>
    <t>431351121</t>
  </si>
  <si>
    <t>Bednění podest, podstupňových desek a ramp včetně podpěrné konstrukce výšky do 4 m půdorysně přímočarých zřízení</t>
  </si>
  <si>
    <t>327062190</t>
  </si>
  <si>
    <t>(0,3+0,1)*1/2*3,0</t>
  </si>
  <si>
    <t>431351122</t>
  </si>
  <si>
    <t>Bednění podest, podstupňových desek a ramp včetně podpěrné konstrukce výšky do 4 m půdorysně přímočarých odstranění</t>
  </si>
  <si>
    <t>1122663343</t>
  </si>
  <si>
    <t>Kryty pozemních komunikací, letišť a ploch dlážděné</t>
  </si>
  <si>
    <t>590000010x</t>
  </si>
  <si>
    <t>Zpětná pokládka zámkové dlažby k rampě a před vč. podkladní kce</t>
  </si>
  <si>
    <t>-1029049256</t>
  </si>
  <si>
    <t>Úpravy povrchů, podlahy a osazování výplní</t>
  </si>
  <si>
    <t>631319021</t>
  </si>
  <si>
    <t>Příplatek k cenám mazanin za úpravu povrchu mazaniny přehlazením s poprášením cementem pro konečnou úpravu, mazanina tl. přes 50 do 80 mm (40 kg/m3)</t>
  </si>
  <si>
    <t>-345414682</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</si>
  <si>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</si>
  <si>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-1552747738</t>
  </si>
  <si>
    <t>965081212</t>
  </si>
  <si>
    <t>Bourání podlah z dlaždic bez podkladního lože nebo mazaniny, s jakoukoliv výplní spár keramických nebo xylolitových tl. do 10 mm, plochy do 1 m2</t>
  </si>
  <si>
    <t>171972215</t>
  </si>
  <si>
    <t xml:space="preserve">Poznámka k souboru cen:_x000D_
1. Odsekání soklíků se oceňuje cenami souboru cen 965 08._x000D_
</t>
  </si>
  <si>
    <t>(0,12+0,35+0,12)*1,01</t>
  </si>
  <si>
    <t>113106123</t>
  </si>
  <si>
    <t>Rozebrání dlažeb komunikací pro pěší s jakoukoliv výplní spár ručně ze zámkové dlažby</t>
  </si>
  <si>
    <t>1607499558</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</si>
  <si>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</si>
  <si>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3,0*1,2</t>
  </si>
  <si>
    <t>1731344246</t>
  </si>
  <si>
    <t>-759822295</t>
  </si>
  <si>
    <t>9037194</t>
  </si>
  <si>
    <t>872690439</t>
  </si>
  <si>
    <t>9*0,957</t>
  </si>
  <si>
    <t>1880149428</t>
  </si>
  <si>
    <t>998011002</t>
  </si>
  <si>
    <t>Přesun hmot pro budovy občanské výstavby, bydlení, výrobu a služby s nosnou svislou konstrukcí zděnou z cihel, tvárnic nebo kamene vodorovná dopravní vzdálenost do 100 m pro budovy výšky přes 6 do 12 m</t>
  </si>
  <si>
    <t>-1861220608</t>
  </si>
  <si>
    <t>767</t>
  </si>
  <si>
    <t>Konstrukce zámečnické</t>
  </si>
  <si>
    <t>767000030x</t>
  </si>
  <si>
    <t>Dod+mont vně zábradlí, ocelové, povrch úprava nátěr</t>
  </si>
  <si>
    <t>-1639508308</t>
  </si>
  <si>
    <t>767000040x</t>
  </si>
  <si>
    <t>Dod+mont vně zábradlí, ocelové - madlo do zdiva, povrch úprava nátěr</t>
  </si>
  <si>
    <t>1869377715</t>
  </si>
  <si>
    <t>998767202</t>
  </si>
  <si>
    <t>Přesun hmot pro zámečnické konstrukce stanovený procentní sazbou (%) z ceny vodorovná dopravní vzdálenost do 50 m v objektech výšky přes 6 do 12 m</t>
  </si>
  <si>
    <t>-1915012381</t>
  </si>
  <si>
    <t>VRN2</t>
  </si>
  <si>
    <t>Příprava staveniště</t>
  </si>
  <si>
    <t>020001000</t>
  </si>
  <si>
    <t>-1405454111</t>
  </si>
  <si>
    <t>-1775050626</t>
  </si>
  <si>
    <t>1750140315</t>
  </si>
  <si>
    <t>SO 03 - Vnitřní rampa</t>
  </si>
  <si>
    <t>430321414x</t>
  </si>
  <si>
    <t>Schodišťové konstrukce a rampy z betonu keramzitového (bez výztuže) stupně, schodnice, ramena, podesty s nosníky tř. C 25/30</t>
  </si>
  <si>
    <t>1506513709</t>
  </si>
  <si>
    <t>rampa dl. 3,75 m a š. 1,0 m</t>
  </si>
  <si>
    <t>0,42*1/2*1,0*3,75</t>
  </si>
  <si>
    <t>581699211</t>
  </si>
  <si>
    <t>1* KARI síť 6*150*150</t>
  </si>
  <si>
    <t>3,75*1,0*3,033*1,25*1/1000</t>
  </si>
  <si>
    <t>-257821435</t>
  </si>
  <si>
    <t>3,75*0,42*1/2</t>
  </si>
  <si>
    <t>-2098276007</t>
  </si>
  <si>
    <t>1210489897</t>
  </si>
  <si>
    <t>-417964537</t>
  </si>
  <si>
    <t>3,75*1,0+1,0*0,14*3</t>
  </si>
  <si>
    <t>1457457027</t>
  </si>
  <si>
    <t>-1721026049</t>
  </si>
  <si>
    <t>51063015</t>
  </si>
  <si>
    <t>-198615651</t>
  </si>
  <si>
    <t>9*0,146</t>
  </si>
  <si>
    <t>-659623972</t>
  </si>
  <si>
    <t>-151158526</t>
  </si>
  <si>
    <t>Dod+mont vni zábradlí, ocelové, povrch úprava nátěr</t>
  </si>
  <si>
    <t>1188172490</t>
  </si>
  <si>
    <t>Dod+mont vni zábradlí, ocelové - madlo do zdiva, povrch úprava nátěr</t>
  </si>
  <si>
    <t>1920220062</t>
  </si>
  <si>
    <t>1962186969</t>
  </si>
  <si>
    <t>-163937670</t>
  </si>
  <si>
    <t>3,75*1,0</t>
  </si>
  <si>
    <t>59761409x</t>
  </si>
  <si>
    <t>dlaždice keramické slinuté neglazované mrazuvzdorné protiskluzné přes 9 do 12 ks/m2</t>
  </si>
  <si>
    <t>-993164888</t>
  </si>
  <si>
    <t>4,538*1,15</t>
  </si>
  <si>
    <t>6,0-5,219</t>
  </si>
  <si>
    <t>771473112</t>
  </si>
  <si>
    <t>Montáž soklíků z dlaždic keramických lepených standardním lepidlem rovných výšky přes 65 do 90 mm</t>
  </si>
  <si>
    <t>-410471370</t>
  </si>
  <si>
    <t>59761416</t>
  </si>
  <si>
    <t>sokl -  dlaždice keramické slinuté neglazované mrazuvzdorné  300 x 80mm</t>
  </si>
  <si>
    <t>596893158</t>
  </si>
  <si>
    <t>-1477571873</t>
  </si>
  <si>
    <t>-251581053</t>
  </si>
  <si>
    <t>-1463315741</t>
  </si>
  <si>
    <t>1007997638</t>
  </si>
  <si>
    <t>-1898737059</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</si>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</sst>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401">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4" xfId="0" applyBorder="1" applyAlignment="1">
      <alignment vertical="center"/>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0" xfId="0" applyFont="1" applyAlignment="1" applyProtection="1">
      <alignment vertical="center" wrapText="1"/>
      <protection locked="0"/>
    </xf>
    <xf numFmtId="0" fontId="0" fillId="0" borderId="4" xfId="0" applyBorder="1" applyAlignment="1">
      <alignment vertical="center" wrapText="1"/>
    </xf>
    <xf numFmtId="0" fontId="0" fillId="0" borderId="13" xfId="0" applyFont="1" applyBorder="1" applyAlignment="1">
      <alignment vertical="center"/>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167" fontId="22" fillId="2" borderId="23" xfId="0" applyNumberFormat="1" applyFont="1" applyFill="1" applyBorder="1" applyAlignment="1" applyProtection="1">
      <alignment vertical="center"/>
      <protection locked="0"/>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2"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3"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1" fillId="0" borderId="1" xfId="0" applyFont="1" applyBorder="1" applyAlignment="1">
      <alignment horizontal="center" vertical="center"/>
    </xf>
    <xf numFmtId="0" fontId="41"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2"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8" fillId="0" borderId="1" xfId="0" applyFont="1" applyBorder="1" applyAlignment="1">
      <alignment horizontal="left" vertical="center" wrapText="1"/>
    </xf>
    <xf numFmtId="0" fontId="41"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3" fillId="0" borderId="0" xfId="0" applyFont="1" applyAlignment="1">
      <alignment vertical="center"/>
    </xf>
    <xf numFmtId="0" fontId="40" fillId="0" borderId="1" xfId="0" applyFont="1" applyBorder="1" applyAlignment="1">
      <alignment vertical="center"/>
    </xf>
    <xf numFmtId="0" fontId="43" fillId="0" borderId="29" xfId="0" applyFont="1" applyBorder="1" applyAlignment="1">
      <alignment vertical="center"/>
    </xf>
    <xf numFmtId="0" fontId="40" fillId="0" borderId="29" xfId="0" applyFont="1" applyBorder="1" applyAlignment="1">
      <alignment vertical="center"/>
    </xf>
    <xf numFmtId="0" fontId="0" fillId="0" borderId="1" xfId="0"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3"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1" xfId="0" applyFont="1" applyBorder="1" applyAlignment="1">
      <alignment horizontal="center" vertical="center"/>
    </xf>
    <xf numFmtId="0" fontId="38" fillId="0" borderId="1" xfId="0" applyFont="1" applyBorder="1" applyAlignment="1">
      <alignment horizontal="lef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27" fillId="0" borderId="0" xfId="0" applyFont="1" applyAlignment="1" applyProtection="1">
      <alignment horizontal="left" vertical="center" wrapText="1"/>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164" fontId="1" fillId="0" borderId="0" xfId="0" applyNumberFormat="1" applyFont="1" applyAlignment="1" applyProtection="1">
      <alignment horizontal="left" vertical="center"/>
    </xf>
    <xf numFmtId="0" fontId="1" fillId="0" borderId="0" xfId="0" applyFont="1" applyAlignment="1" applyProtection="1">
      <alignment vertical="center"/>
    </xf>
    <xf numFmtId="0" fontId="22" fillId="4" borderId="8" xfId="0" applyFont="1" applyFill="1" applyBorder="1" applyAlignment="1" applyProtection="1">
      <alignment horizontal="righ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0" xfId="0"/>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39" fillId="0" borderId="1" xfId="0" applyFont="1" applyBorder="1" applyAlignment="1">
      <alignment horizontal="center" vertical="center" wrapText="1"/>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xf numFmtId="0" fontId="39" fillId="0" borderId="1" xfId="0" applyFont="1" applyBorder="1" applyAlignment="1">
      <alignment horizontal="center" vertical="center"/>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69875" cy="26987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69875" cy="26987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69875" cy="26987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69875" cy="26987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9"/>
  <sheetViews>
    <sheetView showGridLines="0" tabSelected="1" topLeftCell="A10" workbookViewId="0"/>
  </sheetViews>
  <sheetFormatPr defaultRowHeight="11.25"/>
  <cols>
    <col min="1" max="1" width="7.1640625" style="1" customWidth="1"/>
    <col min="2" max="2" width="1.5" style="1" customWidth="1"/>
    <col min="3" max="3" width="3.5" style="1" customWidth="1"/>
    <col min="4" max="33" width="2.33203125" style="1" customWidth="1"/>
    <col min="34" max="34" width="2.83203125" style="1" customWidth="1"/>
    <col min="35" max="35" width="27.1640625" style="1" customWidth="1"/>
    <col min="36" max="37" width="2.1640625" style="1" customWidth="1"/>
    <col min="38" max="38" width="7.1640625" style="1" customWidth="1"/>
    <col min="39" max="39" width="2.83203125" style="1" customWidth="1"/>
    <col min="40" max="40" width="11.5" style="1" customWidth="1"/>
    <col min="41" max="41" width="6.5" style="1" customWidth="1"/>
    <col min="42" max="42" width="3.5" style="1" customWidth="1"/>
    <col min="43" max="43" width="13.5" style="1" customWidth="1"/>
    <col min="44" max="44" width="11.6640625" style="1" customWidth="1"/>
    <col min="45" max="47" width="22.1640625" style="1" hidden="1" customWidth="1"/>
    <col min="48" max="49" width="18.5" style="1" hidden="1" customWidth="1"/>
    <col min="50" max="51" width="21.5" style="1" hidden="1" customWidth="1"/>
    <col min="52" max="52" width="18.5" style="1" hidden="1" customWidth="1"/>
    <col min="53" max="53" width="16.5" style="1" hidden="1" customWidth="1"/>
    <col min="54" max="54" width="21.5" style="1" hidden="1" customWidth="1"/>
    <col min="55" max="55" width="18.5" style="1" hidden="1" customWidth="1"/>
    <col min="56" max="56" width="16.5" style="1" hidden="1" customWidth="1"/>
    <col min="57" max="57" width="57" style="1" customWidth="1"/>
    <col min="71" max="91" width="9.1640625" style="1" hidden="1"/>
  </cols>
  <sheetData>
    <row r="1" spans="1:74">
      <c r="A1" s="18" t="s">
        <v>0</v>
      </c>
      <c r="AZ1" s="18" t="s">
        <v>1</v>
      </c>
      <c r="BA1" s="18" t="s">
        <v>2</v>
      </c>
      <c r="BB1" s="18" t="s">
        <v>3</v>
      </c>
      <c r="BT1" s="18" t="s">
        <v>4</v>
      </c>
      <c r="BU1" s="18" t="s">
        <v>4</v>
      </c>
      <c r="BV1" s="18" t="s">
        <v>5</v>
      </c>
    </row>
    <row r="2" spans="1:74" s="1" customFormat="1" ht="36.950000000000003" customHeight="1">
      <c r="AR2" s="370"/>
      <c r="AS2" s="370"/>
      <c r="AT2" s="370"/>
      <c r="AU2" s="370"/>
      <c r="AV2" s="370"/>
      <c r="AW2" s="370"/>
      <c r="AX2" s="370"/>
      <c r="AY2" s="370"/>
      <c r="AZ2" s="370"/>
      <c r="BA2" s="370"/>
      <c r="BB2" s="370"/>
      <c r="BC2" s="370"/>
      <c r="BD2" s="370"/>
      <c r="BE2" s="370"/>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71" t="s">
        <v>14</v>
      </c>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24"/>
      <c r="AQ5" s="24"/>
      <c r="AR5" s="22"/>
      <c r="BE5" s="378" t="s">
        <v>15</v>
      </c>
      <c r="BS5" s="19" t="s">
        <v>6</v>
      </c>
    </row>
    <row r="6" spans="1:74" s="1" customFormat="1" ht="36.950000000000003" customHeight="1">
      <c r="B6" s="23"/>
      <c r="C6" s="24"/>
      <c r="D6" s="30" t="s">
        <v>16</v>
      </c>
      <c r="E6" s="24"/>
      <c r="F6" s="24"/>
      <c r="G6" s="24"/>
      <c r="H6" s="24"/>
      <c r="I6" s="24"/>
      <c r="J6" s="24"/>
      <c r="K6" s="373" t="s">
        <v>17</v>
      </c>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24"/>
      <c r="AQ6" s="24"/>
      <c r="AR6" s="22"/>
      <c r="BE6" s="379"/>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19</v>
      </c>
      <c r="AO7" s="24"/>
      <c r="AP7" s="24"/>
      <c r="AQ7" s="24"/>
      <c r="AR7" s="22"/>
      <c r="BE7" s="379"/>
      <c r="BS7" s="19" t="s">
        <v>6</v>
      </c>
    </row>
    <row r="8" spans="1:74" s="1" customFormat="1" ht="12" customHeight="1">
      <c r="B8" s="23"/>
      <c r="C8" s="24"/>
      <c r="D8" s="31" t="s">
        <v>21</v>
      </c>
      <c r="E8" s="24"/>
      <c r="F8" s="24"/>
      <c r="G8" s="24"/>
      <c r="H8" s="24"/>
      <c r="I8" s="24"/>
      <c r="J8" s="24"/>
      <c r="K8" s="29" t="s">
        <v>22</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23</v>
      </c>
      <c r="AL8" s="24"/>
      <c r="AM8" s="24"/>
      <c r="AN8" s="32" t="s">
        <v>24</v>
      </c>
      <c r="AO8" s="24"/>
      <c r="AP8" s="24"/>
      <c r="AQ8" s="24"/>
      <c r="AR8" s="22"/>
      <c r="BE8" s="379"/>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79"/>
      <c r="BS9" s="19" t="s">
        <v>6</v>
      </c>
    </row>
    <row r="10" spans="1:74" s="1" customFormat="1" ht="12" customHeight="1">
      <c r="B10" s="23"/>
      <c r="C10" s="24"/>
      <c r="D10" s="31" t="s">
        <v>25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26</v>
      </c>
      <c r="AL10" s="24"/>
      <c r="AM10" s="24"/>
      <c r="AN10" s="29" t="s">
        <v>27</v>
      </c>
      <c r="AO10" s="24"/>
      <c r="AP10" s="24"/>
      <c r="AQ10" s="24"/>
      <c r="AR10" s="22"/>
      <c r="BE10" s="379"/>
      <c r="BS10" s="19" t="s">
        <v>6</v>
      </c>
    </row>
    <row r="11" spans="1:74" s="1" customFormat="1" ht="18.600000000000001"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29</v>
      </c>
      <c r="AL11" s="24"/>
      <c r="AM11" s="24"/>
      <c r="AN11" s="29" t="s">
        <v>30</v>
      </c>
      <c r="AO11" s="24"/>
      <c r="AP11" s="24"/>
      <c r="AQ11" s="24"/>
      <c r="AR11" s="22"/>
      <c r="BE11" s="379"/>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79"/>
      <c r="BS12" s="19" t="s">
        <v>6</v>
      </c>
    </row>
    <row r="13" spans="1:74" s="1" customFormat="1" ht="12" customHeight="1">
      <c r="B13" s="23"/>
      <c r="C13" s="24"/>
      <c r="D13" s="31" t="s">
        <v>31</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26</v>
      </c>
      <c r="AL13" s="24"/>
      <c r="AM13" s="24"/>
      <c r="AN13" s="33" t="s">
        <v>32</v>
      </c>
      <c r="AO13" s="24"/>
      <c r="AP13" s="24"/>
      <c r="AQ13" s="24"/>
      <c r="AR13" s="22"/>
      <c r="BE13" s="379"/>
      <c r="BS13" s="19" t="s">
        <v>6</v>
      </c>
    </row>
    <row r="14" spans="1:74" ht="12.75">
      <c r="B14" s="23"/>
      <c r="C14" s="24"/>
      <c r="D14" s="24"/>
      <c r="E14" s="374" t="s">
        <v>32</v>
      </c>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1" t="s">
        <v>29</v>
      </c>
      <c r="AL14" s="24"/>
      <c r="AM14" s="24"/>
      <c r="AN14" s="33" t="s">
        <v>32</v>
      </c>
      <c r="AO14" s="24"/>
      <c r="AP14" s="24"/>
      <c r="AQ14" s="24"/>
      <c r="AR14" s="22"/>
      <c r="BE14" s="379"/>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79"/>
      <c r="BS15" s="19" t="s">
        <v>4</v>
      </c>
    </row>
    <row r="16" spans="1:74" s="1" customFormat="1" ht="12" customHeight="1">
      <c r="B16" s="23"/>
      <c r="C16" s="24"/>
      <c r="D16" s="31" t="s">
        <v>33</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26</v>
      </c>
      <c r="AL16" s="24"/>
      <c r="AM16" s="24"/>
      <c r="AN16" s="29" t="s">
        <v>19</v>
      </c>
      <c r="AO16" s="24"/>
      <c r="AP16" s="24"/>
      <c r="AQ16" s="24"/>
      <c r="AR16" s="22"/>
      <c r="BE16" s="379"/>
      <c r="BS16" s="19" t="s">
        <v>4</v>
      </c>
    </row>
    <row r="17" spans="1:71" s="1" customFormat="1" ht="18.600000000000001" customHeight="1">
      <c r="B17" s="23"/>
      <c r="C17" s="24"/>
      <c r="D17" s="24"/>
      <c r="E17" s="29" t="s">
        <v>34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29</v>
      </c>
      <c r="AL17" s="24"/>
      <c r="AM17" s="24"/>
      <c r="AN17" s="29" t="s">
        <v>19</v>
      </c>
      <c r="AO17" s="24"/>
      <c r="AP17" s="24"/>
      <c r="AQ17" s="24"/>
      <c r="AR17" s="22"/>
      <c r="BE17" s="379"/>
      <c r="BS17" s="19" t="s">
        <v>35</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79"/>
      <c r="BS18" s="19" t="s">
        <v>6</v>
      </c>
    </row>
    <row r="19" spans="1:71" s="1" customFormat="1" ht="12" customHeight="1">
      <c r="B19" s="23"/>
      <c r="C19" s="24"/>
      <c r="D19" s="31" t="s">
        <v>36</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26</v>
      </c>
      <c r="AL19" s="24"/>
      <c r="AM19" s="24"/>
      <c r="AN19" s="29" t="s">
        <v>19</v>
      </c>
      <c r="AO19" s="24"/>
      <c r="AP19" s="24"/>
      <c r="AQ19" s="24"/>
      <c r="AR19" s="22"/>
      <c r="BE19" s="379"/>
      <c r="BS19" s="19" t="s">
        <v>6</v>
      </c>
    </row>
    <row r="20" spans="1:71" s="1" customFormat="1" ht="18.600000000000001" customHeight="1">
      <c r="B20" s="23"/>
      <c r="C20" s="24"/>
      <c r="D20" s="24"/>
      <c r="E20" s="29" t="s">
        <v>34</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29</v>
      </c>
      <c r="AL20" s="24"/>
      <c r="AM20" s="24"/>
      <c r="AN20" s="29" t="s">
        <v>19</v>
      </c>
      <c r="AO20" s="24"/>
      <c r="AP20" s="24"/>
      <c r="AQ20" s="24"/>
      <c r="AR20" s="22"/>
      <c r="BE20" s="379"/>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79"/>
    </row>
    <row r="22" spans="1:71" s="1" customFormat="1" ht="12" customHeight="1">
      <c r="B22" s="23"/>
      <c r="C22" s="24"/>
      <c r="D22" s="31"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79"/>
    </row>
    <row r="23" spans="1:71" s="1" customFormat="1" ht="59.45" customHeight="1">
      <c r="B23" s="23"/>
      <c r="C23" s="24"/>
      <c r="D23" s="24"/>
      <c r="E23" s="376" t="s">
        <v>38</v>
      </c>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24"/>
      <c r="AP23" s="24"/>
      <c r="AQ23" s="24"/>
      <c r="AR23" s="22"/>
      <c r="BE23" s="379"/>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79"/>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79"/>
    </row>
    <row r="26" spans="1:71" s="2" customFormat="1" ht="25.9" customHeight="1">
      <c r="A26" s="36"/>
      <c r="B26" s="37"/>
      <c r="C26" s="38"/>
      <c r="D26" s="39" t="s">
        <v>39</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81">
        <f>ROUND(AG54,2)</f>
        <v>0</v>
      </c>
      <c r="AL26" s="382"/>
      <c r="AM26" s="382"/>
      <c r="AN26" s="382"/>
      <c r="AO26" s="382"/>
      <c r="AP26" s="38"/>
      <c r="AQ26" s="38"/>
      <c r="AR26" s="41"/>
      <c r="BE26" s="379"/>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79"/>
    </row>
    <row r="28" spans="1:71" s="2" customFormat="1" ht="12.75">
      <c r="A28" s="36"/>
      <c r="B28" s="37"/>
      <c r="C28" s="38"/>
      <c r="D28" s="38"/>
      <c r="E28" s="38"/>
      <c r="F28" s="38"/>
      <c r="G28" s="38"/>
      <c r="H28" s="38"/>
      <c r="I28" s="38"/>
      <c r="J28" s="38"/>
      <c r="K28" s="38"/>
      <c r="L28" s="377" t="s">
        <v>40</v>
      </c>
      <c r="M28" s="377"/>
      <c r="N28" s="377"/>
      <c r="O28" s="377"/>
      <c r="P28" s="377"/>
      <c r="Q28" s="38"/>
      <c r="R28" s="38"/>
      <c r="S28" s="38"/>
      <c r="T28" s="38"/>
      <c r="U28" s="38"/>
      <c r="V28" s="38"/>
      <c r="W28" s="377" t="s">
        <v>41</v>
      </c>
      <c r="X28" s="377"/>
      <c r="Y28" s="377"/>
      <c r="Z28" s="377"/>
      <c r="AA28" s="377"/>
      <c r="AB28" s="377"/>
      <c r="AC28" s="377"/>
      <c r="AD28" s="377"/>
      <c r="AE28" s="377"/>
      <c r="AF28" s="38"/>
      <c r="AG28" s="38"/>
      <c r="AH28" s="38"/>
      <c r="AI28" s="38"/>
      <c r="AJ28" s="38"/>
      <c r="AK28" s="377" t="s">
        <v>42</v>
      </c>
      <c r="AL28" s="377"/>
      <c r="AM28" s="377"/>
      <c r="AN28" s="377"/>
      <c r="AO28" s="377"/>
      <c r="AP28" s="38"/>
      <c r="AQ28" s="38"/>
      <c r="AR28" s="41"/>
      <c r="BE28" s="379"/>
    </row>
    <row r="29" spans="1:71" s="3" customFormat="1" ht="14.45" customHeight="1">
      <c r="B29" s="42"/>
      <c r="C29" s="43"/>
      <c r="D29" s="31" t="s">
        <v>43</v>
      </c>
      <c r="E29" s="43"/>
      <c r="F29" s="31" t="s">
        <v>44</v>
      </c>
      <c r="G29" s="43"/>
      <c r="H29" s="43"/>
      <c r="I29" s="43"/>
      <c r="J29" s="43"/>
      <c r="K29" s="43"/>
      <c r="L29" s="351">
        <v>0.21</v>
      </c>
      <c r="M29" s="352"/>
      <c r="N29" s="352"/>
      <c r="O29" s="352"/>
      <c r="P29" s="352"/>
      <c r="Q29" s="43"/>
      <c r="R29" s="43"/>
      <c r="S29" s="43"/>
      <c r="T29" s="43"/>
      <c r="U29" s="43"/>
      <c r="V29" s="43"/>
      <c r="W29" s="365">
        <f>ROUND(AZ54, 2)</f>
        <v>0</v>
      </c>
      <c r="X29" s="352"/>
      <c r="Y29" s="352"/>
      <c r="Z29" s="352"/>
      <c r="AA29" s="352"/>
      <c r="AB29" s="352"/>
      <c r="AC29" s="352"/>
      <c r="AD29" s="352"/>
      <c r="AE29" s="352"/>
      <c r="AF29" s="43"/>
      <c r="AG29" s="43"/>
      <c r="AH29" s="43"/>
      <c r="AI29" s="43"/>
      <c r="AJ29" s="43"/>
      <c r="AK29" s="365">
        <f>ROUND(AV54, 2)</f>
        <v>0</v>
      </c>
      <c r="AL29" s="352"/>
      <c r="AM29" s="352"/>
      <c r="AN29" s="352"/>
      <c r="AO29" s="352"/>
      <c r="AP29" s="43"/>
      <c r="AQ29" s="43"/>
      <c r="AR29" s="44"/>
      <c r="BE29" s="380"/>
    </row>
    <row r="30" spans="1:71" s="3" customFormat="1" ht="14.45" customHeight="1">
      <c r="B30" s="42"/>
      <c r="C30" s="43"/>
      <c r="D30" s="43"/>
      <c r="E30" s="43"/>
      <c r="F30" s="31" t="s">
        <v>45</v>
      </c>
      <c r="G30" s="43"/>
      <c r="H30" s="43"/>
      <c r="I30" s="43"/>
      <c r="J30" s="43"/>
      <c r="K30" s="43"/>
      <c r="L30" s="351">
        <v>0.15</v>
      </c>
      <c r="M30" s="352"/>
      <c r="N30" s="352"/>
      <c r="O30" s="352"/>
      <c r="P30" s="352"/>
      <c r="Q30" s="43"/>
      <c r="R30" s="43"/>
      <c r="S30" s="43"/>
      <c r="T30" s="43"/>
      <c r="U30" s="43"/>
      <c r="V30" s="43"/>
      <c r="W30" s="365">
        <f>ROUND(BA54, 2)</f>
        <v>0</v>
      </c>
      <c r="X30" s="352"/>
      <c r="Y30" s="352"/>
      <c r="Z30" s="352"/>
      <c r="AA30" s="352"/>
      <c r="AB30" s="352"/>
      <c r="AC30" s="352"/>
      <c r="AD30" s="352"/>
      <c r="AE30" s="352"/>
      <c r="AF30" s="43"/>
      <c r="AG30" s="43"/>
      <c r="AH30" s="43"/>
      <c r="AI30" s="43"/>
      <c r="AJ30" s="43"/>
      <c r="AK30" s="365">
        <f>ROUND(AW54, 2)</f>
        <v>0</v>
      </c>
      <c r="AL30" s="352"/>
      <c r="AM30" s="352"/>
      <c r="AN30" s="352"/>
      <c r="AO30" s="352"/>
      <c r="AP30" s="43"/>
      <c r="AQ30" s="43"/>
      <c r="AR30" s="44"/>
      <c r="BE30" s="380"/>
    </row>
    <row r="31" spans="1:71" s="3" customFormat="1" ht="14.45" hidden="1" customHeight="1">
      <c r="B31" s="42"/>
      <c r="C31" s="43"/>
      <c r="D31" s="43"/>
      <c r="E31" s="43"/>
      <c r="F31" s="31" t="s">
        <v>46</v>
      </c>
      <c r="G31" s="43"/>
      <c r="H31" s="43"/>
      <c r="I31" s="43"/>
      <c r="J31" s="43"/>
      <c r="K31" s="43"/>
      <c r="L31" s="351">
        <v>0.21</v>
      </c>
      <c r="M31" s="352"/>
      <c r="N31" s="352"/>
      <c r="O31" s="352"/>
      <c r="P31" s="352"/>
      <c r="Q31" s="43"/>
      <c r="R31" s="43"/>
      <c r="S31" s="43"/>
      <c r="T31" s="43"/>
      <c r="U31" s="43"/>
      <c r="V31" s="43"/>
      <c r="W31" s="365">
        <f>ROUND(BB54, 2)</f>
        <v>0</v>
      </c>
      <c r="X31" s="352"/>
      <c r="Y31" s="352"/>
      <c r="Z31" s="352"/>
      <c r="AA31" s="352"/>
      <c r="AB31" s="352"/>
      <c r="AC31" s="352"/>
      <c r="AD31" s="352"/>
      <c r="AE31" s="352"/>
      <c r="AF31" s="43"/>
      <c r="AG31" s="43"/>
      <c r="AH31" s="43"/>
      <c r="AI31" s="43"/>
      <c r="AJ31" s="43"/>
      <c r="AK31" s="365">
        <v>0</v>
      </c>
      <c r="AL31" s="352"/>
      <c r="AM31" s="352"/>
      <c r="AN31" s="352"/>
      <c r="AO31" s="352"/>
      <c r="AP31" s="43"/>
      <c r="AQ31" s="43"/>
      <c r="AR31" s="44"/>
      <c r="BE31" s="380"/>
    </row>
    <row r="32" spans="1:71" s="3" customFormat="1" ht="14.45" hidden="1" customHeight="1">
      <c r="B32" s="42"/>
      <c r="C32" s="43"/>
      <c r="D32" s="43"/>
      <c r="E32" s="43"/>
      <c r="F32" s="31" t="s">
        <v>47</v>
      </c>
      <c r="G32" s="43"/>
      <c r="H32" s="43"/>
      <c r="I32" s="43"/>
      <c r="J32" s="43"/>
      <c r="K32" s="43"/>
      <c r="L32" s="351">
        <v>0.15</v>
      </c>
      <c r="M32" s="352"/>
      <c r="N32" s="352"/>
      <c r="O32" s="352"/>
      <c r="P32" s="352"/>
      <c r="Q32" s="43"/>
      <c r="R32" s="43"/>
      <c r="S32" s="43"/>
      <c r="T32" s="43"/>
      <c r="U32" s="43"/>
      <c r="V32" s="43"/>
      <c r="W32" s="365">
        <f>ROUND(BC54, 2)</f>
        <v>0</v>
      </c>
      <c r="X32" s="352"/>
      <c r="Y32" s="352"/>
      <c r="Z32" s="352"/>
      <c r="AA32" s="352"/>
      <c r="AB32" s="352"/>
      <c r="AC32" s="352"/>
      <c r="AD32" s="352"/>
      <c r="AE32" s="352"/>
      <c r="AF32" s="43"/>
      <c r="AG32" s="43"/>
      <c r="AH32" s="43"/>
      <c r="AI32" s="43"/>
      <c r="AJ32" s="43"/>
      <c r="AK32" s="365">
        <v>0</v>
      </c>
      <c r="AL32" s="352"/>
      <c r="AM32" s="352"/>
      <c r="AN32" s="352"/>
      <c r="AO32" s="352"/>
      <c r="AP32" s="43"/>
      <c r="AQ32" s="43"/>
      <c r="AR32" s="44"/>
      <c r="BE32" s="380"/>
    </row>
    <row r="33" spans="1:57" s="3" customFormat="1" ht="14.45" hidden="1" customHeight="1">
      <c r="B33" s="42"/>
      <c r="C33" s="43"/>
      <c r="D33" s="43"/>
      <c r="E33" s="43"/>
      <c r="F33" s="31" t="s">
        <v>48</v>
      </c>
      <c r="G33" s="43"/>
      <c r="H33" s="43"/>
      <c r="I33" s="43"/>
      <c r="J33" s="43"/>
      <c r="K33" s="43"/>
      <c r="L33" s="351">
        <v>0</v>
      </c>
      <c r="M33" s="352"/>
      <c r="N33" s="352"/>
      <c r="O33" s="352"/>
      <c r="P33" s="352"/>
      <c r="Q33" s="43"/>
      <c r="R33" s="43"/>
      <c r="S33" s="43"/>
      <c r="T33" s="43"/>
      <c r="U33" s="43"/>
      <c r="V33" s="43"/>
      <c r="W33" s="365">
        <f>ROUND(BD54, 2)</f>
        <v>0</v>
      </c>
      <c r="X33" s="352"/>
      <c r="Y33" s="352"/>
      <c r="Z33" s="352"/>
      <c r="AA33" s="352"/>
      <c r="AB33" s="352"/>
      <c r="AC33" s="352"/>
      <c r="AD33" s="352"/>
      <c r="AE33" s="352"/>
      <c r="AF33" s="43"/>
      <c r="AG33" s="43"/>
      <c r="AH33" s="43"/>
      <c r="AI33" s="43"/>
      <c r="AJ33" s="43"/>
      <c r="AK33" s="365">
        <v>0</v>
      </c>
      <c r="AL33" s="352"/>
      <c r="AM33" s="352"/>
      <c r="AN33" s="352"/>
      <c r="AO33" s="352"/>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49</v>
      </c>
      <c r="E35" s="47"/>
      <c r="F35" s="47"/>
      <c r="G35" s="47"/>
      <c r="H35" s="47"/>
      <c r="I35" s="47"/>
      <c r="J35" s="47"/>
      <c r="K35" s="47"/>
      <c r="L35" s="47"/>
      <c r="M35" s="47"/>
      <c r="N35" s="47"/>
      <c r="O35" s="47"/>
      <c r="P35" s="47"/>
      <c r="Q35" s="47"/>
      <c r="R35" s="47"/>
      <c r="S35" s="47"/>
      <c r="T35" s="48" t="s">
        <v>50</v>
      </c>
      <c r="U35" s="47"/>
      <c r="V35" s="47"/>
      <c r="W35" s="47"/>
      <c r="X35" s="366" t="s">
        <v>51</v>
      </c>
      <c r="Y35" s="367"/>
      <c r="Z35" s="367"/>
      <c r="AA35" s="367"/>
      <c r="AB35" s="367"/>
      <c r="AC35" s="47"/>
      <c r="AD35" s="47"/>
      <c r="AE35" s="47"/>
      <c r="AF35" s="47"/>
      <c r="AG35" s="47"/>
      <c r="AH35" s="47"/>
      <c r="AI35" s="47"/>
      <c r="AJ35" s="47"/>
      <c r="AK35" s="368">
        <f>SUM(AK26:AK33)</f>
        <v>0</v>
      </c>
      <c r="AL35" s="367"/>
      <c r="AM35" s="367"/>
      <c r="AN35" s="367"/>
      <c r="AO35" s="369"/>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2019-035</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62" t="str">
        <f>K6</f>
        <v>Stavební úpravy sociálního zařízení v objektu ISŠT Mělník - internát, stravovací provoz, admin. část a tělocvična</v>
      </c>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21</v>
      </c>
      <c r="D47" s="38"/>
      <c r="E47" s="38"/>
      <c r="F47" s="38"/>
      <c r="G47" s="38"/>
      <c r="H47" s="38"/>
      <c r="I47" s="38"/>
      <c r="J47" s="38"/>
      <c r="K47" s="38"/>
      <c r="L47" s="60" t="str">
        <f>IF(K8="","",K8)</f>
        <v>Mělník</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364" t="str">
        <f>IF(AN8= "","",AN8)</f>
        <v>24. 6. 2019</v>
      </c>
      <c r="AN47" s="364"/>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4.85" customHeight="1">
      <c r="A49" s="36"/>
      <c r="B49" s="37"/>
      <c r="C49" s="31" t="s">
        <v>25</v>
      </c>
      <c r="D49" s="38"/>
      <c r="E49" s="38"/>
      <c r="F49" s="38"/>
      <c r="G49" s="38"/>
      <c r="H49" s="38"/>
      <c r="I49" s="38"/>
      <c r="J49" s="38"/>
      <c r="K49" s="38"/>
      <c r="L49" s="54" t="str">
        <f>IF(E11= "","",E11)</f>
        <v>Integrovaná střední škola technická Mělník, p.o.</v>
      </c>
      <c r="M49" s="38"/>
      <c r="N49" s="38"/>
      <c r="O49" s="38"/>
      <c r="P49" s="38"/>
      <c r="Q49" s="38"/>
      <c r="R49" s="38"/>
      <c r="S49" s="38"/>
      <c r="T49" s="38"/>
      <c r="U49" s="38"/>
      <c r="V49" s="38"/>
      <c r="W49" s="38"/>
      <c r="X49" s="38"/>
      <c r="Y49" s="38"/>
      <c r="Z49" s="38"/>
      <c r="AA49" s="38"/>
      <c r="AB49" s="38"/>
      <c r="AC49" s="38"/>
      <c r="AD49" s="38"/>
      <c r="AE49" s="38"/>
      <c r="AF49" s="38"/>
      <c r="AG49" s="38"/>
      <c r="AH49" s="38"/>
      <c r="AI49" s="31" t="s">
        <v>33</v>
      </c>
      <c r="AJ49" s="38"/>
      <c r="AK49" s="38"/>
      <c r="AL49" s="38"/>
      <c r="AM49" s="360" t="str">
        <f>IF(E17="","",E17)</f>
        <v xml:space="preserve"> </v>
      </c>
      <c r="AN49" s="361"/>
      <c r="AO49" s="361"/>
      <c r="AP49" s="361"/>
      <c r="AQ49" s="38"/>
      <c r="AR49" s="41"/>
      <c r="AS49" s="354" t="s">
        <v>53</v>
      </c>
      <c r="AT49" s="355"/>
      <c r="AU49" s="62"/>
      <c r="AV49" s="62"/>
      <c r="AW49" s="62"/>
      <c r="AX49" s="62"/>
      <c r="AY49" s="62"/>
      <c r="AZ49" s="62"/>
      <c r="BA49" s="62"/>
      <c r="BB49" s="62"/>
      <c r="BC49" s="62"/>
      <c r="BD49" s="63"/>
      <c r="BE49" s="36"/>
    </row>
    <row r="50" spans="1:91" s="2" customFormat="1" ht="14.85" customHeight="1">
      <c r="A50" s="36"/>
      <c r="B50" s="37"/>
      <c r="C50" s="31" t="s">
        <v>31</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36</v>
      </c>
      <c r="AJ50" s="38"/>
      <c r="AK50" s="38"/>
      <c r="AL50" s="38"/>
      <c r="AM50" s="360" t="str">
        <f>IF(E20="","",E20)</f>
        <v xml:space="preserve"> </v>
      </c>
      <c r="AN50" s="361"/>
      <c r="AO50" s="361"/>
      <c r="AP50" s="361"/>
      <c r="AQ50" s="38"/>
      <c r="AR50" s="41"/>
      <c r="AS50" s="356"/>
      <c r="AT50" s="357"/>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58"/>
      <c r="AT51" s="359"/>
      <c r="AU51" s="66"/>
      <c r="AV51" s="66"/>
      <c r="AW51" s="66"/>
      <c r="AX51" s="66"/>
      <c r="AY51" s="66"/>
      <c r="AZ51" s="66"/>
      <c r="BA51" s="66"/>
      <c r="BB51" s="66"/>
      <c r="BC51" s="66"/>
      <c r="BD51" s="67"/>
      <c r="BE51" s="36"/>
    </row>
    <row r="52" spans="1:91" s="2" customFormat="1" ht="29.25" customHeight="1">
      <c r="A52" s="36"/>
      <c r="B52" s="37"/>
      <c r="C52" s="344" t="s">
        <v>54</v>
      </c>
      <c r="D52" s="345"/>
      <c r="E52" s="345"/>
      <c r="F52" s="345"/>
      <c r="G52" s="345"/>
      <c r="H52" s="68"/>
      <c r="I52" s="346" t="s">
        <v>55</v>
      </c>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53" t="s">
        <v>56</v>
      </c>
      <c r="AH52" s="345"/>
      <c r="AI52" s="345"/>
      <c r="AJ52" s="345"/>
      <c r="AK52" s="345"/>
      <c r="AL52" s="345"/>
      <c r="AM52" s="345"/>
      <c r="AN52" s="346" t="s">
        <v>57</v>
      </c>
      <c r="AO52" s="345"/>
      <c r="AP52" s="345"/>
      <c r="AQ52" s="69" t="s">
        <v>58</v>
      </c>
      <c r="AR52" s="41"/>
      <c r="AS52" s="70" t="s">
        <v>59</v>
      </c>
      <c r="AT52" s="71" t="s">
        <v>60</v>
      </c>
      <c r="AU52" s="71" t="s">
        <v>61</v>
      </c>
      <c r="AV52" s="71" t="s">
        <v>62</v>
      </c>
      <c r="AW52" s="71" t="s">
        <v>63</v>
      </c>
      <c r="AX52" s="71" t="s">
        <v>64</v>
      </c>
      <c r="AY52" s="71" t="s">
        <v>65</v>
      </c>
      <c r="AZ52" s="71" t="s">
        <v>66</v>
      </c>
      <c r="BA52" s="71" t="s">
        <v>67</v>
      </c>
      <c r="BB52" s="71" t="s">
        <v>68</v>
      </c>
      <c r="BC52" s="71" t="s">
        <v>69</v>
      </c>
      <c r="BD52" s="72" t="s">
        <v>70</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71</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49">
        <f>ROUND(SUM(AG55:AG57),2)</f>
        <v>0</v>
      </c>
      <c r="AH54" s="349"/>
      <c r="AI54" s="349"/>
      <c r="AJ54" s="349"/>
      <c r="AK54" s="349"/>
      <c r="AL54" s="349"/>
      <c r="AM54" s="349"/>
      <c r="AN54" s="350">
        <f>SUM(AG54,AT54)</f>
        <v>0</v>
      </c>
      <c r="AO54" s="350"/>
      <c r="AP54" s="350"/>
      <c r="AQ54" s="80" t="s">
        <v>19</v>
      </c>
      <c r="AR54" s="81"/>
      <c r="AS54" s="82">
        <f>ROUND(SUM(AS55:AS57),2)</f>
        <v>0</v>
      </c>
      <c r="AT54" s="83">
        <f>ROUND(SUM(AV54:AW54),2)</f>
        <v>0</v>
      </c>
      <c r="AU54" s="84">
        <f>ROUND(SUM(AU55:AU57),5)</f>
        <v>0</v>
      </c>
      <c r="AV54" s="83">
        <f>ROUND(AZ54*L29,2)</f>
        <v>0</v>
      </c>
      <c r="AW54" s="83">
        <f>ROUND(BA54*L30,2)</f>
        <v>0</v>
      </c>
      <c r="AX54" s="83">
        <f>ROUND(BB54*L29,2)</f>
        <v>0</v>
      </c>
      <c r="AY54" s="83">
        <f>ROUND(BC54*L30,2)</f>
        <v>0</v>
      </c>
      <c r="AZ54" s="83">
        <f>ROUND(SUM(AZ55:AZ57),2)</f>
        <v>0</v>
      </c>
      <c r="BA54" s="83">
        <f>ROUND(SUM(BA55:BA57),2)</f>
        <v>0</v>
      </c>
      <c r="BB54" s="83">
        <f>ROUND(SUM(BB55:BB57),2)</f>
        <v>0</v>
      </c>
      <c r="BC54" s="83">
        <f>ROUND(SUM(BC55:BC57),2)</f>
        <v>0</v>
      </c>
      <c r="BD54" s="85">
        <f>ROUND(SUM(BD55:BD57),2)</f>
        <v>0</v>
      </c>
      <c r="BS54" s="86" t="s">
        <v>72</v>
      </c>
      <c r="BT54" s="86" t="s">
        <v>73</v>
      </c>
      <c r="BU54" s="87" t="s">
        <v>74</v>
      </c>
      <c r="BV54" s="86" t="s">
        <v>75</v>
      </c>
      <c r="BW54" s="86" t="s">
        <v>5</v>
      </c>
      <c r="BX54" s="86" t="s">
        <v>76</v>
      </c>
      <c r="CL54" s="86" t="s">
        <v>19</v>
      </c>
    </row>
    <row r="55" spans="1:91" s="7" customFormat="1" ht="27.6" customHeight="1">
      <c r="A55" s="88" t="s">
        <v>77</v>
      </c>
      <c r="B55" s="89"/>
      <c r="C55" s="90"/>
      <c r="D55" s="343" t="s">
        <v>78</v>
      </c>
      <c r="E55" s="343"/>
      <c r="F55" s="343"/>
      <c r="G55" s="343"/>
      <c r="H55" s="343"/>
      <c r="I55" s="91"/>
      <c r="J55" s="343" t="s">
        <v>79</v>
      </c>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7">
        <f>'SO 01 - Sociální zařízení...'!J30</f>
        <v>0</v>
      </c>
      <c r="AH55" s="348"/>
      <c r="AI55" s="348"/>
      <c r="AJ55" s="348"/>
      <c r="AK55" s="348"/>
      <c r="AL55" s="348"/>
      <c r="AM55" s="348"/>
      <c r="AN55" s="347">
        <f>SUM(AG55,AT55)</f>
        <v>0</v>
      </c>
      <c r="AO55" s="348"/>
      <c r="AP55" s="348"/>
      <c r="AQ55" s="92" t="s">
        <v>80</v>
      </c>
      <c r="AR55" s="93"/>
      <c r="AS55" s="94">
        <v>0</v>
      </c>
      <c r="AT55" s="95">
        <f>ROUND(SUM(AV55:AW55),2)</f>
        <v>0</v>
      </c>
      <c r="AU55" s="96">
        <f>'SO 01 - Sociální zařízení...'!P101</f>
        <v>0</v>
      </c>
      <c r="AV55" s="95">
        <f>'SO 01 - Sociální zařízení...'!J33</f>
        <v>0</v>
      </c>
      <c r="AW55" s="95">
        <f>'SO 01 - Sociální zařízení...'!J34</f>
        <v>0</v>
      </c>
      <c r="AX55" s="95">
        <f>'SO 01 - Sociální zařízení...'!J35</f>
        <v>0</v>
      </c>
      <c r="AY55" s="95">
        <f>'SO 01 - Sociální zařízení...'!J36</f>
        <v>0</v>
      </c>
      <c r="AZ55" s="95">
        <f>'SO 01 - Sociální zařízení...'!F33</f>
        <v>0</v>
      </c>
      <c r="BA55" s="95">
        <f>'SO 01 - Sociální zařízení...'!F34</f>
        <v>0</v>
      </c>
      <c r="BB55" s="95">
        <f>'SO 01 - Sociální zařízení...'!F35</f>
        <v>0</v>
      </c>
      <c r="BC55" s="95">
        <f>'SO 01 - Sociální zařízení...'!F36</f>
        <v>0</v>
      </c>
      <c r="BD55" s="97">
        <f>'SO 01 - Sociální zařízení...'!F37</f>
        <v>0</v>
      </c>
      <c r="BT55" s="98" t="s">
        <v>81</v>
      </c>
      <c r="BV55" s="98" t="s">
        <v>75</v>
      </c>
      <c r="BW55" s="98" t="s">
        <v>82</v>
      </c>
      <c r="BX55" s="98" t="s">
        <v>5</v>
      </c>
      <c r="CL55" s="98" t="s">
        <v>19</v>
      </c>
      <c r="CM55" s="98" t="s">
        <v>83</v>
      </c>
    </row>
    <row r="56" spans="1:91" s="7" customFormat="1" ht="27.6" customHeight="1">
      <c r="A56" s="88" t="s">
        <v>77</v>
      </c>
      <c r="B56" s="89"/>
      <c r="C56" s="90"/>
      <c r="D56" s="343" t="s">
        <v>84</v>
      </c>
      <c r="E56" s="343"/>
      <c r="F56" s="343"/>
      <c r="G56" s="343"/>
      <c r="H56" s="343"/>
      <c r="I56" s="91"/>
      <c r="J56" s="343" t="s">
        <v>85</v>
      </c>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7">
        <f>'SO 02 - Venkovní rampa'!J30</f>
        <v>0</v>
      </c>
      <c r="AH56" s="348"/>
      <c r="AI56" s="348"/>
      <c r="AJ56" s="348"/>
      <c r="AK56" s="348"/>
      <c r="AL56" s="348"/>
      <c r="AM56" s="348"/>
      <c r="AN56" s="347">
        <f>SUM(AG56,AT56)</f>
        <v>0</v>
      </c>
      <c r="AO56" s="348"/>
      <c r="AP56" s="348"/>
      <c r="AQ56" s="92" t="s">
        <v>80</v>
      </c>
      <c r="AR56" s="93"/>
      <c r="AS56" s="94">
        <v>0</v>
      </c>
      <c r="AT56" s="95">
        <f>ROUND(SUM(AV56:AW56),2)</f>
        <v>0</v>
      </c>
      <c r="AU56" s="96">
        <f>'SO 02 - Venkovní rampa'!P95</f>
        <v>0</v>
      </c>
      <c r="AV56" s="95">
        <f>'SO 02 - Venkovní rampa'!J33</f>
        <v>0</v>
      </c>
      <c r="AW56" s="95">
        <f>'SO 02 - Venkovní rampa'!J34</f>
        <v>0</v>
      </c>
      <c r="AX56" s="95">
        <f>'SO 02 - Venkovní rampa'!J35</f>
        <v>0</v>
      </c>
      <c r="AY56" s="95">
        <f>'SO 02 - Venkovní rampa'!J36</f>
        <v>0</v>
      </c>
      <c r="AZ56" s="95">
        <f>'SO 02 - Venkovní rampa'!F33</f>
        <v>0</v>
      </c>
      <c r="BA56" s="95">
        <f>'SO 02 - Venkovní rampa'!F34</f>
        <v>0</v>
      </c>
      <c r="BB56" s="95">
        <f>'SO 02 - Venkovní rampa'!F35</f>
        <v>0</v>
      </c>
      <c r="BC56" s="95">
        <f>'SO 02 - Venkovní rampa'!F36</f>
        <v>0</v>
      </c>
      <c r="BD56" s="97">
        <f>'SO 02 - Venkovní rampa'!F37</f>
        <v>0</v>
      </c>
      <c r="BT56" s="98" t="s">
        <v>81</v>
      </c>
      <c r="BV56" s="98" t="s">
        <v>75</v>
      </c>
      <c r="BW56" s="98" t="s">
        <v>86</v>
      </c>
      <c r="BX56" s="98" t="s">
        <v>5</v>
      </c>
      <c r="CL56" s="98" t="s">
        <v>19</v>
      </c>
      <c r="CM56" s="98" t="s">
        <v>83</v>
      </c>
    </row>
    <row r="57" spans="1:91" s="7" customFormat="1" ht="27.6" customHeight="1">
      <c r="A57" s="88" t="s">
        <v>77</v>
      </c>
      <c r="B57" s="89"/>
      <c r="C57" s="90"/>
      <c r="D57" s="343" t="s">
        <v>87</v>
      </c>
      <c r="E57" s="343"/>
      <c r="F57" s="343"/>
      <c r="G57" s="343"/>
      <c r="H57" s="343"/>
      <c r="I57" s="91"/>
      <c r="J57" s="343" t="s">
        <v>88</v>
      </c>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7">
        <f>'SO 03 - Vnitřní rampa'!J30</f>
        <v>0</v>
      </c>
      <c r="AH57" s="348"/>
      <c r="AI57" s="348"/>
      <c r="AJ57" s="348"/>
      <c r="AK57" s="348"/>
      <c r="AL57" s="348"/>
      <c r="AM57" s="348"/>
      <c r="AN57" s="347">
        <f>SUM(AG57,AT57)</f>
        <v>0</v>
      </c>
      <c r="AO57" s="348"/>
      <c r="AP57" s="348"/>
      <c r="AQ57" s="92" t="s">
        <v>80</v>
      </c>
      <c r="AR57" s="93"/>
      <c r="AS57" s="99">
        <v>0</v>
      </c>
      <c r="AT57" s="100">
        <f>ROUND(SUM(AV57:AW57),2)</f>
        <v>0</v>
      </c>
      <c r="AU57" s="101">
        <f>'SO 03 - Vnitřní rampa'!P92</f>
        <v>0</v>
      </c>
      <c r="AV57" s="100">
        <f>'SO 03 - Vnitřní rampa'!J33</f>
        <v>0</v>
      </c>
      <c r="AW57" s="100">
        <f>'SO 03 - Vnitřní rampa'!J34</f>
        <v>0</v>
      </c>
      <c r="AX57" s="100">
        <f>'SO 03 - Vnitřní rampa'!J35</f>
        <v>0</v>
      </c>
      <c r="AY57" s="100">
        <f>'SO 03 - Vnitřní rampa'!J36</f>
        <v>0</v>
      </c>
      <c r="AZ57" s="100">
        <f>'SO 03 - Vnitřní rampa'!F33</f>
        <v>0</v>
      </c>
      <c r="BA57" s="100">
        <f>'SO 03 - Vnitřní rampa'!F34</f>
        <v>0</v>
      </c>
      <c r="BB57" s="100">
        <f>'SO 03 - Vnitřní rampa'!F35</f>
        <v>0</v>
      </c>
      <c r="BC57" s="100">
        <f>'SO 03 - Vnitřní rampa'!F36</f>
        <v>0</v>
      </c>
      <c r="BD57" s="102">
        <f>'SO 03 - Vnitřní rampa'!F37</f>
        <v>0</v>
      </c>
      <c r="BT57" s="98" t="s">
        <v>81</v>
      </c>
      <c r="BV57" s="98" t="s">
        <v>75</v>
      </c>
      <c r="BW57" s="98" t="s">
        <v>89</v>
      </c>
      <c r="BX57" s="98" t="s">
        <v>5</v>
      </c>
      <c r="CL57" s="98" t="s">
        <v>19</v>
      </c>
      <c r="CM57" s="98" t="s">
        <v>83</v>
      </c>
    </row>
    <row r="58" spans="1:91" s="2" customFormat="1" ht="30" customHeight="1">
      <c r="A58" s="36"/>
      <c r="B58" s="3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41"/>
      <c r="AS58" s="36"/>
      <c r="AT58" s="36"/>
      <c r="AU58" s="36"/>
      <c r="AV58" s="36"/>
      <c r="AW58" s="36"/>
      <c r="AX58" s="36"/>
      <c r="AY58" s="36"/>
      <c r="AZ58" s="36"/>
      <c r="BA58" s="36"/>
      <c r="BB58" s="36"/>
      <c r="BC58" s="36"/>
      <c r="BD58" s="36"/>
      <c r="BE58" s="36"/>
    </row>
    <row r="59" spans="1:91" s="2" customFormat="1" ht="6.95" customHeight="1">
      <c r="A59" s="36"/>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41"/>
      <c r="AS59" s="36"/>
      <c r="AT59" s="36"/>
      <c r="AU59" s="36"/>
      <c r="AV59" s="36"/>
      <c r="AW59" s="36"/>
      <c r="AX59" s="36"/>
      <c r="AY59" s="36"/>
      <c r="AZ59" s="36"/>
      <c r="BA59" s="36"/>
      <c r="BB59" s="36"/>
      <c r="BC59" s="36"/>
      <c r="BD59" s="36"/>
      <c r="BE59" s="36"/>
    </row>
  </sheetData>
  <sheetProtection algorithmName="SHA-512" hashValue="BBJgtD9V2EDHMCBEOmRT1893wHPNT9YPD5wJ6tBCGjntTR7S3OLY013Gt1u8p/Z+TjdniLm2YtxcAUlKhSz5mw==" saltValue="GfnxWzPKLOujfdlk5JqLmzDYDnY16Kd0vbwfqcyuytIOhPx+vNn3KDDe4UO234yC8CLMp7JWdyxrnb22I/dWcg==" spinCount="100000" sheet="1" objects="1" scenarios="1" formatColumns="0" formatRows="0"/>
  <mergeCells count="50">
    <mergeCell ref="L31:P31"/>
    <mergeCell ref="L32:P32"/>
    <mergeCell ref="W31:AE31"/>
    <mergeCell ref="BE5:BE32"/>
    <mergeCell ref="AK26:AO26"/>
    <mergeCell ref="W29:AE29"/>
    <mergeCell ref="AK29:AO29"/>
    <mergeCell ref="W30:AE30"/>
    <mergeCell ref="AK30:AO30"/>
    <mergeCell ref="AK31:AO31"/>
    <mergeCell ref="W32:AE32"/>
    <mergeCell ref="AK32:AO32"/>
    <mergeCell ref="L28:P28"/>
    <mergeCell ref="W28:AE28"/>
    <mergeCell ref="AK28:AO28"/>
    <mergeCell ref="L29:P29"/>
    <mergeCell ref="L30:P30"/>
    <mergeCell ref="AR2:BE2"/>
    <mergeCell ref="K5:AO5"/>
    <mergeCell ref="K6:AO6"/>
    <mergeCell ref="E14:AJ14"/>
    <mergeCell ref="E23:AN23"/>
    <mergeCell ref="AS49:AT51"/>
    <mergeCell ref="AM50:AP50"/>
    <mergeCell ref="L45:AO45"/>
    <mergeCell ref="AM47:AN47"/>
    <mergeCell ref="AM49:AP49"/>
    <mergeCell ref="L33:P33"/>
    <mergeCell ref="AN52:AP52"/>
    <mergeCell ref="AG52:AM52"/>
    <mergeCell ref="AN55:AP55"/>
    <mergeCell ref="AG55:AM55"/>
    <mergeCell ref="W33:AE33"/>
    <mergeCell ref="AK33:AO33"/>
    <mergeCell ref="X35:AB35"/>
    <mergeCell ref="AK35:AO35"/>
    <mergeCell ref="AN56:AP56"/>
    <mergeCell ref="AG56:AM56"/>
    <mergeCell ref="AN57:AP57"/>
    <mergeCell ref="AG57:AM57"/>
    <mergeCell ref="AG54:AM54"/>
    <mergeCell ref="AN54:AP54"/>
    <mergeCell ref="D57:H57"/>
    <mergeCell ref="J57:AF57"/>
    <mergeCell ref="C52:G52"/>
    <mergeCell ref="I52:AF52"/>
    <mergeCell ref="D55:H55"/>
    <mergeCell ref="J55:AF55"/>
    <mergeCell ref="D56:H56"/>
    <mergeCell ref="J56:AF56"/>
  </mergeCells>
  <hyperlinks>
    <hyperlink ref="A55" location="'SO 01 - Sociální zařízení...'!C2" display="/"/>
    <hyperlink ref="A56" location="'SO 02 - Venkovní rampa'!C2" display="/"/>
    <hyperlink ref="A57" location="'SO 03 - Vnitřní rampa'!C2" display="/"/>
  </hyperlinks>
  <printOptions horizontalCentered="1"/>
  <pageMargins left="0.39370078740157483" right="0.39370078740157483" top="0.39370078740157483" bottom="0.39370078740157483" header="0" footer="0"/>
  <pageSetup paperSize="9" scale="79" fitToHeight="100" orientation="portrait"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9"/>
  <sheetViews>
    <sheetView showGridLines="0" topLeftCell="A89" workbookViewId="0">
      <selection activeCell="I104" sqref="I104"/>
    </sheetView>
  </sheetViews>
  <sheetFormatPr defaultRowHeight="11.25"/>
  <cols>
    <col min="1" max="1" width="7.1640625" style="1" customWidth="1"/>
    <col min="2" max="2" width="1.5" style="1" customWidth="1"/>
    <col min="3" max="3" width="3.5" style="1" customWidth="1"/>
    <col min="4" max="4" width="3.6640625" style="1" customWidth="1"/>
    <col min="5" max="5" width="14.6640625" style="1" customWidth="1"/>
    <col min="6" max="6" width="43.5" style="1" customWidth="1"/>
    <col min="7" max="7" width="6" style="1" customWidth="1"/>
    <col min="8" max="8" width="9.83203125" style="1" customWidth="1"/>
    <col min="9" max="9" width="17.33203125" style="103"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03"/>
      <c r="L2" s="370"/>
      <c r="M2" s="370"/>
      <c r="N2" s="370"/>
      <c r="O2" s="370"/>
      <c r="P2" s="370"/>
      <c r="Q2" s="370"/>
      <c r="R2" s="370"/>
      <c r="S2" s="370"/>
      <c r="T2" s="370"/>
      <c r="U2" s="370"/>
      <c r="V2" s="370"/>
      <c r="AT2" s="19" t="s">
        <v>82</v>
      </c>
    </row>
    <row r="3" spans="1:46" s="1" customFormat="1" ht="6.95" customHeight="1">
      <c r="B3" s="104"/>
      <c r="C3" s="105"/>
      <c r="D3" s="105"/>
      <c r="E3" s="105"/>
      <c r="F3" s="105"/>
      <c r="G3" s="105"/>
      <c r="H3" s="105"/>
      <c r="I3" s="106"/>
      <c r="J3" s="105"/>
      <c r="K3" s="105"/>
      <c r="L3" s="22"/>
      <c r="AT3" s="19" t="s">
        <v>83</v>
      </c>
    </row>
    <row r="4" spans="1:46" s="1" customFormat="1" ht="24.95" customHeight="1">
      <c r="B4" s="22"/>
      <c r="D4" s="107" t="s">
        <v>90</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23.85" customHeight="1">
      <c r="B7" s="22"/>
      <c r="E7" s="386" t="str">
        <f>'Rekapitulace stavby'!K6</f>
        <v>Stavební úpravy sociálního zařízení v objektu ISŠT Mělník - internát, stravovací provoz, admin. část a tělocvična</v>
      </c>
      <c r="F7" s="387"/>
      <c r="G7" s="387"/>
      <c r="H7" s="387"/>
      <c r="I7" s="103"/>
      <c r="L7" s="22"/>
    </row>
    <row r="8" spans="1:46" s="2" customFormat="1" ht="12" customHeight="1">
      <c r="A8" s="36"/>
      <c r="B8" s="41"/>
      <c r="C8" s="36"/>
      <c r="D8" s="109" t="s">
        <v>91</v>
      </c>
      <c r="E8" s="36"/>
      <c r="F8" s="36"/>
      <c r="G8" s="36"/>
      <c r="H8" s="36"/>
      <c r="I8" s="110"/>
      <c r="J8" s="36"/>
      <c r="K8" s="36"/>
      <c r="L8" s="111"/>
      <c r="S8" s="36"/>
      <c r="T8" s="36"/>
      <c r="U8" s="36"/>
      <c r="V8" s="36"/>
      <c r="W8" s="36"/>
      <c r="X8" s="36"/>
      <c r="Y8" s="36"/>
      <c r="Z8" s="36"/>
      <c r="AA8" s="36"/>
      <c r="AB8" s="36"/>
      <c r="AC8" s="36"/>
      <c r="AD8" s="36"/>
      <c r="AE8" s="36"/>
    </row>
    <row r="9" spans="1:46" s="2" customFormat="1" ht="15" customHeight="1">
      <c r="A9" s="36"/>
      <c r="B9" s="41"/>
      <c r="C9" s="36"/>
      <c r="D9" s="36"/>
      <c r="E9" s="388" t="s">
        <v>92</v>
      </c>
      <c r="F9" s="389"/>
      <c r="G9" s="389"/>
      <c r="H9" s="389"/>
      <c r="I9" s="110"/>
      <c r="J9" s="36"/>
      <c r="K9" s="36"/>
      <c r="L9" s="111"/>
      <c r="S9" s="36"/>
      <c r="T9" s="36"/>
      <c r="U9" s="36"/>
      <c r="V9" s="36"/>
      <c r="W9" s="36"/>
      <c r="X9" s="36"/>
      <c r="Y9" s="36"/>
      <c r="Z9" s="36"/>
      <c r="AA9" s="36"/>
      <c r="AB9" s="36"/>
      <c r="AC9" s="36"/>
      <c r="AD9" s="36"/>
      <c r="AE9" s="36"/>
    </row>
    <row r="10" spans="1:46" s="2" customFormat="1">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24. 6. 2019</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27</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28</v>
      </c>
      <c r="F15" s="36"/>
      <c r="G15" s="36"/>
      <c r="H15" s="36"/>
      <c r="I15" s="113" t="s">
        <v>29</v>
      </c>
      <c r="J15" s="112" t="s">
        <v>30</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31</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3" t="s">
        <v>29</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33</v>
      </c>
      <c r="E20" s="36"/>
      <c r="F20" s="36"/>
      <c r="G20" s="36"/>
      <c r="H20" s="36"/>
      <c r="I20" s="113" t="s">
        <v>26</v>
      </c>
      <c r="J20" s="112" t="str">
        <f>IF('Rekapitulace stavby'!AN16="","",'Rekapitulace stavby'!AN16)</f>
        <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tr">
        <f>IF('Rekapitulace stavby'!E17="","",'Rekapitulace stavby'!E17)</f>
        <v xml:space="preserve"> </v>
      </c>
      <c r="F21" s="36"/>
      <c r="G21" s="36"/>
      <c r="H21" s="36"/>
      <c r="I21" s="113" t="s">
        <v>29</v>
      </c>
      <c r="J21" s="112" t="str">
        <f>IF('Rekapitulace stavby'!AN17="","",'Rekapitulace stavby'!AN17)</f>
        <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36</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29</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37</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5" customHeight="1">
      <c r="A27" s="115"/>
      <c r="B27" s="116"/>
      <c r="C27" s="115"/>
      <c r="D27" s="115"/>
      <c r="E27" s="392" t="s">
        <v>19</v>
      </c>
      <c r="F27" s="392"/>
      <c r="G27" s="392"/>
      <c r="H27" s="392"/>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110"/>
      <c r="J30" s="122">
        <f>ROUND(J101,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4" t="s">
        <v>40</v>
      </c>
      <c r="J32" s="123" t="s">
        <v>42</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43</v>
      </c>
      <c r="E33" s="109" t="s">
        <v>44</v>
      </c>
      <c r="F33" s="126">
        <f>ROUND((SUM(BE101:BE258)),  2)</f>
        <v>0</v>
      </c>
      <c r="G33" s="36"/>
      <c r="H33" s="36"/>
      <c r="I33" s="127">
        <v>0.21</v>
      </c>
      <c r="J33" s="126">
        <f>ROUND(((SUM(BE101:BE258))*I33),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45</v>
      </c>
      <c r="F34" s="126">
        <f>ROUND((SUM(BF101:BF258)),  2)</f>
        <v>0</v>
      </c>
      <c r="G34" s="36"/>
      <c r="H34" s="36"/>
      <c r="I34" s="127">
        <v>0.15</v>
      </c>
      <c r="J34" s="126">
        <f>ROUND(((SUM(BF101:BF258))*I34),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46</v>
      </c>
      <c r="F35" s="126">
        <f>ROUND((SUM(BG101:BG258)),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47</v>
      </c>
      <c r="F36" s="126">
        <f>ROUND((SUM(BH101:BH258)),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48</v>
      </c>
      <c r="F37" s="126">
        <f>ROUND((SUM(BI101:BI258)),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49</v>
      </c>
      <c r="E39" s="130"/>
      <c r="F39" s="130"/>
      <c r="G39" s="131" t="s">
        <v>50</v>
      </c>
      <c r="H39" s="132" t="s">
        <v>51</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23.85" customHeight="1">
      <c r="A48" s="36"/>
      <c r="B48" s="37"/>
      <c r="C48" s="38"/>
      <c r="D48" s="38"/>
      <c r="E48" s="384" t="str">
        <f>E7</f>
        <v>Stavební úpravy sociálního zařízení v objektu ISŠT Mělník - internát, stravovací provoz, admin. část a tělocvična</v>
      </c>
      <c r="F48" s="385"/>
      <c r="G48" s="385"/>
      <c r="H48" s="385"/>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5" customHeight="1">
      <c r="A50" s="36"/>
      <c r="B50" s="37"/>
      <c r="C50" s="38"/>
      <c r="D50" s="38"/>
      <c r="E50" s="362" t="str">
        <f>E9</f>
        <v>SO 01 - Sociální zařízení pro imobilní</v>
      </c>
      <c r="F50" s="383"/>
      <c r="G50" s="383"/>
      <c r="H50" s="383"/>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Mělník</v>
      </c>
      <c r="G52" s="38"/>
      <c r="H52" s="38"/>
      <c r="I52" s="113" t="s">
        <v>23</v>
      </c>
      <c r="J52" s="61" t="str">
        <f>IF(J12="","",J12)</f>
        <v>24. 6. 2019</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4.85" customHeight="1">
      <c r="A54" s="36"/>
      <c r="B54" s="37"/>
      <c r="C54" s="31" t="s">
        <v>25</v>
      </c>
      <c r="D54" s="38"/>
      <c r="E54" s="38"/>
      <c r="F54" s="29" t="str">
        <f>E15</f>
        <v>Integrovaná střední škola technická Mělník, p.o.</v>
      </c>
      <c r="G54" s="38"/>
      <c r="H54" s="38"/>
      <c r="I54" s="113" t="s">
        <v>33</v>
      </c>
      <c r="J54" s="34" t="str">
        <f>E21</f>
        <v xml:space="preserve"> </v>
      </c>
      <c r="K54" s="38"/>
      <c r="L54" s="111"/>
      <c r="S54" s="36"/>
      <c r="T54" s="36"/>
      <c r="U54" s="36"/>
      <c r="V54" s="36"/>
      <c r="W54" s="36"/>
      <c r="X54" s="36"/>
      <c r="Y54" s="36"/>
      <c r="Z54" s="36"/>
      <c r="AA54" s="36"/>
      <c r="AB54" s="36"/>
      <c r="AC54" s="36"/>
      <c r="AD54" s="36"/>
      <c r="AE54" s="36"/>
    </row>
    <row r="55" spans="1:47" s="2" customFormat="1" ht="14.85" customHeight="1">
      <c r="A55" s="36"/>
      <c r="B55" s="37"/>
      <c r="C55" s="31" t="s">
        <v>31</v>
      </c>
      <c r="D55" s="38"/>
      <c r="E55" s="38"/>
      <c r="F55" s="29" t="str">
        <f>IF(E18="","",E18)</f>
        <v>Vyplň údaj</v>
      </c>
      <c r="G55" s="38"/>
      <c r="H55" s="38"/>
      <c r="I55" s="113" t="s">
        <v>36</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94</v>
      </c>
      <c r="D57" s="143"/>
      <c r="E57" s="143"/>
      <c r="F57" s="143"/>
      <c r="G57" s="143"/>
      <c r="H57" s="143"/>
      <c r="I57" s="144"/>
      <c r="J57" s="145" t="s">
        <v>95</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71</v>
      </c>
      <c r="D59" s="38"/>
      <c r="E59" s="38"/>
      <c r="F59" s="38"/>
      <c r="G59" s="38"/>
      <c r="H59" s="38"/>
      <c r="I59" s="110"/>
      <c r="J59" s="79">
        <f>J101</f>
        <v>0</v>
      </c>
      <c r="K59" s="38"/>
      <c r="L59" s="111"/>
      <c r="S59" s="36"/>
      <c r="T59" s="36"/>
      <c r="U59" s="36"/>
      <c r="V59" s="36"/>
      <c r="W59" s="36"/>
      <c r="X59" s="36"/>
      <c r="Y59" s="36"/>
      <c r="Z59" s="36"/>
      <c r="AA59" s="36"/>
      <c r="AB59" s="36"/>
      <c r="AC59" s="36"/>
      <c r="AD59" s="36"/>
      <c r="AE59" s="36"/>
      <c r="AU59" s="19" t="s">
        <v>96</v>
      </c>
    </row>
    <row r="60" spans="1:47" s="9" customFormat="1" ht="24.95" customHeight="1">
      <c r="B60" s="147"/>
      <c r="C60" s="148"/>
      <c r="D60" s="149" t="s">
        <v>97</v>
      </c>
      <c r="E60" s="150"/>
      <c r="F60" s="150"/>
      <c r="G60" s="150"/>
      <c r="H60" s="150"/>
      <c r="I60" s="151"/>
      <c r="J60" s="152">
        <f>J102</f>
        <v>0</v>
      </c>
      <c r="K60" s="148"/>
      <c r="L60" s="153"/>
    </row>
    <row r="61" spans="1:47" s="10" customFormat="1" ht="19.899999999999999" customHeight="1">
      <c r="B61" s="154"/>
      <c r="C61" s="155"/>
      <c r="D61" s="156" t="s">
        <v>98</v>
      </c>
      <c r="E61" s="157"/>
      <c r="F61" s="157"/>
      <c r="G61" s="157"/>
      <c r="H61" s="157"/>
      <c r="I61" s="158"/>
      <c r="J61" s="159">
        <f>J103</f>
        <v>0</v>
      </c>
      <c r="K61" s="155"/>
      <c r="L61" s="160"/>
    </row>
    <row r="62" spans="1:47" s="10" customFormat="1" ht="19.899999999999999" customHeight="1">
      <c r="B62" s="154"/>
      <c r="C62" s="155"/>
      <c r="D62" s="156" t="s">
        <v>99</v>
      </c>
      <c r="E62" s="157"/>
      <c r="F62" s="157"/>
      <c r="G62" s="157"/>
      <c r="H62" s="157"/>
      <c r="I62" s="158"/>
      <c r="J62" s="159">
        <f>J134</f>
        <v>0</v>
      </c>
      <c r="K62" s="155"/>
      <c r="L62" s="160"/>
    </row>
    <row r="63" spans="1:47" s="10" customFormat="1" ht="19.899999999999999" customHeight="1">
      <c r="B63" s="154"/>
      <c r="C63" s="155"/>
      <c r="D63" s="156" t="s">
        <v>100</v>
      </c>
      <c r="E63" s="157"/>
      <c r="F63" s="157"/>
      <c r="G63" s="157"/>
      <c r="H63" s="157"/>
      <c r="I63" s="158"/>
      <c r="J63" s="159">
        <f>J140</f>
        <v>0</v>
      </c>
      <c r="K63" s="155"/>
      <c r="L63" s="160"/>
    </row>
    <row r="64" spans="1:47" s="10" customFormat="1" ht="19.899999999999999" customHeight="1">
      <c r="B64" s="154"/>
      <c r="C64" s="155"/>
      <c r="D64" s="156" t="s">
        <v>101</v>
      </c>
      <c r="E64" s="157"/>
      <c r="F64" s="157"/>
      <c r="G64" s="157"/>
      <c r="H64" s="157"/>
      <c r="I64" s="158"/>
      <c r="J64" s="159">
        <f>J144</f>
        <v>0</v>
      </c>
      <c r="K64" s="155"/>
      <c r="L64" s="160"/>
    </row>
    <row r="65" spans="2:12" s="10" customFormat="1" ht="19.899999999999999" customHeight="1">
      <c r="B65" s="154"/>
      <c r="C65" s="155"/>
      <c r="D65" s="156" t="s">
        <v>102</v>
      </c>
      <c r="E65" s="157"/>
      <c r="F65" s="157"/>
      <c r="G65" s="157"/>
      <c r="H65" s="157"/>
      <c r="I65" s="158"/>
      <c r="J65" s="159">
        <f>J147</f>
        <v>0</v>
      </c>
      <c r="K65" s="155"/>
      <c r="L65" s="160"/>
    </row>
    <row r="66" spans="2:12" s="10" customFormat="1" ht="19.899999999999999" customHeight="1">
      <c r="B66" s="154"/>
      <c r="C66" s="155"/>
      <c r="D66" s="156" t="s">
        <v>103</v>
      </c>
      <c r="E66" s="157"/>
      <c r="F66" s="157"/>
      <c r="G66" s="157"/>
      <c r="H66" s="157"/>
      <c r="I66" s="158"/>
      <c r="J66" s="159">
        <f>J152</f>
        <v>0</v>
      </c>
      <c r="K66" s="155"/>
      <c r="L66" s="160"/>
    </row>
    <row r="67" spans="2:12" s="10" customFormat="1" ht="19.899999999999999" customHeight="1">
      <c r="B67" s="154"/>
      <c r="C67" s="155"/>
      <c r="D67" s="156" t="s">
        <v>104</v>
      </c>
      <c r="E67" s="157"/>
      <c r="F67" s="157"/>
      <c r="G67" s="157"/>
      <c r="H67" s="157"/>
      <c r="I67" s="158"/>
      <c r="J67" s="159">
        <f>J194</f>
        <v>0</v>
      </c>
      <c r="K67" s="155"/>
      <c r="L67" s="160"/>
    </row>
    <row r="68" spans="2:12" s="10" customFormat="1" ht="19.899999999999999" customHeight="1">
      <c r="B68" s="154"/>
      <c r="C68" s="155"/>
      <c r="D68" s="156" t="s">
        <v>105</v>
      </c>
      <c r="E68" s="157"/>
      <c r="F68" s="157"/>
      <c r="G68" s="157"/>
      <c r="H68" s="157"/>
      <c r="I68" s="158"/>
      <c r="J68" s="159">
        <f>J204</f>
        <v>0</v>
      </c>
      <c r="K68" s="155"/>
      <c r="L68" s="160"/>
    </row>
    <row r="69" spans="2:12" s="9" customFormat="1" ht="24.95" customHeight="1">
      <c r="B69" s="147"/>
      <c r="C69" s="148"/>
      <c r="D69" s="149" t="s">
        <v>106</v>
      </c>
      <c r="E69" s="150"/>
      <c r="F69" s="150"/>
      <c r="G69" s="150"/>
      <c r="H69" s="150"/>
      <c r="I69" s="151"/>
      <c r="J69" s="152">
        <f>J207</f>
        <v>0</v>
      </c>
      <c r="K69" s="148"/>
      <c r="L69" s="153"/>
    </row>
    <row r="70" spans="2:12" s="10" customFormat="1" ht="19.899999999999999" customHeight="1">
      <c r="B70" s="154"/>
      <c r="C70" s="155"/>
      <c r="D70" s="156" t="s">
        <v>107</v>
      </c>
      <c r="E70" s="157"/>
      <c r="F70" s="157"/>
      <c r="G70" s="157"/>
      <c r="H70" s="157"/>
      <c r="I70" s="158"/>
      <c r="J70" s="159">
        <f>J208</f>
        <v>0</v>
      </c>
      <c r="K70" s="155"/>
      <c r="L70" s="160"/>
    </row>
    <row r="71" spans="2:12" s="10" customFormat="1" ht="19.899999999999999" customHeight="1">
      <c r="B71" s="154"/>
      <c r="C71" s="155"/>
      <c r="D71" s="156" t="s">
        <v>108</v>
      </c>
      <c r="E71" s="157"/>
      <c r="F71" s="157"/>
      <c r="G71" s="157"/>
      <c r="H71" s="157"/>
      <c r="I71" s="158"/>
      <c r="J71" s="159">
        <f>J215</f>
        <v>0</v>
      </c>
      <c r="K71" s="155"/>
      <c r="L71" s="160"/>
    </row>
    <row r="72" spans="2:12" s="10" customFormat="1" ht="19.899999999999999" customHeight="1">
      <c r="B72" s="154"/>
      <c r="C72" s="155"/>
      <c r="D72" s="156" t="s">
        <v>109</v>
      </c>
      <c r="E72" s="157"/>
      <c r="F72" s="157"/>
      <c r="G72" s="157"/>
      <c r="H72" s="157"/>
      <c r="I72" s="158"/>
      <c r="J72" s="159">
        <f>J218</f>
        <v>0</v>
      </c>
      <c r="K72" s="155"/>
      <c r="L72" s="160"/>
    </row>
    <row r="73" spans="2:12" s="10" customFormat="1" ht="19.899999999999999" customHeight="1">
      <c r="B73" s="154"/>
      <c r="C73" s="155"/>
      <c r="D73" s="156" t="s">
        <v>110</v>
      </c>
      <c r="E73" s="157"/>
      <c r="F73" s="157"/>
      <c r="G73" s="157"/>
      <c r="H73" s="157"/>
      <c r="I73" s="158"/>
      <c r="J73" s="159">
        <f>J220</f>
        <v>0</v>
      </c>
      <c r="K73" s="155"/>
      <c r="L73" s="160"/>
    </row>
    <row r="74" spans="2:12" s="10" customFormat="1" ht="19.899999999999999" customHeight="1">
      <c r="B74" s="154"/>
      <c r="C74" s="155"/>
      <c r="D74" s="156" t="s">
        <v>111</v>
      </c>
      <c r="E74" s="157"/>
      <c r="F74" s="157"/>
      <c r="G74" s="157"/>
      <c r="H74" s="157"/>
      <c r="I74" s="158"/>
      <c r="J74" s="159">
        <f>J223</f>
        <v>0</v>
      </c>
      <c r="K74" s="155"/>
      <c r="L74" s="160"/>
    </row>
    <row r="75" spans="2:12" s="10" customFormat="1" ht="19.899999999999999" customHeight="1">
      <c r="B75" s="154"/>
      <c r="C75" s="155"/>
      <c r="D75" s="156" t="s">
        <v>112</v>
      </c>
      <c r="E75" s="157"/>
      <c r="F75" s="157"/>
      <c r="G75" s="157"/>
      <c r="H75" s="157"/>
      <c r="I75" s="158"/>
      <c r="J75" s="159">
        <f>J226</f>
        <v>0</v>
      </c>
      <c r="K75" s="155"/>
      <c r="L75" s="160"/>
    </row>
    <row r="76" spans="2:12" s="10" customFormat="1" ht="19.899999999999999" customHeight="1">
      <c r="B76" s="154"/>
      <c r="C76" s="155"/>
      <c r="D76" s="156" t="s">
        <v>113</v>
      </c>
      <c r="E76" s="157"/>
      <c r="F76" s="157"/>
      <c r="G76" s="157"/>
      <c r="H76" s="157"/>
      <c r="I76" s="158"/>
      <c r="J76" s="159">
        <f>J236</f>
        <v>0</v>
      </c>
      <c r="K76" s="155"/>
      <c r="L76" s="160"/>
    </row>
    <row r="77" spans="2:12" s="10" customFormat="1" ht="19.899999999999999" customHeight="1">
      <c r="B77" s="154"/>
      <c r="C77" s="155"/>
      <c r="D77" s="156" t="s">
        <v>114</v>
      </c>
      <c r="E77" s="157"/>
      <c r="F77" s="157"/>
      <c r="G77" s="157"/>
      <c r="H77" s="157"/>
      <c r="I77" s="158"/>
      <c r="J77" s="159">
        <f>J246</f>
        <v>0</v>
      </c>
      <c r="K77" s="155"/>
      <c r="L77" s="160"/>
    </row>
    <row r="78" spans="2:12" s="10" customFormat="1" ht="19.899999999999999" customHeight="1">
      <c r="B78" s="154"/>
      <c r="C78" s="155"/>
      <c r="D78" s="156" t="s">
        <v>115</v>
      </c>
      <c r="E78" s="157"/>
      <c r="F78" s="157"/>
      <c r="G78" s="157"/>
      <c r="H78" s="157"/>
      <c r="I78" s="158"/>
      <c r="J78" s="159">
        <f>J248</f>
        <v>0</v>
      </c>
      <c r="K78" s="155"/>
      <c r="L78" s="160"/>
    </row>
    <row r="79" spans="2:12" s="9" customFormat="1" ht="24.95" customHeight="1">
      <c r="B79" s="147"/>
      <c r="C79" s="148"/>
      <c r="D79" s="149" t="s">
        <v>116</v>
      </c>
      <c r="E79" s="150"/>
      <c r="F79" s="150"/>
      <c r="G79" s="150"/>
      <c r="H79" s="150"/>
      <c r="I79" s="151"/>
      <c r="J79" s="152">
        <f>J254</f>
        <v>0</v>
      </c>
      <c r="K79" s="148"/>
      <c r="L79" s="153"/>
    </row>
    <row r="80" spans="2:12" s="10" customFormat="1" ht="19.899999999999999" customHeight="1">
      <c r="B80" s="154"/>
      <c r="C80" s="155"/>
      <c r="D80" s="156" t="s">
        <v>117</v>
      </c>
      <c r="E80" s="157"/>
      <c r="F80" s="157"/>
      <c r="G80" s="157"/>
      <c r="H80" s="157"/>
      <c r="I80" s="158"/>
      <c r="J80" s="159">
        <f>J255</f>
        <v>0</v>
      </c>
      <c r="K80" s="155"/>
      <c r="L80" s="160"/>
    </row>
    <row r="81" spans="1:31" s="10" customFormat="1" ht="19.899999999999999" customHeight="1">
      <c r="B81" s="154"/>
      <c r="C81" s="155"/>
      <c r="D81" s="156" t="s">
        <v>118</v>
      </c>
      <c r="E81" s="157"/>
      <c r="F81" s="157"/>
      <c r="G81" s="157"/>
      <c r="H81" s="157"/>
      <c r="I81" s="158"/>
      <c r="J81" s="159">
        <f>J257</f>
        <v>0</v>
      </c>
      <c r="K81" s="155"/>
      <c r="L81" s="160"/>
    </row>
    <row r="82" spans="1:31" s="2" customFormat="1" ht="21.75" customHeight="1">
      <c r="A82" s="36"/>
      <c r="B82" s="37"/>
      <c r="C82" s="38"/>
      <c r="D82" s="38"/>
      <c r="E82" s="38"/>
      <c r="F82" s="38"/>
      <c r="G82" s="38"/>
      <c r="H82" s="38"/>
      <c r="I82" s="110"/>
      <c r="J82" s="38"/>
      <c r="K82" s="38"/>
      <c r="L82" s="111"/>
      <c r="S82" s="36"/>
      <c r="T82" s="36"/>
      <c r="U82" s="36"/>
      <c r="V82" s="36"/>
      <c r="W82" s="36"/>
      <c r="X82" s="36"/>
      <c r="Y82" s="36"/>
      <c r="Z82" s="36"/>
      <c r="AA82" s="36"/>
      <c r="AB82" s="36"/>
      <c r="AC82" s="36"/>
      <c r="AD82" s="36"/>
      <c r="AE82" s="36"/>
    </row>
    <row r="83" spans="1:31" s="2" customFormat="1" ht="6.95" customHeight="1">
      <c r="A83" s="36"/>
      <c r="B83" s="49"/>
      <c r="C83" s="50"/>
      <c r="D83" s="50"/>
      <c r="E83" s="50"/>
      <c r="F83" s="50"/>
      <c r="G83" s="50"/>
      <c r="H83" s="50"/>
      <c r="I83" s="138"/>
      <c r="J83" s="50"/>
      <c r="K83" s="50"/>
      <c r="L83" s="111"/>
      <c r="S83" s="36"/>
      <c r="T83" s="36"/>
      <c r="U83" s="36"/>
      <c r="V83" s="36"/>
      <c r="W83" s="36"/>
      <c r="X83" s="36"/>
      <c r="Y83" s="36"/>
      <c r="Z83" s="36"/>
      <c r="AA83" s="36"/>
      <c r="AB83" s="36"/>
      <c r="AC83" s="36"/>
      <c r="AD83" s="36"/>
      <c r="AE83" s="36"/>
    </row>
    <row r="87" spans="1:31" s="2" customFormat="1" ht="6.95" customHeight="1">
      <c r="A87" s="36"/>
      <c r="B87" s="51"/>
      <c r="C87" s="52"/>
      <c r="D87" s="52"/>
      <c r="E87" s="52"/>
      <c r="F87" s="52"/>
      <c r="G87" s="52"/>
      <c r="H87" s="52"/>
      <c r="I87" s="141"/>
      <c r="J87" s="52"/>
      <c r="K87" s="52"/>
      <c r="L87" s="111"/>
      <c r="S87" s="36"/>
      <c r="T87" s="36"/>
      <c r="U87" s="36"/>
      <c r="V87" s="36"/>
      <c r="W87" s="36"/>
      <c r="X87" s="36"/>
      <c r="Y87" s="36"/>
      <c r="Z87" s="36"/>
      <c r="AA87" s="36"/>
      <c r="AB87" s="36"/>
      <c r="AC87" s="36"/>
      <c r="AD87" s="36"/>
      <c r="AE87" s="36"/>
    </row>
    <row r="88" spans="1:31" s="2" customFormat="1" ht="24.95" customHeight="1">
      <c r="A88" s="36"/>
      <c r="B88" s="37"/>
      <c r="C88" s="25" t="s">
        <v>119</v>
      </c>
      <c r="D88" s="38"/>
      <c r="E88" s="38"/>
      <c r="F88" s="38"/>
      <c r="G88" s="38"/>
      <c r="H88" s="38"/>
      <c r="I88" s="110"/>
      <c r="J88" s="38"/>
      <c r="K88" s="38"/>
      <c r="L88" s="111"/>
      <c r="S88" s="36"/>
      <c r="T88" s="36"/>
      <c r="U88" s="36"/>
      <c r="V88" s="36"/>
      <c r="W88" s="36"/>
      <c r="X88" s="36"/>
      <c r="Y88" s="36"/>
      <c r="Z88" s="36"/>
      <c r="AA88" s="36"/>
      <c r="AB88" s="36"/>
      <c r="AC88" s="36"/>
      <c r="AD88" s="36"/>
      <c r="AE88" s="36"/>
    </row>
    <row r="89" spans="1:31" s="2" customFormat="1" ht="6.95" customHeight="1">
      <c r="A89" s="36"/>
      <c r="B89" s="37"/>
      <c r="C89" s="38"/>
      <c r="D89" s="38"/>
      <c r="E89" s="38"/>
      <c r="F89" s="38"/>
      <c r="G89" s="38"/>
      <c r="H89" s="38"/>
      <c r="I89" s="110"/>
      <c r="J89" s="38"/>
      <c r="K89" s="38"/>
      <c r="L89" s="111"/>
      <c r="S89" s="36"/>
      <c r="T89" s="36"/>
      <c r="U89" s="36"/>
      <c r="V89" s="36"/>
      <c r="W89" s="36"/>
      <c r="X89" s="36"/>
      <c r="Y89" s="36"/>
      <c r="Z89" s="36"/>
      <c r="AA89" s="36"/>
      <c r="AB89" s="36"/>
      <c r="AC89" s="36"/>
      <c r="AD89" s="36"/>
      <c r="AE89" s="36"/>
    </row>
    <row r="90" spans="1:31" s="2" customFormat="1" ht="12" customHeight="1">
      <c r="A90" s="36"/>
      <c r="B90" s="37"/>
      <c r="C90" s="31" t="s">
        <v>16</v>
      </c>
      <c r="D90" s="38"/>
      <c r="E90" s="38"/>
      <c r="F90" s="38"/>
      <c r="G90" s="38"/>
      <c r="H90" s="38"/>
      <c r="I90" s="110"/>
      <c r="J90" s="38"/>
      <c r="K90" s="38"/>
      <c r="L90" s="111"/>
      <c r="S90" s="36"/>
      <c r="T90" s="36"/>
      <c r="U90" s="36"/>
      <c r="V90" s="36"/>
      <c r="W90" s="36"/>
      <c r="X90" s="36"/>
      <c r="Y90" s="36"/>
      <c r="Z90" s="36"/>
      <c r="AA90" s="36"/>
      <c r="AB90" s="36"/>
      <c r="AC90" s="36"/>
      <c r="AD90" s="36"/>
      <c r="AE90" s="36"/>
    </row>
    <row r="91" spans="1:31" s="2" customFormat="1" ht="23.85" customHeight="1">
      <c r="A91" s="36"/>
      <c r="B91" s="37"/>
      <c r="C91" s="38"/>
      <c r="D91" s="38"/>
      <c r="E91" s="384" t="str">
        <f>E7</f>
        <v>Stavební úpravy sociálního zařízení v objektu ISŠT Mělník - internát, stravovací provoz, admin. část a tělocvična</v>
      </c>
      <c r="F91" s="385"/>
      <c r="G91" s="385"/>
      <c r="H91" s="385"/>
      <c r="I91" s="110"/>
      <c r="J91" s="38"/>
      <c r="K91" s="38"/>
      <c r="L91" s="111"/>
      <c r="S91" s="36"/>
      <c r="T91" s="36"/>
      <c r="U91" s="36"/>
      <c r="V91" s="36"/>
      <c r="W91" s="36"/>
      <c r="X91" s="36"/>
      <c r="Y91" s="36"/>
      <c r="Z91" s="36"/>
      <c r="AA91" s="36"/>
      <c r="AB91" s="36"/>
      <c r="AC91" s="36"/>
      <c r="AD91" s="36"/>
      <c r="AE91" s="36"/>
    </row>
    <row r="92" spans="1:31" s="2" customFormat="1" ht="12" customHeight="1">
      <c r="A92" s="36"/>
      <c r="B92" s="37"/>
      <c r="C92" s="31" t="s">
        <v>91</v>
      </c>
      <c r="D92" s="38"/>
      <c r="E92" s="38"/>
      <c r="F92" s="38"/>
      <c r="G92" s="38"/>
      <c r="H92" s="38"/>
      <c r="I92" s="110"/>
      <c r="J92" s="38"/>
      <c r="K92" s="38"/>
      <c r="L92" s="111"/>
      <c r="S92" s="36"/>
      <c r="T92" s="36"/>
      <c r="U92" s="36"/>
      <c r="V92" s="36"/>
      <c r="W92" s="36"/>
      <c r="X92" s="36"/>
      <c r="Y92" s="36"/>
      <c r="Z92" s="36"/>
      <c r="AA92" s="36"/>
      <c r="AB92" s="36"/>
      <c r="AC92" s="36"/>
      <c r="AD92" s="36"/>
      <c r="AE92" s="36"/>
    </row>
    <row r="93" spans="1:31" s="2" customFormat="1" ht="15" customHeight="1">
      <c r="A93" s="36"/>
      <c r="B93" s="37"/>
      <c r="C93" s="38"/>
      <c r="D93" s="38"/>
      <c r="E93" s="362" t="str">
        <f>E9</f>
        <v>SO 01 - Sociální zařízení pro imobilní</v>
      </c>
      <c r="F93" s="383"/>
      <c r="G93" s="383"/>
      <c r="H93" s="383"/>
      <c r="I93" s="110"/>
      <c r="J93" s="38"/>
      <c r="K93" s="38"/>
      <c r="L93" s="111"/>
      <c r="S93" s="36"/>
      <c r="T93" s="36"/>
      <c r="U93" s="36"/>
      <c r="V93" s="36"/>
      <c r="W93" s="36"/>
      <c r="X93" s="36"/>
      <c r="Y93" s="36"/>
      <c r="Z93" s="36"/>
      <c r="AA93" s="36"/>
      <c r="AB93" s="36"/>
      <c r="AC93" s="36"/>
      <c r="AD93" s="36"/>
      <c r="AE93" s="36"/>
    </row>
    <row r="94" spans="1:31" s="2" customFormat="1" ht="6.95" customHeight="1">
      <c r="A94" s="36"/>
      <c r="B94" s="37"/>
      <c r="C94" s="38"/>
      <c r="D94" s="38"/>
      <c r="E94" s="38"/>
      <c r="F94" s="38"/>
      <c r="G94" s="38"/>
      <c r="H94" s="38"/>
      <c r="I94" s="110"/>
      <c r="J94" s="38"/>
      <c r="K94" s="38"/>
      <c r="L94" s="111"/>
      <c r="S94" s="36"/>
      <c r="T94" s="36"/>
      <c r="U94" s="36"/>
      <c r="V94" s="36"/>
      <c r="W94" s="36"/>
      <c r="X94" s="36"/>
      <c r="Y94" s="36"/>
      <c r="Z94" s="36"/>
      <c r="AA94" s="36"/>
      <c r="AB94" s="36"/>
      <c r="AC94" s="36"/>
      <c r="AD94" s="36"/>
      <c r="AE94" s="36"/>
    </row>
    <row r="95" spans="1:31" s="2" customFormat="1" ht="12" customHeight="1">
      <c r="A95" s="36"/>
      <c r="B95" s="37"/>
      <c r="C95" s="31" t="s">
        <v>21</v>
      </c>
      <c r="D95" s="38"/>
      <c r="E95" s="38"/>
      <c r="F95" s="29" t="str">
        <f>F12</f>
        <v>Mělník</v>
      </c>
      <c r="G95" s="38"/>
      <c r="H95" s="38"/>
      <c r="I95" s="113" t="s">
        <v>23</v>
      </c>
      <c r="J95" s="61" t="str">
        <f>IF(J12="","",J12)</f>
        <v>24. 6. 2019</v>
      </c>
      <c r="K95" s="38"/>
      <c r="L95" s="111"/>
      <c r="S95" s="36"/>
      <c r="T95" s="36"/>
      <c r="U95" s="36"/>
      <c r="V95" s="36"/>
      <c r="W95" s="36"/>
      <c r="X95" s="36"/>
      <c r="Y95" s="36"/>
      <c r="Z95" s="36"/>
      <c r="AA95" s="36"/>
      <c r="AB95" s="36"/>
      <c r="AC95" s="36"/>
      <c r="AD95" s="36"/>
      <c r="AE95" s="36"/>
    </row>
    <row r="96" spans="1:31" s="2" customFormat="1" ht="6.95" customHeight="1">
      <c r="A96" s="36"/>
      <c r="B96" s="37"/>
      <c r="C96" s="38"/>
      <c r="D96" s="38"/>
      <c r="E96" s="38"/>
      <c r="F96" s="38"/>
      <c r="G96" s="38"/>
      <c r="H96" s="38"/>
      <c r="I96" s="110"/>
      <c r="J96" s="38"/>
      <c r="K96" s="38"/>
      <c r="L96" s="111"/>
      <c r="S96" s="36"/>
      <c r="T96" s="36"/>
      <c r="U96" s="36"/>
      <c r="V96" s="36"/>
      <c r="W96" s="36"/>
      <c r="X96" s="36"/>
      <c r="Y96" s="36"/>
      <c r="Z96" s="36"/>
      <c r="AA96" s="36"/>
      <c r="AB96" s="36"/>
      <c r="AC96" s="36"/>
      <c r="AD96" s="36"/>
      <c r="AE96" s="36"/>
    </row>
    <row r="97" spans="1:65" s="2" customFormat="1" ht="14.85" customHeight="1">
      <c r="A97" s="36"/>
      <c r="B97" s="37"/>
      <c r="C97" s="31" t="s">
        <v>25</v>
      </c>
      <c r="D97" s="38"/>
      <c r="E97" s="38"/>
      <c r="F97" s="29" t="str">
        <f>E15</f>
        <v>Integrovaná střední škola technická Mělník, p.o.</v>
      </c>
      <c r="G97" s="38"/>
      <c r="H97" s="38"/>
      <c r="I97" s="113" t="s">
        <v>33</v>
      </c>
      <c r="J97" s="34" t="str">
        <f>E21</f>
        <v xml:space="preserve"> </v>
      </c>
      <c r="K97" s="38"/>
      <c r="L97" s="111"/>
      <c r="S97" s="36"/>
      <c r="T97" s="36"/>
      <c r="U97" s="36"/>
      <c r="V97" s="36"/>
      <c r="W97" s="36"/>
      <c r="X97" s="36"/>
      <c r="Y97" s="36"/>
      <c r="Z97" s="36"/>
      <c r="AA97" s="36"/>
      <c r="AB97" s="36"/>
      <c r="AC97" s="36"/>
      <c r="AD97" s="36"/>
      <c r="AE97" s="36"/>
    </row>
    <row r="98" spans="1:65" s="2" customFormat="1" ht="14.85" customHeight="1">
      <c r="A98" s="36"/>
      <c r="B98" s="37"/>
      <c r="C98" s="31" t="s">
        <v>31</v>
      </c>
      <c r="D98" s="38"/>
      <c r="E98" s="38"/>
      <c r="F98" s="29" t="str">
        <f>IF(E18="","",E18)</f>
        <v>Vyplň údaj</v>
      </c>
      <c r="G98" s="38"/>
      <c r="H98" s="38"/>
      <c r="I98" s="113" t="s">
        <v>36</v>
      </c>
      <c r="J98" s="34" t="str">
        <f>E24</f>
        <v xml:space="preserve"> </v>
      </c>
      <c r="K98" s="38"/>
      <c r="L98" s="111"/>
      <c r="S98" s="36"/>
      <c r="T98" s="36"/>
      <c r="U98" s="36"/>
      <c r="V98" s="36"/>
      <c r="W98" s="36"/>
      <c r="X98" s="36"/>
      <c r="Y98" s="36"/>
      <c r="Z98" s="36"/>
      <c r="AA98" s="36"/>
      <c r="AB98" s="36"/>
      <c r="AC98" s="36"/>
      <c r="AD98" s="36"/>
      <c r="AE98" s="36"/>
    </row>
    <row r="99" spans="1:65" s="2" customFormat="1" ht="10.35" customHeight="1">
      <c r="A99" s="36"/>
      <c r="B99" s="37"/>
      <c r="C99" s="38"/>
      <c r="D99" s="38"/>
      <c r="E99" s="38"/>
      <c r="F99" s="38"/>
      <c r="G99" s="38"/>
      <c r="H99" s="38"/>
      <c r="I99" s="110"/>
      <c r="J99" s="38"/>
      <c r="K99" s="38"/>
      <c r="L99" s="111"/>
      <c r="S99" s="36"/>
      <c r="T99" s="36"/>
      <c r="U99" s="36"/>
      <c r="V99" s="36"/>
      <c r="W99" s="36"/>
      <c r="X99" s="36"/>
      <c r="Y99" s="36"/>
      <c r="Z99" s="36"/>
      <c r="AA99" s="36"/>
      <c r="AB99" s="36"/>
      <c r="AC99" s="36"/>
      <c r="AD99" s="36"/>
      <c r="AE99" s="36"/>
    </row>
    <row r="100" spans="1:65" s="11" customFormat="1" ht="29.25" customHeight="1">
      <c r="A100" s="161"/>
      <c r="B100" s="162"/>
      <c r="C100" s="163" t="s">
        <v>120</v>
      </c>
      <c r="D100" s="164" t="s">
        <v>58</v>
      </c>
      <c r="E100" s="164" t="s">
        <v>54</v>
      </c>
      <c r="F100" s="164" t="s">
        <v>55</v>
      </c>
      <c r="G100" s="164" t="s">
        <v>121</v>
      </c>
      <c r="H100" s="164" t="s">
        <v>122</v>
      </c>
      <c r="I100" s="165" t="s">
        <v>123</v>
      </c>
      <c r="J100" s="164" t="s">
        <v>95</v>
      </c>
      <c r="K100" s="166" t="s">
        <v>124</v>
      </c>
      <c r="L100" s="167"/>
      <c r="M100" s="70" t="s">
        <v>19</v>
      </c>
      <c r="N100" s="71" t="s">
        <v>43</v>
      </c>
      <c r="O100" s="71" t="s">
        <v>125</v>
      </c>
      <c r="P100" s="71" t="s">
        <v>126</v>
      </c>
      <c r="Q100" s="71" t="s">
        <v>127</v>
      </c>
      <c r="R100" s="71" t="s">
        <v>128</v>
      </c>
      <c r="S100" s="71" t="s">
        <v>129</v>
      </c>
      <c r="T100" s="72" t="s">
        <v>130</v>
      </c>
      <c r="U100" s="161"/>
      <c r="V100" s="161"/>
      <c r="W100" s="161"/>
      <c r="X100" s="161"/>
      <c r="Y100" s="161"/>
      <c r="Z100" s="161"/>
      <c r="AA100" s="161"/>
      <c r="AB100" s="161"/>
      <c r="AC100" s="161"/>
      <c r="AD100" s="161"/>
      <c r="AE100" s="161"/>
    </row>
    <row r="101" spans="1:65" s="2" customFormat="1" ht="22.9" customHeight="1">
      <c r="A101" s="36"/>
      <c r="B101" s="37"/>
      <c r="C101" s="77" t="s">
        <v>131</v>
      </c>
      <c r="D101" s="38"/>
      <c r="E101" s="38"/>
      <c r="F101" s="38"/>
      <c r="G101" s="38"/>
      <c r="H101" s="38"/>
      <c r="I101" s="110"/>
      <c r="J101" s="168">
        <f>BK101</f>
        <v>0</v>
      </c>
      <c r="K101" s="38"/>
      <c r="L101" s="41"/>
      <c r="M101" s="73"/>
      <c r="N101" s="169"/>
      <c r="O101" s="74"/>
      <c r="P101" s="170">
        <f>P102+P207+P254</f>
        <v>0</v>
      </c>
      <c r="Q101" s="74"/>
      <c r="R101" s="170">
        <f>R102+R207+R254</f>
        <v>4.3985575399999997</v>
      </c>
      <c r="S101" s="74"/>
      <c r="T101" s="171">
        <f>T102+T207+T254</f>
        <v>4.2593209999999999</v>
      </c>
      <c r="U101" s="36"/>
      <c r="V101" s="36"/>
      <c r="W101" s="36"/>
      <c r="X101" s="36"/>
      <c r="Y101" s="36"/>
      <c r="Z101" s="36"/>
      <c r="AA101" s="36"/>
      <c r="AB101" s="36"/>
      <c r="AC101" s="36"/>
      <c r="AD101" s="36"/>
      <c r="AE101" s="36"/>
      <c r="AT101" s="19" t="s">
        <v>72</v>
      </c>
      <c r="AU101" s="19" t="s">
        <v>96</v>
      </c>
      <c r="BK101" s="172">
        <f>BK102+BK207+BK254</f>
        <v>0</v>
      </c>
    </row>
    <row r="102" spans="1:65" s="12" customFormat="1" ht="25.9" customHeight="1">
      <c r="B102" s="173"/>
      <c r="C102" s="174"/>
      <c r="D102" s="175" t="s">
        <v>72</v>
      </c>
      <c r="E102" s="176" t="s">
        <v>132</v>
      </c>
      <c r="F102" s="176" t="s">
        <v>133</v>
      </c>
      <c r="G102" s="174"/>
      <c r="H102" s="174"/>
      <c r="I102" s="177"/>
      <c r="J102" s="178">
        <f>BK102</f>
        <v>0</v>
      </c>
      <c r="K102" s="174"/>
      <c r="L102" s="179"/>
      <c r="M102" s="180"/>
      <c r="N102" s="181"/>
      <c r="O102" s="181"/>
      <c r="P102" s="182">
        <f>P103+P134+P140+P144+P147+P152+P194+P204</f>
        <v>0</v>
      </c>
      <c r="Q102" s="181"/>
      <c r="R102" s="182">
        <f>R103+R134+R140+R144+R147+R152+R194+R204</f>
        <v>3.9050449199999999</v>
      </c>
      <c r="S102" s="181"/>
      <c r="T102" s="183">
        <f>T103+T134+T140+T144+T147+T152+T194+T204</f>
        <v>4.2593209999999999</v>
      </c>
      <c r="AR102" s="184" t="s">
        <v>81</v>
      </c>
      <c r="AT102" s="185" t="s">
        <v>72</v>
      </c>
      <c r="AU102" s="185" t="s">
        <v>73</v>
      </c>
      <c r="AY102" s="184" t="s">
        <v>134</v>
      </c>
      <c r="BK102" s="186">
        <f>BK103+BK134+BK140+BK144+BK147+BK152+BK194+BK204</f>
        <v>0</v>
      </c>
    </row>
    <row r="103" spans="1:65" s="12" customFormat="1" ht="22.9" customHeight="1">
      <c r="B103" s="173"/>
      <c r="C103" s="174"/>
      <c r="D103" s="175" t="s">
        <v>72</v>
      </c>
      <c r="E103" s="187" t="s">
        <v>135</v>
      </c>
      <c r="F103" s="187" t="s">
        <v>136</v>
      </c>
      <c r="G103" s="174"/>
      <c r="H103" s="174"/>
      <c r="I103" s="177"/>
      <c r="J103" s="188">
        <f>BK103</f>
        <v>0</v>
      </c>
      <c r="K103" s="174"/>
      <c r="L103" s="179"/>
      <c r="M103" s="180"/>
      <c r="N103" s="181"/>
      <c r="O103" s="181"/>
      <c r="P103" s="182">
        <f>SUM(P104:P133)</f>
        <v>0</v>
      </c>
      <c r="Q103" s="181"/>
      <c r="R103" s="182">
        <f>SUM(R104:R133)</f>
        <v>1.6072742</v>
      </c>
      <c r="S103" s="181"/>
      <c r="T103" s="183">
        <f>SUM(T104:T133)</f>
        <v>0</v>
      </c>
      <c r="AR103" s="184" t="s">
        <v>81</v>
      </c>
      <c r="AT103" s="185" t="s">
        <v>72</v>
      </c>
      <c r="AU103" s="185" t="s">
        <v>81</v>
      </c>
      <c r="AY103" s="184" t="s">
        <v>134</v>
      </c>
      <c r="BK103" s="186">
        <f>SUM(BK104:BK133)</f>
        <v>0</v>
      </c>
    </row>
    <row r="104" spans="1:65" s="2" customFormat="1" ht="21.4" customHeight="1">
      <c r="A104" s="36"/>
      <c r="B104" s="37"/>
      <c r="C104" s="189" t="s">
        <v>81</v>
      </c>
      <c r="D104" s="189" t="s">
        <v>137</v>
      </c>
      <c r="E104" s="190" t="s">
        <v>138</v>
      </c>
      <c r="F104" s="191" t="s">
        <v>139</v>
      </c>
      <c r="G104" s="192" t="s">
        <v>140</v>
      </c>
      <c r="H104" s="193">
        <v>0.309</v>
      </c>
      <c r="I104" s="194"/>
      <c r="J104" s="195">
        <f>ROUND(I104*H104,2)</f>
        <v>0</v>
      </c>
      <c r="K104" s="191" t="s">
        <v>141</v>
      </c>
      <c r="L104" s="41"/>
      <c r="M104" s="196" t="s">
        <v>19</v>
      </c>
      <c r="N104" s="197" t="s">
        <v>44</v>
      </c>
      <c r="O104" s="66"/>
      <c r="P104" s="198">
        <f>O104*H104</f>
        <v>0</v>
      </c>
      <c r="Q104" s="198">
        <v>0.04</v>
      </c>
      <c r="R104" s="198">
        <f>Q104*H104</f>
        <v>1.2359999999999999E-2</v>
      </c>
      <c r="S104" s="198">
        <v>0</v>
      </c>
      <c r="T104" s="199">
        <f>S104*H104</f>
        <v>0</v>
      </c>
      <c r="U104" s="36"/>
      <c r="V104" s="36"/>
      <c r="W104" s="36"/>
      <c r="X104" s="36"/>
      <c r="Y104" s="36"/>
      <c r="Z104" s="36"/>
      <c r="AA104" s="36"/>
      <c r="AB104" s="36"/>
      <c r="AC104" s="36"/>
      <c r="AD104" s="36"/>
      <c r="AE104" s="36"/>
      <c r="AR104" s="200" t="s">
        <v>142</v>
      </c>
      <c r="AT104" s="200" t="s">
        <v>137</v>
      </c>
      <c r="AU104" s="200" t="s">
        <v>83</v>
      </c>
      <c r="AY104" s="19" t="s">
        <v>134</v>
      </c>
      <c r="BE104" s="201">
        <f>IF(N104="základní",J104,0)</f>
        <v>0</v>
      </c>
      <c r="BF104" s="201">
        <f>IF(N104="snížená",J104,0)</f>
        <v>0</v>
      </c>
      <c r="BG104" s="201">
        <f>IF(N104="zákl. přenesená",J104,0)</f>
        <v>0</v>
      </c>
      <c r="BH104" s="201">
        <f>IF(N104="sníž. přenesená",J104,0)</f>
        <v>0</v>
      </c>
      <c r="BI104" s="201">
        <f>IF(N104="nulová",J104,0)</f>
        <v>0</v>
      </c>
      <c r="BJ104" s="19" t="s">
        <v>81</v>
      </c>
      <c r="BK104" s="201">
        <f>ROUND(I104*H104,2)</f>
        <v>0</v>
      </c>
      <c r="BL104" s="19" t="s">
        <v>142</v>
      </c>
      <c r="BM104" s="200" t="s">
        <v>143</v>
      </c>
    </row>
    <row r="105" spans="1:65" s="2" customFormat="1" ht="39">
      <c r="A105" s="36"/>
      <c r="B105" s="37"/>
      <c r="C105" s="38"/>
      <c r="D105" s="202" t="s">
        <v>144</v>
      </c>
      <c r="E105" s="38"/>
      <c r="F105" s="203" t="s">
        <v>145</v>
      </c>
      <c r="G105" s="38"/>
      <c r="H105" s="38"/>
      <c r="I105" s="110"/>
      <c r="J105" s="38"/>
      <c r="K105" s="38"/>
      <c r="L105" s="41"/>
      <c r="M105" s="204"/>
      <c r="N105" s="205"/>
      <c r="O105" s="66"/>
      <c r="P105" s="66"/>
      <c r="Q105" s="66"/>
      <c r="R105" s="66"/>
      <c r="S105" s="66"/>
      <c r="T105" s="67"/>
      <c r="U105" s="36"/>
      <c r="V105" s="36"/>
      <c r="W105" s="36"/>
      <c r="X105" s="36"/>
      <c r="Y105" s="36"/>
      <c r="Z105" s="36"/>
      <c r="AA105" s="36"/>
      <c r="AB105" s="36"/>
      <c r="AC105" s="36"/>
      <c r="AD105" s="36"/>
      <c r="AE105" s="36"/>
      <c r="AT105" s="19" t="s">
        <v>144</v>
      </c>
      <c r="AU105" s="19" t="s">
        <v>83</v>
      </c>
    </row>
    <row r="106" spans="1:65" s="13" customFormat="1">
      <c r="B106" s="206"/>
      <c r="C106" s="207"/>
      <c r="D106" s="202" t="s">
        <v>146</v>
      </c>
      <c r="E106" s="208" t="s">
        <v>19</v>
      </c>
      <c r="F106" s="209" t="s">
        <v>147</v>
      </c>
      <c r="G106" s="207"/>
      <c r="H106" s="210">
        <v>0.309</v>
      </c>
      <c r="I106" s="211"/>
      <c r="J106" s="207"/>
      <c r="K106" s="207"/>
      <c r="L106" s="212"/>
      <c r="M106" s="213"/>
      <c r="N106" s="214"/>
      <c r="O106" s="214"/>
      <c r="P106" s="214"/>
      <c r="Q106" s="214"/>
      <c r="R106" s="214"/>
      <c r="S106" s="214"/>
      <c r="T106" s="215"/>
      <c r="AT106" s="216" t="s">
        <v>146</v>
      </c>
      <c r="AU106" s="216" t="s">
        <v>83</v>
      </c>
      <c r="AV106" s="13" t="s">
        <v>83</v>
      </c>
      <c r="AW106" s="13" t="s">
        <v>35</v>
      </c>
      <c r="AX106" s="13" t="s">
        <v>81</v>
      </c>
      <c r="AY106" s="216" t="s">
        <v>134</v>
      </c>
    </row>
    <row r="107" spans="1:65" s="2" customFormat="1" ht="31.9" customHeight="1">
      <c r="A107" s="36"/>
      <c r="B107" s="37"/>
      <c r="C107" s="189" t="s">
        <v>83</v>
      </c>
      <c r="D107" s="189" t="s">
        <v>137</v>
      </c>
      <c r="E107" s="190" t="s">
        <v>148</v>
      </c>
      <c r="F107" s="191" t="s">
        <v>149</v>
      </c>
      <c r="G107" s="192" t="s">
        <v>140</v>
      </c>
      <c r="H107" s="193">
        <v>5.26</v>
      </c>
      <c r="I107" s="194"/>
      <c r="J107" s="195">
        <f>ROUND(I107*H107,2)</f>
        <v>0</v>
      </c>
      <c r="K107" s="191" t="s">
        <v>141</v>
      </c>
      <c r="L107" s="41"/>
      <c r="M107" s="196" t="s">
        <v>19</v>
      </c>
      <c r="N107" s="197" t="s">
        <v>44</v>
      </c>
      <c r="O107" s="66"/>
      <c r="P107" s="198">
        <f>O107*H107</f>
        <v>0</v>
      </c>
      <c r="Q107" s="198">
        <v>6.4999999999999997E-3</v>
      </c>
      <c r="R107" s="198">
        <f>Q107*H107</f>
        <v>3.4189999999999998E-2</v>
      </c>
      <c r="S107" s="198">
        <v>0</v>
      </c>
      <c r="T107" s="199">
        <f>S107*H107</f>
        <v>0</v>
      </c>
      <c r="U107" s="36"/>
      <c r="V107" s="36"/>
      <c r="W107" s="36"/>
      <c r="X107" s="36"/>
      <c r="Y107" s="36"/>
      <c r="Z107" s="36"/>
      <c r="AA107" s="36"/>
      <c r="AB107" s="36"/>
      <c r="AC107" s="36"/>
      <c r="AD107" s="36"/>
      <c r="AE107" s="36"/>
      <c r="AR107" s="200" t="s">
        <v>142</v>
      </c>
      <c r="AT107" s="200" t="s">
        <v>137</v>
      </c>
      <c r="AU107" s="200" t="s">
        <v>83</v>
      </c>
      <c r="AY107" s="19" t="s">
        <v>134</v>
      </c>
      <c r="BE107" s="201">
        <f>IF(N107="základní",J107,0)</f>
        <v>0</v>
      </c>
      <c r="BF107" s="201">
        <f>IF(N107="snížená",J107,0)</f>
        <v>0</v>
      </c>
      <c r="BG107" s="201">
        <f>IF(N107="zákl. přenesená",J107,0)</f>
        <v>0</v>
      </c>
      <c r="BH107" s="201">
        <f>IF(N107="sníž. přenesená",J107,0)</f>
        <v>0</v>
      </c>
      <c r="BI107" s="201">
        <f>IF(N107="nulová",J107,0)</f>
        <v>0</v>
      </c>
      <c r="BJ107" s="19" t="s">
        <v>81</v>
      </c>
      <c r="BK107" s="201">
        <f>ROUND(I107*H107,2)</f>
        <v>0</v>
      </c>
      <c r="BL107" s="19" t="s">
        <v>142</v>
      </c>
      <c r="BM107" s="200" t="s">
        <v>150</v>
      </c>
    </row>
    <row r="108" spans="1:65" s="13" customFormat="1">
      <c r="B108" s="206"/>
      <c r="C108" s="207"/>
      <c r="D108" s="202" t="s">
        <v>146</v>
      </c>
      <c r="E108" s="208" t="s">
        <v>19</v>
      </c>
      <c r="F108" s="209" t="s">
        <v>151</v>
      </c>
      <c r="G108" s="207"/>
      <c r="H108" s="210">
        <v>5.26</v>
      </c>
      <c r="I108" s="211"/>
      <c r="J108" s="207"/>
      <c r="K108" s="207"/>
      <c r="L108" s="212"/>
      <c r="M108" s="213"/>
      <c r="N108" s="214"/>
      <c r="O108" s="214"/>
      <c r="P108" s="214"/>
      <c r="Q108" s="214"/>
      <c r="R108" s="214"/>
      <c r="S108" s="214"/>
      <c r="T108" s="215"/>
      <c r="AT108" s="216" t="s">
        <v>146</v>
      </c>
      <c r="AU108" s="216" t="s">
        <v>83</v>
      </c>
      <c r="AV108" s="13" t="s">
        <v>83</v>
      </c>
      <c r="AW108" s="13" t="s">
        <v>35</v>
      </c>
      <c r="AX108" s="13" t="s">
        <v>81</v>
      </c>
      <c r="AY108" s="216" t="s">
        <v>134</v>
      </c>
    </row>
    <row r="109" spans="1:65" s="2" customFormat="1" ht="42.6" customHeight="1">
      <c r="A109" s="36"/>
      <c r="B109" s="37"/>
      <c r="C109" s="189" t="s">
        <v>152</v>
      </c>
      <c r="D109" s="189" t="s">
        <v>137</v>
      </c>
      <c r="E109" s="190" t="s">
        <v>153</v>
      </c>
      <c r="F109" s="191" t="s">
        <v>154</v>
      </c>
      <c r="G109" s="192" t="s">
        <v>140</v>
      </c>
      <c r="H109" s="193">
        <v>5.26</v>
      </c>
      <c r="I109" s="194"/>
      <c r="J109" s="195">
        <f>ROUND(I109*H109,2)</f>
        <v>0</v>
      </c>
      <c r="K109" s="191" t="s">
        <v>141</v>
      </c>
      <c r="L109" s="41"/>
      <c r="M109" s="196" t="s">
        <v>19</v>
      </c>
      <c r="N109" s="197" t="s">
        <v>44</v>
      </c>
      <c r="O109" s="66"/>
      <c r="P109" s="198">
        <f>O109*H109</f>
        <v>0</v>
      </c>
      <c r="Q109" s="198">
        <v>1.54E-2</v>
      </c>
      <c r="R109" s="198">
        <f>Q109*H109</f>
        <v>8.1003999999999993E-2</v>
      </c>
      <c r="S109" s="198">
        <v>0</v>
      </c>
      <c r="T109" s="199">
        <f>S109*H109</f>
        <v>0</v>
      </c>
      <c r="U109" s="36"/>
      <c r="V109" s="36"/>
      <c r="W109" s="36"/>
      <c r="X109" s="36"/>
      <c r="Y109" s="36"/>
      <c r="Z109" s="36"/>
      <c r="AA109" s="36"/>
      <c r="AB109" s="36"/>
      <c r="AC109" s="36"/>
      <c r="AD109" s="36"/>
      <c r="AE109" s="36"/>
      <c r="AR109" s="200" t="s">
        <v>142</v>
      </c>
      <c r="AT109" s="200" t="s">
        <v>137</v>
      </c>
      <c r="AU109" s="200" t="s">
        <v>83</v>
      </c>
      <c r="AY109" s="19" t="s">
        <v>134</v>
      </c>
      <c r="BE109" s="201">
        <f>IF(N109="základní",J109,0)</f>
        <v>0</v>
      </c>
      <c r="BF109" s="201">
        <f>IF(N109="snížená",J109,0)</f>
        <v>0</v>
      </c>
      <c r="BG109" s="201">
        <f>IF(N109="zákl. přenesená",J109,0)</f>
        <v>0</v>
      </c>
      <c r="BH109" s="201">
        <f>IF(N109="sníž. přenesená",J109,0)</f>
        <v>0</v>
      </c>
      <c r="BI109" s="201">
        <f>IF(N109="nulová",J109,0)</f>
        <v>0</v>
      </c>
      <c r="BJ109" s="19" t="s">
        <v>81</v>
      </c>
      <c r="BK109" s="201">
        <f>ROUND(I109*H109,2)</f>
        <v>0</v>
      </c>
      <c r="BL109" s="19" t="s">
        <v>142</v>
      </c>
      <c r="BM109" s="200" t="s">
        <v>155</v>
      </c>
    </row>
    <row r="110" spans="1:65" s="2" customFormat="1" ht="97.5">
      <c r="A110" s="36"/>
      <c r="B110" s="37"/>
      <c r="C110" s="38"/>
      <c r="D110" s="202" t="s">
        <v>144</v>
      </c>
      <c r="E110" s="38"/>
      <c r="F110" s="203" t="s">
        <v>156</v>
      </c>
      <c r="G110" s="38"/>
      <c r="H110" s="38"/>
      <c r="I110" s="110"/>
      <c r="J110" s="38"/>
      <c r="K110" s="38"/>
      <c r="L110" s="41"/>
      <c r="M110" s="204"/>
      <c r="N110" s="205"/>
      <c r="O110" s="66"/>
      <c r="P110" s="66"/>
      <c r="Q110" s="66"/>
      <c r="R110" s="66"/>
      <c r="S110" s="66"/>
      <c r="T110" s="67"/>
      <c r="U110" s="36"/>
      <c r="V110" s="36"/>
      <c r="W110" s="36"/>
      <c r="X110" s="36"/>
      <c r="Y110" s="36"/>
      <c r="Z110" s="36"/>
      <c r="AA110" s="36"/>
      <c r="AB110" s="36"/>
      <c r="AC110" s="36"/>
      <c r="AD110" s="36"/>
      <c r="AE110" s="36"/>
      <c r="AT110" s="19" t="s">
        <v>144</v>
      </c>
      <c r="AU110" s="19" t="s">
        <v>83</v>
      </c>
    </row>
    <row r="111" spans="1:65" s="13" customFormat="1">
      <c r="B111" s="206"/>
      <c r="C111" s="207"/>
      <c r="D111" s="202" t="s">
        <v>146</v>
      </c>
      <c r="E111" s="208" t="s">
        <v>19</v>
      </c>
      <c r="F111" s="209" t="s">
        <v>151</v>
      </c>
      <c r="G111" s="207"/>
      <c r="H111" s="210">
        <v>5.26</v>
      </c>
      <c r="I111" s="211"/>
      <c r="J111" s="207"/>
      <c r="K111" s="207"/>
      <c r="L111" s="212"/>
      <c r="M111" s="213"/>
      <c r="N111" s="214"/>
      <c r="O111" s="214"/>
      <c r="P111" s="214"/>
      <c r="Q111" s="214"/>
      <c r="R111" s="214"/>
      <c r="S111" s="214"/>
      <c r="T111" s="215"/>
      <c r="AT111" s="216" t="s">
        <v>146</v>
      </c>
      <c r="AU111" s="216" t="s">
        <v>83</v>
      </c>
      <c r="AV111" s="13" t="s">
        <v>83</v>
      </c>
      <c r="AW111" s="13" t="s">
        <v>35</v>
      </c>
      <c r="AX111" s="13" t="s">
        <v>81</v>
      </c>
      <c r="AY111" s="216" t="s">
        <v>134</v>
      </c>
    </row>
    <row r="112" spans="1:65" s="2" customFormat="1" ht="42.6" customHeight="1">
      <c r="A112" s="36"/>
      <c r="B112" s="37"/>
      <c r="C112" s="189" t="s">
        <v>142</v>
      </c>
      <c r="D112" s="189" t="s">
        <v>137</v>
      </c>
      <c r="E112" s="190" t="s">
        <v>157</v>
      </c>
      <c r="F112" s="191" t="s">
        <v>158</v>
      </c>
      <c r="G112" s="192" t="s">
        <v>140</v>
      </c>
      <c r="H112" s="193">
        <v>15.78</v>
      </c>
      <c r="I112" s="194"/>
      <c r="J112" s="195">
        <f>ROUND(I112*H112,2)</f>
        <v>0</v>
      </c>
      <c r="K112" s="191" t="s">
        <v>141</v>
      </c>
      <c r="L112" s="41"/>
      <c r="M112" s="196" t="s">
        <v>19</v>
      </c>
      <c r="N112" s="197" t="s">
        <v>44</v>
      </c>
      <c r="O112" s="66"/>
      <c r="P112" s="198">
        <f>O112*H112</f>
        <v>0</v>
      </c>
      <c r="Q112" s="198">
        <v>7.9000000000000008E-3</v>
      </c>
      <c r="R112" s="198">
        <f>Q112*H112</f>
        <v>0.12466200000000001</v>
      </c>
      <c r="S112" s="198">
        <v>0</v>
      </c>
      <c r="T112" s="199">
        <f>S112*H112</f>
        <v>0</v>
      </c>
      <c r="U112" s="36"/>
      <c r="V112" s="36"/>
      <c r="W112" s="36"/>
      <c r="X112" s="36"/>
      <c r="Y112" s="36"/>
      <c r="Z112" s="36"/>
      <c r="AA112" s="36"/>
      <c r="AB112" s="36"/>
      <c r="AC112" s="36"/>
      <c r="AD112" s="36"/>
      <c r="AE112" s="36"/>
      <c r="AR112" s="200" t="s">
        <v>142</v>
      </c>
      <c r="AT112" s="200" t="s">
        <v>137</v>
      </c>
      <c r="AU112" s="200" t="s">
        <v>83</v>
      </c>
      <c r="AY112" s="19" t="s">
        <v>134</v>
      </c>
      <c r="BE112" s="201">
        <f>IF(N112="základní",J112,0)</f>
        <v>0</v>
      </c>
      <c r="BF112" s="201">
        <f>IF(N112="snížená",J112,0)</f>
        <v>0</v>
      </c>
      <c r="BG112" s="201">
        <f>IF(N112="zákl. přenesená",J112,0)</f>
        <v>0</v>
      </c>
      <c r="BH112" s="201">
        <f>IF(N112="sníž. přenesená",J112,0)</f>
        <v>0</v>
      </c>
      <c r="BI112" s="201">
        <f>IF(N112="nulová",J112,0)</f>
        <v>0</v>
      </c>
      <c r="BJ112" s="19" t="s">
        <v>81</v>
      </c>
      <c r="BK112" s="201">
        <f>ROUND(I112*H112,2)</f>
        <v>0</v>
      </c>
      <c r="BL112" s="19" t="s">
        <v>142</v>
      </c>
      <c r="BM112" s="200" t="s">
        <v>159</v>
      </c>
    </row>
    <row r="113" spans="1:65" s="2" customFormat="1" ht="97.5">
      <c r="A113" s="36"/>
      <c r="B113" s="37"/>
      <c r="C113" s="38"/>
      <c r="D113" s="202" t="s">
        <v>144</v>
      </c>
      <c r="E113" s="38"/>
      <c r="F113" s="203" t="s">
        <v>156</v>
      </c>
      <c r="G113" s="38"/>
      <c r="H113" s="38"/>
      <c r="I113" s="110"/>
      <c r="J113" s="38"/>
      <c r="K113" s="38"/>
      <c r="L113" s="41"/>
      <c r="M113" s="204"/>
      <c r="N113" s="205"/>
      <c r="O113" s="66"/>
      <c r="P113" s="66"/>
      <c r="Q113" s="66"/>
      <c r="R113" s="66"/>
      <c r="S113" s="66"/>
      <c r="T113" s="67"/>
      <c r="U113" s="36"/>
      <c r="V113" s="36"/>
      <c r="W113" s="36"/>
      <c r="X113" s="36"/>
      <c r="Y113" s="36"/>
      <c r="Z113" s="36"/>
      <c r="AA113" s="36"/>
      <c r="AB113" s="36"/>
      <c r="AC113" s="36"/>
      <c r="AD113" s="36"/>
      <c r="AE113" s="36"/>
      <c r="AT113" s="19" t="s">
        <v>144</v>
      </c>
      <c r="AU113" s="19" t="s">
        <v>83</v>
      </c>
    </row>
    <row r="114" spans="1:65" s="13" customFormat="1">
      <c r="B114" s="206"/>
      <c r="C114" s="207"/>
      <c r="D114" s="202" t="s">
        <v>146</v>
      </c>
      <c r="E114" s="208" t="s">
        <v>19</v>
      </c>
      <c r="F114" s="209" t="s">
        <v>160</v>
      </c>
      <c r="G114" s="207"/>
      <c r="H114" s="210">
        <v>15.78</v>
      </c>
      <c r="I114" s="211"/>
      <c r="J114" s="207"/>
      <c r="K114" s="207"/>
      <c r="L114" s="212"/>
      <c r="M114" s="213"/>
      <c r="N114" s="214"/>
      <c r="O114" s="214"/>
      <c r="P114" s="214"/>
      <c r="Q114" s="214"/>
      <c r="R114" s="214"/>
      <c r="S114" s="214"/>
      <c r="T114" s="215"/>
      <c r="AT114" s="216" t="s">
        <v>146</v>
      </c>
      <c r="AU114" s="216" t="s">
        <v>83</v>
      </c>
      <c r="AV114" s="13" t="s">
        <v>83</v>
      </c>
      <c r="AW114" s="13" t="s">
        <v>35</v>
      </c>
      <c r="AX114" s="13" t="s">
        <v>81</v>
      </c>
      <c r="AY114" s="216" t="s">
        <v>134</v>
      </c>
    </row>
    <row r="115" spans="1:65" s="2" customFormat="1" ht="21.4" customHeight="1">
      <c r="A115" s="36"/>
      <c r="B115" s="37"/>
      <c r="C115" s="189" t="s">
        <v>161</v>
      </c>
      <c r="D115" s="189" t="s">
        <v>137</v>
      </c>
      <c r="E115" s="190" t="s">
        <v>162</v>
      </c>
      <c r="F115" s="191" t="s">
        <v>163</v>
      </c>
      <c r="G115" s="192" t="s">
        <v>140</v>
      </c>
      <c r="H115" s="193">
        <v>5.26</v>
      </c>
      <c r="I115" s="194"/>
      <c r="J115" s="195">
        <f>ROUND(I115*H115,2)</f>
        <v>0</v>
      </c>
      <c r="K115" s="191" t="s">
        <v>141</v>
      </c>
      <c r="L115" s="41"/>
      <c r="M115" s="196" t="s">
        <v>19</v>
      </c>
      <c r="N115" s="197" t="s">
        <v>44</v>
      </c>
      <c r="O115" s="66"/>
      <c r="P115" s="198">
        <f>O115*H115</f>
        <v>0</v>
      </c>
      <c r="Q115" s="198">
        <v>3.0000000000000001E-3</v>
      </c>
      <c r="R115" s="198">
        <f>Q115*H115</f>
        <v>1.5779999999999999E-2</v>
      </c>
      <c r="S115" s="198">
        <v>0</v>
      </c>
      <c r="T115" s="199">
        <f>S115*H115</f>
        <v>0</v>
      </c>
      <c r="U115" s="36"/>
      <c r="V115" s="36"/>
      <c r="W115" s="36"/>
      <c r="X115" s="36"/>
      <c r="Y115" s="36"/>
      <c r="Z115" s="36"/>
      <c r="AA115" s="36"/>
      <c r="AB115" s="36"/>
      <c r="AC115" s="36"/>
      <c r="AD115" s="36"/>
      <c r="AE115" s="36"/>
      <c r="AR115" s="200" t="s">
        <v>142</v>
      </c>
      <c r="AT115" s="200" t="s">
        <v>137</v>
      </c>
      <c r="AU115" s="200" t="s">
        <v>83</v>
      </c>
      <c r="AY115" s="19" t="s">
        <v>134</v>
      </c>
      <c r="BE115" s="201">
        <f>IF(N115="základní",J115,0)</f>
        <v>0</v>
      </c>
      <c r="BF115" s="201">
        <f>IF(N115="snížená",J115,0)</f>
        <v>0</v>
      </c>
      <c r="BG115" s="201">
        <f>IF(N115="zákl. přenesená",J115,0)</f>
        <v>0</v>
      </c>
      <c r="BH115" s="201">
        <f>IF(N115="sníž. přenesená",J115,0)</f>
        <v>0</v>
      </c>
      <c r="BI115" s="201">
        <f>IF(N115="nulová",J115,0)</f>
        <v>0</v>
      </c>
      <c r="BJ115" s="19" t="s">
        <v>81</v>
      </c>
      <c r="BK115" s="201">
        <f>ROUND(I115*H115,2)</f>
        <v>0</v>
      </c>
      <c r="BL115" s="19" t="s">
        <v>142</v>
      </c>
      <c r="BM115" s="200" t="s">
        <v>164</v>
      </c>
    </row>
    <row r="116" spans="1:65" s="2" customFormat="1" ht="21.4" customHeight="1">
      <c r="A116" s="36"/>
      <c r="B116" s="37"/>
      <c r="C116" s="189" t="s">
        <v>165</v>
      </c>
      <c r="D116" s="189" t="s">
        <v>137</v>
      </c>
      <c r="E116" s="190" t="s">
        <v>166</v>
      </c>
      <c r="F116" s="191" t="s">
        <v>167</v>
      </c>
      <c r="G116" s="192" t="s">
        <v>140</v>
      </c>
      <c r="H116" s="193">
        <v>1.7809999999999999</v>
      </c>
      <c r="I116" s="194"/>
      <c r="J116" s="195">
        <f>ROUND(I116*H116,2)</f>
        <v>0</v>
      </c>
      <c r="K116" s="191" t="s">
        <v>141</v>
      </c>
      <c r="L116" s="41"/>
      <c r="M116" s="196" t="s">
        <v>19</v>
      </c>
      <c r="N116" s="197" t="s">
        <v>44</v>
      </c>
      <c r="O116" s="66"/>
      <c r="P116" s="198">
        <f>O116*H116</f>
        <v>0</v>
      </c>
      <c r="Q116" s="198">
        <v>0.04</v>
      </c>
      <c r="R116" s="198">
        <f>Q116*H116</f>
        <v>7.1239999999999998E-2</v>
      </c>
      <c r="S116" s="198">
        <v>0</v>
      </c>
      <c r="T116" s="199">
        <f>S116*H116</f>
        <v>0</v>
      </c>
      <c r="U116" s="36"/>
      <c r="V116" s="36"/>
      <c r="W116" s="36"/>
      <c r="X116" s="36"/>
      <c r="Y116" s="36"/>
      <c r="Z116" s="36"/>
      <c r="AA116" s="36"/>
      <c r="AB116" s="36"/>
      <c r="AC116" s="36"/>
      <c r="AD116" s="36"/>
      <c r="AE116" s="36"/>
      <c r="AR116" s="200" t="s">
        <v>142</v>
      </c>
      <c r="AT116" s="200" t="s">
        <v>137</v>
      </c>
      <c r="AU116" s="200" t="s">
        <v>83</v>
      </c>
      <c r="AY116" s="19" t="s">
        <v>134</v>
      </c>
      <c r="BE116" s="201">
        <f>IF(N116="základní",J116,0)</f>
        <v>0</v>
      </c>
      <c r="BF116" s="201">
        <f>IF(N116="snížená",J116,0)</f>
        <v>0</v>
      </c>
      <c r="BG116" s="201">
        <f>IF(N116="zákl. přenesená",J116,0)</f>
        <v>0</v>
      </c>
      <c r="BH116" s="201">
        <f>IF(N116="sníž. přenesená",J116,0)</f>
        <v>0</v>
      </c>
      <c r="BI116" s="201">
        <f>IF(N116="nulová",J116,0)</f>
        <v>0</v>
      </c>
      <c r="BJ116" s="19" t="s">
        <v>81</v>
      </c>
      <c r="BK116" s="201">
        <f>ROUND(I116*H116,2)</f>
        <v>0</v>
      </c>
      <c r="BL116" s="19" t="s">
        <v>142</v>
      </c>
      <c r="BM116" s="200" t="s">
        <v>168</v>
      </c>
    </row>
    <row r="117" spans="1:65" s="2" customFormat="1" ht="39">
      <c r="A117" s="36"/>
      <c r="B117" s="37"/>
      <c r="C117" s="38"/>
      <c r="D117" s="202" t="s">
        <v>144</v>
      </c>
      <c r="E117" s="38"/>
      <c r="F117" s="203" t="s">
        <v>145</v>
      </c>
      <c r="G117" s="38"/>
      <c r="H117" s="38"/>
      <c r="I117" s="110"/>
      <c r="J117" s="38"/>
      <c r="K117" s="38"/>
      <c r="L117" s="41"/>
      <c r="M117" s="204"/>
      <c r="N117" s="205"/>
      <c r="O117" s="66"/>
      <c r="P117" s="66"/>
      <c r="Q117" s="66"/>
      <c r="R117" s="66"/>
      <c r="S117" s="66"/>
      <c r="T117" s="67"/>
      <c r="U117" s="36"/>
      <c r="V117" s="36"/>
      <c r="W117" s="36"/>
      <c r="X117" s="36"/>
      <c r="Y117" s="36"/>
      <c r="Z117" s="36"/>
      <c r="AA117" s="36"/>
      <c r="AB117" s="36"/>
      <c r="AC117" s="36"/>
      <c r="AD117" s="36"/>
      <c r="AE117" s="36"/>
      <c r="AT117" s="19" t="s">
        <v>144</v>
      </c>
      <c r="AU117" s="19" t="s">
        <v>83</v>
      </c>
    </row>
    <row r="118" spans="1:65" s="13" customFormat="1">
      <c r="B118" s="206"/>
      <c r="C118" s="207"/>
      <c r="D118" s="202" t="s">
        <v>146</v>
      </c>
      <c r="E118" s="208" t="s">
        <v>19</v>
      </c>
      <c r="F118" s="209" t="s">
        <v>169</v>
      </c>
      <c r="G118" s="207"/>
      <c r="H118" s="210">
        <v>0.88100000000000001</v>
      </c>
      <c r="I118" s="211"/>
      <c r="J118" s="207"/>
      <c r="K118" s="207"/>
      <c r="L118" s="212"/>
      <c r="M118" s="213"/>
      <c r="N118" s="214"/>
      <c r="O118" s="214"/>
      <c r="P118" s="214"/>
      <c r="Q118" s="214"/>
      <c r="R118" s="214"/>
      <c r="S118" s="214"/>
      <c r="T118" s="215"/>
      <c r="AT118" s="216" t="s">
        <v>146</v>
      </c>
      <c r="AU118" s="216" t="s">
        <v>83</v>
      </c>
      <c r="AV118" s="13" t="s">
        <v>83</v>
      </c>
      <c r="AW118" s="13" t="s">
        <v>35</v>
      </c>
      <c r="AX118" s="13" t="s">
        <v>73</v>
      </c>
      <c r="AY118" s="216" t="s">
        <v>134</v>
      </c>
    </row>
    <row r="119" spans="1:65" s="13" customFormat="1">
      <c r="B119" s="206"/>
      <c r="C119" s="207"/>
      <c r="D119" s="202" t="s">
        <v>146</v>
      </c>
      <c r="E119" s="208" t="s">
        <v>19</v>
      </c>
      <c r="F119" s="209" t="s">
        <v>170</v>
      </c>
      <c r="G119" s="207"/>
      <c r="H119" s="210">
        <v>0.375</v>
      </c>
      <c r="I119" s="211"/>
      <c r="J119" s="207"/>
      <c r="K119" s="207"/>
      <c r="L119" s="212"/>
      <c r="M119" s="213"/>
      <c r="N119" s="214"/>
      <c r="O119" s="214"/>
      <c r="P119" s="214"/>
      <c r="Q119" s="214"/>
      <c r="R119" s="214"/>
      <c r="S119" s="214"/>
      <c r="T119" s="215"/>
      <c r="AT119" s="216" t="s">
        <v>146</v>
      </c>
      <c r="AU119" s="216" t="s">
        <v>83</v>
      </c>
      <c r="AV119" s="13" t="s">
        <v>83</v>
      </c>
      <c r="AW119" s="13" t="s">
        <v>35</v>
      </c>
      <c r="AX119" s="13" t="s">
        <v>73</v>
      </c>
      <c r="AY119" s="216" t="s">
        <v>134</v>
      </c>
    </row>
    <row r="120" spans="1:65" s="13" customFormat="1">
      <c r="B120" s="206"/>
      <c r="C120" s="207"/>
      <c r="D120" s="202" t="s">
        <v>146</v>
      </c>
      <c r="E120" s="208" t="s">
        <v>19</v>
      </c>
      <c r="F120" s="209" t="s">
        <v>171</v>
      </c>
      <c r="G120" s="207"/>
      <c r="H120" s="210">
        <v>0.52500000000000002</v>
      </c>
      <c r="I120" s="211"/>
      <c r="J120" s="207"/>
      <c r="K120" s="207"/>
      <c r="L120" s="212"/>
      <c r="M120" s="213"/>
      <c r="N120" s="214"/>
      <c r="O120" s="214"/>
      <c r="P120" s="214"/>
      <c r="Q120" s="214"/>
      <c r="R120" s="214"/>
      <c r="S120" s="214"/>
      <c r="T120" s="215"/>
      <c r="AT120" s="216" t="s">
        <v>146</v>
      </c>
      <c r="AU120" s="216" t="s">
        <v>83</v>
      </c>
      <c r="AV120" s="13" t="s">
        <v>83</v>
      </c>
      <c r="AW120" s="13" t="s">
        <v>35</v>
      </c>
      <c r="AX120" s="13" t="s">
        <v>73</v>
      </c>
      <c r="AY120" s="216" t="s">
        <v>134</v>
      </c>
    </row>
    <row r="121" spans="1:65" s="14" customFormat="1">
      <c r="B121" s="217"/>
      <c r="C121" s="218"/>
      <c r="D121" s="202" t="s">
        <v>146</v>
      </c>
      <c r="E121" s="219" t="s">
        <v>19</v>
      </c>
      <c r="F121" s="220" t="s">
        <v>172</v>
      </c>
      <c r="G121" s="218"/>
      <c r="H121" s="221">
        <v>1.7809999999999999</v>
      </c>
      <c r="I121" s="222"/>
      <c r="J121" s="218"/>
      <c r="K121" s="218"/>
      <c r="L121" s="223"/>
      <c r="M121" s="224"/>
      <c r="N121" s="225"/>
      <c r="O121" s="225"/>
      <c r="P121" s="225"/>
      <c r="Q121" s="225"/>
      <c r="R121" s="225"/>
      <c r="S121" s="225"/>
      <c r="T121" s="226"/>
      <c r="AT121" s="227" t="s">
        <v>146</v>
      </c>
      <c r="AU121" s="227" t="s">
        <v>83</v>
      </c>
      <c r="AV121" s="14" t="s">
        <v>142</v>
      </c>
      <c r="AW121" s="14" t="s">
        <v>35</v>
      </c>
      <c r="AX121" s="14" t="s">
        <v>81</v>
      </c>
      <c r="AY121" s="227" t="s">
        <v>134</v>
      </c>
    </row>
    <row r="122" spans="1:65" s="2" customFormat="1" ht="31.9" customHeight="1">
      <c r="A122" s="36"/>
      <c r="B122" s="37"/>
      <c r="C122" s="189" t="s">
        <v>173</v>
      </c>
      <c r="D122" s="189" t="s">
        <v>137</v>
      </c>
      <c r="E122" s="190" t="s">
        <v>174</v>
      </c>
      <c r="F122" s="191" t="s">
        <v>175</v>
      </c>
      <c r="G122" s="192" t="s">
        <v>140</v>
      </c>
      <c r="H122" s="193">
        <v>27.236999999999998</v>
      </c>
      <c r="I122" s="194"/>
      <c r="J122" s="195">
        <f>ROUND(I122*H122,2)</f>
        <v>0</v>
      </c>
      <c r="K122" s="191" t="s">
        <v>141</v>
      </c>
      <c r="L122" s="41"/>
      <c r="M122" s="196" t="s">
        <v>19</v>
      </c>
      <c r="N122" s="197" t="s">
        <v>44</v>
      </c>
      <c r="O122" s="66"/>
      <c r="P122" s="198">
        <f>O122*H122</f>
        <v>0</v>
      </c>
      <c r="Q122" s="198">
        <v>6.4999999999999997E-3</v>
      </c>
      <c r="R122" s="198">
        <f>Q122*H122</f>
        <v>0.17704049999999999</v>
      </c>
      <c r="S122" s="198">
        <v>0</v>
      </c>
      <c r="T122" s="199">
        <f>S122*H122</f>
        <v>0</v>
      </c>
      <c r="U122" s="36"/>
      <c r="V122" s="36"/>
      <c r="W122" s="36"/>
      <c r="X122" s="36"/>
      <c r="Y122" s="36"/>
      <c r="Z122" s="36"/>
      <c r="AA122" s="36"/>
      <c r="AB122" s="36"/>
      <c r="AC122" s="36"/>
      <c r="AD122" s="36"/>
      <c r="AE122" s="36"/>
      <c r="AR122" s="200" t="s">
        <v>142</v>
      </c>
      <c r="AT122" s="200" t="s">
        <v>137</v>
      </c>
      <c r="AU122" s="200" t="s">
        <v>83</v>
      </c>
      <c r="AY122" s="19" t="s">
        <v>134</v>
      </c>
      <c r="BE122" s="201">
        <f>IF(N122="základní",J122,0)</f>
        <v>0</v>
      </c>
      <c r="BF122" s="201">
        <f>IF(N122="snížená",J122,0)</f>
        <v>0</v>
      </c>
      <c r="BG122" s="201">
        <f>IF(N122="zákl. přenesená",J122,0)</f>
        <v>0</v>
      </c>
      <c r="BH122" s="201">
        <f>IF(N122="sníž. přenesená",J122,0)</f>
        <v>0</v>
      </c>
      <c r="BI122" s="201">
        <f>IF(N122="nulová",J122,0)</f>
        <v>0</v>
      </c>
      <c r="BJ122" s="19" t="s">
        <v>81</v>
      </c>
      <c r="BK122" s="201">
        <f>ROUND(I122*H122,2)</f>
        <v>0</v>
      </c>
      <c r="BL122" s="19" t="s">
        <v>142</v>
      </c>
      <c r="BM122" s="200" t="s">
        <v>176</v>
      </c>
    </row>
    <row r="123" spans="1:65" s="13" customFormat="1">
      <c r="B123" s="206"/>
      <c r="C123" s="207"/>
      <c r="D123" s="202" t="s">
        <v>146</v>
      </c>
      <c r="E123" s="208" t="s">
        <v>19</v>
      </c>
      <c r="F123" s="209" t="s">
        <v>177</v>
      </c>
      <c r="G123" s="207"/>
      <c r="H123" s="210">
        <v>27.236999999999998</v>
      </c>
      <c r="I123" s="211"/>
      <c r="J123" s="207"/>
      <c r="K123" s="207"/>
      <c r="L123" s="212"/>
      <c r="M123" s="213"/>
      <c r="N123" s="214"/>
      <c r="O123" s="214"/>
      <c r="P123" s="214"/>
      <c r="Q123" s="214"/>
      <c r="R123" s="214"/>
      <c r="S123" s="214"/>
      <c r="T123" s="215"/>
      <c r="AT123" s="216" t="s">
        <v>146</v>
      </c>
      <c r="AU123" s="216" t="s">
        <v>83</v>
      </c>
      <c r="AV123" s="13" t="s">
        <v>83</v>
      </c>
      <c r="AW123" s="13" t="s">
        <v>35</v>
      </c>
      <c r="AX123" s="13" t="s">
        <v>81</v>
      </c>
      <c r="AY123" s="216" t="s">
        <v>134</v>
      </c>
    </row>
    <row r="124" spans="1:65" s="2" customFormat="1" ht="31.9" customHeight="1">
      <c r="A124" s="36"/>
      <c r="B124" s="37"/>
      <c r="C124" s="189" t="s">
        <v>178</v>
      </c>
      <c r="D124" s="189" t="s">
        <v>137</v>
      </c>
      <c r="E124" s="190" t="s">
        <v>179</v>
      </c>
      <c r="F124" s="191" t="s">
        <v>180</v>
      </c>
      <c r="G124" s="192" t="s">
        <v>140</v>
      </c>
      <c r="H124" s="193">
        <v>27.236999999999998</v>
      </c>
      <c r="I124" s="194"/>
      <c r="J124" s="195">
        <f>ROUND(I124*H124,2)</f>
        <v>0</v>
      </c>
      <c r="K124" s="191" t="s">
        <v>141</v>
      </c>
      <c r="L124" s="41"/>
      <c r="M124" s="196" t="s">
        <v>19</v>
      </c>
      <c r="N124" s="197" t="s">
        <v>44</v>
      </c>
      <c r="O124" s="66"/>
      <c r="P124" s="198">
        <f>O124*H124</f>
        <v>0</v>
      </c>
      <c r="Q124" s="198">
        <v>1.54E-2</v>
      </c>
      <c r="R124" s="198">
        <f>Q124*H124</f>
        <v>0.41944979999999998</v>
      </c>
      <c r="S124" s="198">
        <v>0</v>
      </c>
      <c r="T124" s="199">
        <f>S124*H124</f>
        <v>0</v>
      </c>
      <c r="U124" s="36"/>
      <c r="V124" s="36"/>
      <c r="W124" s="36"/>
      <c r="X124" s="36"/>
      <c r="Y124" s="36"/>
      <c r="Z124" s="36"/>
      <c r="AA124" s="36"/>
      <c r="AB124" s="36"/>
      <c r="AC124" s="36"/>
      <c r="AD124" s="36"/>
      <c r="AE124" s="36"/>
      <c r="AR124" s="200" t="s">
        <v>142</v>
      </c>
      <c r="AT124" s="200" t="s">
        <v>137</v>
      </c>
      <c r="AU124" s="200" t="s">
        <v>83</v>
      </c>
      <c r="AY124" s="19" t="s">
        <v>134</v>
      </c>
      <c r="BE124" s="201">
        <f>IF(N124="základní",J124,0)</f>
        <v>0</v>
      </c>
      <c r="BF124" s="201">
        <f>IF(N124="snížená",J124,0)</f>
        <v>0</v>
      </c>
      <c r="BG124" s="201">
        <f>IF(N124="zákl. přenesená",J124,0)</f>
        <v>0</v>
      </c>
      <c r="BH124" s="201">
        <f>IF(N124="sníž. přenesená",J124,0)</f>
        <v>0</v>
      </c>
      <c r="BI124" s="201">
        <f>IF(N124="nulová",J124,0)</f>
        <v>0</v>
      </c>
      <c r="BJ124" s="19" t="s">
        <v>81</v>
      </c>
      <c r="BK124" s="201">
        <f>ROUND(I124*H124,2)</f>
        <v>0</v>
      </c>
      <c r="BL124" s="19" t="s">
        <v>142</v>
      </c>
      <c r="BM124" s="200" t="s">
        <v>181</v>
      </c>
    </row>
    <row r="125" spans="1:65" s="2" customFormat="1" ht="97.5">
      <c r="A125" s="36"/>
      <c r="B125" s="37"/>
      <c r="C125" s="38"/>
      <c r="D125" s="202" t="s">
        <v>144</v>
      </c>
      <c r="E125" s="38"/>
      <c r="F125" s="203" t="s">
        <v>156</v>
      </c>
      <c r="G125" s="38"/>
      <c r="H125" s="38"/>
      <c r="I125" s="110"/>
      <c r="J125" s="38"/>
      <c r="K125" s="38"/>
      <c r="L125" s="41"/>
      <c r="M125" s="204"/>
      <c r="N125" s="205"/>
      <c r="O125" s="66"/>
      <c r="P125" s="66"/>
      <c r="Q125" s="66"/>
      <c r="R125" s="66"/>
      <c r="S125" s="66"/>
      <c r="T125" s="67"/>
      <c r="U125" s="36"/>
      <c r="V125" s="36"/>
      <c r="W125" s="36"/>
      <c r="X125" s="36"/>
      <c r="Y125" s="36"/>
      <c r="Z125" s="36"/>
      <c r="AA125" s="36"/>
      <c r="AB125" s="36"/>
      <c r="AC125" s="36"/>
      <c r="AD125" s="36"/>
      <c r="AE125" s="36"/>
      <c r="AT125" s="19" t="s">
        <v>144</v>
      </c>
      <c r="AU125" s="19" t="s">
        <v>83</v>
      </c>
    </row>
    <row r="126" spans="1:65" s="13" customFormat="1">
      <c r="B126" s="206"/>
      <c r="C126" s="207"/>
      <c r="D126" s="202" t="s">
        <v>146</v>
      </c>
      <c r="E126" s="208" t="s">
        <v>19</v>
      </c>
      <c r="F126" s="209" t="s">
        <v>177</v>
      </c>
      <c r="G126" s="207"/>
      <c r="H126" s="210">
        <v>27.236999999999998</v>
      </c>
      <c r="I126" s="211"/>
      <c r="J126" s="207"/>
      <c r="K126" s="207"/>
      <c r="L126" s="212"/>
      <c r="M126" s="213"/>
      <c r="N126" s="214"/>
      <c r="O126" s="214"/>
      <c r="P126" s="214"/>
      <c r="Q126" s="214"/>
      <c r="R126" s="214"/>
      <c r="S126" s="214"/>
      <c r="T126" s="215"/>
      <c r="AT126" s="216" t="s">
        <v>146</v>
      </c>
      <c r="AU126" s="216" t="s">
        <v>83</v>
      </c>
      <c r="AV126" s="13" t="s">
        <v>83</v>
      </c>
      <c r="AW126" s="13" t="s">
        <v>35</v>
      </c>
      <c r="AX126" s="13" t="s">
        <v>81</v>
      </c>
      <c r="AY126" s="216" t="s">
        <v>134</v>
      </c>
    </row>
    <row r="127" spans="1:65" s="2" customFormat="1" ht="42.6" customHeight="1">
      <c r="A127" s="36"/>
      <c r="B127" s="37"/>
      <c r="C127" s="189" t="s">
        <v>182</v>
      </c>
      <c r="D127" s="189" t="s">
        <v>137</v>
      </c>
      <c r="E127" s="190" t="s">
        <v>183</v>
      </c>
      <c r="F127" s="191" t="s">
        <v>184</v>
      </c>
      <c r="G127" s="192" t="s">
        <v>140</v>
      </c>
      <c r="H127" s="193">
        <v>81.710999999999999</v>
      </c>
      <c r="I127" s="194"/>
      <c r="J127" s="195">
        <f>ROUND(I127*H127,2)</f>
        <v>0</v>
      </c>
      <c r="K127" s="191" t="s">
        <v>141</v>
      </c>
      <c r="L127" s="41"/>
      <c r="M127" s="196" t="s">
        <v>19</v>
      </c>
      <c r="N127" s="197" t="s">
        <v>44</v>
      </c>
      <c r="O127" s="66"/>
      <c r="P127" s="198">
        <f>O127*H127</f>
        <v>0</v>
      </c>
      <c r="Q127" s="198">
        <v>7.9000000000000008E-3</v>
      </c>
      <c r="R127" s="198">
        <f>Q127*H127</f>
        <v>0.64551690000000006</v>
      </c>
      <c r="S127" s="198">
        <v>0</v>
      </c>
      <c r="T127" s="199">
        <f>S127*H127</f>
        <v>0</v>
      </c>
      <c r="U127" s="36"/>
      <c r="V127" s="36"/>
      <c r="W127" s="36"/>
      <c r="X127" s="36"/>
      <c r="Y127" s="36"/>
      <c r="Z127" s="36"/>
      <c r="AA127" s="36"/>
      <c r="AB127" s="36"/>
      <c r="AC127" s="36"/>
      <c r="AD127" s="36"/>
      <c r="AE127" s="36"/>
      <c r="AR127" s="200" t="s">
        <v>142</v>
      </c>
      <c r="AT127" s="200" t="s">
        <v>137</v>
      </c>
      <c r="AU127" s="200" t="s">
        <v>83</v>
      </c>
      <c r="AY127" s="19" t="s">
        <v>134</v>
      </c>
      <c r="BE127" s="201">
        <f>IF(N127="základní",J127,0)</f>
        <v>0</v>
      </c>
      <c r="BF127" s="201">
        <f>IF(N127="snížená",J127,0)</f>
        <v>0</v>
      </c>
      <c r="BG127" s="201">
        <f>IF(N127="zákl. přenesená",J127,0)</f>
        <v>0</v>
      </c>
      <c r="BH127" s="201">
        <f>IF(N127="sníž. přenesená",J127,0)</f>
        <v>0</v>
      </c>
      <c r="BI127" s="201">
        <f>IF(N127="nulová",J127,0)</f>
        <v>0</v>
      </c>
      <c r="BJ127" s="19" t="s">
        <v>81</v>
      </c>
      <c r="BK127" s="201">
        <f>ROUND(I127*H127,2)</f>
        <v>0</v>
      </c>
      <c r="BL127" s="19" t="s">
        <v>142</v>
      </c>
      <c r="BM127" s="200" t="s">
        <v>185</v>
      </c>
    </row>
    <row r="128" spans="1:65" s="2" customFormat="1" ht="97.5">
      <c r="A128" s="36"/>
      <c r="B128" s="37"/>
      <c r="C128" s="38"/>
      <c r="D128" s="202" t="s">
        <v>144</v>
      </c>
      <c r="E128" s="38"/>
      <c r="F128" s="203" t="s">
        <v>156</v>
      </c>
      <c r="G128" s="38"/>
      <c r="H128" s="38"/>
      <c r="I128" s="110"/>
      <c r="J128" s="38"/>
      <c r="K128" s="38"/>
      <c r="L128" s="41"/>
      <c r="M128" s="204"/>
      <c r="N128" s="205"/>
      <c r="O128" s="66"/>
      <c r="P128" s="66"/>
      <c r="Q128" s="66"/>
      <c r="R128" s="66"/>
      <c r="S128" s="66"/>
      <c r="T128" s="67"/>
      <c r="U128" s="36"/>
      <c r="V128" s="36"/>
      <c r="W128" s="36"/>
      <c r="X128" s="36"/>
      <c r="Y128" s="36"/>
      <c r="Z128" s="36"/>
      <c r="AA128" s="36"/>
      <c r="AB128" s="36"/>
      <c r="AC128" s="36"/>
      <c r="AD128" s="36"/>
      <c r="AE128" s="36"/>
      <c r="AT128" s="19" t="s">
        <v>144</v>
      </c>
      <c r="AU128" s="19" t="s">
        <v>83</v>
      </c>
    </row>
    <row r="129" spans="1:65" s="13" customFormat="1">
      <c r="B129" s="206"/>
      <c r="C129" s="207"/>
      <c r="D129" s="202" t="s">
        <v>146</v>
      </c>
      <c r="E129" s="208" t="s">
        <v>19</v>
      </c>
      <c r="F129" s="209" t="s">
        <v>186</v>
      </c>
      <c r="G129" s="207"/>
      <c r="H129" s="210">
        <v>81.710999999999999</v>
      </c>
      <c r="I129" s="211"/>
      <c r="J129" s="207"/>
      <c r="K129" s="207"/>
      <c r="L129" s="212"/>
      <c r="M129" s="213"/>
      <c r="N129" s="214"/>
      <c r="O129" s="214"/>
      <c r="P129" s="214"/>
      <c r="Q129" s="214"/>
      <c r="R129" s="214"/>
      <c r="S129" s="214"/>
      <c r="T129" s="215"/>
      <c r="AT129" s="216" t="s">
        <v>146</v>
      </c>
      <c r="AU129" s="216" t="s">
        <v>83</v>
      </c>
      <c r="AV129" s="13" t="s">
        <v>83</v>
      </c>
      <c r="AW129" s="13" t="s">
        <v>35</v>
      </c>
      <c r="AX129" s="13" t="s">
        <v>81</v>
      </c>
      <c r="AY129" s="216" t="s">
        <v>134</v>
      </c>
    </row>
    <row r="130" spans="1:65" s="2" customFormat="1" ht="21.4" customHeight="1">
      <c r="A130" s="36"/>
      <c r="B130" s="37"/>
      <c r="C130" s="189" t="s">
        <v>187</v>
      </c>
      <c r="D130" s="189" t="s">
        <v>137</v>
      </c>
      <c r="E130" s="190" t="s">
        <v>188</v>
      </c>
      <c r="F130" s="191" t="s">
        <v>189</v>
      </c>
      <c r="G130" s="192" t="s">
        <v>140</v>
      </c>
      <c r="H130" s="193">
        <v>8.6769999999999996</v>
      </c>
      <c r="I130" s="194"/>
      <c r="J130" s="195">
        <f>ROUND(I130*H130,2)</f>
        <v>0</v>
      </c>
      <c r="K130" s="191" t="s">
        <v>141</v>
      </c>
      <c r="L130" s="41"/>
      <c r="M130" s="196" t="s">
        <v>19</v>
      </c>
      <c r="N130" s="197" t="s">
        <v>44</v>
      </c>
      <c r="O130" s="66"/>
      <c r="P130" s="198">
        <f>O130*H130</f>
        <v>0</v>
      </c>
      <c r="Q130" s="198">
        <v>3.0000000000000001E-3</v>
      </c>
      <c r="R130" s="198">
        <f>Q130*H130</f>
        <v>2.6030999999999999E-2</v>
      </c>
      <c r="S130" s="198">
        <v>0</v>
      </c>
      <c r="T130" s="199">
        <f>S130*H130</f>
        <v>0</v>
      </c>
      <c r="U130" s="36"/>
      <c r="V130" s="36"/>
      <c r="W130" s="36"/>
      <c r="X130" s="36"/>
      <c r="Y130" s="36"/>
      <c r="Z130" s="36"/>
      <c r="AA130" s="36"/>
      <c r="AB130" s="36"/>
      <c r="AC130" s="36"/>
      <c r="AD130" s="36"/>
      <c r="AE130" s="36"/>
      <c r="AR130" s="200" t="s">
        <v>142</v>
      </c>
      <c r="AT130" s="200" t="s">
        <v>137</v>
      </c>
      <c r="AU130" s="200" t="s">
        <v>83</v>
      </c>
      <c r="AY130" s="19" t="s">
        <v>134</v>
      </c>
      <c r="BE130" s="201">
        <f>IF(N130="základní",J130,0)</f>
        <v>0</v>
      </c>
      <c r="BF130" s="201">
        <f>IF(N130="snížená",J130,0)</f>
        <v>0</v>
      </c>
      <c r="BG130" s="201">
        <f>IF(N130="zákl. přenesená",J130,0)</f>
        <v>0</v>
      </c>
      <c r="BH130" s="201">
        <f>IF(N130="sníž. přenesená",J130,0)</f>
        <v>0</v>
      </c>
      <c r="BI130" s="201">
        <f>IF(N130="nulová",J130,0)</f>
        <v>0</v>
      </c>
      <c r="BJ130" s="19" t="s">
        <v>81</v>
      </c>
      <c r="BK130" s="201">
        <f>ROUND(I130*H130,2)</f>
        <v>0</v>
      </c>
      <c r="BL130" s="19" t="s">
        <v>142</v>
      </c>
      <c r="BM130" s="200" t="s">
        <v>190</v>
      </c>
    </row>
    <row r="131" spans="1:65" s="15" customFormat="1">
      <c r="B131" s="228"/>
      <c r="C131" s="229"/>
      <c r="D131" s="202" t="s">
        <v>146</v>
      </c>
      <c r="E131" s="230" t="s">
        <v>19</v>
      </c>
      <c r="F131" s="231" t="s">
        <v>191</v>
      </c>
      <c r="G131" s="229"/>
      <c r="H131" s="230" t="s">
        <v>19</v>
      </c>
      <c r="I131" s="232"/>
      <c r="J131" s="229"/>
      <c r="K131" s="229"/>
      <c r="L131" s="233"/>
      <c r="M131" s="234"/>
      <c r="N131" s="235"/>
      <c r="O131" s="235"/>
      <c r="P131" s="235"/>
      <c r="Q131" s="235"/>
      <c r="R131" s="235"/>
      <c r="S131" s="235"/>
      <c r="T131" s="236"/>
      <c r="AT131" s="237" t="s">
        <v>146</v>
      </c>
      <c r="AU131" s="237" t="s">
        <v>83</v>
      </c>
      <c r="AV131" s="15" t="s">
        <v>81</v>
      </c>
      <c r="AW131" s="15" t="s">
        <v>35</v>
      </c>
      <c r="AX131" s="15" t="s">
        <v>73</v>
      </c>
      <c r="AY131" s="237" t="s">
        <v>134</v>
      </c>
    </row>
    <row r="132" spans="1:65" s="13" customFormat="1">
      <c r="B132" s="206"/>
      <c r="C132" s="207"/>
      <c r="D132" s="202" t="s">
        <v>146</v>
      </c>
      <c r="E132" s="208" t="s">
        <v>19</v>
      </c>
      <c r="F132" s="209" t="s">
        <v>192</v>
      </c>
      <c r="G132" s="207"/>
      <c r="H132" s="210">
        <v>8.6769999999999996</v>
      </c>
      <c r="I132" s="211"/>
      <c r="J132" s="207"/>
      <c r="K132" s="207"/>
      <c r="L132" s="212"/>
      <c r="M132" s="213"/>
      <c r="N132" s="214"/>
      <c r="O132" s="214"/>
      <c r="P132" s="214"/>
      <c r="Q132" s="214"/>
      <c r="R132" s="214"/>
      <c r="S132" s="214"/>
      <c r="T132" s="215"/>
      <c r="AT132" s="216" t="s">
        <v>146</v>
      </c>
      <c r="AU132" s="216" t="s">
        <v>83</v>
      </c>
      <c r="AV132" s="13" t="s">
        <v>83</v>
      </c>
      <c r="AW132" s="13" t="s">
        <v>35</v>
      </c>
      <c r="AX132" s="13" t="s">
        <v>81</v>
      </c>
      <c r="AY132" s="216" t="s">
        <v>134</v>
      </c>
    </row>
    <row r="133" spans="1:65" s="2" customFormat="1" ht="31.9" customHeight="1">
      <c r="A133" s="36"/>
      <c r="B133" s="37"/>
      <c r="C133" s="189" t="s">
        <v>193</v>
      </c>
      <c r="D133" s="189" t="s">
        <v>137</v>
      </c>
      <c r="E133" s="190" t="s">
        <v>194</v>
      </c>
      <c r="F133" s="191" t="s">
        <v>195</v>
      </c>
      <c r="G133" s="192" t="s">
        <v>140</v>
      </c>
      <c r="H133" s="193">
        <v>16</v>
      </c>
      <c r="I133" s="194"/>
      <c r="J133" s="195">
        <f>ROUND(I133*H133,2)</f>
        <v>0</v>
      </c>
      <c r="K133" s="191" t="s">
        <v>141</v>
      </c>
      <c r="L133" s="41"/>
      <c r="M133" s="196" t="s">
        <v>19</v>
      </c>
      <c r="N133" s="197" t="s">
        <v>44</v>
      </c>
      <c r="O133" s="66"/>
      <c r="P133" s="198">
        <f>O133*H133</f>
        <v>0</v>
      </c>
      <c r="Q133" s="198">
        <v>0</v>
      </c>
      <c r="R133" s="198">
        <f>Q133*H133</f>
        <v>0</v>
      </c>
      <c r="S133" s="198">
        <v>0</v>
      </c>
      <c r="T133" s="199">
        <f>S133*H133</f>
        <v>0</v>
      </c>
      <c r="U133" s="36"/>
      <c r="V133" s="36"/>
      <c r="W133" s="36"/>
      <c r="X133" s="36"/>
      <c r="Y133" s="36"/>
      <c r="Z133" s="36"/>
      <c r="AA133" s="36"/>
      <c r="AB133" s="36"/>
      <c r="AC133" s="36"/>
      <c r="AD133" s="36"/>
      <c r="AE133" s="36"/>
      <c r="AR133" s="200" t="s">
        <v>142</v>
      </c>
      <c r="AT133" s="200" t="s">
        <v>137</v>
      </c>
      <c r="AU133" s="200" t="s">
        <v>83</v>
      </c>
      <c r="AY133" s="19" t="s">
        <v>134</v>
      </c>
      <c r="BE133" s="201">
        <f>IF(N133="základní",J133,0)</f>
        <v>0</v>
      </c>
      <c r="BF133" s="201">
        <f>IF(N133="snížená",J133,0)</f>
        <v>0</v>
      </c>
      <c r="BG133" s="201">
        <f>IF(N133="zákl. přenesená",J133,0)</f>
        <v>0</v>
      </c>
      <c r="BH133" s="201">
        <f>IF(N133="sníž. přenesená",J133,0)</f>
        <v>0</v>
      </c>
      <c r="BI133" s="201">
        <f>IF(N133="nulová",J133,0)</f>
        <v>0</v>
      </c>
      <c r="BJ133" s="19" t="s">
        <v>81</v>
      </c>
      <c r="BK133" s="201">
        <f>ROUND(I133*H133,2)</f>
        <v>0</v>
      </c>
      <c r="BL133" s="19" t="s">
        <v>142</v>
      </c>
      <c r="BM133" s="200" t="s">
        <v>196</v>
      </c>
    </row>
    <row r="134" spans="1:65" s="12" customFormat="1" ht="22.9" customHeight="1">
      <c r="B134" s="173"/>
      <c r="C134" s="174"/>
      <c r="D134" s="175" t="s">
        <v>72</v>
      </c>
      <c r="E134" s="187" t="s">
        <v>197</v>
      </c>
      <c r="F134" s="187" t="s">
        <v>198</v>
      </c>
      <c r="G134" s="174"/>
      <c r="H134" s="174"/>
      <c r="I134" s="177"/>
      <c r="J134" s="188">
        <f>BK134</f>
        <v>0</v>
      </c>
      <c r="K134" s="174"/>
      <c r="L134" s="179"/>
      <c r="M134" s="180"/>
      <c r="N134" s="181"/>
      <c r="O134" s="181"/>
      <c r="P134" s="182">
        <f>SUM(P135:P139)</f>
        <v>0</v>
      </c>
      <c r="Q134" s="181"/>
      <c r="R134" s="182">
        <f>SUM(R135:R139)</f>
        <v>2.2292639199999997</v>
      </c>
      <c r="S134" s="181"/>
      <c r="T134" s="183">
        <f>SUM(T135:T139)</f>
        <v>0</v>
      </c>
      <c r="AR134" s="184" t="s">
        <v>81</v>
      </c>
      <c r="AT134" s="185" t="s">
        <v>72</v>
      </c>
      <c r="AU134" s="185" t="s">
        <v>81</v>
      </c>
      <c r="AY134" s="184" t="s">
        <v>134</v>
      </c>
      <c r="BK134" s="186">
        <f>SUM(BK135:BK139)</f>
        <v>0</v>
      </c>
    </row>
    <row r="135" spans="1:65" s="2" customFormat="1" ht="31.9" customHeight="1">
      <c r="A135" s="36"/>
      <c r="B135" s="37"/>
      <c r="C135" s="189" t="s">
        <v>199</v>
      </c>
      <c r="D135" s="189" t="s">
        <v>137</v>
      </c>
      <c r="E135" s="190" t="s">
        <v>200</v>
      </c>
      <c r="F135" s="191" t="s">
        <v>201</v>
      </c>
      <c r="G135" s="192" t="s">
        <v>202</v>
      </c>
      <c r="H135" s="193">
        <v>0.98799999999999999</v>
      </c>
      <c r="I135" s="194"/>
      <c r="J135" s="195">
        <f>ROUND(I135*H135,2)</f>
        <v>0</v>
      </c>
      <c r="K135" s="191" t="s">
        <v>141</v>
      </c>
      <c r="L135" s="41"/>
      <c r="M135" s="196" t="s">
        <v>19</v>
      </c>
      <c r="N135" s="197" t="s">
        <v>44</v>
      </c>
      <c r="O135" s="66"/>
      <c r="P135" s="198">
        <f>O135*H135</f>
        <v>0</v>
      </c>
      <c r="Q135" s="198">
        <v>2.2563399999999998</v>
      </c>
      <c r="R135" s="198">
        <f>Q135*H135</f>
        <v>2.2292639199999997</v>
      </c>
      <c r="S135" s="198">
        <v>0</v>
      </c>
      <c r="T135" s="199">
        <f>S135*H135</f>
        <v>0</v>
      </c>
      <c r="U135" s="36"/>
      <c r="V135" s="36"/>
      <c r="W135" s="36"/>
      <c r="X135" s="36"/>
      <c r="Y135" s="36"/>
      <c r="Z135" s="36"/>
      <c r="AA135" s="36"/>
      <c r="AB135" s="36"/>
      <c r="AC135" s="36"/>
      <c r="AD135" s="36"/>
      <c r="AE135" s="36"/>
      <c r="AR135" s="200" t="s">
        <v>142</v>
      </c>
      <c r="AT135" s="200" t="s">
        <v>137</v>
      </c>
      <c r="AU135" s="200" t="s">
        <v>83</v>
      </c>
      <c r="AY135" s="19" t="s">
        <v>134</v>
      </c>
      <c r="BE135" s="201">
        <f>IF(N135="základní",J135,0)</f>
        <v>0</v>
      </c>
      <c r="BF135" s="201">
        <f>IF(N135="snížená",J135,0)</f>
        <v>0</v>
      </c>
      <c r="BG135" s="201">
        <f>IF(N135="zákl. přenesená",J135,0)</f>
        <v>0</v>
      </c>
      <c r="BH135" s="201">
        <f>IF(N135="sníž. přenesená",J135,0)</f>
        <v>0</v>
      </c>
      <c r="BI135" s="201">
        <f>IF(N135="nulová",J135,0)</f>
        <v>0</v>
      </c>
      <c r="BJ135" s="19" t="s">
        <v>81</v>
      </c>
      <c r="BK135" s="201">
        <f>ROUND(I135*H135,2)</f>
        <v>0</v>
      </c>
      <c r="BL135" s="19" t="s">
        <v>142</v>
      </c>
      <c r="BM135" s="200" t="s">
        <v>203</v>
      </c>
    </row>
    <row r="136" spans="1:65" s="13" customFormat="1">
      <c r="B136" s="206"/>
      <c r="C136" s="207"/>
      <c r="D136" s="202" t="s">
        <v>146</v>
      </c>
      <c r="E136" s="208" t="s">
        <v>19</v>
      </c>
      <c r="F136" s="209" t="s">
        <v>204</v>
      </c>
      <c r="G136" s="207"/>
      <c r="H136" s="210">
        <v>0.185</v>
      </c>
      <c r="I136" s="211"/>
      <c r="J136" s="207"/>
      <c r="K136" s="207"/>
      <c r="L136" s="212"/>
      <c r="M136" s="213"/>
      <c r="N136" s="214"/>
      <c r="O136" s="214"/>
      <c r="P136" s="214"/>
      <c r="Q136" s="214"/>
      <c r="R136" s="214"/>
      <c r="S136" s="214"/>
      <c r="T136" s="215"/>
      <c r="AT136" s="216" t="s">
        <v>146</v>
      </c>
      <c r="AU136" s="216" t="s">
        <v>83</v>
      </c>
      <c r="AV136" s="13" t="s">
        <v>83</v>
      </c>
      <c r="AW136" s="13" t="s">
        <v>35</v>
      </c>
      <c r="AX136" s="13" t="s">
        <v>73</v>
      </c>
      <c r="AY136" s="216" t="s">
        <v>134</v>
      </c>
    </row>
    <row r="137" spans="1:65" s="13" customFormat="1">
      <c r="B137" s="206"/>
      <c r="C137" s="207"/>
      <c r="D137" s="202" t="s">
        <v>146</v>
      </c>
      <c r="E137" s="208" t="s">
        <v>19</v>
      </c>
      <c r="F137" s="209" t="s">
        <v>205</v>
      </c>
      <c r="G137" s="207"/>
      <c r="H137" s="210">
        <v>0.56299999999999994</v>
      </c>
      <c r="I137" s="211"/>
      <c r="J137" s="207"/>
      <c r="K137" s="207"/>
      <c r="L137" s="212"/>
      <c r="M137" s="213"/>
      <c r="N137" s="214"/>
      <c r="O137" s="214"/>
      <c r="P137" s="214"/>
      <c r="Q137" s="214"/>
      <c r="R137" s="214"/>
      <c r="S137" s="214"/>
      <c r="T137" s="215"/>
      <c r="AT137" s="216" t="s">
        <v>146</v>
      </c>
      <c r="AU137" s="216" t="s">
        <v>83</v>
      </c>
      <c r="AV137" s="13" t="s">
        <v>83</v>
      </c>
      <c r="AW137" s="13" t="s">
        <v>35</v>
      </c>
      <c r="AX137" s="13" t="s">
        <v>73</v>
      </c>
      <c r="AY137" s="216" t="s">
        <v>134</v>
      </c>
    </row>
    <row r="138" spans="1:65" s="13" customFormat="1">
      <c r="B138" s="206"/>
      <c r="C138" s="207"/>
      <c r="D138" s="202" t="s">
        <v>146</v>
      </c>
      <c r="E138" s="208" t="s">
        <v>19</v>
      </c>
      <c r="F138" s="209" t="s">
        <v>206</v>
      </c>
      <c r="G138" s="207"/>
      <c r="H138" s="210">
        <v>0.24</v>
      </c>
      <c r="I138" s="211"/>
      <c r="J138" s="207"/>
      <c r="K138" s="207"/>
      <c r="L138" s="212"/>
      <c r="M138" s="213"/>
      <c r="N138" s="214"/>
      <c r="O138" s="214"/>
      <c r="P138" s="214"/>
      <c r="Q138" s="214"/>
      <c r="R138" s="214"/>
      <c r="S138" s="214"/>
      <c r="T138" s="215"/>
      <c r="AT138" s="216" t="s">
        <v>146</v>
      </c>
      <c r="AU138" s="216" t="s">
        <v>83</v>
      </c>
      <c r="AV138" s="13" t="s">
        <v>83</v>
      </c>
      <c r="AW138" s="13" t="s">
        <v>35</v>
      </c>
      <c r="AX138" s="13" t="s">
        <v>73</v>
      </c>
      <c r="AY138" s="216" t="s">
        <v>134</v>
      </c>
    </row>
    <row r="139" spans="1:65" s="14" customFormat="1">
      <c r="B139" s="217"/>
      <c r="C139" s="218"/>
      <c r="D139" s="202" t="s">
        <v>146</v>
      </c>
      <c r="E139" s="219" t="s">
        <v>19</v>
      </c>
      <c r="F139" s="220" t="s">
        <v>172</v>
      </c>
      <c r="G139" s="218"/>
      <c r="H139" s="221">
        <v>0.98799999999999999</v>
      </c>
      <c r="I139" s="222"/>
      <c r="J139" s="218"/>
      <c r="K139" s="218"/>
      <c r="L139" s="223"/>
      <c r="M139" s="224"/>
      <c r="N139" s="225"/>
      <c r="O139" s="225"/>
      <c r="P139" s="225"/>
      <c r="Q139" s="225"/>
      <c r="R139" s="225"/>
      <c r="S139" s="225"/>
      <c r="T139" s="226"/>
      <c r="AT139" s="227" t="s">
        <v>146</v>
      </c>
      <c r="AU139" s="227" t="s">
        <v>83</v>
      </c>
      <c r="AV139" s="14" t="s">
        <v>142</v>
      </c>
      <c r="AW139" s="14" t="s">
        <v>35</v>
      </c>
      <c r="AX139" s="14" t="s">
        <v>81</v>
      </c>
      <c r="AY139" s="227" t="s">
        <v>134</v>
      </c>
    </row>
    <row r="140" spans="1:65" s="12" customFormat="1" ht="22.9" customHeight="1">
      <c r="B140" s="173"/>
      <c r="C140" s="174"/>
      <c r="D140" s="175" t="s">
        <v>72</v>
      </c>
      <c r="E140" s="187" t="s">
        <v>207</v>
      </c>
      <c r="F140" s="187" t="s">
        <v>208</v>
      </c>
      <c r="G140" s="174"/>
      <c r="H140" s="174"/>
      <c r="I140" s="177"/>
      <c r="J140" s="188">
        <f>BK140</f>
        <v>0</v>
      </c>
      <c r="K140" s="174"/>
      <c r="L140" s="179"/>
      <c r="M140" s="180"/>
      <c r="N140" s="181"/>
      <c r="O140" s="181"/>
      <c r="P140" s="182">
        <f>SUM(P141:P143)</f>
        <v>0</v>
      </c>
      <c r="Q140" s="181"/>
      <c r="R140" s="182">
        <f>SUM(R141:R143)</f>
        <v>6.5310000000000007E-2</v>
      </c>
      <c r="S140" s="181"/>
      <c r="T140" s="183">
        <f>SUM(T141:T143)</f>
        <v>0</v>
      </c>
      <c r="AR140" s="184" t="s">
        <v>81</v>
      </c>
      <c r="AT140" s="185" t="s">
        <v>72</v>
      </c>
      <c r="AU140" s="185" t="s">
        <v>81</v>
      </c>
      <c r="AY140" s="184" t="s">
        <v>134</v>
      </c>
      <c r="BK140" s="186">
        <f>SUM(BK141:BK143)</f>
        <v>0</v>
      </c>
    </row>
    <row r="141" spans="1:65" s="2" customFormat="1" ht="31.9" customHeight="1">
      <c r="A141" s="36"/>
      <c r="B141" s="37"/>
      <c r="C141" s="189" t="s">
        <v>209</v>
      </c>
      <c r="D141" s="189" t="s">
        <v>137</v>
      </c>
      <c r="E141" s="190" t="s">
        <v>210</v>
      </c>
      <c r="F141" s="191" t="s">
        <v>211</v>
      </c>
      <c r="G141" s="192" t="s">
        <v>212</v>
      </c>
      <c r="H141" s="193">
        <v>1</v>
      </c>
      <c r="I141" s="194"/>
      <c r="J141" s="195">
        <f>ROUND(I141*H141,2)</f>
        <v>0</v>
      </c>
      <c r="K141" s="191" t="s">
        <v>141</v>
      </c>
      <c r="L141" s="41"/>
      <c r="M141" s="196" t="s">
        <v>19</v>
      </c>
      <c r="N141" s="197" t="s">
        <v>44</v>
      </c>
      <c r="O141" s="66"/>
      <c r="P141" s="198">
        <f>O141*H141</f>
        <v>0</v>
      </c>
      <c r="Q141" s="198">
        <v>4.684E-2</v>
      </c>
      <c r="R141" s="198">
        <f>Q141*H141</f>
        <v>4.684E-2</v>
      </c>
      <c r="S141" s="198">
        <v>0</v>
      </c>
      <c r="T141" s="199">
        <f>S141*H141</f>
        <v>0</v>
      </c>
      <c r="U141" s="36"/>
      <c r="V141" s="36"/>
      <c r="W141" s="36"/>
      <c r="X141" s="36"/>
      <c r="Y141" s="36"/>
      <c r="Z141" s="36"/>
      <c r="AA141" s="36"/>
      <c r="AB141" s="36"/>
      <c r="AC141" s="36"/>
      <c r="AD141" s="36"/>
      <c r="AE141" s="36"/>
      <c r="AR141" s="200" t="s">
        <v>142</v>
      </c>
      <c r="AT141" s="200" t="s">
        <v>137</v>
      </c>
      <c r="AU141" s="200" t="s">
        <v>83</v>
      </c>
      <c r="AY141" s="19" t="s">
        <v>134</v>
      </c>
      <c r="BE141" s="201">
        <f>IF(N141="základní",J141,0)</f>
        <v>0</v>
      </c>
      <c r="BF141" s="201">
        <f>IF(N141="snížená",J141,0)</f>
        <v>0</v>
      </c>
      <c r="BG141" s="201">
        <f>IF(N141="zákl. přenesená",J141,0)</f>
        <v>0</v>
      </c>
      <c r="BH141" s="201">
        <f>IF(N141="sníž. přenesená",J141,0)</f>
        <v>0</v>
      </c>
      <c r="BI141" s="201">
        <f>IF(N141="nulová",J141,0)</f>
        <v>0</v>
      </c>
      <c r="BJ141" s="19" t="s">
        <v>81</v>
      </c>
      <c r="BK141" s="201">
        <f>ROUND(I141*H141,2)</f>
        <v>0</v>
      </c>
      <c r="BL141" s="19" t="s">
        <v>142</v>
      </c>
      <c r="BM141" s="200" t="s">
        <v>213</v>
      </c>
    </row>
    <row r="142" spans="1:65" s="2" customFormat="1" ht="39">
      <c r="A142" s="36"/>
      <c r="B142" s="37"/>
      <c r="C142" s="38"/>
      <c r="D142" s="202" t="s">
        <v>144</v>
      </c>
      <c r="E142" s="38"/>
      <c r="F142" s="203" t="s">
        <v>214</v>
      </c>
      <c r="G142" s="38"/>
      <c r="H142" s="38"/>
      <c r="I142" s="110"/>
      <c r="J142" s="38"/>
      <c r="K142" s="38"/>
      <c r="L142" s="41"/>
      <c r="M142" s="204"/>
      <c r="N142" s="205"/>
      <c r="O142" s="66"/>
      <c r="P142" s="66"/>
      <c r="Q142" s="66"/>
      <c r="R142" s="66"/>
      <c r="S142" s="66"/>
      <c r="T142" s="67"/>
      <c r="U142" s="36"/>
      <c r="V142" s="36"/>
      <c r="W142" s="36"/>
      <c r="X142" s="36"/>
      <c r="Y142" s="36"/>
      <c r="Z142" s="36"/>
      <c r="AA142" s="36"/>
      <c r="AB142" s="36"/>
      <c r="AC142" s="36"/>
      <c r="AD142" s="36"/>
      <c r="AE142" s="36"/>
      <c r="AT142" s="19" t="s">
        <v>144</v>
      </c>
      <c r="AU142" s="19" t="s">
        <v>83</v>
      </c>
    </row>
    <row r="143" spans="1:65" s="2" customFormat="1" ht="21.4" customHeight="1">
      <c r="A143" s="36"/>
      <c r="B143" s="37"/>
      <c r="C143" s="238" t="s">
        <v>215</v>
      </c>
      <c r="D143" s="238" t="s">
        <v>216</v>
      </c>
      <c r="E143" s="239" t="s">
        <v>217</v>
      </c>
      <c r="F143" s="240" t="s">
        <v>218</v>
      </c>
      <c r="G143" s="241" t="s">
        <v>212</v>
      </c>
      <c r="H143" s="242">
        <v>1</v>
      </c>
      <c r="I143" s="243"/>
      <c r="J143" s="244">
        <f>ROUND(I143*H143,2)</f>
        <v>0</v>
      </c>
      <c r="K143" s="240" t="s">
        <v>141</v>
      </c>
      <c r="L143" s="245"/>
      <c r="M143" s="246" t="s">
        <v>19</v>
      </c>
      <c r="N143" s="247" t="s">
        <v>44</v>
      </c>
      <c r="O143" s="66"/>
      <c r="P143" s="198">
        <f>O143*H143</f>
        <v>0</v>
      </c>
      <c r="Q143" s="198">
        <v>1.847E-2</v>
      </c>
      <c r="R143" s="198">
        <f>Q143*H143</f>
        <v>1.847E-2</v>
      </c>
      <c r="S143" s="198">
        <v>0</v>
      </c>
      <c r="T143" s="199">
        <f>S143*H143</f>
        <v>0</v>
      </c>
      <c r="U143" s="36"/>
      <c r="V143" s="36"/>
      <c r="W143" s="36"/>
      <c r="X143" s="36"/>
      <c r="Y143" s="36"/>
      <c r="Z143" s="36"/>
      <c r="AA143" s="36"/>
      <c r="AB143" s="36"/>
      <c r="AC143" s="36"/>
      <c r="AD143" s="36"/>
      <c r="AE143" s="36"/>
      <c r="AR143" s="200" t="s">
        <v>178</v>
      </c>
      <c r="AT143" s="200" t="s">
        <v>216</v>
      </c>
      <c r="AU143" s="200" t="s">
        <v>83</v>
      </c>
      <c r="AY143" s="19" t="s">
        <v>134</v>
      </c>
      <c r="BE143" s="201">
        <f>IF(N143="základní",J143,0)</f>
        <v>0</v>
      </c>
      <c r="BF143" s="201">
        <f>IF(N143="snížená",J143,0)</f>
        <v>0</v>
      </c>
      <c r="BG143" s="201">
        <f>IF(N143="zákl. přenesená",J143,0)</f>
        <v>0</v>
      </c>
      <c r="BH143" s="201">
        <f>IF(N143="sníž. přenesená",J143,0)</f>
        <v>0</v>
      </c>
      <c r="BI143" s="201">
        <f>IF(N143="nulová",J143,0)</f>
        <v>0</v>
      </c>
      <c r="BJ143" s="19" t="s">
        <v>81</v>
      </c>
      <c r="BK143" s="201">
        <f>ROUND(I143*H143,2)</f>
        <v>0</v>
      </c>
      <c r="BL143" s="19" t="s">
        <v>142</v>
      </c>
      <c r="BM143" s="200" t="s">
        <v>219</v>
      </c>
    </row>
    <row r="144" spans="1:65" s="12" customFormat="1" ht="22.9" customHeight="1">
      <c r="B144" s="173"/>
      <c r="C144" s="174"/>
      <c r="D144" s="175" t="s">
        <v>72</v>
      </c>
      <c r="E144" s="187" t="s">
        <v>220</v>
      </c>
      <c r="F144" s="187" t="s">
        <v>221</v>
      </c>
      <c r="G144" s="174"/>
      <c r="H144" s="174"/>
      <c r="I144" s="177"/>
      <c r="J144" s="188">
        <f>BK144</f>
        <v>0</v>
      </c>
      <c r="K144" s="174"/>
      <c r="L144" s="179"/>
      <c r="M144" s="180"/>
      <c r="N144" s="181"/>
      <c r="O144" s="181"/>
      <c r="P144" s="182">
        <f>SUM(P145:P146)</f>
        <v>0</v>
      </c>
      <c r="Q144" s="181"/>
      <c r="R144" s="182">
        <f>SUM(R145:R146)</f>
        <v>0</v>
      </c>
      <c r="S144" s="181"/>
      <c r="T144" s="183">
        <f>SUM(T145:T146)</f>
        <v>0</v>
      </c>
      <c r="AR144" s="184" t="s">
        <v>81</v>
      </c>
      <c r="AT144" s="185" t="s">
        <v>72</v>
      </c>
      <c r="AU144" s="185" t="s">
        <v>81</v>
      </c>
      <c r="AY144" s="184" t="s">
        <v>134</v>
      </c>
      <c r="BK144" s="186">
        <f>SUM(BK145:BK146)</f>
        <v>0</v>
      </c>
    </row>
    <row r="145" spans="1:65" s="2" customFormat="1" ht="21.4" customHeight="1">
      <c r="A145" s="36"/>
      <c r="B145" s="37"/>
      <c r="C145" s="189" t="s">
        <v>8</v>
      </c>
      <c r="D145" s="189" t="s">
        <v>137</v>
      </c>
      <c r="E145" s="190" t="s">
        <v>222</v>
      </c>
      <c r="F145" s="191" t="s">
        <v>223</v>
      </c>
      <c r="G145" s="192" t="s">
        <v>140</v>
      </c>
      <c r="H145" s="193">
        <v>5.26</v>
      </c>
      <c r="I145" s="194"/>
      <c r="J145" s="195">
        <f>ROUND(I145*H145,2)</f>
        <v>0</v>
      </c>
      <c r="K145" s="191" t="s">
        <v>141</v>
      </c>
      <c r="L145" s="41"/>
      <c r="M145" s="196" t="s">
        <v>19</v>
      </c>
      <c r="N145" s="197" t="s">
        <v>44</v>
      </c>
      <c r="O145" s="66"/>
      <c r="P145" s="198">
        <f>O145*H145</f>
        <v>0</v>
      </c>
      <c r="Q145" s="198">
        <v>0</v>
      </c>
      <c r="R145" s="198">
        <f>Q145*H145</f>
        <v>0</v>
      </c>
      <c r="S145" s="198">
        <v>0</v>
      </c>
      <c r="T145" s="199">
        <f>S145*H145</f>
        <v>0</v>
      </c>
      <c r="U145" s="36"/>
      <c r="V145" s="36"/>
      <c r="W145" s="36"/>
      <c r="X145" s="36"/>
      <c r="Y145" s="36"/>
      <c r="Z145" s="36"/>
      <c r="AA145" s="36"/>
      <c r="AB145" s="36"/>
      <c r="AC145" s="36"/>
      <c r="AD145" s="36"/>
      <c r="AE145" s="36"/>
      <c r="AR145" s="200" t="s">
        <v>142</v>
      </c>
      <c r="AT145" s="200" t="s">
        <v>137</v>
      </c>
      <c r="AU145" s="200" t="s">
        <v>83</v>
      </c>
      <c r="AY145" s="19" t="s">
        <v>134</v>
      </c>
      <c r="BE145" s="201">
        <f>IF(N145="základní",J145,0)</f>
        <v>0</v>
      </c>
      <c r="BF145" s="201">
        <f>IF(N145="snížená",J145,0)</f>
        <v>0</v>
      </c>
      <c r="BG145" s="201">
        <f>IF(N145="zákl. přenesená",J145,0)</f>
        <v>0</v>
      </c>
      <c r="BH145" s="201">
        <f>IF(N145="sníž. přenesená",J145,0)</f>
        <v>0</v>
      </c>
      <c r="BI145" s="201">
        <f>IF(N145="nulová",J145,0)</f>
        <v>0</v>
      </c>
      <c r="BJ145" s="19" t="s">
        <v>81</v>
      </c>
      <c r="BK145" s="201">
        <f>ROUND(I145*H145,2)</f>
        <v>0</v>
      </c>
      <c r="BL145" s="19" t="s">
        <v>142</v>
      </c>
      <c r="BM145" s="200" t="s">
        <v>224</v>
      </c>
    </row>
    <row r="146" spans="1:65" s="13" customFormat="1">
      <c r="B146" s="206"/>
      <c r="C146" s="207"/>
      <c r="D146" s="202" t="s">
        <v>146</v>
      </c>
      <c r="E146" s="208" t="s">
        <v>19</v>
      </c>
      <c r="F146" s="209" t="s">
        <v>151</v>
      </c>
      <c r="G146" s="207"/>
      <c r="H146" s="210">
        <v>5.26</v>
      </c>
      <c r="I146" s="211"/>
      <c r="J146" s="207"/>
      <c r="K146" s="207"/>
      <c r="L146" s="212"/>
      <c r="M146" s="213"/>
      <c r="N146" s="214"/>
      <c r="O146" s="214"/>
      <c r="P146" s="214"/>
      <c r="Q146" s="214"/>
      <c r="R146" s="214"/>
      <c r="S146" s="214"/>
      <c r="T146" s="215"/>
      <c r="AT146" s="216" t="s">
        <v>146</v>
      </c>
      <c r="AU146" s="216" t="s">
        <v>83</v>
      </c>
      <c r="AV146" s="13" t="s">
        <v>83</v>
      </c>
      <c r="AW146" s="13" t="s">
        <v>35</v>
      </c>
      <c r="AX146" s="13" t="s">
        <v>81</v>
      </c>
      <c r="AY146" s="216" t="s">
        <v>134</v>
      </c>
    </row>
    <row r="147" spans="1:65" s="12" customFormat="1" ht="22.9" customHeight="1">
      <c r="B147" s="173"/>
      <c r="C147" s="174"/>
      <c r="D147" s="175" t="s">
        <v>72</v>
      </c>
      <c r="E147" s="187" t="s">
        <v>225</v>
      </c>
      <c r="F147" s="187" t="s">
        <v>226</v>
      </c>
      <c r="G147" s="174"/>
      <c r="H147" s="174"/>
      <c r="I147" s="177"/>
      <c r="J147" s="188">
        <f>BK147</f>
        <v>0</v>
      </c>
      <c r="K147" s="174"/>
      <c r="L147" s="179"/>
      <c r="M147" s="180"/>
      <c r="N147" s="181"/>
      <c r="O147" s="181"/>
      <c r="P147" s="182">
        <f>SUM(P148:P151)</f>
        <v>0</v>
      </c>
      <c r="Q147" s="181"/>
      <c r="R147" s="182">
        <f>SUM(R148:R151)</f>
        <v>6.9040000000000008E-4</v>
      </c>
      <c r="S147" s="181"/>
      <c r="T147" s="183">
        <f>SUM(T148:T151)</f>
        <v>0</v>
      </c>
      <c r="AR147" s="184" t="s">
        <v>81</v>
      </c>
      <c r="AT147" s="185" t="s">
        <v>72</v>
      </c>
      <c r="AU147" s="185" t="s">
        <v>81</v>
      </c>
      <c r="AY147" s="184" t="s">
        <v>134</v>
      </c>
      <c r="BK147" s="186">
        <f>SUM(BK148:BK151)</f>
        <v>0</v>
      </c>
    </row>
    <row r="148" spans="1:65" s="2" customFormat="1" ht="31.9" customHeight="1">
      <c r="A148" s="36"/>
      <c r="B148" s="37"/>
      <c r="C148" s="189" t="s">
        <v>227</v>
      </c>
      <c r="D148" s="189" t="s">
        <v>137</v>
      </c>
      <c r="E148" s="190" t="s">
        <v>228</v>
      </c>
      <c r="F148" s="191" t="s">
        <v>229</v>
      </c>
      <c r="G148" s="192" t="s">
        <v>140</v>
      </c>
      <c r="H148" s="193">
        <v>17.260000000000002</v>
      </c>
      <c r="I148" s="194"/>
      <c r="J148" s="195">
        <f>ROUND(I148*H148,2)</f>
        <v>0</v>
      </c>
      <c r="K148" s="191" t="s">
        <v>141</v>
      </c>
      <c r="L148" s="41"/>
      <c r="M148" s="196" t="s">
        <v>19</v>
      </c>
      <c r="N148" s="197" t="s">
        <v>44</v>
      </c>
      <c r="O148" s="66"/>
      <c r="P148" s="198">
        <f>O148*H148</f>
        <v>0</v>
      </c>
      <c r="Q148" s="198">
        <v>4.0000000000000003E-5</v>
      </c>
      <c r="R148" s="198">
        <f>Q148*H148</f>
        <v>6.9040000000000008E-4</v>
      </c>
      <c r="S148" s="198">
        <v>0</v>
      </c>
      <c r="T148" s="199">
        <f>S148*H148</f>
        <v>0</v>
      </c>
      <c r="U148" s="36"/>
      <c r="V148" s="36"/>
      <c r="W148" s="36"/>
      <c r="X148" s="36"/>
      <c r="Y148" s="36"/>
      <c r="Z148" s="36"/>
      <c r="AA148" s="36"/>
      <c r="AB148" s="36"/>
      <c r="AC148" s="36"/>
      <c r="AD148" s="36"/>
      <c r="AE148" s="36"/>
      <c r="AR148" s="200" t="s">
        <v>142</v>
      </c>
      <c r="AT148" s="200" t="s">
        <v>137</v>
      </c>
      <c r="AU148" s="200" t="s">
        <v>83</v>
      </c>
      <c r="AY148" s="19" t="s">
        <v>134</v>
      </c>
      <c r="BE148" s="201">
        <f>IF(N148="základní",J148,0)</f>
        <v>0</v>
      </c>
      <c r="BF148" s="201">
        <f>IF(N148="snížená",J148,0)</f>
        <v>0</v>
      </c>
      <c r="BG148" s="201">
        <f>IF(N148="zákl. přenesená",J148,0)</f>
        <v>0</v>
      </c>
      <c r="BH148" s="201">
        <f>IF(N148="sníž. přenesená",J148,0)</f>
        <v>0</v>
      </c>
      <c r="BI148" s="201">
        <f>IF(N148="nulová",J148,0)</f>
        <v>0</v>
      </c>
      <c r="BJ148" s="19" t="s">
        <v>81</v>
      </c>
      <c r="BK148" s="201">
        <f>ROUND(I148*H148,2)</f>
        <v>0</v>
      </c>
      <c r="BL148" s="19" t="s">
        <v>142</v>
      </c>
      <c r="BM148" s="200" t="s">
        <v>230</v>
      </c>
    </row>
    <row r="149" spans="1:65" s="13" customFormat="1">
      <c r="B149" s="206"/>
      <c r="C149" s="207"/>
      <c r="D149" s="202" t="s">
        <v>146</v>
      </c>
      <c r="E149" s="208" t="s">
        <v>19</v>
      </c>
      <c r="F149" s="209" t="s">
        <v>151</v>
      </c>
      <c r="G149" s="207"/>
      <c r="H149" s="210">
        <v>5.26</v>
      </c>
      <c r="I149" s="211"/>
      <c r="J149" s="207"/>
      <c r="K149" s="207"/>
      <c r="L149" s="212"/>
      <c r="M149" s="213"/>
      <c r="N149" s="214"/>
      <c r="O149" s="214"/>
      <c r="P149" s="214"/>
      <c r="Q149" s="214"/>
      <c r="R149" s="214"/>
      <c r="S149" s="214"/>
      <c r="T149" s="215"/>
      <c r="AT149" s="216" t="s">
        <v>146</v>
      </c>
      <c r="AU149" s="216" t="s">
        <v>83</v>
      </c>
      <c r="AV149" s="13" t="s">
        <v>83</v>
      </c>
      <c r="AW149" s="13" t="s">
        <v>35</v>
      </c>
      <c r="AX149" s="13" t="s">
        <v>73</v>
      </c>
      <c r="AY149" s="216" t="s">
        <v>134</v>
      </c>
    </row>
    <row r="150" spans="1:65" s="13" customFormat="1">
      <c r="B150" s="206"/>
      <c r="C150" s="207"/>
      <c r="D150" s="202" t="s">
        <v>146</v>
      </c>
      <c r="E150" s="208" t="s">
        <v>19</v>
      </c>
      <c r="F150" s="209" t="s">
        <v>231</v>
      </c>
      <c r="G150" s="207"/>
      <c r="H150" s="210">
        <v>12</v>
      </c>
      <c r="I150" s="211"/>
      <c r="J150" s="207"/>
      <c r="K150" s="207"/>
      <c r="L150" s="212"/>
      <c r="M150" s="213"/>
      <c r="N150" s="214"/>
      <c r="O150" s="214"/>
      <c r="P150" s="214"/>
      <c r="Q150" s="214"/>
      <c r="R150" s="214"/>
      <c r="S150" s="214"/>
      <c r="T150" s="215"/>
      <c r="AT150" s="216" t="s">
        <v>146</v>
      </c>
      <c r="AU150" s="216" t="s">
        <v>83</v>
      </c>
      <c r="AV150" s="13" t="s">
        <v>83</v>
      </c>
      <c r="AW150" s="13" t="s">
        <v>35</v>
      </c>
      <c r="AX150" s="13" t="s">
        <v>73</v>
      </c>
      <c r="AY150" s="216" t="s">
        <v>134</v>
      </c>
    </row>
    <row r="151" spans="1:65" s="14" customFormat="1">
      <c r="B151" s="217"/>
      <c r="C151" s="218"/>
      <c r="D151" s="202" t="s">
        <v>146</v>
      </c>
      <c r="E151" s="219" t="s">
        <v>19</v>
      </c>
      <c r="F151" s="220" t="s">
        <v>172</v>
      </c>
      <c r="G151" s="218"/>
      <c r="H151" s="221">
        <v>17.260000000000002</v>
      </c>
      <c r="I151" s="222"/>
      <c r="J151" s="218"/>
      <c r="K151" s="218"/>
      <c r="L151" s="223"/>
      <c r="M151" s="224"/>
      <c r="N151" s="225"/>
      <c r="O151" s="225"/>
      <c r="P151" s="225"/>
      <c r="Q151" s="225"/>
      <c r="R151" s="225"/>
      <c r="S151" s="225"/>
      <c r="T151" s="226"/>
      <c r="AT151" s="227" t="s">
        <v>146</v>
      </c>
      <c r="AU151" s="227" t="s">
        <v>83</v>
      </c>
      <c r="AV151" s="14" t="s">
        <v>142</v>
      </c>
      <c r="AW151" s="14" t="s">
        <v>35</v>
      </c>
      <c r="AX151" s="14" t="s">
        <v>81</v>
      </c>
      <c r="AY151" s="227" t="s">
        <v>134</v>
      </c>
    </row>
    <row r="152" spans="1:65" s="12" customFormat="1" ht="22.9" customHeight="1">
      <c r="B152" s="173"/>
      <c r="C152" s="174"/>
      <c r="D152" s="175" t="s">
        <v>72</v>
      </c>
      <c r="E152" s="187" t="s">
        <v>232</v>
      </c>
      <c r="F152" s="187" t="s">
        <v>233</v>
      </c>
      <c r="G152" s="174"/>
      <c r="H152" s="174"/>
      <c r="I152" s="177"/>
      <c r="J152" s="188">
        <f>BK152</f>
        <v>0</v>
      </c>
      <c r="K152" s="174"/>
      <c r="L152" s="179"/>
      <c r="M152" s="180"/>
      <c r="N152" s="181"/>
      <c r="O152" s="181"/>
      <c r="P152" s="182">
        <f>SUM(P153:P193)</f>
        <v>0</v>
      </c>
      <c r="Q152" s="181"/>
      <c r="R152" s="182">
        <f>SUM(R153:R193)</f>
        <v>2.5064000000000002E-3</v>
      </c>
      <c r="S152" s="181"/>
      <c r="T152" s="183">
        <f>SUM(T153:T193)</f>
        <v>4.2593209999999999</v>
      </c>
      <c r="AR152" s="184" t="s">
        <v>81</v>
      </c>
      <c r="AT152" s="185" t="s">
        <v>72</v>
      </c>
      <c r="AU152" s="185" t="s">
        <v>81</v>
      </c>
      <c r="AY152" s="184" t="s">
        <v>134</v>
      </c>
      <c r="BK152" s="186">
        <f>SUM(BK153:BK193)</f>
        <v>0</v>
      </c>
    </row>
    <row r="153" spans="1:65" s="2" customFormat="1" ht="42.6" customHeight="1">
      <c r="A153" s="36"/>
      <c r="B153" s="37"/>
      <c r="C153" s="189" t="s">
        <v>234</v>
      </c>
      <c r="D153" s="189" t="s">
        <v>137</v>
      </c>
      <c r="E153" s="190" t="s">
        <v>235</v>
      </c>
      <c r="F153" s="191" t="s">
        <v>236</v>
      </c>
      <c r="G153" s="192" t="s">
        <v>212</v>
      </c>
      <c r="H153" s="193">
        <v>3</v>
      </c>
      <c r="I153" s="194"/>
      <c r="J153" s="195">
        <f>ROUND(I153*H153,2)</f>
        <v>0</v>
      </c>
      <c r="K153" s="191" t="s">
        <v>141</v>
      </c>
      <c r="L153" s="41"/>
      <c r="M153" s="196" t="s">
        <v>19</v>
      </c>
      <c r="N153" s="197" t="s">
        <v>44</v>
      </c>
      <c r="O153" s="66"/>
      <c r="P153" s="198">
        <f>O153*H153</f>
        <v>0</v>
      </c>
      <c r="Q153" s="198">
        <v>0</v>
      </c>
      <c r="R153" s="198">
        <f>Q153*H153</f>
        <v>0</v>
      </c>
      <c r="S153" s="198">
        <v>2.4E-2</v>
      </c>
      <c r="T153" s="199">
        <f>S153*H153</f>
        <v>7.2000000000000008E-2</v>
      </c>
      <c r="U153" s="36"/>
      <c r="V153" s="36"/>
      <c r="W153" s="36"/>
      <c r="X153" s="36"/>
      <c r="Y153" s="36"/>
      <c r="Z153" s="36"/>
      <c r="AA153" s="36"/>
      <c r="AB153" s="36"/>
      <c r="AC153" s="36"/>
      <c r="AD153" s="36"/>
      <c r="AE153" s="36"/>
      <c r="AR153" s="200" t="s">
        <v>227</v>
      </c>
      <c r="AT153" s="200" t="s">
        <v>137</v>
      </c>
      <c r="AU153" s="200" t="s">
        <v>83</v>
      </c>
      <c r="AY153" s="19" t="s">
        <v>134</v>
      </c>
      <c r="BE153" s="201">
        <f>IF(N153="základní",J153,0)</f>
        <v>0</v>
      </c>
      <c r="BF153" s="201">
        <f>IF(N153="snížená",J153,0)</f>
        <v>0</v>
      </c>
      <c r="BG153" s="201">
        <f>IF(N153="zákl. přenesená",J153,0)</f>
        <v>0</v>
      </c>
      <c r="BH153" s="201">
        <f>IF(N153="sníž. přenesená",J153,0)</f>
        <v>0</v>
      </c>
      <c r="BI153" s="201">
        <f>IF(N153="nulová",J153,0)</f>
        <v>0</v>
      </c>
      <c r="BJ153" s="19" t="s">
        <v>81</v>
      </c>
      <c r="BK153" s="201">
        <f>ROUND(I153*H153,2)</f>
        <v>0</v>
      </c>
      <c r="BL153" s="19" t="s">
        <v>227</v>
      </c>
      <c r="BM153" s="200" t="s">
        <v>237</v>
      </c>
    </row>
    <row r="154" spans="1:65" s="2" customFormat="1" ht="42.6" customHeight="1">
      <c r="A154" s="36"/>
      <c r="B154" s="37"/>
      <c r="C154" s="189" t="s">
        <v>238</v>
      </c>
      <c r="D154" s="189" t="s">
        <v>137</v>
      </c>
      <c r="E154" s="190" t="s">
        <v>239</v>
      </c>
      <c r="F154" s="191" t="s">
        <v>240</v>
      </c>
      <c r="G154" s="192" t="s">
        <v>140</v>
      </c>
      <c r="H154" s="193">
        <v>4.952</v>
      </c>
      <c r="I154" s="194"/>
      <c r="J154" s="195">
        <f>ROUND(I154*H154,2)</f>
        <v>0</v>
      </c>
      <c r="K154" s="191" t="s">
        <v>141</v>
      </c>
      <c r="L154" s="41"/>
      <c r="M154" s="196" t="s">
        <v>19</v>
      </c>
      <c r="N154" s="197" t="s">
        <v>44</v>
      </c>
      <c r="O154" s="66"/>
      <c r="P154" s="198">
        <f>O154*H154</f>
        <v>0</v>
      </c>
      <c r="Q154" s="198">
        <v>0</v>
      </c>
      <c r="R154" s="198">
        <f>Q154*H154</f>
        <v>0</v>
      </c>
      <c r="S154" s="198">
        <v>3.5000000000000003E-2</v>
      </c>
      <c r="T154" s="199">
        <f>S154*H154</f>
        <v>0.17332</v>
      </c>
      <c r="U154" s="36"/>
      <c r="V154" s="36"/>
      <c r="W154" s="36"/>
      <c r="X154" s="36"/>
      <c r="Y154" s="36"/>
      <c r="Z154" s="36"/>
      <c r="AA154" s="36"/>
      <c r="AB154" s="36"/>
      <c r="AC154" s="36"/>
      <c r="AD154" s="36"/>
      <c r="AE154" s="36"/>
      <c r="AR154" s="200" t="s">
        <v>142</v>
      </c>
      <c r="AT154" s="200" t="s">
        <v>137</v>
      </c>
      <c r="AU154" s="200" t="s">
        <v>83</v>
      </c>
      <c r="AY154" s="19" t="s">
        <v>134</v>
      </c>
      <c r="BE154" s="201">
        <f>IF(N154="základní",J154,0)</f>
        <v>0</v>
      </c>
      <c r="BF154" s="201">
        <f>IF(N154="snížená",J154,0)</f>
        <v>0</v>
      </c>
      <c r="BG154" s="201">
        <f>IF(N154="zákl. přenesená",J154,0)</f>
        <v>0</v>
      </c>
      <c r="BH154" s="201">
        <f>IF(N154="sníž. přenesená",J154,0)</f>
        <v>0</v>
      </c>
      <c r="BI154" s="201">
        <f>IF(N154="nulová",J154,0)</f>
        <v>0</v>
      </c>
      <c r="BJ154" s="19" t="s">
        <v>81</v>
      </c>
      <c r="BK154" s="201">
        <f>ROUND(I154*H154,2)</f>
        <v>0</v>
      </c>
      <c r="BL154" s="19" t="s">
        <v>142</v>
      </c>
      <c r="BM154" s="200" t="s">
        <v>241</v>
      </c>
    </row>
    <row r="155" spans="1:65" s="13" customFormat="1">
      <c r="B155" s="206"/>
      <c r="C155" s="207"/>
      <c r="D155" s="202" t="s">
        <v>146</v>
      </c>
      <c r="E155" s="208" t="s">
        <v>19</v>
      </c>
      <c r="F155" s="209" t="s">
        <v>242</v>
      </c>
      <c r="G155" s="207"/>
      <c r="H155" s="210">
        <v>2.8570000000000002</v>
      </c>
      <c r="I155" s="211"/>
      <c r="J155" s="207"/>
      <c r="K155" s="207"/>
      <c r="L155" s="212"/>
      <c r="M155" s="213"/>
      <c r="N155" s="214"/>
      <c r="O155" s="214"/>
      <c r="P155" s="214"/>
      <c r="Q155" s="214"/>
      <c r="R155" s="214"/>
      <c r="S155" s="214"/>
      <c r="T155" s="215"/>
      <c r="AT155" s="216" t="s">
        <v>146</v>
      </c>
      <c r="AU155" s="216" t="s">
        <v>83</v>
      </c>
      <c r="AV155" s="13" t="s">
        <v>83</v>
      </c>
      <c r="AW155" s="13" t="s">
        <v>35</v>
      </c>
      <c r="AX155" s="13" t="s">
        <v>73</v>
      </c>
      <c r="AY155" s="216" t="s">
        <v>134</v>
      </c>
    </row>
    <row r="156" spans="1:65" s="13" customFormat="1">
      <c r="B156" s="206"/>
      <c r="C156" s="207"/>
      <c r="D156" s="202" t="s">
        <v>146</v>
      </c>
      <c r="E156" s="208" t="s">
        <v>19</v>
      </c>
      <c r="F156" s="209" t="s">
        <v>243</v>
      </c>
      <c r="G156" s="207"/>
      <c r="H156" s="210">
        <v>0.98599999999999999</v>
      </c>
      <c r="I156" s="211"/>
      <c r="J156" s="207"/>
      <c r="K156" s="207"/>
      <c r="L156" s="212"/>
      <c r="M156" s="213"/>
      <c r="N156" s="214"/>
      <c r="O156" s="214"/>
      <c r="P156" s="214"/>
      <c r="Q156" s="214"/>
      <c r="R156" s="214"/>
      <c r="S156" s="214"/>
      <c r="T156" s="215"/>
      <c r="AT156" s="216" t="s">
        <v>146</v>
      </c>
      <c r="AU156" s="216" t="s">
        <v>83</v>
      </c>
      <c r="AV156" s="13" t="s">
        <v>83</v>
      </c>
      <c r="AW156" s="13" t="s">
        <v>35</v>
      </c>
      <c r="AX156" s="13" t="s">
        <v>73</v>
      </c>
      <c r="AY156" s="216" t="s">
        <v>134</v>
      </c>
    </row>
    <row r="157" spans="1:65" s="13" customFormat="1">
      <c r="B157" s="206"/>
      <c r="C157" s="207"/>
      <c r="D157" s="202" t="s">
        <v>146</v>
      </c>
      <c r="E157" s="208" t="s">
        <v>19</v>
      </c>
      <c r="F157" s="209" t="s">
        <v>244</v>
      </c>
      <c r="G157" s="207"/>
      <c r="H157" s="210">
        <v>1.109</v>
      </c>
      <c r="I157" s="211"/>
      <c r="J157" s="207"/>
      <c r="K157" s="207"/>
      <c r="L157" s="212"/>
      <c r="M157" s="213"/>
      <c r="N157" s="214"/>
      <c r="O157" s="214"/>
      <c r="P157" s="214"/>
      <c r="Q157" s="214"/>
      <c r="R157" s="214"/>
      <c r="S157" s="214"/>
      <c r="T157" s="215"/>
      <c r="AT157" s="216" t="s">
        <v>146</v>
      </c>
      <c r="AU157" s="216" t="s">
        <v>83</v>
      </c>
      <c r="AV157" s="13" t="s">
        <v>83</v>
      </c>
      <c r="AW157" s="13" t="s">
        <v>35</v>
      </c>
      <c r="AX157" s="13" t="s">
        <v>73</v>
      </c>
      <c r="AY157" s="216" t="s">
        <v>134</v>
      </c>
    </row>
    <row r="158" spans="1:65" s="14" customFormat="1">
      <c r="B158" s="217"/>
      <c r="C158" s="218"/>
      <c r="D158" s="202" t="s">
        <v>146</v>
      </c>
      <c r="E158" s="219" t="s">
        <v>19</v>
      </c>
      <c r="F158" s="220" t="s">
        <v>172</v>
      </c>
      <c r="G158" s="218"/>
      <c r="H158" s="221">
        <v>4.952</v>
      </c>
      <c r="I158" s="222"/>
      <c r="J158" s="218"/>
      <c r="K158" s="218"/>
      <c r="L158" s="223"/>
      <c r="M158" s="224"/>
      <c r="N158" s="225"/>
      <c r="O158" s="225"/>
      <c r="P158" s="225"/>
      <c r="Q158" s="225"/>
      <c r="R158" s="225"/>
      <c r="S158" s="225"/>
      <c r="T158" s="226"/>
      <c r="AT158" s="227" t="s">
        <v>146</v>
      </c>
      <c r="AU158" s="227" t="s">
        <v>83</v>
      </c>
      <c r="AV158" s="14" t="s">
        <v>142</v>
      </c>
      <c r="AW158" s="14" t="s">
        <v>35</v>
      </c>
      <c r="AX158" s="14" t="s">
        <v>81</v>
      </c>
      <c r="AY158" s="227" t="s">
        <v>134</v>
      </c>
    </row>
    <row r="159" spans="1:65" s="2" customFormat="1" ht="21.4" customHeight="1">
      <c r="A159" s="36"/>
      <c r="B159" s="37"/>
      <c r="C159" s="189" t="s">
        <v>245</v>
      </c>
      <c r="D159" s="189" t="s">
        <v>137</v>
      </c>
      <c r="E159" s="190" t="s">
        <v>246</v>
      </c>
      <c r="F159" s="191" t="s">
        <v>247</v>
      </c>
      <c r="G159" s="192" t="s">
        <v>140</v>
      </c>
      <c r="H159" s="193">
        <v>4.952</v>
      </c>
      <c r="I159" s="194"/>
      <c r="J159" s="195">
        <f>ROUND(I159*H159,2)</f>
        <v>0</v>
      </c>
      <c r="K159" s="191" t="s">
        <v>141</v>
      </c>
      <c r="L159" s="41"/>
      <c r="M159" s="196" t="s">
        <v>19</v>
      </c>
      <c r="N159" s="197" t="s">
        <v>44</v>
      </c>
      <c r="O159" s="66"/>
      <c r="P159" s="198">
        <f>O159*H159</f>
        <v>0</v>
      </c>
      <c r="Q159" s="198">
        <v>0</v>
      </c>
      <c r="R159" s="198">
        <f>Q159*H159</f>
        <v>0</v>
      </c>
      <c r="S159" s="198">
        <v>0</v>
      </c>
      <c r="T159" s="199">
        <f>S159*H159</f>
        <v>0</v>
      </c>
      <c r="U159" s="36"/>
      <c r="V159" s="36"/>
      <c r="W159" s="36"/>
      <c r="X159" s="36"/>
      <c r="Y159" s="36"/>
      <c r="Z159" s="36"/>
      <c r="AA159" s="36"/>
      <c r="AB159" s="36"/>
      <c r="AC159" s="36"/>
      <c r="AD159" s="36"/>
      <c r="AE159" s="36"/>
      <c r="AR159" s="200" t="s">
        <v>142</v>
      </c>
      <c r="AT159" s="200" t="s">
        <v>137</v>
      </c>
      <c r="AU159" s="200" t="s">
        <v>83</v>
      </c>
      <c r="AY159" s="19" t="s">
        <v>134</v>
      </c>
      <c r="BE159" s="201">
        <f>IF(N159="základní",J159,0)</f>
        <v>0</v>
      </c>
      <c r="BF159" s="201">
        <f>IF(N159="snížená",J159,0)</f>
        <v>0</v>
      </c>
      <c r="BG159" s="201">
        <f>IF(N159="zákl. přenesená",J159,0)</f>
        <v>0</v>
      </c>
      <c r="BH159" s="201">
        <f>IF(N159="sníž. přenesená",J159,0)</f>
        <v>0</v>
      </c>
      <c r="BI159" s="201">
        <f>IF(N159="nulová",J159,0)</f>
        <v>0</v>
      </c>
      <c r="BJ159" s="19" t="s">
        <v>81</v>
      </c>
      <c r="BK159" s="201">
        <f>ROUND(I159*H159,2)</f>
        <v>0</v>
      </c>
      <c r="BL159" s="19" t="s">
        <v>142</v>
      </c>
      <c r="BM159" s="200" t="s">
        <v>248</v>
      </c>
    </row>
    <row r="160" spans="1:65" s="2" customFormat="1" ht="68.25">
      <c r="A160" s="36"/>
      <c r="B160" s="37"/>
      <c r="C160" s="38"/>
      <c r="D160" s="202" t="s">
        <v>144</v>
      </c>
      <c r="E160" s="38"/>
      <c r="F160" s="203" t="s">
        <v>249</v>
      </c>
      <c r="G160" s="38"/>
      <c r="H160" s="38"/>
      <c r="I160" s="110"/>
      <c r="J160" s="38"/>
      <c r="K160" s="38"/>
      <c r="L160" s="41"/>
      <c r="M160" s="204"/>
      <c r="N160" s="205"/>
      <c r="O160" s="66"/>
      <c r="P160" s="66"/>
      <c r="Q160" s="66"/>
      <c r="R160" s="66"/>
      <c r="S160" s="66"/>
      <c r="T160" s="67"/>
      <c r="U160" s="36"/>
      <c r="V160" s="36"/>
      <c r="W160" s="36"/>
      <c r="X160" s="36"/>
      <c r="Y160" s="36"/>
      <c r="Z160" s="36"/>
      <c r="AA160" s="36"/>
      <c r="AB160" s="36"/>
      <c r="AC160" s="36"/>
      <c r="AD160" s="36"/>
      <c r="AE160" s="36"/>
      <c r="AT160" s="19" t="s">
        <v>144</v>
      </c>
      <c r="AU160" s="19" t="s">
        <v>83</v>
      </c>
    </row>
    <row r="161" spans="1:65" s="13" customFormat="1">
      <c r="B161" s="206"/>
      <c r="C161" s="207"/>
      <c r="D161" s="202" t="s">
        <v>146</v>
      </c>
      <c r="E161" s="208" t="s">
        <v>19</v>
      </c>
      <c r="F161" s="209" t="s">
        <v>242</v>
      </c>
      <c r="G161" s="207"/>
      <c r="H161" s="210">
        <v>2.8570000000000002</v>
      </c>
      <c r="I161" s="211"/>
      <c r="J161" s="207"/>
      <c r="K161" s="207"/>
      <c r="L161" s="212"/>
      <c r="M161" s="213"/>
      <c r="N161" s="214"/>
      <c r="O161" s="214"/>
      <c r="P161" s="214"/>
      <c r="Q161" s="214"/>
      <c r="R161" s="214"/>
      <c r="S161" s="214"/>
      <c r="T161" s="215"/>
      <c r="AT161" s="216" t="s">
        <v>146</v>
      </c>
      <c r="AU161" s="216" t="s">
        <v>83</v>
      </c>
      <c r="AV161" s="13" t="s">
        <v>83</v>
      </c>
      <c r="AW161" s="13" t="s">
        <v>35</v>
      </c>
      <c r="AX161" s="13" t="s">
        <v>73</v>
      </c>
      <c r="AY161" s="216" t="s">
        <v>134</v>
      </c>
    </row>
    <row r="162" spans="1:65" s="13" customFormat="1">
      <c r="B162" s="206"/>
      <c r="C162" s="207"/>
      <c r="D162" s="202" t="s">
        <v>146</v>
      </c>
      <c r="E162" s="208" t="s">
        <v>19</v>
      </c>
      <c r="F162" s="209" t="s">
        <v>243</v>
      </c>
      <c r="G162" s="207"/>
      <c r="H162" s="210">
        <v>0.98599999999999999</v>
      </c>
      <c r="I162" s="211"/>
      <c r="J162" s="207"/>
      <c r="K162" s="207"/>
      <c r="L162" s="212"/>
      <c r="M162" s="213"/>
      <c r="N162" s="214"/>
      <c r="O162" s="214"/>
      <c r="P162" s="214"/>
      <c r="Q162" s="214"/>
      <c r="R162" s="214"/>
      <c r="S162" s="214"/>
      <c r="T162" s="215"/>
      <c r="AT162" s="216" t="s">
        <v>146</v>
      </c>
      <c r="AU162" s="216" t="s">
        <v>83</v>
      </c>
      <c r="AV162" s="13" t="s">
        <v>83</v>
      </c>
      <c r="AW162" s="13" t="s">
        <v>35</v>
      </c>
      <c r="AX162" s="13" t="s">
        <v>73</v>
      </c>
      <c r="AY162" s="216" t="s">
        <v>134</v>
      </c>
    </row>
    <row r="163" spans="1:65" s="13" customFormat="1">
      <c r="B163" s="206"/>
      <c r="C163" s="207"/>
      <c r="D163" s="202" t="s">
        <v>146</v>
      </c>
      <c r="E163" s="208" t="s">
        <v>19</v>
      </c>
      <c r="F163" s="209" t="s">
        <v>244</v>
      </c>
      <c r="G163" s="207"/>
      <c r="H163" s="210">
        <v>1.109</v>
      </c>
      <c r="I163" s="211"/>
      <c r="J163" s="207"/>
      <c r="K163" s="207"/>
      <c r="L163" s="212"/>
      <c r="M163" s="213"/>
      <c r="N163" s="214"/>
      <c r="O163" s="214"/>
      <c r="P163" s="214"/>
      <c r="Q163" s="214"/>
      <c r="R163" s="214"/>
      <c r="S163" s="214"/>
      <c r="T163" s="215"/>
      <c r="AT163" s="216" t="s">
        <v>146</v>
      </c>
      <c r="AU163" s="216" t="s">
        <v>83</v>
      </c>
      <c r="AV163" s="13" t="s">
        <v>83</v>
      </c>
      <c r="AW163" s="13" t="s">
        <v>35</v>
      </c>
      <c r="AX163" s="13" t="s">
        <v>73</v>
      </c>
      <c r="AY163" s="216" t="s">
        <v>134</v>
      </c>
    </row>
    <row r="164" spans="1:65" s="14" customFormat="1">
      <c r="B164" s="217"/>
      <c r="C164" s="218"/>
      <c r="D164" s="202" t="s">
        <v>146</v>
      </c>
      <c r="E164" s="219" t="s">
        <v>19</v>
      </c>
      <c r="F164" s="220" t="s">
        <v>172</v>
      </c>
      <c r="G164" s="218"/>
      <c r="H164" s="221">
        <v>4.952</v>
      </c>
      <c r="I164" s="222"/>
      <c r="J164" s="218"/>
      <c r="K164" s="218"/>
      <c r="L164" s="223"/>
      <c r="M164" s="224"/>
      <c r="N164" s="225"/>
      <c r="O164" s="225"/>
      <c r="P164" s="225"/>
      <c r="Q164" s="225"/>
      <c r="R164" s="225"/>
      <c r="S164" s="225"/>
      <c r="T164" s="226"/>
      <c r="AT164" s="227" t="s">
        <v>146</v>
      </c>
      <c r="AU164" s="227" t="s">
        <v>83</v>
      </c>
      <c r="AV164" s="14" t="s">
        <v>142</v>
      </c>
      <c r="AW164" s="14" t="s">
        <v>35</v>
      </c>
      <c r="AX164" s="14" t="s">
        <v>81</v>
      </c>
      <c r="AY164" s="227" t="s">
        <v>134</v>
      </c>
    </row>
    <row r="165" spans="1:65" s="2" customFormat="1" ht="21.4" customHeight="1">
      <c r="A165" s="36"/>
      <c r="B165" s="37"/>
      <c r="C165" s="189" t="s">
        <v>250</v>
      </c>
      <c r="D165" s="189" t="s">
        <v>137</v>
      </c>
      <c r="E165" s="190" t="s">
        <v>251</v>
      </c>
      <c r="F165" s="191" t="s">
        <v>252</v>
      </c>
      <c r="G165" s="192" t="s">
        <v>140</v>
      </c>
      <c r="H165" s="193">
        <v>14.968999999999999</v>
      </c>
      <c r="I165" s="194"/>
      <c r="J165" s="195">
        <f>ROUND(I165*H165,2)</f>
        <v>0</v>
      </c>
      <c r="K165" s="191" t="s">
        <v>141</v>
      </c>
      <c r="L165" s="41"/>
      <c r="M165" s="196" t="s">
        <v>19</v>
      </c>
      <c r="N165" s="197" t="s">
        <v>44</v>
      </c>
      <c r="O165" s="66"/>
      <c r="P165" s="198">
        <f>O165*H165</f>
        <v>0</v>
      </c>
      <c r="Q165" s="198">
        <v>0</v>
      </c>
      <c r="R165" s="198">
        <f>Q165*H165</f>
        <v>0</v>
      </c>
      <c r="S165" s="198">
        <v>6.8000000000000005E-2</v>
      </c>
      <c r="T165" s="199">
        <f>S165*H165</f>
        <v>1.017892</v>
      </c>
      <c r="U165" s="36"/>
      <c r="V165" s="36"/>
      <c r="W165" s="36"/>
      <c r="X165" s="36"/>
      <c r="Y165" s="36"/>
      <c r="Z165" s="36"/>
      <c r="AA165" s="36"/>
      <c r="AB165" s="36"/>
      <c r="AC165" s="36"/>
      <c r="AD165" s="36"/>
      <c r="AE165" s="36"/>
      <c r="AR165" s="200" t="s">
        <v>142</v>
      </c>
      <c r="AT165" s="200" t="s">
        <v>137</v>
      </c>
      <c r="AU165" s="200" t="s">
        <v>83</v>
      </c>
      <c r="AY165" s="19" t="s">
        <v>134</v>
      </c>
      <c r="BE165" s="201">
        <f>IF(N165="základní",J165,0)</f>
        <v>0</v>
      </c>
      <c r="BF165" s="201">
        <f>IF(N165="snížená",J165,0)</f>
        <v>0</v>
      </c>
      <c r="BG165" s="201">
        <f>IF(N165="zákl. přenesená",J165,0)</f>
        <v>0</v>
      </c>
      <c r="BH165" s="201">
        <f>IF(N165="sníž. přenesená",J165,0)</f>
        <v>0</v>
      </c>
      <c r="BI165" s="201">
        <f>IF(N165="nulová",J165,0)</f>
        <v>0</v>
      </c>
      <c r="BJ165" s="19" t="s">
        <v>81</v>
      </c>
      <c r="BK165" s="201">
        <f>ROUND(I165*H165,2)</f>
        <v>0</v>
      </c>
      <c r="BL165" s="19" t="s">
        <v>142</v>
      </c>
      <c r="BM165" s="200" t="s">
        <v>253</v>
      </c>
    </row>
    <row r="166" spans="1:65" s="13" customFormat="1">
      <c r="B166" s="206"/>
      <c r="C166" s="207"/>
      <c r="D166" s="202" t="s">
        <v>146</v>
      </c>
      <c r="E166" s="208" t="s">
        <v>19</v>
      </c>
      <c r="F166" s="209" t="s">
        <v>254</v>
      </c>
      <c r="G166" s="207"/>
      <c r="H166" s="210">
        <v>14.968999999999999</v>
      </c>
      <c r="I166" s="211"/>
      <c r="J166" s="207"/>
      <c r="K166" s="207"/>
      <c r="L166" s="212"/>
      <c r="M166" s="213"/>
      <c r="N166" s="214"/>
      <c r="O166" s="214"/>
      <c r="P166" s="214"/>
      <c r="Q166" s="214"/>
      <c r="R166" s="214"/>
      <c r="S166" s="214"/>
      <c r="T166" s="215"/>
      <c r="AT166" s="216" t="s">
        <v>146</v>
      </c>
      <c r="AU166" s="216" t="s">
        <v>83</v>
      </c>
      <c r="AV166" s="13" t="s">
        <v>83</v>
      </c>
      <c r="AW166" s="13" t="s">
        <v>35</v>
      </c>
      <c r="AX166" s="13" t="s">
        <v>81</v>
      </c>
      <c r="AY166" s="216" t="s">
        <v>134</v>
      </c>
    </row>
    <row r="167" spans="1:65" s="2" customFormat="1" ht="21.4" customHeight="1">
      <c r="A167" s="36"/>
      <c r="B167" s="37"/>
      <c r="C167" s="189" t="s">
        <v>7</v>
      </c>
      <c r="D167" s="189" t="s">
        <v>137</v>
      </c>
      <c r="E167" s="190" t="s">
        <v>255</v>
      </c>
      <c r="F167" s="191" t="s">
        <v>256</v>
      </c>
      <c r="G167" s="192" t="s">
        <v>257</v>
      </c>
      <c r="H167" s="193">
        <v>31.33</v>
      </c>
      <c r="I167" s="194"/>
      <c r="J167" s="195">
        <f>ROUND(I167*H167,2)</f>
        <v>0</v>
      </c>
      <c r="K167" s="191" t="s">
        <v>141</v>
      </c>
      <c r="L167" s="41"/>
      <c r="M167" s="196" t="s">
        <v>19</v>
      </c>
      <c r="N167" s="197" t="s">
        <v>44</v>
      </c>
      <c r="O167" s="66"/>
      <c r="P167" s="198">
        <f>O167*H167</f>
        <v>0</v>
      </c>
      <c r="Q167" s="198">
        <v>8.0000000000000007E-5</v>
      </c>
      <c r="R167" s="198">
        <f>Q167*H167</f>
        <v>2.5064000000000002E-3</v>
      </c>
      <c r="S167" s="198">
        <v>0</v>
      </c>
      <c r="T167" s="199">
        <f>S167*H167</f>
        <v>0</v>
      </c>
      <c r="U167" s="36"/>
      <c r="V167" s="36"/>
      <c r="W167" s="36"/>
      <c r="X167" s="36"/>
      <c r="Y167" s="36"/>
      <c r="Z167" s="36"/>
      <c r="AA167" s="36"/>
      <c r="AB167" s="36"/>
      <c r="AC167" s="36"/>
      <c r="AD167" s="36"/>
      <c r="AE167" s="36"/>
      <c r="AR167" s="200" t="s">
        <v>142</v>
      </c>
      <c r="AT167" s="200" t="s">
        <v>137</v>
      </c>
      <c r="AU167" s="200" t="s">
        <v>83</v>
      </c>
      <c r="AY167" s="19" t="s">
        <v>134</v>
      </c>
      <c r="BE167" s="201">
        <f>IF(N167="základní",J167,0)</f>
        <v>0</v>
      </c>
      <c r="BF167" s="201">
        <f>IF(N167="snížená",J167,0)</f>
        <v>0</v>
      </c>
      <c r="BG167" s="201">
        <f>IF(N167="zákl. přenesená",J167,0)</f>
        <v>0</v>
      </c>
      <c r="BH167" s="201">
        <f>IF(N167="sníž. přenesená",J167,0)</f>
        <v>0</v>
      </c>
      <c r="BI167" s="201">
        <f>IF(N167="nulová",J167,0)</f>
        <v>0</v>
      </c>
      <c r="BJ167" s="19" t="s">
        <v>81</v>
      </c>
      <c r="BK167" s="201">
        <f>ROUND(I167*H167,2)</f>
        <v>0</v>
      </c>
      <c r="BL167" s="19" t="s">
        <v>142</v>
      </c>
      <c r="BM167" s="200" t="s">
        <v>258</v>
      </c>
    </row>
    <row r="168" spans="1:65" s="2" customFormat="1" ht="97.5">
      <c r="A168" s="36"/>
      <c r="B168" s="37"/>
      <c r="C168" s="38"/>
      <c r="D168" s="202" t="s">
        <v>144</v>
      </c>
      <c r="E168" s="38"/>
      <c r="F168" s="203" t="s">
        <v>259</v>
      </c>
      <c r="G168" s="38"/>
      <c r="H168" s="38"/>
      <c r="I168" s="110"/>
      <c r="J168" s="38"/>
      <c r="K168" s="38"/>
      <c r="L168" s="41"/>
      <c r="M168" s="204"/>
      <c r="N168" s="205"/>
      <c r="O168" s="66"/>
      <c r="P168" s="66"/>
      <c r="Q168" s="66"/>
      <c r="R168" s="66"/>
      <c r="S168" s="66"/>
      <c r="T168" s="67"/>
      <c r="U168" s="36"/>
      <c r="V168" s="36"/>
      <c r="W168" s="36"/>
      <c r="X168" s="36"/>
      <c r="Y168" s="36"/>
      <c r="Z168" s="36"/>
      <c r="AA168" s="36"/>
      <c r="AB168" s="36"/>
      <c r="AC168" s="36"/>
      <c r="AD168" s="36"/>
      <c r="AE168" s="36"/>
      <c r="AT168" s="19" t="s">
        <v>144</v>
      </c>
      <c r="AU168" s="19" t="s">
        <v>83</v>
      </c>
    </row>
    <row r="169" spans="1:65" s="15" customFormat="1">
      <c r="B169" s="228"/>
      <c r="C169" s="229"/>
      <c r="D169" s="202" t="s">
        <v>146</v>
      </c>
      <c r="E169" s="230" t="s">
        <v>19</v>
      </c>
      <c r="F169" s="231" t="s">
        <v>260</v>
      </c>
      <c r="G169" s="229"/>
      <c r="H169" s="230" t="s">
        <v>19</v>
      </c>
      <c r="I169" s="232"/>
      <c r="J169" s="229"/>
      <c r="K169" s="229"/>
      <c r="L169" s="233"/>
      <c r="M169" s="234"/>
      <c r="N169" s="235"/>
      <c r="O169" s="235"/>
      <c r="P169" s="235"/>
      <c r="Q169" s="235"/>
      <c r="R169" s="235"/>
      <c r="S169" s="235"/>
      <c r="T169" s="236"/>
      <c r="AT169" s="237" t="s">
        <v>146</v>
      </c>
      <c r="AU169" s="237" t="s">
        <v>83</v>
      </c>
      <c r="AV169" s="15" t="s">
        <v>81</v>
      </c>
      <c r="AW169" s="15" t="s">
        <v>35</v>
      </c>
      <c r="AX169" s="15" t="s">
        <v>73</v>
      </c>
      <c r="AY169" s="237" t="s">
        <v>134</v>
      </c>
    </row>
    <row r="170" spans="1:65" s="13" customFormat="1">
      <c r="B170" s="206"/>
      <c r="C170" s="207"/>
      <c r="D170" s="202" t="s">
        <v>146</v>
      </c>
      <c r="E170" s="208" t="s">
        <v>19</v>
      </c>
      <c r="F170" s="209" t="s">
        <v>261</v>
      </c>
      <c r="G170" s="207"/>
      <c r="H170" s="210">
        <v>17.61</v>
      </c>
      <c r="I170" s="211"/>
      <c r="J170" s="207"/>
      <c r="K170" s="207"/>
      <c r="L170" s="212"/>
      <c r="M170" s="213"/>
      <c r="N170" s="214"/>
      <c r="O170" s="214"/>
      <c r="P170" s="214"/>
      <c r="Q170" s="214"/>
      <c r="R170" s="214"/>
      <c r="S170" s="214"/>
      <c r="T170" s="215"/>
      <c r="AT170" s="216" t="s">
        <v>146</v>
      </c>
      <c r="AU170" s="216" t="s">
        <v>83</v>
      </c>
      <c r="AV170" s="13" t="s">
        <v>83</v>
      </c>
      <c r="AW170" s="13" t="s">
        <v>35</v>
      </c>
      <c r="AX170" s="13" t="s">
        <v>73</v>
      </c>
      <c r="AY170" s="216" t="s">
        <v>134</v>
      </c>
    </row>
    <row r="171" spans="1:65" s="16" customFormat="1">
      <c r="B171" s="248"/>
      <c r="C171" s="249"/>
      <c r="D171" s="202" t="s">
        <v>146</v>
      </c>
      <c r="E171" s="250" t="s">
        <v>19</v>
      </c>
      <c r="F171" s="251" t="s">
        <v>262</v>
      </c>
      <c r="G171" s="249"/>
      <c r="H171" s="252">
        <v>17.61</v>
      </c>
      <c r="I171" s="253"/>
      <c r="J171" s="249"/>
      <c r="K171" s="249"/>
      <c r="L171" s="254"/>
      <c r="M171" s="255"/>
      <c r="N171" s="256"/>
      <c r="O171" s="256"/>
      <c r="P171" s="256"/>
      <c r="Q171" s="256"/>
      <c r="R171" s="256"/>
      <c r="S171" s="256"/>
      <c r="T171" s="257"/>
      <c r="AT171" s="258" t="s">
        <v>146</v>
      </c>
      <c r="AU171" s="258" t="s">
        <v>83</v>
      </c>
      <c r="AV171" s="16" t="s">
        <v>152</v>
      </c>
      <c r="AW171" s="16" t="s">
        <v>35</v>
      </c>
      <c r="AX171" s="16" t="s">
        <v>73</v>
      </c>
      <c r="AY171" s="258" t="s">
        <v>134</v>
      </c>
    </row>
    <row r="172" spans="1:65" s="15" customFormat="1">
      <c r="B172" s="228"/>
      <c r="C172" s="229"/>
      <c r="D172" s="202" t="s">
        <v>146</v>
      </c>
      <c r="E172" s="230" t="s">
        <v>19</v>
      </c>
      <c r="F172" s="231" t="s">
        <v>263</v>
      </c>
      <c r="G172" s="229"/>
      <c r="H172" s="230" t="s">
        <v>19</v>
      </c>
      <c r="I172" s="232"/>
      <c r="J172" s="229"/>
      <c r="K172" s="229"/>
      <c r="L172" s="233"/>
      <c r="M172" s="234"/>
      <c r="N172" s="235"/>
      <c r="O172" s="235"/>
      <c r="P172" s="235"/>
      <c r="Q172" s="235"/>
      <c r="R172" s="235"/>
      <c r="S172" s="235"/>
      <c r="T172" s="236"/>
      <c r="AT172" s="237" t="s">
        <v>146</v>
      </c>
      <c r="AU172" s="237" t="s">
        <v>83</v>
      </c>
      <c r="AV172" s="15" t="s">
        <v>81</v>
      </c>
      <c r="AW172" s="15" t="s">
        <v>35</v>
      </c>
      <c r="AX172" s="15" t="s">
        <v>73</v>
      </c>
      <c r="AY172" s="237" t="s">
        <v>134</v>
      </c>
    </row>
    <row r="173" spans="1:65" s="13" customFormat="1">
      <c r="B173" s="206"/>
      <c r="C173" s="207"/>
      <c r="D173" s="202" t="s">
        <v>146</v>
      </c>
      <c r="E173" s="208" t="s">
        <v>19</v>
      </c>
      <c r="F173" s="209" t="s">
        <v>264</v>
      </c>
      <c r="G173" s="207"/>
      <c r="H173" s="210">
        <v>4.6399999999999997</v>
      </c>
      <c r="I173" s="211"/>
      <c r="J173" s="207"/>
      <c r="K173" s="207"/>
      <c r="L173" s="212"/>
      <c r="M173" s="213"/>
      <c r="N173" s="214"/>
      <c r="O173" s="214"/>
      <c r="P173" s="214"/>
      <c r="Q173" s="214"/>
      <c r="R173" s="214"/>
      <c r="S173" s="214"/>
      <c r="T173" s="215"/>
      <c r="AT173" s="216" t="s">
        <v>146</v>
      </c>
      <c r="AU173" s="216" t="s">
        <v>83</v>
      </c>
      <c r="AV173" s="13" t="s">
        <v>83</v>
      </c>
      <c r="AW173" s="13" t="s">
        <v>35</v>
      </c>
      <c r="AX173" s="13" t="s">
        <v>73</v>
      </c>
      <c r="AY173" s="216" t="s">
        <v>134</v>
      </c>
    </row>
    <row r="174" spans="1:65" s="13" customFormat="1">
      <c r="B174" s="206"/>
      <c r="C174" s="207"/>
      <c r="D174" s="202" t="s">
        <v>146</v>
      </c>
      <c r="E174" s="208" t="s">
        <v>19</v>
      </c>
      <c r="F174" s="209" t="s">
        <v>265</v>
      </c>
      <c r="G174" s="207"/>
      <c r="H174" s="210">
        <v>9.08</v>
      </c>
      <c r="I174" s="211"/>
      <c r="J174" s="207"/>
      <c r="K174" s="207"/>
      <c r="L174" s="212"/>
      <c r="M174" s="213"/>
      <c r="N174" s="214"/>
      <c r="O174" s="214"/>
      <c r="P174" s="214"/>
      <c r="Q174" s="214"/>
      <c r="R174" s="214"/>
      <c r="S174" s="214"/>
      <c r="T174" s="215"/>
      <c r="AT174" s="216" t="s">
        <v>146</v>
      </c>
      <c r="AU174" s="216" t="s">
        <v>83</v>
      </c>
      <c r="AV174" s="13" t="s">
        <v>83</v>
      </c>
      <c r="AW174" s="13" t="s">
        <v>35</v>
      </c>
      <c r="AX174" s="13" t="s">
        <v>73</v>
      </c>
      <c r="AY174" s="216" t="s">
        <v>134</v>
      </c>
    </row>
    <row r="175" spans="1:65" s="16" customFormat="1">
      <c r="B175" s="248"/>
      <c r="C175" s="249"/>
      <c r="D175" s="202" t="s">
        <v>146</v>
      </c>
      <c r="E175" s="250" t="s">
        <v>19</v>
      </c>
      <c r="F175" s="251" t="s">
        <v>262</v>
      </c>
      <c r="G175" s="249"/>
      <c r="H175" s="252">
        <v>13.719999999999999</v>
      </c>
      <c r="I175" s="253"/>
      <c r="J175" s="249"/>
      <c r="K175" s="249"/>
      <c r="L175" s="254"/>
      <c r="M175" s="255"/>
      <c r="N175" s="256"/>
      <c r="O175" s="256"/>
      <c r="P175" s="256"/>
      <c r="Q175" s="256"/>
      <c r="R175" s="256"/>
      <c r="S175" s="256"/>
      <c r="T175" s="257"/>
      <c r="AT175" s="258" t="s">
        <v>146</v>
      </c>
      <c r="AU175" s="258" t="s">
        <v>83</v>
      </c>
      <c r="AV175" s="16" t="s">
        <v>152</v>
      </c>
      <c r="AW175" s="16" t="s">
        <v>35</v>
      </c>
      <c r="AX175" s="16" t="s">
        <v>73</v>
      </c>
      <c r="AY175" s="258" t="s">
        <v>134</v>
      </c>
    </row>
    <row r="176" spans="1:65" s="14" customFormat="1">
      <c r="B176" s="217"/>
      <c r="C176" s="218"/>
      <c r="D176" s="202" t="s">
        <v>146</v>
      </c>
      <c r="E176" s="219" t="s">
        <v>19</v>
      </c>
      <c r="F176" s="220" t="s">
        <v>172</v>
      </c>
      <c r="G176" s="218"/>
      <c r="H176" s="221">
        <v>31.33</v>
      </c>
      <c r="I176" s="222"/>
      <c r="J176" s="218"/>
      <c r="K176" s="218"/>
      <c r="L176" s="223"/>
      <c r="M176" s="224"/>
      <c r="N176" s="225"/>
      <c r="O176" s="225"/>
      <c r="P176" s="225"/>
      <c r="Q176" s="225"/>
      <c r="R176" s="225"/>
      <c r="S176" s="225"/>
      <c r="T176" s="226"/>
      <c r="AT176" s="227" t="s">
        <v>146</v>
      </c>
      <c r="AU176" s="227" t="s">
        <v>83</v>
      </c>
      <c r="AV176" s="14" t="s">
        <v>142</v>
      </c>
      <c r="AW176" s="14" t="s">
        <v>35</v>
      </c>
      <c r="AX176" s="14" t="s">
        <v>81</v>
      </c>
      <c r="AY176" s="227" t="s">
        <v>134</v>
      </c>
    </row>
    <row r="177" spans="1:65" s="2" customFormat="1" ht="42.6" customHeight="1">
      <c r="A177" s="36"/>
      <c r="B177" s="37"/>
      <c r="C177" s="189" t="s">
        <v>266</v>
      </c>
      <c r="D177" s="189" t="s">
        <v>137</v>
      </c>
      <c r="E177" s="190" t="s">
        <v>267</v>
      </c>
      <c r="F177" s="191" t="s">
        <v>268</v>
      </c>
      <c r="G177" s="192" t="s">
        <v>140</v>
      </c>
      <c r="H177" s="193">
        <v>9.0690000000000008</v>
      </c>
      <c r="I177" s="194"/>
      <c r="J177" s="195">
        <f>ROUND(I177*H177,2)</f>
        <v>0</v>
      </c>
      <c r="K177" s="191" t="s">
        <v>141</v>
      </c>
      <c r="L177" s="41"/>
      <c r="M177" s="196" t="s">
        <v>19</v>
      </c>
      <c r="N177" s="197" t="s">
        <v>44</v>
      </c>
      <c r="O177" s="66"/>
      <c r="P177" s="198">
        <f>O177*H177</f>
        <v>0</v>
      </c>
      <c r="Q177" s="198">
        <v>0</v>
      </c>
      <c r="R177" s="198">
        <f>Q177*H177</f>
        <v>0</v>
      </c>
      <c r="S177" s="198">
        <v>0.13100000000000001</v>
      </c>
      <c r="T177" s="199">
        <f>S177*H177</f>
        <v>1.1880390000000001</v>
      </c>
      <c r="U177" s="36"/>
      <c r="V177" s="36"/>
      <c r="W177" s="36"/>
      <c r="X177" s="36"/>
      <c r="Y177" s="36"/>
      <c r="Z177" s="36"/>
      <c r="AA177" s="36"/>
      <c r="AB177" s="36"/>
      <c r="AC177" s="36"/>
      <c r="AD177" s="36"/>
      <c r="AE177" s="36"/>
      <c r="AR177" s="200" t="s">
        <v>142</v>
      </c>
      <c r="AT177" s="200" t="s">
        <v>137</v>
      </c>
      <c r="AU177" s="200" t="s">
        <v>83</v>
      </c>
      <c r="AY177" s="19" t="s">
        <v>134</v>
      </c>
      <c r="BE177" s="201">
        <f>IF(N177="základní",J177,0)</f>
        <v>0</v>
      </c>
      <c r="BF177" s="201">
        <f>IF(N177="snížená",J177,0)</f>
        <v>0</v>
      </c>
      <c r="BG177" s="201">
        <f>IF(N177="zákl. přenesená",J177,0)</f>
        <v>0</v>
      </c>
      <c r="BH177" s="201">
        <f>IF(N177="sníž. přenesená",J177,0)</f>
        <v>0</v>
      </c>
      <c r="BI177" s="201">
        <f>IF(N177="nulová",J177,0)</f>
        <v>0</v>
      </c>
      <c r="BJ177" s="19" t="s">
        <v>81</v>
      </c>
      <c r="BK177" s="201">
        <f>ROUND(I177*H177,2)</f>
        <v>0</v>
      </c>
      <c r="BL177" s="19" t="s">
        <v>142</v>
      </c>
      <c r="BM177" s="200" t="s">
        <v>269</v>
      </c>
    </row>
    <row r="178" spans="1:65" s="13" customFormat="1">
      <c r="B178" s="206"/>
      <c r="C178" s="207"/>
      <c r="D178" s="202" t="s">
        <v>146</v>
      </c>
      <c r="E178" s="208" t="s">
        <v>19</v>
      </c>
      <c r="F178" s="209" t="s">
        <v>270</v>
      </c>
      <c r="G178" s="207"/>
      <c r="H178" s="210">
        <v>9.0690000000000008</v>
      </c>
      <c r="I178" s="211"/>
      <c r="J178" s="207"/>
      <c r="K178" s="207"/>
      <c r="L178" s="212"/>
      <c r="M178" s="213"/>
      <c r="N178" s="214"/>
      <c r="O178" s="214"/>
      <c r="P178" s="214"/>
      <c r="Q178" s="214"/>
      <c r="R178" s="214"/>
      <c r="S178" s="214"/>
      <c r="T178" s="215"/>
      <c r="AT178" s="216" t="s">
        <v>146</v>
      </c>
      <c r="AU178" s="216" t="s">
        <v>83</v>
      </c>
      <c r="AV178" s="13" t="s">
        <v>83</v>
      </c>
      <c r="AW178" s="13" t="s">
        <v>35</v>
      </c>
      <c r="AX178" s="13" t="s">
        <v>81</v>
      </c>
      <c r="AY178" s="216" t="s">
        <v>134</v>
      </c>
    </row>
    <row r="179" spans="1:65" s="2" customFormat="1" ht="31.9" customHeight="1">
      <c r="A179" s="36"/>
      <c r="B179" s="37"/>
      <c r="C179" s="189" t="s">
        <v>271</v>
      </c>
      <c r="D179" s="189" t="s">
        <v>137</v>
      </c>
      <c r="E179" s="190" t="s">
        <v>272</v>
      </c>
      <c r="F179" s="191" t="s">
        <v>273</v>
      </c>
      <c r="G179" s="192" t="s">
        <v>140</v>
      </c>
      <c r="H179" s="193">
        <v>3.7429999999999999</v>
      </c>
      <c r="I179" s="194"/>
      <c r="J179" s="195">
        <f>ROUND(I179*H179,2)</f>
        <v>0</v>
      </c>
      <c r="K179" s="191" t="s">
        <v>141</v>
      </c>
      <c r="L179" s="41"/>
      <c r="M179" s="196" t="s">
        <v>19</v>
      </c>
      <c r="N179" s="197" t="s">
        <v>44</v>
      </c>
      <c r="O179" s="66"/>
      <c r="P179" s="198">
        <f>O179*H179</f>
        <v>0</v>
      </c>
      <c r="Q179" s="198">
        <v>0</v>
      </c>
      <c r="R179" s="198">
        <f>Q179*H179</f>
        <v>0</v>
      </c>
      <c r="S179" s="198">
        <v>7.5999999999999998E-2</v>
      </c>
      <c r="T179" s="199">
        <f>S179*H179</f>
        <v>0.284468</v>
      </c>
      <c r="U179" s="36"/>
      <c r="V179" s="36"/>
      <c r="W179" s="36"/>
      <c r="X179" s="36"/>
      <c r="Y179" s="36"/>
      <c r="Z179" s="36"/>
      <c r="AA179" s="36"/>
      <c r="AB179" s="36"/>
      <c r="AC179" s="36"/>
      <c r="AD179" s="36"/>
      <c r="AE179" s="36"/>
      <c r="AR179" s="200" t="s">
        <v>142</v>
      </c>
      <c r="AT179" s="200" t="s">
        <v>137</v>
      </c>
      <c r="AU179" s="200" t="s">
        <v>83</v>
      </c>
      <c r="AY179" s="19" t="s">
        <v>134</v>
      </c>
      <c r="BE179" s="201">
        <f>IF(N179="základní",J179,0)</f>
        <v>0</v>
      </c>
      <c r="BF179" s="201">
        <f>IF(N179="snížená",J179,0)</f>
        <v>0</v>
      </c>
      <c r="BG179" s="201">
        <f>IF(N179="zákl. přenesená",J179,0)</f>
        <v>0</v>
      </c>
      <c r="BH179" s="201">
        <f>IF(N179="sníž. přenesená",J179,0)</f>
        <v>0</v>
      </c>
      <c r="BI179" s="201">
        <f>IF(N179="nulová",J179,0)</f>
        <v>0</v>
      </c>
      <c r="BJ179" s="19" t="s">
        <v>81</v>
      </c>
      <c r="BK179" s="201">
        <f>ROUND(I179*H179,2)</f>
        <v>0</v>
      </c>
      <c r="BL179" s="19" t="s">
        <v>142</v>
      </c>
      <c r="BM179" s="200" t="s">
        <v>274</v>
      </c>
    </row>
    <row r="180" spans="1:65" s="15" customFormat="1">
      <c r="B180" s="228"/>
      <c r="C180" s="229"/>
      <c r="D180" s="202" t="s">
        <v>146</v>
      </c>
      <c r="E180" s="230" t="s">
        <v>19</v>
      </c>
      <c r="F180" s="231" t="s">
        <v>263</v>
      </c>
      <c r="G180" s="229"/>
      <c r="H180" s="230" t="s">
        <v>19</v>
      </c>
      <c r="I180" s="232"/>
      <c r="J180" s="229"/>
      <c r="K180" s="229"/>
      <c r="L180" s="233"/>
      <c r="M180" s="234"/>
      <c r="N180" s="235"/>
      <c r="O180" s="235"/>
      <c r="P180" s="235"/>
      <c r="Q180" s="235"/>
      <c r="R180" s="235"/>
      <c r="S180" s="235"/>
      <c r="T180" s="236"/>
      <c r="AT180" s="237" t="s">
        <v>146</v>
      </c>
      <c r="AU180" s="237" t="s">
        <v>83</v>
      </c>
      <c r="AV180" s="15" t="s">
        <v>81</v>
      </c>
      <c r="AW180" s="15" t="s">
        <v>35</v>
      </c>
      <c r="AX180" s="15" t="s">
        <v>73</v>
      </c>
      <c r="AY180" s="237" t="s">
        <v>134</v>
      </c>
    </row>
    <row r="181" spans="1:65" s="13" customFormat="1">
      <c r="B181" s="206"/>
      <c r="C181" s="207"/>
      <c r="D181" s="202" t="s">
        <v>146</v>
      </c>
      <c r="E181" s="208" t="s">
        <v>19</v>
      </c>
      <c r="F181" s="209" t="s">
        <v>275</v>
      </c>
      <c r="G181" s="207"/>
      <c r="H181" s="210">
        <v>2.3639999999999999</v>
      </c>
      <c r="I181" s="211"/>
      <c r="J181" s="207"/>
      <c r="K181" s="207"/>
      <c r="L181" s="212"/>
      <c r="M181" s="213"/>
      <c r="N181" s="214"/>
      <c r="O181" s="214"/>
      <c r="P181" s="214"/>
      <c r="Q181" s="214"/>
      <c r="R181" s="214"/>
      <c r="S181" s="214"/>
      <c r="T181" s="215"/>
      <c r="AT181" s="216" t="s">
        <v>146</v>
      </c>
      <c r="AU181" s="216" t="s">
        <v>83</v>
      </c>
      <c r="AV181" s="13" t="s">
        <v>83</v>
      </c>
      <c r="AW181" s="13" t="s">
        <v>35</v>
      </c>
      <c r="AX181" s="13" t="s">
        <v>73</v>
      </c>
      <c r="AY181" s="216" t="s">
        <v>134</v>
      </c>
    </row>
    <row r="182" spans="1:65" s="13" customFormat="1">
      <c r="B182" s="206"/>
      <c r="C182" s="207"/>
      <c r="D182" s="202" t="s">
        <v>146</v>
      </c>
      <c r="E182" s="208" t="s">
        <v>19</v>
      </c>
      <c r="F182" s="209" t="s">
        <v>276</v>
      </c>
      <c r="G182" s="207"/>
      <c r="H182" s="210">
        <v>1.379</v>
      </c>
      <c r="I182" s="211"/>
      <c r="J182" s="207"/>
      <c r="K182" s="207"/>
      <c r="L182" s="212"/>
      <c r="M182" s="213"/>
      <c r="N182" s="214"/>
      <c r="O182" s="214"/>
      <c r="P182" s="214"/>
      <c r="Q182" s="214"/>
      <c r="R182" s="214"/>
      <c r="S182" s="214"/>
      <c r="T182" s="215"/>
      <c r="AT182" s="216" t="s">
        <v>146</v>
      </c>
      <c r="AU182" s="216" t="s">
        <v>83</v>
      </c>
      <c r="AV182" s="13" t="s">
        <v>83</v>
      </c>
      <c r="AW182" s="13" t="s">
        <v>35</v>
      </c>
      <c r="AX182" s="13" t="s">
        <v>73</v>
      </c>
      <c r="AY182" s="216" t="s">
        <v>134</v>
      </c>
    </row>
    <row r="183" spans="1:65" s="14" customFormat="1">
      <c r="B183" s="217"/>
      <c r="C183" s="218"/>
      <c r="D183" s="202" t="s">
        <v>146</v>
      </c>
      <c r="E183" s="219" t="s">
        <v>19</v>
      </c>
      <c r="F183" s="220" t="s">
        <v>172</v>
      </c>
      <c r="G183" s="218"/>
      <c r="H183" s="221">
        <v>3.7429999999999999</v>
      </c>
      <c r="I183" s="222"/>
      <c r="J183" s="218"/>
      <c r="K183" s="218"/>
      <c r="L183" s="223"/>
      <c r="M183" s="224"/>
      <c r="N183" s="225"/>
      <c r="O183" s="225"/>
      <c r="P183" s="225"/>
      <c r="Q183" s="225"/>
      <c r="R183" s="225"/>
      <c r="S183" s="225"/>
      <c r="T183" s="226"/>
      <c r="AT183" s="227" t="s">
        <v>146</v>
      </c>
      <c r="AU183" s="227" t="s">
        <v>83</v>
      </c>
      <c r="AV183" s="14" t="s">
        <v>142</v>
      </c>
      <c r="AW183" s="14" t="s">
        <v>35</v>
      </c>
      <c r="AX183" s="14" t="s">
        <v>81</v>
      </c>
      <c r="AY183" s="227" t="s">
        <v>134</v>
      </c>
    </row>
    <row r="184" spans="1:65" s="2" customFormat="1" ht="42.6" customHeight="1">
      <c r="A184" s="36"/>
      <c r="B184" s="37"/>
      <c r="C184" s="189" t="s">
        <v>277</v>
      </c>
      <c r="D184" s="189" t="s">
        <v>137</v>
      </c>
      <c r="E184" s="190" t="s">
        <v>278</v>
      </c>
      <c r="F184" s="191" t="s">
        <v>279</v>
      </c>
      <c r="G184" s="192" t="s">
        <v>140</v>
      </c>
      <c r="H184" s="193">
        <v>0.42</v>
      </c>
      <c r="I184" s="194"/>
      <c r="J184" s="195">
        <f>ROUND(I184*H184,2)</f>
        <v>0</v>
      </c>
      <c r="K184" s="191" t="s">
        <v>141</v>
      </c>
      <c r="L184" s="41"/>
      <c r="M184" s="196" t="s">
        <v>19</v>
      </c>
      <c r="N184" s="197" t="s">
        <v>44</v>
      </c>
      <c r="O184" s="66"/>
      <c r="P184" s="198">
        <f>O184*H184</f>
        <v>0</v>
      </c>
      <c r="Q184" s="198">
        <v>0</v>
      </c>
      <c r="R184" s="198">
        <f>Q184*H184</f>
        <v>0</v>
      </c>
      <c r="S184" s="198">
        <v>5.5E-2</v>
      </c>
      <c r="T184" s="199">
        <f>S184*H184</f>
        <v>2.3099999999999999E-2</v>
      </c>
      <c r="U184" s="36"/>
      <c r="V184" s="36"/>
      <c r="W184" s="36"/>
      <c r="X184" s="36"/>
      <c r="Y184" s="36"/>
      <c r="Z184" s="36"/>
      <c r="AA184" s="36"/>
      <c r="AB184" s="36"/>
      <c r="AC184" s="36"/>
      <c r="AD184" s="36"/>
      <c r="AE184" s="36"/>
      <c r="AR184" s="200" t="s">
        <v>142</v>
      </c>
      <c r="AT184" s="200" t="s">
        <v>137</v>
      </c>
      <c r="AU184" s="200" t="s">
        <v>83</v>
      </c>
      <c r="AY184" s="19" t="s">
        <v>134</v>
      </c>
      <c r="BE184" s="201">
        <f>IF(N184="základní",J184,0)</f>
        <v>0</v>
      </c>
      <c r="BF184" s="201">
        <f>IF(N184="snížená",J184,0)</f>
        <v>0</v>
      </c>
      <c r="BG184" s="201">
        <f>IF(N184="zákl. přenesená",J184,0)</f>
        <v>0</v>
      </c>
      <c r="BH184" s="201">
        <f>IF(N184="sníž. přenesená",J184,0)</f>
        <v>0</v>
      </c>
      <c r="BI184" s="201">
        <f>IF(N184="nulová",J184,0)</f>
        <v>0</v>
      </c>
      <c r="BJ184" s="19" t="s">
        <v>81</v>
      </c>
      <c r="BK184" s="201">
        <f>ROUND(I184*H184,2)</f>
        <v>0</v>
      </c>
      <c r="BL184" s="19" t="s">
        <v>142</v>
      </c>
      <c r="BM184" s="200" t="s">
        <v>280</v>
      </c>
    </row>
    <row r="185" spans="1:65" s="13" customFormat="1">
      <c r="B185" s="206"/>
      <c r="C185" s="207"/>
      <c r="D185" s="202" t="s">
        <v>146</v>
      </c>
      <c r="E185" s="208" t="s">
        <v>19</v>
      </c>
      <c r="F185" s="209" t="s">
        <v>281</v>
      </c>
      <c r="G185" s="207"/>
      <c r="H185" s="210">
        <v>0.42</v>
      </c>
      <c r="I185" s="211"/>
      <c r="J185" s="207"/>
      <c r="K185" s="207"/>
      <c r="L185" s="212"/>
      <c r="M185" s="213"/>
      <c r="N185" s="214"/>
      <c r="O185" s="214"/>
      <c r="P185" s="214"/>
      <c r="Q185" s="214"/>
      <c r="R185" s="214"/>
      <c r="S185" s="214"/>
      <c r="T185" s="215"/>
      <c r="AT185" s="216" t="s">
        <v>146</v>
      </c>
      <c r="AU185" s="216" t="s">
        <v>83</v>
      </c>
      <c r="AV185" s="13" t="s">
        <v>83</v>
      </c>
      <c r="AW185" s="13" t="s">
        <v>35</v>
      </c>
      <c r="AX185" s="13" t="s">
        <v>81</v>
      </c>
      <c r="AY185" s="216" t="s">
        <v>134</v>
      </c>
    </row>
    <row r="186" spans="1:65" s="2" customFormat="1" ht="31.9" customHeight="1">
      <c r="A186" s="36"/>
      <c r="B186" s="37"/>
      <c r="C186" s="189" t="s">
        <v>282</v>
      </c>
      <c r="D186" s="189" t="s">
        <v>137</v>
      </c>
      <c r="E186" s="190" t="s">
        <v>283</v>
      </c>
      <c r="F186" s="191" t="s">
        <v>284</v>
      </c>
      <c r="G186" s="192" t="s">
        <v>140</v>
      </c>
      <c r="H186" s="193">
        <v>4.952</v>
      </c>
      <c r="I186" s="194"/>
      <c r="J186" s="195">
        <f>ROUND(I186*H186,2)</f>
        <v>0</v>
      </c>
      <c r="K186" s="191" t="s">
        <v>141</v>
      </c>
      <c r="L186" s="41"/>
      <c r="M186" s="196" t="s">
        <v>19</v>
      </c>
      <c r="N186" s="197" t="s">
        <v>44</v>
      </c>
      <c r="O186" s="66"/>
      <c r="P186" s="198">
        <f>O186*H186</f>
        <v>0</v>
      </c>
      <c r="Q186" s="198">
        <v>0</v>
      </c>
      <c r="R186" s="198">
        <f>Q186*H186</f>
        <v>0</v>
      </c>
      <c r="S186" s="198">
        <v>0.05</v>
      </c>
      <c r="T186" s="199">
        <f>S186*H186</f>
        <v>0.24760000000000001</v>
      </c>
      <c r="U186" s="36"/>
      <c r="V186" s="36"/>
      <c r="W186" s="36"/>
      <c r="X186" s="36"/>
      <c r="Y186" s="36"/>
      <c r="Z186" s="36"/>
      <c r="AA186" s="36"/>
      <c r="AB186" s="36"/>
      <c r="AC186" s="36"/>
      <c r="AD186" s="36"/>
      <c r="AE186" s="36"/>
      <c r="AR186" s="200" t="s">
        <v>142</v>
      </c>
      <c r="AT186" s="200" t="s">
        <v>137</v>
      </c>
      <c r="AU186" s="200" t="s">
        <v>83</v>
      </c>
      <c r="AY186" s="19" t="s">
        <v>134</v>
      </c>
      <c r="BE186" s="201">
        <f>IF(N186="základní",J186,0)</f>
        <v>0</v>
      </c>
      <c r="BF186" s="201">
        <f>IF(N186="snížená",J186,0)</f>
        <v>0</v>
      </c>
      <c r="BG186" s="201">
        <f>IF(N186="zákl. přenesená",J186,0)</f>
        <v>0</v>
      </c>
      <c r="BH186" s="201">
        <f>IF(N186="sníž. přenesená",J186,0)</f>
        <v>0</v>
      </c>
      <c r="BI186" s="201">
        <f>IF(N186="nulová",J186,0)</f>
        <v>0</v>
      </c>
      <c r="BJ186" s="19" t="s">
        <v>81</v>
      </c>
      <c r="BK186" s="201">
        <f>ROUND(I186*H186,2)</f>
        <v>0</v>
      </c>
      <c r="BL186" s="19" t="s">
        <v>142</v>
      </c>
      <c r="BM186" s="200" t="s">
        <v>285</v>
      </c>
    </row>
    <row r="187" spans="1:65" s="13" customFormat="1">
      <c r="B187" s="206"/>
      <c r="C187" s="207"/>
      <c r="D187" s="202" t="s">
        <v>146</v>
      </c>
      <c r="E187" s="208" t="s">
        <v>19</v>
      </c>
      <c r="F187" s="209" t="s">
        <v>242</v>
      </c>
      <c r="G187" s="207"/>
      <c r="H187" s="210">
        <v>2.8570000000000002</v>
      </c>
      <c r="I187" s="211"/>
      <c r="J187" s="207"/>
      <c r="K187" s="207"/>
      <c r="L187" s="212"/>
      <c r="M187" s="213"/>
      <c r="N187" s="214"/>
      <c r="O187" s="214"/>
      <c r="P187" s="214"/>
      <c r="Q187" s="214"/>
      <c r="R187" s="214"/>
      <c r="S187" s="214"/>
      <c r="T187" s="215"/>
      <c r="AT187" s="216" t="s">
        <v>146</v>
      </c>
      <c r="AU187" s="216" t="s">
        <v>83</v>
      </c>
      <c r="AV187" s="13" t="s">
        <v>83</v>
      </c>
      <c r="AW187" s="13" t="s">
        <v>35</v>
      </c>
      <c r="AX187" s="13" t="s">
        <v>73</v>
      </c>
      <c r="AY187" s="216" t="s">
        <v>134</v>
      </c>
    </row>
    <row r="188" spans="1:65" s="13" customFormat="1">
      <c r="B188" s="206"/>
      <c r="C188" s="207"/>
      <c r="D188" s="202" t="s">
        <v>146</v>
      </c>
      <c r="E188" s="208" t="s">
        <v>19</v>
      </c>
      <c r="F188" s="209" t="s">
        <v>243</v>
      </c>
      <c r="G188" s="207"/>
      <c r="H188" s="210">
        <v>0.98599999999999999</v>
      </c>
      <c r="I188" s="211"/>
      <c r="J188" s="207"/>
      <c r="K188" s="207"/>
      <c r="L188" s="212"/>
      <c r="M188" s="213"/>
      <c r="N188" s="214"/>
      <c r="O188" s="214"/>
      <c r="P188" s="214"/>
      <c r="Q188" s="214"/>
      <c r="R188" s="214"/>
      <c r="S188" s="214"/>
      <c r="T188" s="215"/>
      <c r="AT188" s="216" t="s">
        <v>146</v>
      </c>
      <c r="AU188" s="216" t="s">
        <v>83</v>
      </c>
      <c r="AV188" s="13" t="s">
        <v>83</v>
      </c>
      <c r="AW188" s="13" t="s">
        <v>35</v>
      </c>
      <c r="AX188" s="13" t="s">
        <v>73</v>
      </c>
      <c r="AY188" s="216" t="s">
        <v>134</v>
      </c>
    </row>
    <row r="189" spans="1:65" s="13" customFormat="1">
      <c r="B189" s="206"/>
      <c r="C189" s="207"/>
      <c r="D189" s="202" t="s">
        <v>146</v>
      </c>
      <c r="E189" s="208" t="s">
        <v>19</v>
      </c>
      <c r="F189" s="209" t="s">
        <v>244</v>
      </c>
      <c r="G189" s="207"/>
      <c r="H189" s="210">
        <v>1.109</v>
      </c>
      <c r="I189" s="211"/>
      <c r="J189" s="207"/>
      <c r="K189" s="207"/>
      <c r="L189" s="212"/>
      <c r="M189" s="213"/>
      <c r="N189" s="214"/>
      <c r="O189" s="214"/>
      <c r="P189" s="214"/>
      <c r="Q189" s="214"/>
      <c r="R189" s="214"/>
      <c r="S189" s="214"/>
      <c r="T189" s="215"/>
      <c r="AT189" s="216" t="s">
        <v>146</v>
      </c>
      <c r="AU189" s="216" t="s">
        <v>83</v>
      </c>
      <c r="AV189" s="13" t="s">
        <v>83</v>
      </c>
      <c r="AW189" s="13" t="s">
        <v>35</v>
      </c>
      <c r="AX189" s="13" t="s">
        <v>73</v>
      </c>
      <c r="AY189" s="216" t="s">
        <v>134</v>
      </c>
    </row>
    <row r="190" spans="1:65" s="14" customFormat="1">
      <c r="B190" s="217"/>
      <c r="C190" s="218"/>
      <c r="D190" s="202" t="s">
        <v>146</v>
      </c>
      <c r="E190" s="219" t="s">
        <v>19</v>
      </c>
      <c r="F190" s="220" t="s">
        <v>172</v>
      </c>
      <c r="G190" s="218"/>
      <c r="H190" s="221">
        <v>4.952</v>
      </c>
      <c r="I190" s="222"/>
      <c r="J190" s="218"/>
      <c r="K190" s="218"/>
      <c r="L190" s="223"/>
      <c r="M190" s="224"/>
      <c r="N190" s="225"/>
      <c r="O190" s="225"/>
      <c r="P190" s="225"/>
      <c r="Q190" s="225"/>
      <c r="R190" s="225"/>
      <c r="S190" s="225"/>
      <c r="T190" s="226"/>
      <c r="AT190" s="227" t="s">
        <v>146</v>
      </c>
      <c r="AU190" s="227" t="s">
        <v>83</v>
      </c>
      <c r="AV190" s="14" t="s">
        <v>142</v>
      </c>
      <c r="AW190" s="14" t="s">
        <v>35</v>
      </c>
      <c r="AX190" s="14" t="s">
        <v>81</v>
      </c>
      <c r="AY190" s="227" t="s">
        <v>134</v>
      </c>
    </row>
    <row r="191" spans="1:65" s="2" customFormat="1" ht="42.6" customHeight="1">
      <c r="A191" s="36"/>
      <c r="B191" s="37"/>
      <c r="C191" s="189" t="s">
        <v>286</v>
      </c>
      <c r="D191" s="189" t="s">
        <v>137</v>
      </c>
      <c r="E191" s="190" t="s">
        <v>287</v>
      </c>
      <c r="F191" s="191" t="s">
        <v>288</v>
      </c>
      <c r="G191" s="192" t="s">
        <v>140</v>
      </c>
      <c r="H191" s="193">
        <v>27.236999999999998</v>
      </c>
      <c r="I191" s="194"/>
      <c r="J191" s="195">
        <f>ROUND(I191*H191,2)</f>
        <v>0</v>
      </c>
      <c r="K191" s="191" t="s">
        <v>141</v>
      </c>
      <c r="L191" s="41"/>
      <c r="M191" s="196" t="s">
        <v>19</v>
      </c>
      <c r="N191" s="197" t="s">
        <v>44</v>
      </c>
      <c r="O191" s="66"/>
      <c r="P191" s="198">
        <f>O191*H191</f>
        <v>0</v>
      </c>
      <c r="Q191" s="198">
        <v>0</v>
      </c>
      <c r="R191" s="198">
        <f>Q191*H191</f>
        <v>0</v>
      </c>
      <c r="S191" s="198">
        <v>4.5999999999999999E-2</v>
      </c>
      <c r="T191" s="199">
        <f>S191*H191</f>
        <v>1.252902</v>
      </c>
      <c r="U191" s="36"/>
      <c r="V191" s="36"/>
      <c r="W191" s="36"/>
      <c r="X191" s="36"/>
      <c r="Y191" s="36"/>
      <c r="Z191" s="36"/>
      <c r="AA191" s="36"/>
      <c r="AB191" s="36"/>
      <c r="AC191" s="36"/>
      <c r="AD191" s="36"/>
      <c r="AE191" s="36"/>
      <c r="AR191" s="200" t="s">
        <v>142</v>
      </c>
      <c r="AT191" s="200" t="s">
        <v>137</v>
      </c>
      <c r="AU191" s="200" t="s">
        <v>83</v>
      </c>
      <c r="AY191" s="19" t="s">
        <v>134</v>
      </c>
      <c r="BE191" s="201">
        <f>IF(N191="základní",J191,0)</f>
        <v>0</v>
      </c>
      <c r="BF191" s="201">
        <f>IF(N191="snížená",J191,0)</f>
        <v>0</v>
      </c>
      <c r="BG191" s="201">
        <f>IF(N191="zákl. přenesená",J191,0)</f>
        <v>0</v>
      </c>
      <c r="BH191" s="201">
        <f>IF(N191="sníž. přenesená",J191,0)</f>
        <v>0</v>
      </c>
      <c r="BI191" s="201">
        <f>IF(N191="nulová",J191,0)</f>
        <v>0</v>
      </c>
      <c r="BJ191" s="19" t="s">
        <v>81</v>
      </c>
      <c r="BK191" s="201">
        <f>ROUND(I191*H191,2)</f>
        <v>0</v>
      </c>
      <c r="BL191" s="19" t="s">
        <v>142</v>
      </c>
      <c r="BM191" s="200" t="s">
        <v>289</v>
      </c>
    </row>
    <row r="192" spans="1:65" s="13" customFormat="1">
      <c r="B192" s="206"/>
      <c r="C192" s="207"/>
      <c r="D192" s="202" t="s">
        <v>146</v>
      </c>
      <c r="E192" s="208" t="s">
        <v>19</v>
      </c>
      <c r="F192" s="209" t="s">
        <v>290</v>
      </c>
      <c r="G192" s="207"/>
      <c r="H192" s="210">
        <v>27.236999999999998</v>
      </c>
      <c r="I192" s="211"/>
      <c r="J192" s="207"/>
      <c r="K192" s="207"/>
      <c r="L192" s="212"/>
      <c r="M192" s="213"/>
      <c r="N192" s="214"/>
      <c r="O192" s="214"/>
      <c r="P192" s="214"/>
      <c r="Q192" s="214"/>
      <c r="R192" s="214"/>
      <c r="S192" s="214"/>
      <c r="T192" s="215"/>
      <c r="AT192" s="216" t="s">
        <v>146</v>
      </c>
      <c r="AU192" s="216" t="s">
        <v>83</v>
      </c>
      <c r="AV192" s="13" t="s">
        <v>83</v>
      </c>
      <c r="AW192" s="13" t="s">
        <v>35</v>
      </c>
      <c r="AX192" s="13" t="s">
        <v>81</v>
      </c>
      <c r="AY192" s="216" t="s">
        <v>134</v>
      </c>
    </row>
    <row r="193" spans="1:65" s="2" customFormat="1" ht="31.9" customHeight="1">
      <c r="A193" s="36"/>
      <c r="B193" s="37"/>
      <c r="C193" s="189" t="s">
        <v>291</v>
      </c>
      <c r="D193" s="189" t="s">
        <v>137</v>
      </c>
      <c r="E193" s="190" t="s">
        <v>292</v>
      </c>
      <c r="F193" s="191" t="s">
        <v>293</v>
      </c>
      <c r="G193" s="192" t="s">
        <v>294</v>
      </c>
      <c r="H193" s="193">
        <v>1</v>
      </c>
      <c r="I193" s="194"/>
      <c r="J193" s="195">
        <f>ROUND(I193*H193,2)</f>
        <v>0</v>
      </c>
      <c r="K193" s="191" t="s">
        <v>19</v>
      </c>
      <c r="L193" s="41"/>
      <c r="M193" s="196" t="s">
        <v>19</v>
      </c>
      <c r="N193" s="197" t="s">
        <v>44</v>
      </c>
      <c r="O193" s="66"/>
      <c r="P193" s="198">
        <f>O193*H193</f>
        <v>0</v>
      </c>
      <c r="Q193" s="198">
        <v>0</v>
      </c>
      <c r="R193" s="198">
        <f>Q193*H193</f>
        <v>0</v>
      </c>
      <c r="S193" s="198">
        <v>0</v>
      </c>
      <c r="T193" s="199">
        <f>S193*H193</f>
        <v>0</v>
      </c>
      <c r="U193" s="36"/>
      <c r="V193" s="36"/>
      <c r="W193" s="36"/>
      <c r="X193" s="36"/>
      <c r="Y193" s="36"/>
      <c r="Z193" s="36"/>
      <c r="AA193" s="36"/>
      <c r="AB193" s="36"/>
      <c r="AC193" s="36"/>
      <c r="AD193" s="36"/>
      <c r="AE193" s="36"/>
      <c r="AR193" s="200" t="s">
        <v>142</v>
      </c>
      <c r="AT193" s="200" t="s">
        <v>137</v>
      </c>
      <c r="AU193" s="200" t="s">
        <v>83</v>
      </c>
      <c r="AY193" s="19" t="s">
        <v>134</v>
      </c>
      <c r="BE193" s="201">
        <f>IF(N193="základní",J193,0)</f>
        <v>0</v>
      </c>
      <c r="BF193" s="201">
        <f>IF(N193="snížená",J193,0)</f>
        <v>0</v>
      </c>
      <c r="BG193" s="201">
        <f>IF(N193="zákl. přenesená",J193,0)</f>
        <v>0</v>
      </c>
      <c r="BH193" s="201">
        <f>IF(N193="sníž. přenesená",J193,0)</f>
        <v>0</v>
      </c>
      <c r="BI193" s="201">
        <f>IF(N193="nulová",J193,0)</f>
        <v>0</v>
      </c>
      <c r="BJ193" s="19" t="s">
        <v>81</v>
      </c>
      <c r="BK193" s="201">
        <f>ROUND(I193*H193,2)</f>
        <v>0</v>
      </c>
      <c r="BL193" s="19" t="s">
        <v>142</v>
      </c>
      <c r="BM193" s="200" t="s">
        <v>295</v>
      </c>
    </row>
    <row r="194" spans="1:65" s="12" customFormat="1" ht="22.9" customHeight="1">
      <c r="B194" s="173"/>
      <c r="C194" s="174"/>
      <c r="D194" s="175" t="s">
        <v>72</v>
      </c>
      <c r="E194" s="187" t="s">
        <v>296</v>
      </c>
      <c r="F194" s="187" t="s">
        <v>297</v>
      </c>
      <c r="G194" s="174"/>
      <c r="H194" s="174"/>
      <c r="I194" s="177"/>
      <c r="J194" s="188">
        <f>BK194</f>
        <v>0</v>
      </c>
      <c r="K194" s="174"/>
      <c r="L194" s="179"/>
      <c r="M194" s="180"/>
      <c r="N194" s="181"/>
      <c r="O194" s="181"/>
      <c r="P194" s="182">
        <f>SUM(P195:P203)</f>
        <v>0</v>
      </c>
      <c r="Q194" s="181"/>
      <c r="R194" s="182">
        <f>SUM(R195:R203)</f>
        <v>0</v>
      </c>
      <c r="S194" s="181"/>
      <c r="T194" s="183">
        <f>SUM(T195:T203)</f>
        <v>0</v>
      </c>
      <c r="AR194" s="184" t="s">
        <v>81</v>
      </c>
      <c r="AT194" s="185" t="s">
        <v>72</v>
      </c>
      <c r="AU194" s="185" t="s">
        <v>81</v>
      </c>
      <c r="AY194" s="184" t="s">
        <v>134</v>
      </c>
      <c r="BK194" s="186">
        <f>SUM(BK195:BK203)</f>
        <v>0</v>
      </c>
    </row>
    <row r="195" spans="1:65" s="2" customFormat="1" ht="31.9" customHeight="1">
      <c r="A195" s="36"/>
      <c r="B195" s="37"/>
      <c r="C195" s="189" t="s">
        <v>298</v>
      </c>
      <c r="D195" s="189" t="s">
        <v>137</v>
      </c>
      <c r="E195" s="190" t="s">
        <v>299</v>
      </c>
      <c r="F195" s="191" t="s">
        <v>300</v>
      </c>
      <c r="G195" s="192" t="s">
        <v>301</v>
      </c>
      <c r="H195" s="193">
        <v>4.2590000000000003</v>
      </c>
      <c r="I195" s="194"/>
      <c r="J195" s="195">
        <f>ROUND(I195*H195,2)</f>
        <v>0</v>
      </c>
      <c r="K195" s="191" t="s">
        <v>141</v>
      </c>
      <c r="L195" s="41"/>
      <c r="M195" s="196" t="s">
        <v>19</v>
      </c>
      <c r="N195" s="197" t="s">
        <v>44</v>
      </c>
      <c r="O195" s="66"/>
      <c r="P195" s="198">
        <f>O195*H195</f>
        <v>0</v>
      </c>
      <c r="Q195" s="198">
        <v>0</v>
      </c>
      <c r="R195" s="198">
        <f>Q195*H195</f>
        <v>0</v>
      </c>
      <c r="S195" s="198">
        <v>0</v>
      </c>
      <c r="T195" s="199">
        <f>S195*H195</f>
        <v>0</v>
      </c>
      <c r="U195" s="36"/>
      <c r="V195" s="36"/>
      <c r="W195" s="36"/>
      <c r="X195" s="36"/>
      <c r="Y195" s="36"/>
      <c r="Z195" s="36"/>
      <c r="AA195" s="36"/>
      <c r="AB195" s="36"/>
      <c r="AC195" s="36"/>
      <c r="AD195" s="36"/>
      <c r="AE195" s="36"/>
      <c r="AR195" s="200" t="s">
        <v>142</v>
      </c>
      <c r="AT195" s="200" t="s">
        <v>137</v>
      </c>
      <c r="AU195" s="200" t="s">
        <v>83</v>
      </c>
      <c r="AY195" s="19" t="s">
        <v>134</v>
      </c>
      <c r="BE195" s="201">
        <f>IF(N195="základní",J195,0)</f>
        <v>0</v>
      </c>
      <c r="BF195" s="201">
        <f>IF(N195="snížená",J195,0)</f>
        <v>0</v>
      </c>
      <c r="BG195" s="201">
        <f>IF(N195="zákl. přenesená",J195,0)</f>
        <v>0</v>
      </c>
      <c r="BH195" s="201">
        <f>IF(N195="sníž. přenesená",J195,0)</f>
        <v>0</v>
      </c>
      <c r="BI195" s="201">
        <f>IF(N195="nulová",J195,0)</f>
        <v>0</v>
      </c>
      <c r="BJ195" s="19" t="s">
        <v>81</v>
      </c>
      <c r="BK195" s="201">
        <f>ROUND(I195*H195,2)</f>
        <v>0</v>
      </c>
      <c r="BL195" s="19" t="s">
        <v>142</v>
      </c>
      <c r="BM195" s="200" t="s">
        <v>302</v>
      </c>
    </row>
    <row r="196" spans="1:65" s="2" customFormat="1" ht="175.5">
      <c r="A196" s="36"/>
      <c r="B196" s="37"/>
      <c r="C196" s="38"/>
      <c r="D196" s="202" t="s">
        <v>144</v>
      </c>
      <c r="E196" s="38"/>
      <c r="F196" s="203" t="s">
        <v>303</v>
      </c>
      <c r="G196" s="38"/>
      <c r="H196" s="38"/>
      <c r="I196" s="110"/>
      <c r="J196" s="38"/>
      <c r="K196" s="38"/>
      <c r="L196" s="41"/>
      <c r="M196" s="204"/>
      <c r="N196" s="205"/>
      <c r="O196" s="66"/>
      <c r="P196" s="66"/>
      <c r="Q196" s="66"/>
      <c r="R196" s="66"/>
      <c r="S196" s="66"/>
      <c r="T196" s="67"/>
      <c r="U196" s="36"/>
      <c r="V196" s="36"/>
      <c r="W196" s="36"/>
      <c r="X196" s="36"/>
      <c r="Y196" s="36"/>
      <c r="Z196" s="36"/>
      <c r="AA196" s="36"/>
      <c r="AB196" s="36"/>
      <c r="AC196" s="36"/>
      <c r="AD196" s="36"/>
      <c r="AE196" s="36"/>
      <c r="AT196" s="19" t="s">
        <v>144</v>
      </c>
      <c r="AU196" s="19" t="s">
        <v>83</v>
      </c>
    </row>
    <row r="197" spans="1:65" s="2" customFormat="1" ht="21.4" customHeight="1">
      <c r="A197" s="36"/>
      <c r="B197" s="37"/>
      <c r="C197" s="189" t="s">
        <v>304</v>
      </c>
      <c r="D197" s="189" t="s">
        <v>137</v>
      </c>
      <c r="E197" s="190" t="s">
        <v>305</v>
      </c>
      <c r="F197" s="191" t="s">
        <v>306</v>
      </c>
      <c r="G197" s="192" t="s">
        <v>301</v>
      </c>
      <c r="H197" s="193">
        <v>4.2590000000000003</v>
      </c>
      <c r="I197" s="194"/>
      <c r="J197" s="195">
        <f>ROUND(I197*H197,2)</f>
        <v>0</v>
      </c>
      <c r="K197" s="191" t="s">
        <v>141</v>
      </c>
      <c r="L197" s="41"/>
      <c r="M197" s="196" t="s">
        <v>19</v>
      </c>
      <c r="N197" s="197" t="s">
        <v>44</v>
      </c>
      <c r="O197" s="66"/>
      <c r="P197" s="198">
        <f>O197*H197</f>
        <v>0</v>
      </c>
      <c r="Q197" s="198">
        <v>0</v>
      </c>
      <c r="R197" s="198">
        <f>Q197*H197</f>
        <v>0</v>
      </c>
      <c r="S197" s="198">
        <v>0</v>
      </c>
      <c r="T197" s="199">
        <f>S197*H197</f>
        <v>0</v>
      </c>
      <c r="U197" s="36"/>
      <c r="V197" s="36"/>
      <c r="W197" s="36"/>
      <c r="X197" s="36"/>
      <c r="Y197" s="36"/>
      <c r="Z197" s="36"/>
      <c r="AA197" s="36"/>
      <c r="AB197" s="36"/>
      <c r="AC197" s="36"/>
      <c r="AD197" s="36"/>
      <c r="AE197" s="36"/>
      <c r="AR197" s="200" t="s">
        <v>142</v>
      </c>
      <c r="AT197" s="200" t="s">
        <v>137</v>
      </c>
      <c r="AU197" s="200" t="s">
        <v>83</v>
      </c>
      <c r="AY197" s="19" t="s">
        <v>134</v>
      </c>
      <c r="BE197" s="201">
        <f>IF(N197="základní",J197,0)</f>
        <v>0</v>
      </c>
      <c r="BF197" s="201">
        <f>IF(N197="snížená",J197,0)</f>
        <v>0</v>
      </c>
      <c r="BG197" s="201">
        <f>IF(N197="zákl. přenesená",J197,0)</f>
        <v>0</v>
      </c>
      <c r="BH197" s="201">
        <f>IF(N197="sníž. přenesená",J197,0)</f>
        <v>0</v>
      </c>
      <c r="BI197" s="201">
        <f>IF(N197="nulová",J197,0)</f>
        <v>0</v>
      </c>
      <c r="BJ197" s="19" t="s">
        <v>81</v>
      </c>
      <c r="BK197" s="201">
        <f>ROUND(I197*H197,2)</f>
        <v>0</v>
      </c>
      <c r="BL197" s="19" t="s">
        <v>142</v>
      </c>
      <c r="BM197" s="200" t="s">
        <v>307</v>
      </c>
    </row>
    <row r="198" spans="1:65" s="2" customFormat="1" ht="31.9" customHeight="1">
      <c r="A198" s="36"/>
      <c r="B198" s="37"/>
      <c r="C198" s="189" t="s">
        <v>308</v>
      </c>
      <c r="D198" s="189" t="s">
        <v>137</v>
      </c>
      <c r="E198" s="190" t="s">
        <v>309</v>
      </c>
      <c r="F198" s="191" t="s">
        <v>310</v>
      </c>
      <c r="G198" s="192" t="s">
        <v>301</v>
      </c>
      <c r="H198" s="193">
        <v>4.2590000000000003</v>
      </c>
      <c r="I198" s="194"/>
      <c r="J198" s="195">
        <f>ROUND(I198*H198,2)</f>
        <v>0</v>
      </c>
      <c r="K198" s="191" t="s">
        <v>141</v>
      </c>
      <c r="L198" s="41"/>
      <c r="M198" s="196" t="s">
        <v>19</v>
      </c>
      <c r="N198" s="197" t="s">
        <v>44</v>
      </c>
      <c r="O198" s="66"/>
      <c r="P198" s="198">
        <f>O198*H198</f>
        <v>0</v>
      </c>
      <c r="Q198" s="198">
        <v>0</v>
      </c>
      <c r="R198" s="198">
        <f>Q198*H198</f>
        <v>0</v>
      </c>
      <c r="S198" s="198">
        <v>0</v>
      </c>
      <c r="T198" s="199">
        <f>S198*H198</f>
        <v>0</v>
      </c>
      <c r="U198" s="36"/>
      <c r="V198" s="36"/>
      <c r="W198" s="36"/>
      <c r="X198" s="36"/>
      <c r="Y198" s="36"/>
      <c r="Z198" s="36"/>
      <c r="AA198" s="36"/>
      <c r="AB198" s="36"/>
      <c r="AC198" s="36"/>
      <c r="AD198" s="36"/>
      <c r="AE198" s="36"/>
      <c r="AR198" s="200" t="s">
        <v>142</v>
      </c>
      <c r="AT198" s="200" t="s">
        <v>137</v>
      </c>
      <c r="AU198" s="200" t="s">
        <v>83</v>
      </c>
      <c r="AY198" s="19" t="s">
        <v>134</v>
      </c>
      <c r="BE198" s="201">
        <f>IF(N198="základní",J198,0)</f>
        <v>0</v>
      </c>
      <c r="BF198" s="201">
        <f>IF(N198="snížená",J198,0)</f>
        <v>0</v>
      </c>
      <c r="BG198" s="201">
        <f>IF(N198="zákl. přenesená",J198,0)</f>
        <v>0</v>
      </c>
      <c r="BH198" s="201">
        <f>IF(N198="sníž. přenesená",J198,0)</f>
        <v>0</v>
      </c>
      <c r="BI198" s="201">
        <f>IF(N198="nulová",J198,0)</f>
        <v>0</v>
      </c>
      <c r="BJ198" s="19" t="s">
        <v>81</v>
      </c>
      <c r="BK198" s="201">
        <f>ROUND(I198*H198,2)</f>
        <v>0</v>
      </c>
      <c r="BL198" s="19" t="s">
        <v>142</v>
      </c>
      <c r="BM198" s="200" t="s">
        <v>311</v>
      </c>
    </row>
    <row r="199" spans="1:65" s="2" customFormat="1" ht="42.6" customHeight="1">
      <c r="A199" s="36"/>
      <c r="B199" s="37"/>
      <c r="C199" s="189" t="s">
        <v>312</v>
      </c>
      <c r="D199" s="189" t="s">
        <v>137</v>
      </c>
      <c r="E199" s="190" t="s">
        <v>313</v>
      </c>
      <c r="F199" s="191" t="s">
        <v>314</v>
      </c>
      <c r="G199" s="192" t="s">
        <v>301</v>
      </c>
      <c r="H199" s="193">
        <v>38.331000000000003</v>
      </c>
      <c r="I199" s="194"/>
      <c r="J199" s="195">
        <f>ROUND(I199*H199,2)</f>
        <v>0</v>
      </c>
      <c r="K199" s="191" t="s">
        <v>141</v>
      </c>
      <c r="L199" s="41"/>
      <c r="M199" s="196" t="s">
        <v>19</v>
      </c>
      <c r="N199" s="197" t="s">
        <v>44</v>
      </c>
      <c r="O199" s="66"/>
      <c r="P199" s="198">
        <f>O199*H199</f>
        <v>0</v>
      </c>
      <c r="Q199" s="198">
        <v>0</v>
      </c>
      <c r="R199" s="198">
        <f>Q199*H199</f>
        <v>0</v>
      </c>
      <c r="S199" s="198">
        <v>0</v>
      </c>
      <c r="T199" s="199">
        <f>S199*H199</f>
        <v>0</v>
      </c>
      <c r="U199" s="36"/>
      <c r="V199" s="36"/>
      <c r="W199" s="36"/>
      <c r="X199" s="36"/>
      <c r="Y199" s="36"/>
      <c r="Z199" s="36"/>
      <c r="AA199" s="36"/>
      <c r="AB199" s="36"/>
      <c r="AC199" s="36"/>
      <c r="AD199" s="36"/>
      <c r="AE199" s="36"/>
      <c r="AR199" s="200" t="s">
        <v>142</v>
      </c>
      <c r="AT199" s="200" t="s">
        <v>137</v>
      </c>
      <c r="AU199" s="200" t="s">
        <v>83</v>
      </c>
      <c r="AY199" s="19" t="s">
        <v>134</v>
      </c>
      <c r="BE199" s="201">
        <f>IF(N199="základní",J199,0)</f>
        <v>0</v>
      </c>
      <c r="BF199" s="201">
        <f>IF(N199="snížená",J199,0)</f>
        <v>0</v>
      </c>
      <c r="BG199" s="201">
        <f>IF(N199="zákl. přenesená",J199,0)</f>
        <v>0</v>
      </c>
      <c r="BH199" s="201">
        <f>IF(N199="sníž. přenesená",J199,0)</f>
        <v>0</v>
      </c>
      <c r="BI199" s="201">
        <f>IF(N199="nulová",J199,0)</f>
        <v>0</v>
      </c>
      <c r="BJ199" s="19" t="s">
        <v>81</v>
      </c>
      <c r="BK199" s="201">
        <f>ROUND(I199*H199,2)</f>
        <v>0</v>
      </c>
      <c r="BL199" s="19" t="s">
        <v>142</v>
      </c>
      <c r="BM199" s="200" t="s">
        <v>315</v>
      </c>
    </row>
    <row r="200" spans="1:65" s="15" customFormat="1">
      <c r="B200" s="228"/>
      <c r="C200" s="229"/>
      <c r="D200" s="202" t="s">
        <v>146</v>
      </c>
      <c r="E200" s="230" t="s">
        <v>19</v>
      </c>
      <c r="F200" s="231" t="s">
        <v>316</v>
      </c>
      <c r="G200" s="229"/>
      <c r="H200" s="230" t="s">
        <v>19</v>
      </c>
      <c r="I200" s="232"/>
      <c r="J200" s="229"/>
      <c r="K200" s="229"/>
      <c r="L200" s="233"/>
      <c r="M200" s="234"/>
      <c r="N200" s="235"/>
      <c r="O200" s="235"/>
      <c r="P200" s="235"/>
      <c r="Q200" s="235"/>
      <c r="R200" s="235"/>
      <c r="S200" s="235"/>
      <c r="T200" s="236"/>
      <c r="AT200" s="237" t="s">
        <v>146</v>
      </c>
      <c r="AU200" s="237" t="s">
        <v>83</v>
      </c>
      <c r="AV200" s="15" t="s">
        <v>81</v>
      </c>
      <c r="AW200" s="15" t="s">
        <v>35</v>
      </c>
      <c r="AX200" s="15" t="s">
        <v>73</v>
      </c>
      <c r="AY200" s="237" t="s">
        <v>134</v>
      </c>
    </row>
    <row r="201" spans="1:65" s="13" customFormat="1">
      <c r="B201" s="206"/>
      <c r="C201" s="207"/>
      <c r="D201" s="202" t="s">
        <v>146</v>
      </c>
      <c r="E201" s="208" t="s">
        <v>19</v>
      </c>
      <c r="F201" s="209" t="s">
        <v>317</v>
      </c>
      <c r="G201" s="207"/>
      <c r="H201" s="210">
        <v>38.331000000000003</v>
      </c>
      <c r="I201" s="211"/>
      <c r="J201" s="207"/>
      <c r="K201" s="207"/>
      <c r="L201" s="212"/>
      <c r="M201" s="213"/>
      <c r="N201" s="214"/>
      <c r="O201" s="214"/>
      <c r="P201" s="214"/>
      <c r="Q201" s="214"/>
      <c r="R201" s="214"/>
      <c r="S201" s="214"/>
      <c r="T201" s="215"/>
      <c r="AT201" s="216" t="s">
        <v>146</v>
      </c>
      <c r="AU201" s="216" t="s">
        <v>83</v>
      </c>
      <c r="AV201" s="13" t="s">
        <v>83</v>
      </c>
      <c r="AW201" s="13" t="s">
        <v>35</v>
      </c>
      <c r="AX201" s="13" t="s">
        <v>81</v>
      </c>
      <c r="AY201" s="216" t="s">
        <v>134</v>
      </c>
    </row>
    <row r="202" spans="1:65" s="2" customFormat="1" ht="31.9" customHeight="1">
      <c r="A202" s="36"/>
      <c r="B202" s="37"/>
      <c r="C202" s="189" t="s">
        <v>318</v>
      </c>
      <c r="D202" s="189" t="s">
        <v>137</v>
      </c>
      <c r="E202" s="190" t="s">
        <v>319</v>
      </c>
      <c r="F202" s="191" t="s">
        <v>320</v>
      </c>
      <c r="G202" s="192" t="s">
        <v>301</v>
      </c>
      <c r="H202" s="193">
        <v>1.2110000000000001</v>
      </c>
      <c r="I202" s="194"/>
      <c r="J202" s="195">
        <f>ROUND(I202*H202,2)</f>
        <v>0</v>
      </c>
      <c r="K202" s="191" t="s">
        <v>141</v>
      </c>
      <c r="L202" s="41"/>
      <c r="M202" s="196" t="s">
        <v>19</v>
      </c>
      <c r="N202" s="197" t="s">
        <v>44</v>
      </c>
      <c r="O202" s="66"/>
      <c r="P202" s="198">
        <f>O202*H202</f>
        <v>0</v>
      </c>
      <c r="Q202" s="198">
        <v>0</v>
      </c>
      <c r="R202" s="198">
        <f>Q202*H202</f>
        <v>0</v>
      </c>
      <c r="S202" s="198">
        <v>0</v>
      </c>
      <c r="T202" s="199">
        <f>S202*H202</f>
        <v>0</v>
      </c>
      <c r="U202" s="36"/>
      <c r="V202" s="36"/>
      <c r="W202" s="36"/>
      <c r="X202" s="36"/>
      <c r="Y202" s="36"/>
      <c r="Z202" s="36"/>
      <c r="AA202" s="36"/>
      <c r="AB202" s="36"/>
      <c r="AC202" s="36"/>
      <c r="AD202" s="36"/>
      <c r="AE202" s="36"/>
      <c r="AR202" s="200" t="s">
        <v>142</v>
      </c>
      <c r="AT202" s="200" t="s">
        <v>137</v>
      </c>
      <c r="AU202" s="200" t="s">
        <v>83</v>
      </c>
      <c r="AY202" s="19" t="s">
        <v>134</v>
      </c>
      <c r="BE202" s="201">
        <f>IF(N202="základní",J202,0)</f>
        <v>0</v>
      </c>
      <c r="BF202" s="201">
        <f>IF(N202="snížená",J202,0)</f>
        <v>0</v>
      </c>
      <c r="BG202" s="201">
        <f>IF(N202="zákl. přenesená",J202,0)</f>
        <v>0</v>
      </c>
      <c r="BH202" s="201">
        <f>IF(N202="sníž. přenesená",J202,0)</f>
        <v>0</v>
      </c>
      <c r="BI202" s="201">
        <f>IF(N202="nulová",J202,0)</f>
        <v>0</v>
      </c>
      <c r="BJ202" s="19" t="s">
        <v>81</v>
      </c>
      <c r="BK202" s="201">
        <f>ROUND(I202*H202,2)</f>
        <v>0</v>
      </c>
      <c r="BL202" s="19" t="s">
        <v>142</v>
      </c>
      <c r="BM202" s="200" t="s">
        <v>321</v>
      </c>
    </row>
    <row r="203" spans="1:65" s="2" customFormat="1" ht="42.6" customHeight="1">
      <c r="A203" s="36"/>
      <c r="B203" s="37"/>
      <c r="C203" s="189" t="s">
        <v>322</v>
      </c>
      <c r="D203" s="189" t="s">
        <v>137</v>
      </c>
      <c r="E203" s="190" t="s">
        <v>323</v>
      </c>
      <c r="F203" s="191" t="s">
        <v>324</v>
      </c>
      <c r="G203" s="192" t="s">
        <v>301</v>
      </c>
      <c r="H203" s="193">
        <v>3.048</v>
      </c>
      <c r="I203" s="194"/>
      <c r="J203" s="195">
        <f>ROUND(I203*H203,2)</f>
        <v>0</v>
      </c>
      <c r="K203" s="191" t="s">
        <v>141</v>
      </c>
      <c r="L203" s="41"/>
      <c r="M203" s="196" t="s">
        <v>19</v>
      </c>
      <c r="N203" s="197" t="s">
        <v>44</v>
      </c>
      <c r="O203" s="66"/>
      <c r="P203" s="198">
        <f>O203*H203</f>
        <v>0</v>
      </c>
      <c r="Q203" s="198">
        <v>0</v>
      </c>
      <c r="R203" s="198">
        <f>Q203*H203</f>
        <v>0</v>
      </c>
      <c r="S203" s="198">
        <v>0</v>
      </c>
      <c r="T203" s="199">
        <f>S203*H203</f>
        <v>0</v>
      </c>
      <c r="U203" s="36"/>
      <c r="V203" s="36"/>
      <c r="W203" s="36"/>
      <c r="X203" s="36"/>
      <c r="Y203" s="36"/>
      <c r="Z203" s="36"/>
      <c r="AA203" s="36"/>
      <c r="AB203" s="36"/>
      <c r="AC203" s="36"/>
      <c r="AD203" s="36"/>
      <c r="AE203" s="36"/>
      <c r="AR203" s="200" t="s">
        <v>142</v>
      </c>
      <c r="AT203" s="200" t="s">
        <v>137</v>
      </c>
      <c r="AU203" s="200" t="s">
        <v>83</v>
      </c>
      <c r="AY203" s="19" t="s">
        <v>134</v>
      </c>
      <c r="BE203" s="201">
        <f>IF(N203="základní",J203,0)</f>
        <v>0</v>
      </c>
      <c r="BF203" s="201">
        <f>IF(N203="snížená",J203,0)</f>
        <v>0</v>
      </c>
      <c r="BG203" s="201">
        <f>IF(N203="zákl. přenesená",J203,0)</f>
        <v>0</v>
      </c>
      <c r="BH203" s="201">
        <f>IF(N203="sníž. přenesená",J203,0)</f>
        <v>0</v>
      </c>
      <c r="BI203" s="201">
        <f>IF(N203="nulová",J203,0)</f>
        <v>0</v>
      </c>
      <c r="BJ203" s="19" t="s">
        <v>81</v>
      </c>
      <c r="BK203" s="201">
        <f>ROUND(I203*H203,2)</f>
        <v>0</v>
      </c>
      <c r="BL203" s="19" t="s">
        <v>142</v>
      </c>
      <c r="BM203" s="200" t="s">
        <v>325</v>
      </c>
    </row>
    <row r="204" spans="1:65" s="12" customFormat="1" ht="22.9" customHeight="1">
      <c r="B204" s="173"/>
      <c r="C204" s="174"/>
      <c r="D204" s="175" t="s">
        <v>72</v>
      </c>
      <c r="E204" s="187" t="s">
        <v>326</v>
      </c>
      <c r="F204" s="187" t="s">
        <v>327</v>
      </c>
      <c r="G204" s="174"/>
      <c r="H204" s="174"/>
      <c r="I204" s="177"/>
      <c r="J204" s="188">
        <f>BK204</f>
        <v>0</v>
      </c>
      <c r="K204" s="174"/>
      <c r="L204" s="179"/>
      <c r="M204" s="180"/>
      <c r="N204" s="181"/>
      <c r="O204" s="181"/>
      <c r="P204" s="182">
        <f>SUM(P205:P206)</f>
        <v>0</v>
      </c>
      <c r="Q204" s="181"/>
      <c r="R204" s="182">
        <f>SUM(R205:R206)</f>
        <v>0</v>
      </c>
      <c r="S204" s="181"/>
      <c r="T204" s="183">
        <f>SUM(T205:T206)</f>
        <v>0</v>
      </c>
      <c r="AR204" s="184" t="s">
        <v>81</v>
      </c>
      <c r="AT204" s="185" t="s">
        <v>72</v>
      </c>
      <c r="AU204" s="185" t="s">
        <v>81</v>
      </c>
      <c r="AY204" s="184" t="s">
        <v>134</v>
      </c>
      <c r="BK204" s="186">
        <f>SUM(BK205:BK206)</f>
        <v>0</v>
      </c>
    </row>
    <row r="205" spans="1:65" s="2" customFormat="1" ht="53.25" customHeight="1">
      <c r="A205" s="36"/>
      <c r="B205" s="37"/>
      <c r="C205" s="189" t="s">
        <v>328</v>
      </c>
      <c r="D205" s="189" t="s">
        <v>137</v>
      </c>
      <c r="E205" s="190" t="s">
        <v>329</v>
      </c>
      <c r="F205" s="191" t="s">
        <v>330</v>
      </c>
      <c r="G205" s="192" t="s">
        <v>301</v>
      </c>
      <c r="H205" s="193">
        <v>3.9049999999999998</v>
      </c>
      <c r="I205" s="194"/>
      <c r="J205" s="195">
        <f>ROUND(I205*H205,2)</f>
        <v>0</v>
      </c>
      <c r="K205" s="191" t="s">
        <v>141</v>
      </c>
      <c r="L205" s="41"/>
      <c r="M205" s="196" t="s">
        <v>19</v>
      </c>
      <c r="N205" s="197" t="s">
        <v>44</v>
      </c>
      <c r="O205" s="66"/>
      <c r="P205" s="198">
        <f>O205*H205</f>
        <v>0</v>
      </c>
      <c r="Q205" s="198">
        <v>0</v>
      </c>
      <c r="R205" s="198">
        <f>Q205*H205</f>
        <v>0</v>
      </c>
      <c r="S205" s="198">
        <v>0</v>
      </c>
      <c r="T205" s="199">
        <f>S205*H205</f>
        <v>0</v>
      </c>
      <c r="U205" s="36"/>
      <c r="V205" s="36"/>
      <c r="W205" s="36"/>
      <c r="X205" s="36"/>
      <c r="Y205" s="36"/>
      <c r="Z205" s="36"/>
      <c r="AA205" s="36"/>
      <c r="AB205" s="36"/>
      <c r="AC205" s="36"/>
      <c r="AD205" s="36"/>
      <c r="AE205" s="36"/>
      <c r="AR205" s="200" t="s">
        <v>142</v>
      </c>
      <c r="AT205" s="200" t="s">
        <v>137</v>
      </c>
      <c r="AU205" s="200" t="s">
        <v>83</v>
      </c>
      <c r="AY205" s="19" t="s">
        <v>134</v>
      </c>
      <c r="BE205" s="201">
        <f>IF(N205="základní",J205,0)</f>
        <v>0</v>
      </c>
      <c r="BF205" s="201">
        <f>IF(N205="snížená",J205,0)</f>
        <v>0</v>
      </c>
      <c r="BG205" s="201">
        <f>IF(N205="zákl. přenesená",J205,0)</f>
        <v>0</v>
      </c>
      <c r="BH205" s="201">
        <f>IF(N205="sníž. přenesená",J205,0)</f>
        <v>0</v>
      </c>
      <c r="BI205" s="201">
        <f>IF(N205="nulová",J205,0)</f>
        <v>0</v>
      </c>
      <c r="BJ205" s="19" t="s">
        <v>81</v>
      </c>
      <c r="BK205" s="201">
        <f>ROUND(I205*H205,2)</f>
        <v>0</v>
      </c>
      <c r="BL205" s="19" t="s">
        <v>142</v>
      </c>
      <c r="BM205" s="200" t="s">
        <v>331</v>
      </c>
    </row>
    <row r="206" spans="1:65" s="2" customFormat="1" ht="107.25">
      <c r="A206" s="36"/>
      <c r="B206" s="37"/>
      <c r="C206" s="38"/>
      <c r="D206" s="202" t="s">
        <v>144</v>
      </c>
      <c r="E206" s="38"/>
      <c r="F206" s="203" t="s">
        <v>332</v>
      </c>
      <c r="G206" s="38"/>
      <c r="H206" s="38"/>
      <c r="I206" s="110"/>
      <c r="J206" s="38"/>
      <c r="K206" s="38"/>
      <c r="L206" s="41"/>
      <c r="M206" s="204"/>
      <c r="N206" s="205"/>
      <c r="O206" s="66"/>
      <c r="P206" s="66"/>
      <c r="Q206" s="66"/>
      <c r="R206" s="66"/>
      <c r="S206" s="66"/>
      <c r="T206" s="67"/>
      <c r="U206" s="36"/>
      <c r="V206" s="36"/>
      <c r="W206" s="36"/>
      <c r="X206" s="36"/>
      <c r="Y206" s="36"/>
      <c r="Z206" s="36"/>
      <c r="AA206" s="36"/>
      <c r="AB206" s="36"/>
      <c r="AC206" s="36"/>
      <c r="AD206" s="36"/>
      <c r="AE206" s="36"/>
      <c r="AT206" s="19" t="s">
        <v>144</v>
      </c>
      <c r="AU206" s="19" t="s">
        <v>83</v>
      </c>
    </row>
    <row r="207" spans="1:65" s="12" customFormat="1" ht="25.9" customHeight="1">
      <c r="B207" s="173"/>
      <c r="C207" s="174"/>
      <c r="D207" s="175" t="s">
        <v>72</v>
      </c>
      <c r="E207" s="176" t="s">
        <v>333</v>
      </c>
      <c r="F207" s="176" t="s">
        <v>334</v>
      </c>
      <c r="G207" s="174"/>
      <c r="H207" s="174"/>
      <c r="I207" s="177"/>
      <c r="J207" s="178">
        <f>BK207</f>
        <v>0</v>
      </c>
      <c r="K207" s="174"/>
      <c r="L207" s="179"/>
      <c r="M207" s="180"/>
      <c r="N207" s="181"/>
      <c r="O207" s="181"/>
      <c r="P207" s="182">
        <f>P208+P215+P218+P220+P223+P226+P236+P246+P248</f>
        <v>0</v>
      </c>
      <c r="Q207" s="181"/>
      <c r="R207" s="182">
        <f>R208+R215+R218+R220+R223+R226+R236+R246+R248</f>
        <v>0.4935126199999999</v>
      </c>
      <c r="S207" s="181"/>
      <c r="T207" s="183">
        <f>T208+T215+T218+T220+T223+T226+T236+T246+T248</f>
        <v>0</v>
      </c>
      <c r="AR207" s="184" t="s">
        <v>83</v>
      </c>
      <c r="AT207" s="185" t="s">
        <v>72</v>
      </c>
      <c r="AU207" s="185" t="s">
        <v>73</v>
      </c>
      <c r="AY207" s="184" t="s">
        <v>134</v>
      </c>
      <c r="BK207" s="186">
        <f>BK208+BK215+BK218+BK220+BK223+BK226+BK236+BK246+BK248</f>
        <v>0</v>
      </c>
    </row>
    <row r="208" spans="1:65" s="12" customFormat="1" ht="22.9" customHeight="1">
      <c r="B208" s="173"/>
      <c r="C208" s="174"/>
      <c r="D208" s="175" t="s">
        <v>72</v>
      </c>
      <c r="E208" s="187" t="s">
        <v>335</v>
      </c>
      <c r="F208" s="187" t="s">
        <v>336</v>
      </c>
      <c r="G208" s="174"/>
      <c r="H208" s="174"/>
      <c r="I208" s="177"/>
      <c r="J208" s="188">
        <f>BK208</f>
        <v>0</v>
      </c>
      <c r="K208" s="174"/>
      <c r="L208" s="179"/>
      <c r="M208" s="180"/>
      <c r="N208" s="181"/>
      <c r="O208" s="181"/>
      <c r="P208" s="182">
        <f>SUM(P209:P214)</f>
        <v>0</v>
      </c>
      <c r="Q208" s="181"/>
      <c r="R208" s="182">
        <f>SUM(R209:R214)</f>
        <v>6.5170000000000002E-3</v>
      </c>
      <c r="S208" s="181"/>
      <c r="T208" s="183">
        <f>SUM(T209:T214)</f>
        <v>0</v>
      </c>
      <c r="AR208" s="184" t="s">
        <v>83</v>
      </c>
      <c r="AT208" s="185" t="s">
        <v>72</v>
      </c>
      <c r="AU208" s="185" t="s">
        <v>81</v>
      </c>
      <c r="AY208" s="184" t="s">
        <v>134</v>
      </c>
      <c r="BK208" s="186">
        <f>SUM(BK209:BK214)</f>
        <v>0</v>
      </c>
    </row>
    <row r="209" spans="1:65" s="2" customFormat="1" ht="31.9" customHeight="1">
      <c r="A209" s="36"/>
      <c r="B209" s="37"/>
      <c r="C209" s="189" t="s">
        <v>337</v>
      </c>
      <c r="D209" s="189" t="s">
        <v>137</v>
      </c>
      <c r="E209" s="190" t="s">
        <v>338</v>
      </c>
      <c r="F209" s="191" t="s">
        <v>339</v>
      </c>
      <c r="G209" s="192" t="s">
        <v>140</v>
      </c>
      <c r="H209" s="193">
        <v>5.26</v>
      </c>
      <c r="I209" s="194"/>
      <c r="J209" s="195">
        <f>ROUND(I209*H209,2)</f>
        <v>0</v>
      </c>
      <c r="K209" s="191" t="s">
        <v>141</v>
      </c>
      <c r="L209" s="41"/>
      <c r="M209" s="196" t="s">
        <v>19</v>
      </c>
      <c r="N209" s="197" t="s">
        <v>44</v>
      </c>
      <c r="O209" s="66"/>
      <c r="P209" s="198">
        <f>O209*H209</f>
        <v>0</v>
      </c>
      <c r="Q209" s="198">
        <v>1E-3</v>
      </c>
      <c r="R209" s="198">
        <f>Q209*H209</f>
        <v>5.2599999999999999E-3</v>
      </c>
      <c r="S209" s="198">
        <v>0</v>
      </c>
      <c r="T209" s="199">
        <f>S209*H209</f>
        <v>0</v>
      </c>
      <c r="U209" s="36"/>
      <c r="V209" s="36"/>
      <c r="W209" s="36"/>
      <c r="X209" s="36"/>
      <c r="Y209" s="36"/>
      <c r="Z209" s="36"/>
      <c r="AA209" s="36"/>
      <c r="AB209" s="36"/>
      <c r="AC209" s="36"/>
      <c r="AD209" s="36"/>
      <c r="AE209" s="36"/>
      <c r="AR209" s="200" t="s">
        <v>227</v>
      </c>
      <c r="AT209" s="200" t="s">
        <v>137</v>
      </c>
      <c r="AU209" s="200" t="s">
        <v>83</v>
      </c>
      <c r="AY209" s="19" t="s">
        <v>134</v>
      </c>
      <c r="BE209" s="201">
        <f>IF(N209="základní",J209,0)</f>
        <v>0</v>
      </c>
      <c r="BF209" s="201">
        <f>IF(N209="snížená",J209,0)</f>
        <v>0</v>
      </c>
      <c r="BG209" s="201">
        <f>IF(N209="zákl. přenesená",J209,0)</f>
        <v>0</v>
      </c>
      <c r="BH209" s="201">
        <f>IF(N209="sníž. přenesená",J209,0)</f>
        <v>0</v>
      </c>
      <c r="BI209" s="201">
        <f>IF(N209="nulová",J209,0)</f>
        <v>0</v>
      </c>
      <c r="BJ209" s="19" t="s">
        <v>81</v>
      </c>
      <c r="BK209" s="201">
        <f>ROUND(I209*H209,2)</f>
        <v>0</v>
      </c>
      <c r="BL209" s="19" t="s">
        <v>227</v>
      </c>
      <c r="BM209" s="200" t="s">
        <v>340</v>
      </c>
    </row>
    <row r="210" spans="1:65" s="13" customFormat="1">
      <c r="B210" s="206"/>
      <c r="C210" s="207"/>
      <c r="D210" s="202" t="s">
        <v>146</v>
      </c>
      <c r="E210" s="208" t="s">
        <v>19</v>
      </c>
      <c r="F210" s="209" t="s">
        <v>151</v>
      </c>
      <c r="G210" s="207"/>
      <c r="H210" s="210">
        <v>5.26</v>
      </c>
      <c r="I210" s="211"/>
      <c r="J210" s="207"/>
      <c r="K210" s="207"/>
      <c r="L210" s="212"/>
      <c r="M210" s="213"/>
      <c r="N210" s="214"/>
      <c r="O210" s="214"/>
      <c r="P210" s="214"/>
      <c r="Q210" s="214"/>
      <c r="R210" s="214"/>
      <c r="S210" s="214"/>
      <c r="T210" s="215"/>
      <c r="AT210" s="216" t="s">
        <v>146</v>
      </c>
      <c r="AU210" s="216" t="s">
        <v>83</v>
      </c>
      <c r="AV210" s="13" t="s">
        <v>83</v>
      </c>
      <c r="AW210" s="13" t="s">
        <v>35</v>
      </c>
      <c r="AX210" s="13" t="s">
        <v>81</v>
      </c>
      <c r="AY210" s="216" t="s">
        <v>134</v>
      </c>
    </row>
    <row r="211" spans="1:65" s="2" customFormat="1" ht="31.9" customHeight="1">
      <c r="A211" s="36"/>
      <c r="B211" s="37"/>
      <c r="C211" s="189" t="s">
        <v>341</v>
      </c>
      <c r="D211" s="189" t="s">
        <v>137</v>
      </c>
      <c r="E211" s="190" t="s">
        <v>342</v>
      </c>
      <c r="F211" s="191" t="s">
        <v>343</v>
      </c>
      <c r="G211" s="192" t="s">
        <v>140</v>
      </c>
      <c r="H211" s="193">
        <v>1.2569999999999999</v>
      </c>
      <c r="I211" s="194"/>
      <c r="J211" s="195">
        <f>ROUND(I211*H211,2)</f>
        <v>0</v>
      </c>
      <c r="K211" s="191" t="s">
        <v>141</v>
      </c>
      <c r="L211" s="41"/>
      <c r="M211" s="196" t="s">
        <v>19</v>
      </c>
      <c r="N211" s="197" t="s">
        <v>44</v>
      </c>
      <c r="O211" s="66"/>
      <c r="P211" s="198">
        <f>O211*H211</f>
        <v>0</v>
      </c>
      <c r="Q211" s="198">
        <v>1E-3</v>
      </c>
      <c r="R211" s="198">
        <f>Q211*H211</f>
        <v>1.2569999999999999E-3</v>
      </c>
      <c r="S211" s="198">
        <v>0</v>
      </c>
      <c r="T211" s="199">
        <f>S211*H211</f>
        <v>0</v>
      </c>
      <c r="U211" s="36"/>
      <c r="V211" s="36"/>
      <c r="W211" s="36"/>
      <c r="X211" s="36"/>
      <c r="Y211" s="36"/>
      <c r="Z211" s="36"/>
      <c r="AA211" s="36"/>
      <c r="AB211" s="36"/>
      <c r="AC211" s="36"/>
      <c r="AD211" s="36"/>
      <c r="AE211" s="36"/>
      <c r="AR211" s="200" t="s">
        <v>227</v>
      </c>
      <c r="AT211" s="200" t="s">
        <v>137</v>
      </c>
      <c r="AU211" s="200" t="s">
        <v>83</v>
      </c>
      <c r="AY211" s="19" t="s">
        <v>134</v>
      </c>
      <c r="BE211" s="201">
        <f>IF(N211="základní",J211,0)</f>
        <v>0</v>
      </c>
      <c r="BF211" s="201">
        <f>IF(N211="snížená",J211,0)</f>
        <v>0</v>
      </c>
      <c r="BG211" s="201">
        <f>IF(N211="zákl. přenesená",J211,0)</f>
        <v>0</v>
      </c>
      <c r="BH211" s="201">
        <f>IF(N211="sníž. přenesená",J211,0)</f>
        <v>0</v>
      </c>
      <c r="BI211" s="201">
        <f>IF(N211="nulová",J211,0)</f>
        <v>0</v>
      </c>
      <c r="BJ211" s="19" t="s">
        <v>81</v>
      </c>
      <c r="BK211" s="201">
        <f>ROUND(I211*H211,2)</f>
        <v>0</v>
      </c>
      <c r="BL211" s="19" t="s">
        <v>227</v>
      </c>
      <c r="BM211" s="200" t="s">
        <v>344</v>
      </c>
    </row>
    <row r="212" spans="1:65" s="13" customFormat="1">
      <c r="B212" s="206"/>
      <c r="C212" s="207"/>
      <c r="D212" s="202" t="s">
        <v>146</v>
      </c>
      <c r="E212" s="208" t="s">
        <v>19</v>
      </c>
      <c r="F212" s="209" t="s">
        <v>345</v>
      </c>
      <c r="G212" s="207"/>
      <c r="H212" s="210">
        <v>1.2569999999999999</v>
      </c>
      <c r="I212" s="211"/>
      <c r="J212" s="207"/>
      <c r="K212" s="207"/>
      <c r="L212" s="212"/>
      <c r="M212" s="213"/>
      <c r="N212" s="214"/>
      <c r="O212" s="214"/>
      <c r="P212" s="214"/>
      <c r="Q212" s="214"/>
      <c r="R212" s="214"/>
      <c r="S212" s="214"/>
      <c r="T212" s="215"/>
      <c r="AT212" s="216" t="s">
        <v>146</v>
      </c>
      <c r="AU212" s="216" t="s">
        <v>83</v>
      </c>
      <c r="AV212" s="13" t="s">
        <v>83</v>
      </c>
      <c r="AW212" s="13" t="s">
        <v>35</v>
      </c>
      <c r="AX212" s="13" t="s">
        <v>81</v>
      </c>
      <c r="AY212" s="216" t="s">
        <v>134</v>
      </c>
    </row>
    <row r="213" spans="1:65" s="2" customFormat="1" ht="42.6" customHeight="1">
      <c r="A213" s="36"/>
      <c r="B213" s="37"/>
      <c r="C213" s="189" t="s">
        <v>346</v>
      </c>
      <c r="D213" s="189" t="s">
        <v>137</v>
      </c>
      <c r="E213" s="190" t="s">
        <v>347</v>
      </c>
      <c r="F213" s="191" t="s">
        <v>348</v>
      </c>
      <c r="G213" s="192" t="s">
        <v>349</v>
      </c>
      <c r="H213" s="259"/>
      <c r="I213" s="194"/>
      <c r="J213" s="195">
        <f>ROUND(I213*H213,2)</f>
        <v>0</v>
      </c>
      <c r="K213" s="191" t="s">
        <v>141</v>
      </c>
      <c r="L213" s="41"/>
      <c r="M213" s="196" t="s">
        <v>19</v>
      </c>
      <c r="N213" s="197" t="s">
        <v>44</v>
      </c>
      <c r="O213" s="66"/>
      <c r="P213" s="198">
        <f>O213*H213</f>
        <v>0</v>
      </c>
      <c r="Q213" s="198">
        <v>0</v>
      </c>
      <c r="R213" s="198">
        <f>Q213*H213</f>
        <v>0</v>
      </c>
      <c r="S213" s="198">
        <v>0</v>
      </c>
      <c r="T213" s="199">
        <f>S213*H213</f>
        <v>0</v>
      </c>
      <c r="U213" s="36"/>
      <c r="V213" s="36"/>
      <c r="W213" s="36"/>
      <c r="X213" s="36"/>
      <c r="Y213" s="36"/>
      <c r="Z213" s="36"/>
      <c r="AA213" s="36"/>
      <c r="AB213" s="36"/>
      <c r="AC213" s="36"/>
      <c r="AD213" s="36"/>
      <c r="AE213" s="36"/>
      <c r="AR213" s="200" t="s">
        <v>227</v>
      </c>
      <c r="AT213" s="200" t="s">
        <v>137</v>
      </c>
      <c r="AU213" s="200" t="s">
        <v>83</v>
      </c>
      <c r="AY213" s="19" t="s">
        <v>134</v>
      </c>
      <c r="BE213" s="201">
        <f>IF(N213="základní",J213,0)</f>
        <v>0</v>
      </c>
      <c r="BF213" s="201">
        <f>IF(N213="snížená",J213,0)</f>
        <v>0</v>
      </c>
      <c r="BG213" s="201">
        <f>IF(N213="zákl. přenesená",J213,0)</f>
        <v>0</v>
      </c>
      <c r="BH213" s="201">
        <f>IF(N213="sníž. přenesená",J213,0)</f>
        <v>0</v>
      </c>
      <c r="BI213" s="201">
        <f>IF(N213="nulová",J213,0)</f>
        <v>0</v>
      </c>
      <c r="BJ213" s="19" t="s">
        <v>81</v>
      </c>
      <c r="BK213" s="201">
        <f>ROUND(I213*H213,2)</f>
        <v>0</v>
      </c>
      <c r="BL213" s="19" t="s">
        <v>227</v>
      </c>
      <c r="BM213" s="200" t="s">
        <v>350</v>
      </c>
    </row>
    <row r="214" spans="1:65" s="2" customFormat="1" ht="156">
      <c r="A214" s="36"/>
      <c r="B214" s="37"/>
      <c r="C214" s="38"/>
      <c r="D214" s="202" t="s">
        <v>144</v>
      </c>
      <c r="E214" s="38"/>
      <c r="F214" s="203" t="s">
        <v>351</v>
      </c>
      <c r="G214" s="38"/>
      <c r="H214" s="38"/>
      <c r="I214" s="110"/>
      <c r="J214" s="38"/>
      <c r="K214" s="38"/>
      <c r="L214" s="41"/>
      <c r="M214" s="204"/>
      <c r="N214" s="205"/>
      <c r="O214" s="66"/>
      <c r="P214" s="66"/>
      <c r="Q214" s="66"/>
      <c r="R214" s="66"/>
      <c r="S214" s="66"/>
      <c r="T214" s="67"/>
      <c r="U214" s="36"/>
      <c r="V214" s="36"/>
      <c r="W214" s="36"/>
      <c r="X214" s="36"/>
      <c r="Y214" s="36"/>
      <c r="Z214" s="36"/>
      <c r="AA214" s="36"/>
      <c r="AB214" s="36"/>
      <c r="AC214" s="36"/>
      <c r="AD214" s="36"/>
      <c r="AE214" s="36"/>
      <c r="AT214" s="19" t="s">
        <v>144</v>
      </c>
      <c r="AU214" s="19" t="s">
        <v>83</v>
      </c>
    </row>
    <row r="215" spans="1:65" s="12" customFormat="1" ht="22.9" customHeight="1">
      <c r="B215" s="173"/>
      <c r="C215" s="174"/>
      <c r="D215" s="175" t="s">
        <v>72</v>
      </c>
      <c r="E215" s="187" t="s">
        <v>352</v>
      </c>
      <c r="F215" s="187" t="s">
        <v>353</v>
      </c>
      <c r="G215" s="174"/>
      <c r="H215" s="174"/>
      <c r="I215" s="177"/>
      <c r="J215" s="188">
        <f>BK215</f>
        <v>0</v>
      </c>
      <c r="K215" s="174"/>
      <c r="L215" s="179"/>
      <c r="M215" s="180"/>
      <c r="N215" s="181"/>
      <c r="O215" s="181"/>
      <c r="P215" s="182">
        <f>SUM(P216:P217)</f>
        <v>0</v>
      </c>
      <c r="Q215" s="181"/>
      <c r="R215" s="182">
        <f>SUM(R216:R217)</f>
        <v>0</v>
      </c>
      <c r="S215" s="181"/>
      <c r="T215" s="183">
        <f>SUM(T216:T217)</f>
        <v>0</v>
      </c>
      <c r="AR215" s="184" t="s">
        <v>83</v>
      </c>
      <c r="AT215" s="185" t="s">
        <v>72</v>
      </c>
      <c r="AU215" s="185" t="s">
        <v>81</v>
      </c>
      <c r="AY215" s="184" t="s">
        <v>134</v>
      </c>
      <c r="BK215" s="186">
        <f>SUM(BK216:BK217)</f>
        <v>0</v>
      </c>
    </row>
    <row r="216" spans="1:65" s="2" customFormat="1" ht="31.9" customHeight="1">
      <c r="A216" s="36"/>
      <c r="B216" s="37"/>
      <c r="C216" s="189" t="s">
        <v>354</v>
      </c>
      <c r="D216" s="189" t="s">
        <v>137</v>
      </c>
      <c r="E216" s="190" t="s">
        <v>355</v>
      </c>
      <c r="F216" s="191" t="s">
        <v>356</v>
      </c>
      <c r="G216" s="192" t="s">
        <v>357</v>
      </c>
      <c r="H216" s="193">
        <v>1</v>
      </c>
      <c r="I216" s="194"/>
      <c r="J216" s="195">
        <f>ROUND(I216*H216,2)</f>
        <v>0</v>
      </c>
      <c r="K216" s="191" t="s">
        <v>19</v>
      </c>
      <c r="L216" s="41"/>
      <c r="M216" s="196" t="s">
        <v>19</v>
      </c>
      <c r="N216" s="197" t="s">
        <v>44</v>
      </c>
      <c r="O216" s="66"/>
      <c r="P216" s="198">
        <f>O216*H216</f>
        <v>0</v>
      </c>
      <c r="Q216" s="198">
        <v>0</v>
      </c>
      <c r="R216" s="198">
        <f>Q216*H216</f>
        <v>0</v>
      </c>
      <c r="S216" s="198">
        <v>0</v>
      </c>
      <c r="T216" s="199">
        <f>S216*H216</f>
        <v>0</v>
      </c>
      <c r="U216" s="36"/>
      <c r="V216" s="36"/>
      <c r="W216" s="36"/>
      <c r="X216" s="36"/>
      <c r="Y216" s="36"/>
      <c r="Z216" s="36"/>
      <c r="AA216" s="36"/>
      <c r="AB216" s="36"/>
      <c r="AC216" s="36"/>
      <c r="AD216" s="36"/>
      <c r="AE216" s="36"/>
      <c r="AR216" s="200" t="s">
        <v>227</v>
      </c>
      <c r="AT216" s="200" t="s">
        <v>137</v>
      </c>
      <c r="AU216" s="200" t="s">
        <v>83</v>
      </c>
      <c r="AY216" s="19" t="s">
        <v>134</v>
      </c>
      <c r="BE216" s="201">
        <f>IF(N216="základní",J216,0)</f>
        <v>0</v>
      </c>
      <c r="BF216" s="201">
        <f>IF(N216="snížená",J216,0)</f>
        <v>0</v>
      </c>
      <c r="BG216" s="201">
        <f>IF(N216="zákl. přenesená",J216,0)</f>
        <v>0</v>
      </c>
      <c r="BH216" s="201">
        <f>IF(N216="sníž. přenesená",J216,0)</f>
        <v>0</v>
      </c>
      <c r="BI216" s="201">
        <f>IF(N216="nulová",J216,0)</f>
        <v>0</v>
      </c>
      <c r="BJ216" s="19" t="s">
        <v>81</v>
      </c>
      <c r="BK216" s="201">
        <f>ROUND(I216*H216,2)</f>
        <v>0</v>
      </c>
      <c r="BL216" s="19" t="s">
        <v>227</v>
      </c>
      <c r="BM216" s="200" t="s">
        <v>358</v>
      </c>
    </row>
    <row r="217" spans="1:65" s="2" customFormat="1" ht="21.4" customHeight="1">
      <c r="A217" s="36"/>
      <c r="B217" s="37"/>
      <c r="C217" s="189" t="s">
        <v>359</v>
      </c>
      <c r="D217" s="189" t="s">
        <v>137</v>
      </c>
      <c r="E217" s="190" t="s">
        <v>360</v>
      </c>
      <c r="F217" s="191" t="s">
        <v>361</v>
      </c>
      <c r="G217" s="192" t="s">
        <v>357</v>
      </c>
      <c r="H217" s="193">
        <v>1</v>
      </c>
      <c r="I217" s="194"/>
      <c r="J217" s="195">
        <f>ROUND(I217*H217,2)</f>
        <v>0</v>
      </c>
      <c r="K217" s="191" t="s">
        <v>19</v>
      </c>
      <c r="L217" s="41"/>
      <c r="M217" s="196" t="s">
        <v>19</v>
      </c>
      <c r="N217" s="197" t="s">
        <v>44</v>
      </c>
      <c r="O217" s="66"/>
      <c r="P217" s="198">
        <f>O217*H217</f>
        <v>0</v>
      </c>
      <c r="Q217" s="198">
        <v>0</v>
      </c>
      <c r="R217" s="198">
        <f>Q217*H217</f>
        <v>0</v>
      </c>
      <c r="S217" s="198">
        <v>0</v>
      </c>
      <c r="T217" s="199">
        <f>S217*H217</f>
        <v>0</v>
      </c>
      <c r="U217" s="36"/>
      <c r="V217" s="36"/>
      <c r="W217" s="36"/>
      <c r="X217" s="36"/>
      <c r="Y217" s="36"/>
      <c r="Z217" s="36"/>
      <c r="AA217" s="36"/>
      <c r="AB217" s="36"/>
      <c r="AC217" s="36"/>
      <c r="AD217" s="36"/>
      <c r="AE217" s="36"/>
      <c r="AR217" s="200" t="s">
        <v>227</v>
      </c>
      <c r="AT217" s="200" t="s">
        <v>137</v>
      </c>
      <c r="AU217" s="200" t="s">
        <v>83</v>
      </c>
      <c r="AY217" s="19" t="s">
        <v>134</v>
      </c>
      <c r="BE217" s="201">
        <f>IF(N217="základní",J217,0)</f>
        <v>0</v>
      </c>
      <c r="BF217" s="201">
        <f>IF(N217="snížená",J217,0)</f>
        <v>0</v>
      </c>
      <c r="BG217" s="201">
        <f>IF(N217="zákl. přenesená",J217,0)</f>
        <v>0</v>
      </c>
      <c r="BH217" s="201">
        <f>IF(N217="sníž. přenesená",J217,0)</f>
        <v>0</v>
      </c>
      <c r="BI217" s="201">
        <f>IF(N217="nulová",J217,0)</f>
        <v>0</v>
      </c>
      <c r="BJ217" s="19" t="s">
        <v>81</v>
      </c>
      <c r="BK217" s="201">
        <f>ROUND(I217*H217,2)</f>
        <v>0</v>
      </c>
      <c r="BL217" s="19" t="s">
        <v>227</v>
      </c>
      <c r="BM217" s="200" t="s">
        <v>362</v>
      </c>
    </row>
    <row r="218" spans="1:65" s="12" customFormat="1" ht="22.9" customHeight="1">
      <c r="B218" s="173"/>
      <c r="C218" s="174"/>
      <c r="D218" s="175" t="s">
        <v>72</v>
      </c>
      <c r="E218" s="187" t="s">
        <v>363</v>
      </c>
      <c r="F218" s="187" t="s">
        <v>364</v>
      </c>
      <c r="G218" s="174"/>
      <c r="H218" s="174"/>
      <c r="I218" s="177"/>
      <c r="J218" s="188">
        <f>BK218</f>
        <v>0</v>
      </c>
      <c r="K218" s="174"/>
      <c r="L218" s="179"/>
      <c r="M218" s="180"/>
      <c r="N218" s="181"/>
      <c r="O218" s="181"/>
      <c r="P218" s="182">
        <f>P219</f>
        <v>0</v>
      </c>
      <c r="Q218" s="181"/>
      <c r="R218" s="182">
        <f>R219</f>
        <v>0</v>
      </c>
      <c r="S218" s="181"/>
      <c r="T218" s="183">
        <f>T219</f>
        <v>0</v>
      </c>
      <c r="AR218" s="184" t="s">
        <v>83</v>
      </c>
      <c r="AT218" s="185" t="s">
        <v>72</v>
      </c>
      <c r="AU218" s="185" t="s">
        <v>81</v>
      </c>
      <c r="AY218" s="184" t="s">
        <v>134</v>
      </c>
      <c r="BK218" s="186">
        <f>BK219</f>
        <v>0</v>
      </c>
    </row>
    <row r="219" spans="1:65" s="2" customFormat="1" ht="21.4" customHeight="1">
      <c r="A219" s="36"/>
      <c r="B219" s="37"/>
      <c r="C219" s="189" t="s">
        <v>365</v>
      </c>
      <c r="D219" s="189" t="s">
        <v>137</v>
      </c>
      <c r="E219" s="190" t="s">
        <v>366</v>
      </c>
      <c r="F219" s="191" t="s">
        <v>367</v>
      </c>
      <c r="G219" s="192" t="s">
        <v>357</v>
      </c>
      <c r="H219" s="193">
        <v>1</v>
      </c>
      <c r="I219" s="194"/>
      <c r="J219" s="195">
        <f>ROUND(I219*H219,2)</f>
        <v>0</v>
      </c>
      <c r="K219" s="191" t="s">
        <v>19</v>
      </c>
      <c r="L219" s="41"/>
      <c r="M219" s="196" t="s">
        <v>19</v>
      </c>
      <c r="N219" s="197" t="s">
        <v>44</v>
      </c>
      <c r="O219" s="66"/>
      <c r="P219" s="198">
        <f>O219*H219</f>
        <v>0</v>
      </c>
      <c r="Q219" s="198">
        <v>0</v>
      </c>
      <c r="R219" s="198">
        <f>Q219*H219</f>
        <v>0</v>
      </c>
      <c r="S219" s="198">
        <v>0</v>
      </c>
      <c r="T219" s="199">
        <f>S219*H219</f>
        <v>0</v>
      </c>
      <c r="U219" s="36"/>
      <c r="V219" s="36"/>
      <c r="W219" s="36"/>
      <c r="X219" s="36"/>
      <c r="Y219" s="36"/>
      <c r="Z219" s="36"/>
      <c r="AA219" s="36"/>
      <c r="AB219" s="36"/>
      <c r="AC219" s="36"/>
      <c r="AD219" s="36"/>
      <c r="AE219" s="36"/>
      <c r="AR219" s="200" t="s">
        <v>227</v>
      </c>
      <c r="AT219" s="200" t="s">
        <v>137</v>
      </c>
      <c r="AU219" s="200" t="s">
        <v>83</v>
      </c>
      <c r="AY219" s="19" t="s">
        <v>134</v>
      </c>
      <c r="BE219" s="201">
        <f>IF(N219="základní",J219,0)</f>
        <v>0</v>
      </c>
      <c r="BF219" s="201">
        <f>IF(N219="snížená",J219,0)</f>
        <v>0</v>
      </c>
      <c r="BG219" s="201">
        <f>IF(N219="zákl. přenesená",J219,0)</f>
        <v>0</v>
      </c>
      <c r="BH219" s="201">
        <f>IF(N219="sníž. přenesená",J219,0)</f>
        <v>0</v>
      </c>
      <c r="BI219" s="201">
        <f>IF(N219="nulová",J219,0)</f>
        <v>0</v>
      </c>
      <c r="BJ219" s="19" t="s">
        <v>81</v>
      </c>
      <c r="BK219" s="201">
        <f>ROUND(I219*H219,2)</f>
        <v>0</v>
      </c>
      <c r="BL219" s="19" t="s">
        <v>227</v>
      </c>
      <c r="BM219" s="200" t="s">
        <v>368</v>
      </c>
    </row>
    <row r="220" spans="1:65" s="12" customFormat="1" ht="22.9" customHeight="1">
      <c r="B220" s="173"/>
      <c r="C220" s="174"/>
      <c r="D220" s="175" t="s">
        <v>72</v>
      </c>
      <c r="E220" s="187" t="s">
        <v>369</v>
      </c>
      <c r="F220" s="187" t="s">
        <v>370</v>
      </c>
      <c r="G220" s="174"/>
      <c r="H220" s="174"/>
      <c r="I220" s="177"/>
      <c r="J220" s="188">
        <f>BK220</f>
        <v>0</v>
      </c>
      <c r="K220" s="174"/>
      <c r="L220" s="179"/>
      <c r="M220" s="180"/>
      <c r="N220" s="181"/>
      <c r="O220" s="181"/>
      <c r="P220" s="182">
        <f>SUM(P221:P222)</f>
        <v>0</v>
      </c>
      <c r="Q220" s="181"/>
      <c r="R220" s="182">
        <f>SUM(R221:R222)</f>
        <v>0</v>
      </c>
      <c r="S220" s="181"/>
      <c r="T220" s="183">
        <f>SUM(T221:T222)</f>
        <v>0</v>
      </c>
      <c r="AR220" s="184" t="s">
        <v>83</v>
      </c>
      <c r="AT220" s="185" t="s">
        <v>72</v>
      </c>
      <c r="AU220" s="185" t="s">
        <v>81</v>
      </c>
      <c r="AY220" s="184" t="s">
        <v>134</v>
      </c>
      <c r="BK220" s="186">
        <f>SUM(BK221:BK222)</f>
        <v>0</v>
      </c>
    </row>
    <row r="221" spans="1:65" s="2" customFormat="1" ht="21.4" customHeight="1">
      <c r="A221" s="36"/>
      <c r="B221" s="37"/>
      <c r="C221" s="189" t="s">
        <v>371</v>
      </c>
      <c r="D221" s="189" t="s">
        <v>137</v>
      </c>
      <c r="E221" s="190" t="s">
        <v>372</v>
      </c>
      <c r="F221" s="191" t="s">
        <v>373</v>
      </c>
      <c r="G221" s="192" t="s">
        <v>357</v>
      </c>
      <c r="H221" s="193">
        <v>1</v>
      </c>
      <c r="I221" s="194"/>
      <c r="J221" s="195">
        <f>ROUND(I221*H221,2)</f>
        <v>0</v>
      </c>
      <c r="K221" s="191" t="s">
        <v>19</v>
      </c>
      <c r="L221" s="41"/>
      <c r="M221" s="196" t="s">
        <v>19</v>
      </c>
      <c r="N221" s="197" t="s">
        <v>44</v>
      </c>
      <c r="O221" s="66"/>
      <c r="P221" s="198">
        <f>O221*H221</f>
        <v>0</v>
      </c>
      <c r="Q221" s="198">
        <v>0</v>
      </c>
      <c r="R221" s="198">
        <f>Q221*H221</f>
        <v>0</v>
      </c>
      <c r="S221" s="198">
        <v>0</v>
      </c>
      <c r="T221" s="199">
        <f>S221*H221</f>
        <v>0</v>
      </c>
      <c r="U221" s="36"/>
      <c r="V221" s="36"/>
      <c r="W221" s="36"/>
      <c r="X221" s="36"/>
      <c r="Y221" s="36"/>
      <c r="Z221" s="36"/>
      <c r="AA221" s="36"/>
      <c r="AB221" s="36"/>
      <c r="AC221" s="36"/>
      <c r="AD221" s="36"/>
      <c r="AE221" s="36"/>
      <c r="AR221" s="200" t="s">
        <v>227</v>
      </c>
      <c r="AT221" s="200" t="s">
        <v>137</v>
      </c>
      <c r="AU221" s="200" t="s">
        <v>83</v>
      </c>
      <c r="AY221" s="19" t="s">
        <v>134</v>
      </c>
      <c r="BE221" s="201">
        <f>IF(N221="základní",J221,0)</f>
        <v>0</v>
      </c>
      <c r="BF221" s="201">
        <f>IF(N221="snížená",J221,0)</f>
        <v>0</v>
      </c>
      <c r="BG221" s="201">
        <f>IF(N221="zákl. přenesená",J221,0)</f>
        <v>0</v>
      </c>
      <c r="BH221" s="201">
        <f>IF(N221="sníž. přenesená",J221,0)</f>
        <v>0</v>
      </c>
      <c r="BI221" s="201">
        <f>IF(N221="nulová",J221,0)</f>
        <v>0</v>
      </c>
      <c r="BJ221" s="19" t="s">
        <v>81</v>
      </c>
      <c r="BK221" s="201">
        <f>ROUND(I221*H221,2)</f>
        <v>0</v>
      </c>
      <c r="BL221" s="19" t="s">
        <v>227</v>
      </c>
      <c r="BM221" s="200" t="s">
        <v>374</v>
      </c>
    </row>
    <row r="222" spans="1:65" s="2" customFormat="1" ht="21.4" customHeight="1">
      <c r="A222" s="36"/>
      <c r="B222" s="37"/>
      <c r="C222" s="189" t="s">
        <v>375</v>
      </c>
      <c r="D222" s="189" t="s">
        <v>137</v>
      </c>
      <c r="E222" s="190" t="s">
        <v>376</v>
      </c>
      <c r="F222" s="191" t="s">
        <v>377</v>
      </c>
      <c r="G222" s="192" t="s">
        <v>357</v>
      </c>
      <c r="H222" s="193">
        <v>1</v>
      </c>
      <c r="I222" s="194"/>
      <c r="J222" s="195">
        <f>ROUND(I222*H222,2)</f>
        <v>0</v>
      </c>
      <c r="K222" s="191" t="s">
        <v>19</v>
      </c>
      <c r="L222" s="41"/>
      <c r="M222" s="196" t="s">
        <v>19</v>
      </c>
      <c r="N222" s="197" t="s">
        <v>44</v>
      </c>
      <c r="O222" s="66"/>
      <c r="P222" s="198">
        <f>O222*H222</f>
        <v>0</v>
      </c>
      <c r="Q222" s="198">
        <v>0</v>
      </c>
      <c r="R222" s="198">
        <f>Q222*H222</f>
        <v>0</v>
      </c>
      <c r="S222" s="198">
        <v>0</v>
      </c>
      <c r="T222" s="199">
        <f>S222*H222</f>
        <v>0</v>
      </c>
      <c r="U222" s="36"/>
      <c r="V222" s="36"/>
      <c r="W222" s="36"/>
      <c r="X222" s="36"/>
      <c r="Y222" s="36"/>
      <c r="Z222" s="36"/>
      <c r="AA222" s="36"/>
      <c r="AB222" s="36"/>
      <c r="AC222" s="36"/>
      <c r="AD222" s="36"/>
      <c r="AE222" s="36"/>
      <c r="AR222" s="200" t="s">
        <v>227</v>
      </c>
      <c r="AT222" s="200" t="s">
        <v>137</v>
      </c>
      <c r="AU222" s="200" t="s">
        <v>83</v>
      </c>
      <c r="AY222" s="19" t="s">
        <v>134</v>
      </c>
      <c r="BE222" s="201">
        <f>IF(N222="základní",J222,0)</f>
        <v>0</v>
      </c>
      <c r="BF222" s="201">
        <f>IF(N222="snížená",J222,0)</f>
        <v>0</v>
      </c>
      <c r="BG222" s="201">
        <f>IF(N222="zákl. přenesená",J222,0)</f>
        <v>0</v>
      </c>
      <c r="BH222" s="201">
        <f>IF(N222="sníž. přenesená",J222,0)</f>
        <v>0</v>
      </c>
      <c r="BI222" s="201">
        <f>IF(N222="nulová",J222,0)</f>
        <v>0</v>
      </c>
      <c r="BJ222" s="19" t="s">
        <v>81</v>
      </c>
      <c r="BK222" s="201">
        <f>ROUND(I222*H222,2)</f>
        <v>0</v>
      </c>
      <c r="BL222" s="19" t="s">
        <v>227</v>
      </c>
      <c r="BM222" s="200" t="s">
        <v>378</v>
      </c>
    </row>
    <row r="223" spans="1:65" s="12" customFormat="1" ht="22.9" customHeight="1">
      <c r="B223" s="173"/>
      <c r="C223" s="174"/>
      <c r="D223" s="175" t="s">
        <v>72</v>
      </c>
      <c r="E223" s="187" t="s">
        <v>379</v>
      </c>
      <c r="F223" s="187" t="s">
        <v>380</v>
      </c>
      <c r="G223" s="174"/>
      <c r="H223" s="174"/>
      <c r="I223" s="177"/>
      <c r="J223" s="188">
        <f>BK223</f>
        <v>0</v>
      </c>
      <c r="K223" s="174"/>
      <c r="L223" s="179"/>
      <c r="M223" s="180"/>
      <c r="N223" s="181"/>
      <c r="O223" s="181"/>
      <c r="P223" s="182">
        <f>SUM(P224:P225)</f>
        <v>0</v>
      </c>
      <c r="Q223" s="181"/>
      <c r="R223" s="182">
        <f>SUM(R224:R225)</f>
        <v>0</v>
      </c>
      <c r="S223" s="181"/>
      <c r="T223" s="183">
        <f>SUM(T224:T225)</f>
        <v>0</v>
      </c>
      <c r="AR223" s="184" t="s">
        <v>83</v>
      </c>
      <c r="AT223" s="185" t="s">
        <v>72</v>
      </c>
      <c r="AU223" s="185" t="s">
        <v>81</v>
      </c>
      <c r="AY223" s="184" t="s">
        <v>134</v>
      </c>
      <c r="BK223" s="186">
        <f>SUM(BK224:BK225)</f>
        <v>0</v>
      </c>
    </row>
    <row r="224" spans="1:65" s="2" customFormat="1" ht="31.9" customHeight="1">
      <c r="A224" s="36"/>
      <c r="B224" s="37"/>
      <c r="C224" s="189" t="s">
        <v>381</v>
      </c>
      <c r="D224" s="189" t="s">
        <v>137</v>
      </c>
      <c r="E224" s="190" t="s">
        <v>382</v>
      </c>
      <c r="F224" s="191" t="s">
        <v>383</v>
      </c>
      <c r="G224" s="192" t="s">
        <v>212</v>
      </c>
      <c r="H224" s="193">
        <v>1</v>
      </c>
      <c r="I224" s="194"/>
      <c r="J224" s="195">
        <f>ROUND(I224*H224,2)</f>
        <v>0</v>
      </c>
      <c r="K224" s="191" t="s">
        <v>19</v>
      </c>
      <c r="L224" s="41"/>
      <c r="M224" s="196" t="s">
        <v>19</v>
      </c>
      <c r="N224" s="197" t="s">
        <v>44</v>
      </c>
      <c r="O224" s="66"/>
      <c r="P224" s="198">
        <f>O224*H224</f>
        <v>0</v>
      </c>
      <c r="Q224" s="198">
        <v>0</v>
      </c>
      <c r="R224" s="198">
        <f>Q224*H224</f>
        <v>0</v>
      </c>
      <c r="S224" s="198">
        <v>0</v>
      </c>
      <c r="T224" s="199">
        <f>S224*H224</f>
        <v>0</v>
      </c>
      <c r="U224" s="36"/>
      <c r="V224" s="36"/>
      <c r="W224" s="36"/>
      <c r="X224" s="36"/>
      <c r="Y224" s="36"/>
      <c r="Z224" s="36"/>
      <c r="AA224" s="36"/>
      <c r="AB224" s="36"/>
      <c r="AC224" s="36"/>
      <c r="AD224" s="36"/>
      <c r="AE224" s="36"/>
      <c r="AR224" s="200" t="s">
        <v>227</v>
      </c>
      <c r="AT224" s="200" t="s">
        <v>137</v>
      </c>
      <c r="AU224" s="200" t="s">
        <v>83</v>
      </c>
      <c r="AY224" s="19" t="s">
        <v>134</v>
      </c>
      <c r="BE224" s="201">
        <f>IF(N224="základní",J224,0)</f>
        <v>0</v>
      </c>
      <c r="BF224" s="201">
        <f>IF(N224="snížená",J224,0)</f>
        <v>0</v>
      </c>
      <c r="BG224" s="201">
        <f>IF(N224="zákl. přenesená",J224,0)</f>
        <v>0</v>
      </c>
      <c r="BH224" s="201">
        <f>IF(N224="sníž. přenesená",J224,0)</f>
        <v>0</v>
      </c>
      <c r="BI224" s="201">
        <f>IF(N224="nulová",J224,0)</f>
        <v>0</v>
      </c>
      <c r="BJ224" s="19" t="s">
        <v>81</v>
      </c>
      <c r="BK224" s="201">
        <f>ROUND(I224*H224,2)</f>
        <v>0</v>
      </c>
      <c r="BL224" s="19" t="s">
        <v>227</v>
      </c>
      <c r="BM224" s="200" t="s">
        <v>384</v>
      </c>
    </row>
    <row r="225" spans="1:65" s="2" customFormat="1" ht="42.6" customHeight="1">
      <c r="A225" s="36"/>
      <c r="B225" s="37"/>
      <c r="C225" s="189" t="s">
        <v>385</v>
      </c>
      <c r="D225" s="189" t="s">
        <v>137</v>
      </c>
      <c r="E225" s="190" t="s">
        <v>386</v>
      </c>
      <c r="F225" s="191" t="s">
        <v>387</v>
      </c>
      <c r="G225" s="192" t="s">
        <v>349</v>
      </c>
      <c r="H225" s="259"/>
      <c r="I225" s="194"/>
      <c r="J225" s="195">
        <f>ROUND(I225*H225,2)</f>
        <v>0</v>
      </c>
      <c r="K225" s="191" t="s">
        <v>141</v>
      </c>
      <c r="L225" s="41"/>
      <c r="M225" s="196" t="s">
        <v>19</v>
      </c>
      <c r="N225" s="197" t="s">
        <v>44</v>
      </c>
      <c r="O225" s="66"/>
      <c r="P225" s="198">
        <f>O225*H225</f>
        <v>0</v>
      </c>
      <c r="Q225" s="198">
        <v>0</v>
      </c>
      <c r="R225" s="198">
        <f>Q225*H225</f>
        <v>0</v>
      </c>
      <c r="S225" s="198">
        <v>0</v>
      </c>
      <c r="T225" s="199">
        <f>S225*H225</f>
        <v>0</v>
      </c>
      <c r="U225" s="36"/>
      <c r="V225" s="36"/>
      <c r="W225" s="36"/>
      <c r="X225" s="36"/>
      <c r="Y225" s="36"/>
      <c r="Z225" s="36"/>
      <c r="AA225" s="36"/>
      <c r="AB225" s="36"/>
      <c r="AC225" s="36"/>
      <c r="AD225" s="36"/>
      <c r="AE225" s="36"/>
      <c r="AR225" s="200" t="s">
        <v>227</v>
      </c>
      <c r="AT225" s="200" t="s">
        <v>137</v>
      </c>
      <c r="AU225" s="200" t="s">
        <v>83</v>
      </c>
      <c r="AY225" s="19" t="s">
        <v>134</v>
      </c>
      <c r="BE225" s="201">
        <f>IF(N225="základní",J225,0)</f>
        <v>0</v>
      </c>
      <c r="BF225" s="201">
        <f>IF(N225="snížená",J225,0)</f>
        <v>0</v>
      </c>
      <c r="BG225" s="201">
        <f>IF(N225="zákl. přenesená",J225,0)</f>
        <v>0</v>
      </c>
      <c r="BH225" s="201">
        <f>IF(N225="sníž. přenesená",J225,0)</f>
        <v>0</v>
      </c>
      <c r="BI225" s="201">
        <f>IF(N225="nulová",J225,0)</f>
        <v>0</v>
      </c>
      <c r="BJ225" s="19" t="s">
        <v>81</v>
      </c>
      <c r="BK225" s="201">
        <f>ROUND(I225*H225,2)</f>
        <v>0</v>
      </c>
      <c r="BL225" s="19" t="s">
        <v>227</v>
      </c>
      <c r="BM225" s="200" t="s">
        <v>388</v>
      </c>
    </row>
    <row r="226" spans="1:65" s="12" customFormat="1" ht="22.9" customHeight="1">
      <c r="B226" s="173"/>
      <c r="C226" s="174"/>
      <c r="D226" s="175" t="s">
        <v>72</v>
      </c>
      <c r="E226" s="187" t="s">
        <v>389</v>
      </c>
      <c r="F226" s="187" t="s">
        <v>390</v>
      </c>
      <c r="G226" s="174"/>
      <c r="H226" s="174"/>
      <c r="I226" s="177"/>
      <c r="J226" s="188">
        <f>BK226</f>
        <v>0</v>
      </c>
      <c r="K226" s="174"/>
      <c r="L226" s="179"/>
      <c r="M226" s="180"/>
      <c r="N226" s="181"/>
      <c r="O226" s="181"/>
      <c r="P226" s="182">
        <f>SUM(P227:P235)</f>
        <v>0</v>
      </c>
      <c r="Q226" s="181"/>
      <c r="R226" s="182">
        <f>SUM(R227:R235)</f>
        <v>0.18573659999999997</v>
      </c>
      <c r="S226" s="181"/>
      <c r="T226" s="183">
        <f>SUM(T227:T235)</f>
        <v>0</v>
      </c>
      <c r="AR226" s="184" t="s">
        <v>83</v>
      </c>
      <c r="AT226" s="185" t="s">
        <v>72</v>
      </c>
      <c r="AU226" s="185" t="s">
        <v>81</v>
      </c>
      <c r="AY226" s="184" t="s">
        <v>134</v>
      </c>
      <c r="BK226" s="186">
        <f>SUM(BK227:BK235)</f>
        <v>0</v>
      </c>
    </row>
    <row r="227" spans="1:65" s="2" customFormat="1" ht="31.9" customHeight="1">
      <c r="A227" s="36"/>
      <c r="B227" s="37"/>
      <c r="C227" s="189" t="s">
        <v>391</v>
      </c>
      <c r="D227" s="189" t="s">
        <v>137</v>
      </c>
      <c r="E227" s="190" t="s">
        <v>392</v>
      </c>
      <c r="F227" s="191" t="s">
        <v>393</v>
      </c>
      <c r="G227" s="192" t="s">
        <v>140</v>
      </c>
      <c r="H227" s="193">
        <v>5.26</v>
      </c>
      <c r="I227" s="194"/>
      <c r="J227" s="195">
        <f>ROUND(I227*H227,2)</f>
        <v>0</v>
      </c>
      <c r="K227" s="191" t="s">
        <v>141</v>
      </c>
      <c r="L227" s="41"/>
      <c r="M227" s="196" t="s">
        <v>19</v>
      </c>
      <c r="N227" s="197" t="s">
        <v>44</v>
      </c>
      <c r="O227" s="66"/>
      <c r="P227" s="198">
        <f>O227*H227</f>
        <v>0</v>
      </c>
      <c r="Q227" s="198">
        <v>4.1700000000000001E-3</v>
      </c>
      <c r="R227" s="198">
        <f>Q227*H227</f>
        <v>2.1934200000000001E-2</v>
      </c>
      <c r="S227" s="198">
        <v>0</v>
      </c>
      <c r="T227" s="199">
        <f>S227*H227</f>
        <v>0</v>
      </c>
      <c r="U227" s="36"/>
      <c r="V227" s="36"/>
      <c r="W227" s="36"/>
      <c r="X227" s="36"/>
      <c r="Y227" s="36"/>
      <c r="Z227" s="36"/>
      <c r="AA227" s="36"/>
      <c r="AB227" s="36"/>
      <c r="AC227" s="36"/>
      <c r="AD227" s="36"/>
      <c r="AE227" s="36"/>
      <c r="AR227" s="200" t="s">
        <v>227</v>
      </c>
      <c r="AT227" s="200" t="s">
        <v>137</v>
      </c>
      <c r="AU227" s="200" t="s">
        <v>83</v>
      </c>
      <c r="AY227" s="19" t="s">
        <v>134</v>
      </c>
      <c r="BE227" s="201">
        <f>IF(N227="základní",J227,0)</f>
        <v>0</v>
      </c>
      <c r="BF227" s="201">
        <f>IF(N227="snížená",J227,0)</f>
        <v>0</v>
      </c>
      <c r="BG227" s="201">
        <f>IF(N227="zákl. přenesená",J227,0)</f>
        <v>0</v>
      </c>
      <c r="BH227" s="201">
        <f>IF(N227="sníž. přenesená",J227,0)</f>
        <v>0</v>
      </c>
      <c r="BI227" s="201">
        <f>IF(N227="nulová",J227,0)</f>
        <v>0</v>
      </c>
      <c r="BJ227" s="19" t="s">
        <v>81</v>
      </c>
      <c r="BK227" s="201">
        <f>ROUND(I227*H227,2)</f>
        <v>0</v>
      </c>
      <c r="BL227" s="19" t="s">
        <v>227</v>
      </c>
      <c r="BM227" s="200" t="s">
        <v>394</v>
      </c>
    </row>
    <row r="228" spans="1:65" s="13" customFormat="1">
      <c r="B228" s="206"/>
      <c r="C228" s="207"/>
      <c r="D228" s="202" t="s">
        <v>146</v>
      </c>
      <c r="E228" s="208" t="s">
        <v>19</v>
      </c>
      <c r="F228" s="209" t="s">
        <v>151</v>
      </c>
      <c r="G228" s="207"/>
      <c r="H228" s="210">
        <v>5.26</v>
      </c>
      <c r="I228" s="211"/>
      <c r="J228" s="207"/>
      <c r="K228" s="207"/>
      <c r="L228" s="212"/>
      <c r="M228" s="213"/>
      <c r="N228" s="214"/>
      <c r="O228" s="214"/>
      <c r="P228" s="214"/>
      <c r="Q228" s="214"/>
      <c r="R228" s="214"/>
      <c r="S228" s="214"/>
      <c r="T228" s="215"/>
      <c r="AT228" s="216" t="s">
        <v>146</v>
      </c>
      <c r="AU228" s="216" t="s">
        <v>83</v>
      </c>
      <c r="AV228" s="13" t="s">
        <v>83</v>
      </c>
      <c r="AW228" s="13" t="s">
        <v>35</v>
      </c>
      <c r="AX228" s="13" t="s">
        <v>81</v>
      </c>
      <c r="AY228" s="216" t="s">
        <v>134</v>
      </c>
    </row>
    <row r="229" spans="1:65" s="2" customFormat="1" ht="21.4" customHeight="1">
      <c r="A229" s="36"/>
      <c r="B229" s="37"/>
      <c r="C229" s="238" t="s">
        <v>395</v>
      </c>
      <c r="D229" s="238" t="s">
        <v>216</v>
      </c>
      <c r="E229" s="239" t="s">
        <v>396</v>
      </c>
      <c r="F229" s="240" t="s">
        <v>397</v>
      </c>
      <c r="G229" s="241" t="s">
        <v>140</v>
      </c>
      <c r="H229" s="242">
        <v>6</v>
      </c>
      <c r="I229" s="243"/>
      <c r="J229" s="244">
        <f>ROUND(I229*H229,2)</f>
        <v>0</v>
      </c>
      <c r="K229" s="240" t="s">
        <v>141</v>
      </c>
      <c r="L229" s="245"/>
      <c r="M229" s="246" t="s">
        <v>19</v>
      </c>
      <c r="N229" s="247" t="s">
        <v>44</v>
      </c>
      <c r="O229" s="66"/>
      <c r="P229" s="198">
        <f>O229*H229</f>
        <v>0</v>
      </c>
      <c r="Q229" s="198">
        <v>1.9199999999999998E-2</v>
      </c>
      <c r="R229" s="198">
        <f>Q229*H229</f>
        <v>0.1152</v>
      </c>
      <c r="S229" s="198">
        <v>0</v>
      </c>
      <c r="T229" s="199">
        <f>S229*H229</f>
        <v>0</v>
      </c>
      <c r="U229" s="36"/>
      <c r="V229" s="36"/>
      <c r="W229" s="36"/>
      <c r="X229" s="36"/>
      <c r="Y229" s="36"/>
      <c r="Z229" s="36"/>
      <c r="AA229" s="36"/>
      <c r="AB229" s="36"/>
      <c r="AC229" s="36"/>
      <c r="AD229" s="36"/>
      <c r="AE229" s="36"/>
      <c r="AR229" s="200" t="s">
        <v>318</v>
      </c>
      <c r="AT229" s="200" t="s">
        <v>216</v>
      </c>
      <c r="AU229" s="200" t="s">
        <v>83</v>
      </c>
      <c r="AY229" s="19" t="s">
        <v>134</v>
      </c>
      <c r="BE229" s="201">
        <f>IF(N229="základní",J229,0)</f>
        <v>0</v>
      </c>
      <c r="BF229" s="201">
        <f>IF(N229="snížená",J229,0)</f>
        <v>0</v>
      </c>
      <c r="BG229" s="201">
        <f>IF(N229="zákl. přenesená",J229,0)</f>
        <v>0</v>
      </c>
      <c r="BH229" s="201">
        <f>IF(N229="sníž. přenesená",J229,0)</f>
        <v>0</v>
      </c>
      <c r="BI229" s="201">
        <f>IF(N229="nulová",J229,0)</f>
        <v>0</v>
      </c>
      <c r="BJ229" s="19" t="s">
        <v>81</v>
      </c>
      <c r="BK229" s="201">
        <f>ROUND(I229*H229,2)</f>
        <v>0</v>
      </c>
      <c r="BL229" s="19" t="s">
        <v>227</v>
      </c>
      <c r="BM229" s="200" t="s">
        <v>398</v>
      </c>
    </row>
    <row r="230" spans="1:65" s="2" customFormat="1" ht="15" customHeight="1">
      <c r="A230" s="36"/>
      <c r="B230" s="37"/>
      <c r="C230" s="189" t="s">
        <v>399</v>
      </c>
      <c r="D230" s="189" t="s">
        <v>137</v>
      </c>
      <c r="E230" s="190" t="s">
        <v>400</v>
      </c>
      <c r="F230" s="191" t="s">
        <v>401</v>
      </c>
      <c r="G230" s="192" t="s">
        <v>140</v>
      </c>
      <c r="H230" s="193">
        <v>5.26</v>
      </c>
      <c r="I230" s="194"/>
      <c r="J230" s="195">
        <f>ROUND(I230*H230,2)</f>
        <v>0</v>
      </c>
      <c r="K230" s="191" t="s">
        <v>141</v>
      </c>
      <c r="L230" s="41"/>
      <c r="M230" s="196" t="s">
        <v>19</v>
      </c>
      <c r="N230" s="197" t="s">
        <v>44</v>
      </c>
      <c r="O230" s="66"/>
      <c r="P230" s="198">
        <f>O230*H230</f>
        <v>0</v>
      </c>
      <c r="Q230" s="198">
        <v>2.9999999999999997E-4</v>
      </c>
      <c r="R230" s="198">
        <f>Q230*H230</f>
        <v>1.5779999999999998E-3</v>
      </c>
      <c r="S230" s="198">
        <v>0</v>
      </c>
      <c r="T230" s="199">
        <f>S230*H230</f>
        <v>0</v>
      </c>
      <c r="U230" s="36"/>
      <c r="V230" s="36"/>
      <c r="W230" s="36"/>
      <c r="X230" s="36"/>
      <c r="Y230" s="36"/>
      <c r="Z230" s="36"/>
      <c r="AA230" s="36"/>
      <c r="AB230" s="36"/>
      <c r="AC230" s="36"/>
      <c r="AD230" s="36"/>
      <c r="AE230" s="36"/>
      <c r="AR230" s="200" t="s">
        <v>227</v>
      </c>
      <c r="AT230" s="200" t="s">
        <v>137</v>
      </c>
      <c r="AU230" s="200" t="s">
        <v>83</v>
      </c>
      <c r="AY230" s="19" t="s">
        <v>134</v>
      </c>
      <c r="BE230" s="201">
        <f>IF(N230="základní",J230,0)</f>
        <v>0</v>
      </c>
      <c r="BF230" s="201">
        <f>IF(N230="snížená",J230,0)</f>
        <v>0</v>
      </c>
      <c r="BG230" s="201">
        <f>IF(N230="zákl. přenesená",J230,0)</f>
        <v>0</v>
      </c>
      <c r="BH230" s="201">
        <f>IF(N230="sníž. přenesená",J230,0)</f>
        <v>0</v>
      </c>
      <c r="BI230" s="201">
        <f>IF(N230="nulová",J230,0)</f>
        <v>0</v>
      </c>
      <c r="BJ230" s="19" t="s">
        <v>81</v>
      </c>
      <c r="BK230" s="201">
        <f>ROUND(I230*H230,2)</f>
        <v>0</v>
      </c>
      <c r="BL230" s="19" t="s">
        <v>227</v>
      </c>
      <c r="BM230" s="200" t="s">
        <v>402</v>
      </c>
    </row>
    <row r="231" spans="1:65" s="2" customFormat="1" ht="21.4" customHeight="1">
      <c r="A231" s="36"/>
      <c r="B231" s="37"/>
      <c r="C231" s="189" t="s">
        <v>403</v>
      </c>
      <c r="D231" s="189" t="s">
        <v>137</v>
      </c>
      <c r="E231" s="190" t="s">
        <v>404</v>
      </c>
      <c r="F231" s="191" t="s">
        <v>405</v>
      </c>
      <c r="G231" s="192" t="s">
        <v>140</v>
      </c>
      <c r="H231" s="193">
        <v>5.26</v>
      </c>
      <c r="I231" s="194"/>
      <c r="J231" s="195">
        <f>ROUND(I231*H231,2)</f>
        <v>0</v>
      </c>
      <c r="K231" s="191" t="s">
        <v>141</v>
      </c>
      <c r="L231" s="41"/>
      <c r="M231" s="196" t="s">
        <v>19</v>
      </c>
      <c r="N231" s="197" t="s">
        <v>44</v>
      </c>
      <c r="O231" s="66"/>
      <c r="P231" s="198">
        <f>O231*H231</f>
        <v>0</v>
      </c>
      <c r="Q231" s="198">
        <v>7.1500000000000001E-3</v>
      </c>
      <c r="R231" s="198">
        <f>Q231*H231</f>
        <v>3.7608999999999997E-2</v>
      </c>
      <c r="S231" s="198">
        <v>0</v>
      </c>
      <c r="T231" s="199">
        <f>S231*H231</f>
        <v>0</v>
      </c>
      <c r="U231" s="36"/>
      <c r="V231" s="36"/>
      <c r="W231" s="36"/>
      <c r="X231" s="36"/>
      <c r="Y231" s="36"/>
      <c r="Z231" s="36"/>
      <c r="AA231" s="36"/>
      <c r="AB231" s="36"/>
      <c r="AC231" s="36"/>
      <c r="AD231" s="36"/>
      <c r="AE231" s="36"/>
      <c r="AR231" s="200" t="s">
        <v>227</v>
      </c>
      <c r="AT231" s="200" t="s">
        <v>137</v>
      </c>
      <c r="AU231" s="200" t="s">
        <v>83</v>
      </c>
      <c r="AY231" s="19" t="s">
        <v>134</v>
      </c>
      <c r="BE231" s="201">
        <f>IF(N231="základní",J231,0)</f>
        <v>0</v>
      </c>
      <c r="BF231" s="201">
        <f>IF(N231="snížená",J231,0)</f>
        <v>0</v>
      </c>
      <c r="BG231" s="201">
        <f>IF(N231="zákl. přenesená",J231,0)</f>
        <v>0</v>
      </c>
      <c r="BH231" s="201">
        <f>IF(N231="sníž. přenesená",J231,0)</f>
        <v>0</v>
      </c>
      <c r="BI231" s="201">
        <f>IF(N231="nulová",J231,0)</f>
        <v>0</v>
      </c>
      <c r="BJ231" s="19" t="s">
        <v>81</v>
      </c>
      <c r="BK231" s="201">
        <f>ROUND(I231*H231,2)</f>
        <v>0</v>
      </c>
      <c r="BL231" s="19" t="s">
        <v>227</v>
      </c>
      <c r="BM231" s="200" t="s">
        <v>406</v>
      </c>
    </row>
    <row r="232" spans="1:65" s="2" customFormat="1" ht="39">
      <c r="A232" s="36"/>
      <c r="B232" s="37"/>
      <c r="C232" s="38"/>
      <c r="D232" s="202" t="s">
        <v>144</v>
      </c>
      <c r="E232" s="38"/>
      <c r="F232" s="203" t="s">
        <v>407</v>
      </c>
      <c r="G232" s="38"/>
      <c r="H232" s="38"/>
      <c r="I232" s="110"/>
      <c r="J232" s="38"/>
      <c r="K232" s="38"/>
      <c r="L232" s="41"/>
      <c r="M232" s="204"/>
      <c r="N232" s="205"/>
      <c r="O232" s="66"/>
      <c r="P232" s="66"/>
      <c r="Q232" s="66"/>
      <c r="R232" s="66"/>
      <c r="S232" s="66"/>
      <c r="T232" s="67"/>
      <c r="U232" s="36"/>
      <c r="V232" s="36"/>
      <c r="W232" s="36"/>
      <c r="X232" s="36"/>
      <c r="Y232" s="36"/>
      <c r="Z232" s="36"/>
      <c r="AA232" s="36"/>
      <c r="AB232" s="36"/>
      <c r="AC232" s="36"/>
      <c r="AD232" s="36"/>
      <c r="AE232" s="36"/>
      <c r="AT232" s="19" t="s">
        <v>144</v>
      </c>
      <c r="AU232" s="19" t="s">
        <v>83</v>
      </c>
    </row>
    <row r="233" spans="1:65" s="2" customFormat="1" ht="42.6" customHeight="1">
      <c r="A233" s="36"/>
      <c r="B233" s="37"/>
      <c r="C233" s="189" t="s">
        <v>408</v>
      </c>
      <c r="D233" s="189" t="s">
        <v>137</v>
      </c>
      <c r="E233" s="190" t="s">
        <v>409</v>
      </c>
      <c r="F233" s="191" t="s">
        <v>410</v>
      </c>
      <c r="G233" s="192" t="s">
        <v>140</v>
      </c>
      <c r="H233" s="193">
        <v>5.26</v>
      </c>
      <c r="I233" s="194"/>
      <c r="J233" s="195">
        <f>ROUND(I233*H233,2)</f>
        <v>0</v>
      </c>
      <c r="K233" s="191" t="s">
        <v>141</v>
      </c>
      <c r="L233" s="41"/>
      <c r="M233" s="196" t="s">
        <v>19</v>
      </c>
      <c r="N233" s="197" t="s">
        <v>44</v>
      </c>
      <c r="O233" s="66"/>
      <c r="P233" s="198">
        <f>O233*H233</f>
        <v>0</v>
      </c>
      <c r="Q233" s="198">
        <v>1.7899999999999999E-3</v>
      </c>
      <c r="R233" s="198">
        <f>Q233*H233</f>
        <v>9.4153999999999991E-3</v>
      </c>
      <c r="S233" s="198">
        <v>0</v>
      </c>
      <c r="T233" s="199">
        <f>S233*H233</f>
        <v>0</v>
      </c>
      <c r="U233" s="36"/>
      <c r="V233" s="36"/>
      <c r="W233" s="36"/>
      <c r="X233" s="36"/>
      <c r="Y233" s="36"/>
      <c r="Z233" s="36"/>
      <c r="AA233" s="36"/>
      <c r="AB233" s="36"/>
      <c r="AC233" s="36"/>
      <c r="AD233" s="36"/>
      <c r="AE233" s="36"/>
      <c r="AR233" s="200" t="s">
        <v>227</v>
      </c>
      <c r="AT233" s="200" t="s">
        <v>137</v>
      </c>
      <c r="AU233" s="200" t="s">
        <v>83</v>
      </c>
      <c r="AY233" s="19" t="s">
        <v>134</v>
      </c>
      <c r="BE233" s="201">
        <f>IF(N233="základní",J233,0)</f>
        <v>0</v>
      </c>
      <c r="BF233" s="201">
        <f>IF(N233="snížená",J233,0)</f>
        <v>0</v>
      </c>
      <c r="BG233" s="201">
        <f>IF(N233="zákl. přenesená",J233,0)</f>
        <v>0</v>
      </c>
      <c r="BH233" s="201">
        <f>IF(N233="sníž. přenesená",J233,0)</f>
        <v>0</v>
      </c>
      <c r="BI233" s="201">
        <f>IF(N233="nulová",J233,0)</f>
        <v>0</v>
      </c>
      <c r="BJ233" s="19" t="s">
        <v>81</v>
      </c>
      <c r="BK233" s="201">
        <f>ROUND(I233*H233,2)</f>
        <v>0</v>
      </c>
      <c r="BL233" s="19" t="s">
        <v>227</v>
      </c>
      <c r="BM233" s="200" t="s">
        <v>411</v>
      </c>
    </row>
    <row r="234" spans="1:65" s="2" customFormat="1" ht="39">
      <c r="A234" s="36"/>
      <c r="B234" s="37"/>
      <c r="C234" s="38"/>
      <c r="D234" s="202" t="s">
        <v>144</v>
      </c>
      <c r="E234" s="38"/>
      <c r="F234" s="203" t="s">
        <v>407</v>
      </c>
      <c r="G234" s="38"/>
      <c r="H234" s="38"/>
      <c r="I234" s="110"/>
      <c r="J234" s="38"/>
      <c r="K234" s="38"/>
      <c r="L234" s="41"/>
      <c r="M234" s="204"/>
      <c r="N234" s="205"/>
      <c r="O234" s="66"/>
      <c r="P234" s="66"/>
      <c r="Q234" s="66"/>
      <c r="R234" s="66"/>
      <c r="S234" s="66"/>
      <c r="T234" s="67"/>
      <c r="U234" s="36"/>
      <c r="V234" s="36"/>
      <c r="W234" s="36"/>
      <c r="X234" s="36"/>
      <c r="Y234" s="36"/>
      <c r="Z234" s="36"/>
      <c r="AA234" s="36"/>
      <c r="AB234" s="36"/>
      <c r="AC234" s="36"/>
      <c r="AD234" s="36"/>
      <c r="AE234" s="36"/>
      <c r="AT234" s="19" t="s">
        <v>144</v>
      </c>
      <c r="AU234" s="19" t="s">
        <v>83</v>
      </c>
    </row>
    <row r="235" spans="1:65" s="2" customFormat="1" ht="42.6" customHeight="1">
      <c r="A235" s="36"/>
      <c r="B235" s="37"/>
      <c r="C235" s="189" t="s">
        <v>412</v>
      </c>
      <c r="D235" s="189" t="s">
        <v>137</v>
      </c>
      <c r="E235" s="190" t="s">
        <v>413</v>
      </c>
      <c r="F235" s="191" t="s">
        <v>414</v>
      </c>
      <c r="G235" s="192" t="s">
        <v>301</v>
      </c>
      <c r="H235" s="193">
        <v>0.186</v>
      </c>
      <c r="I235" s="194"/>
      <c r="J235" s="195">
        <f>ROUND(I235*H235,2)</f>
        <v>0</v>
      </c>
      <c r="K235" s="191" t="s">
        <v>141</v>
      </c>
      <c r="L235" s="41"/>
      <c r="M235" s="196" t="s">
        <v>19</v>
      </c>
      <c r="N235" s="197" t="s">
        <v>44</v>
      </c>
      <c r="O235" s="66"/>
      <c r="P235" s="198">
        <f>O235*H235</f>
        <v>0</v>
      </c>
      <c r="Q235" s="198">
        <v>0</v>
      </c>
      <c r="R235" s="198">
        <f>Q235*H235</f>
        <v>0</v>
      </c>
      <c r="S235" s="198">
        <v>0</v>
      </c>
      <c r="T235" s="199">
        <f>S235*H235</f>
        <v>0</v>
      </c>
      <c r="U235" s="36"/>
      <c r="V235" s="36"/>
      <c r="W235" s="36"/>
      <c r="X235" s="36"/>
      <c r="Y235" s="36"/>
      <c r="Z235" s="36"/>
      <c r="AA235" s="36"/>
      <c r="AB235" s="36"/>
      <c r="AC235" s="36"/>
      <c r="AD235" s="36"/>
      <c r="AE235" s="36"/>
      <c r="AR235" s="200" t="s">
        <v>227</v>
      </c>
      <c r="AT235" s="200" t="s">
        <v>137</v>
      </c>
      <c r="AU235" s="200" t="s">
        <v>83</v>
      </c>
      <c r="AY235" s="19" t="s">
        <v>134</v>
      </c>
      <c r="BE235" s="201">
        <f>IF(N235="základní",J235,0)</f>
        <v>0</v>
      </c>
      <c r="BF235" s="201">
        <f>IF(N235="snížená",J235,0)</f>
        <v>0</v>
      </c>
      <c r="BG235" s="201">
        <f>IF(N235="zákl. přenesená",J235,0)</f>
        <v>0</v>
      </c>
      <c r="BH235" s="201">
        <f>IF(N235="sníž. přenesená",J235,0)</f>
        <v>0</v>
      </c>
      <c r="BI235" s="201">
        <f>IF(N235="nulová",J235,0)</f>
        <v>0</v>
      </c>
      <c r="BJ235" s="19" t="s">
        <v>81</v>
      </c>
      <c r="BK235" s="201">
        <f>ROUND(I235*H235,2)</f>
        <v>0</v>
      </c>
      <c r="BL235" s="19" t="s">
        <v>227</v>
      </c>
      <c r="BM235" s="200" t="s">
        <v>415</v>
      </c>
    </row>
    <row r="236" spans="1:65" s="12" customFormat="1" ht="22.9" customHeight="1">
      <c r="B236" s="173"/>
      <c r="C236" s="174"/>
      <c r="D236" s="175" t="s">
        <v>72</v>
      </c>
      <c r="E236" s="187" t="s">
        <v>416</v>
      </c>
      <c r="F236" s="187" t="s">
        <v>417</v>
      </c>
      <c r="G236" s="174"/>
      <c r="H236" s="174"/>
      <c r="I236" s="177"/>
      <c r="J236" s="188">
        <f>BK236</f>
        <v>0</v>
      </c>
      <c r="K236" s="174"/>
      <c r="L236" s="179"/>
      <c r="M236" s="180"/>
      <c r="N236" s="181"/>
      <c r="O236" s="181"/>
      <c r="P236" s="182">
        <f>SUM(P237:P245)</f>
        <v>0</v>
      </c>
      <c r="Q236" s="181"/>
      <c r="R236" s="182">
        <f>SUM(R237:R245)</f>
        <v>0.29470799999999997</v>
      </c>
      <c r="S236" s="181"/>
      <c r="T236" s="183">
        <f>SUM(T237:T245)</f>
        <v>0</v>
      </c>
      <c r="AR236" s="184" t="s">
        <v>83</v>
      </c>
      <c r="AT236" s="185" t="s">
        <v>72</v>
      </c>
      <c r="AU236" s="185" t="s">
        <v>81</v>
      </c>
      <c r="AY236" s="184" t="s">
        <v>134</v>
      </c>
      <c r="BK236" s="186">
        <f>SUM(BK237:BK245)</f>
        <v>0</v>
      </c>
    </row>
    <row r="237" spans="1:65" s="2" customFormat="1" ht="42.6" customHeight="1">
      <c r="A237" s="36"/>
      <c r="B237" s="37"/>
      <c r="C237" s="189" t="s">
        <v>418</v>
      </c>
      <c r="D237" s="189" t="s">
        <v>137</v>
      </c>
      <c r="E237" s="190" t="s">
        <v>419</v>
      </c>
      <c r="F237" s="191" t="s">
        <v>420</v>
      </c>
      <c r="G237" s="192" t="s">
        <v>140</v>
      </c>
      <c r="H237" s="193">
        <v>16.760000000000002</v>
      </c>
      <c r="I237" s="194"/>
      <c r="J237" s="195">
        <f>ROUND(I237*H237,2)</f>
        <v>0</v>
      </c>
      <c r="K237" s="191" t="s">
        <v>141</v>
      </c>
      <c r="L237" s="41"/>
      <c r="M237" s="196" t="s">
        <v>19</v>
      </c>
      <c r="N237" s="197" t="s">
        <v>44</v>
      </c>
      <c r="O237" s="66"/>
      <c r="P237" s="198">
        <f>O237*H237</f>
        <v>0</v>
      </c>
      <c r="Q237" s="198">
        <v>3.0000000000000001E-3</v>
      </c>
      <c r="R237" s="198">
        <f>Q237*H237</f>
        <v>5.0280000000000005E-2</v>
      </c>
      <c r="S237" s="198">
        <v>0</v>
      </c>
      <c r="T237" s="199">
        <f>S237*H237</f>
        <v>0</v>
      </c>
      <c r="U237" s="36"/>
      <c r="V237" s="36"/>
      <c r="W237" s="36"/>
      <c r="X237" s="36"/>
      <c r="Y237" s="36"/>
      <c r="Z237" s="36"/>
      <c r="AA237" s="36"/>
      <c r="AB237" s="36"/>
      <c r="AC237" s="36"/>
      <c r="AD237" s="36"/>
      <c r="AE237" s="36"/>
      <c r="AR237" s="200" t="s">
        <v>227</v>
      </c>
      <c r="AT237" s="200" t="s">
        <v>137</v>
      </c>
      <c r="AU237" s="200" t="s">
        <v>83</v>
      </c>
      <c r="AY237" s="19" t="s">
        <v>134</v>
      </c>
      <c r="BE237" s="201">
        <f>IF(N237="základní",J237,0)</f>
        <v>0</v>
      </c>
      <c r="BF237" s="201">
        <f>IF(N237="snížená",J237,0)</f>
        <v>0</v>
      </c>
      <c r="BG237" s="201">
        <f>IF(N237="zákl. přenesená",J237,0)</f>
        <v>0</v>
      </c>
      <c r="BH237" s="201">
        <f>IF(N237="sníž. přenesená",J237,0)</f>
        <v>0</v>
      </c>
      <c r="BI237" s="201">
        <f>IF(N237="nulová",J237,0)</f>
        <v>0</v>
      </c>
      <c r="BJ237" s="19" t="s">
        <v>81</v>
      </c>
      <c r="BK237" s="201">
        <f>ROUND(I237*H237,2)</f>
        <v>0</v>
      </c>
      <c r="BL237" s="19" t="s">
        <v>227</v>
      </c>
      <c r="BM237" s="200" t="s">
        <v>421</v>
      </c>
    </row>
    <row r="238" spans="1:65" s="15" customFormat="1">
      <c r="B238" s="228"/>
      <c r="C238" s="229"/>
      <c r="D238" s="202" t="s">
        <v>146</v>
      </c>
      <c r="E238" s="230" t="s">
        <v>19</v>
      </c>
      <c r="F238" s="231" t="s">
        <v>422</v>
      </c>
      <c r="G238" s="229"/>
      <c r="H238" s="230" t="s">
        <v>19</v>
      </c>
      <c r="I238" s="232"/>
      <c r="J238" s="229"/>
      <c r="K238" s="229"/>
      <c r="L238" s="233"/>
      <c r="M238" s="234"/>
      <c r="N238" s="235"/>
      <c r="O238" s="235"/>
      <c r="P238" s="235"/>
      <c r="Q238" s="235"/>
      <c r="R238" s="235"/>
      <c r="S238" s="235"/>
      <c r="T238" s="236"/>
      <c r="AT238" s="237" t="s">
        <v>146</v>
      </c>
      <c r="AU238" s="237" t="s">
        <v>83</v>
      </c>
      <c r="AV238" s="15" t="s">
        <v>81</v>
      </c>
      <c r="AW238" s="15" t="s">
        <v>35</v>
      </c>
      <c r="AX238" s="15" t="s">
        <v>73</v>
      </c>
      <c r="AY238" s="237" t="s">
        <v>134</v>
      </c>
    </row>
    <row r="239" spans="1:65" s="13" customFormat="1">
      <c r="B239" s="206"/>
      <c r="C239" s="207"/>
      <c r="D239" s="202" t="s">
        <v>146</v>
      </c>
      <c r="E239" s="208" t="s">
        <v>19</v>
      </c>
      <c r="F239" s="209" t="s">
        <v>423</v>
      </c>
      <c r="G239" s="207"/>
      <c r="H239" s="210">
        <v>16.760000000000002</v>
      </c>
      <c r="I239" s="211"/>
      <c r="J239" s="207"/>
      <c r="K239" s="207"/>
      <c r="L239" s="212"/>
      <c r="M239" s="213"/>
      <c r="N239" s="214"/>
      <c r="O239" s="214"/>
      <c r="P239" s="214"/>
      <c r="Q239" s="214"/>
      <c r="R239" s="214"/>
      <c r="S239" s="214"/>
      <c r="T239" s="215"/>
      <c r="AT239" s="216" t="s">
        <v>146</v>
      </c>
      <c r="AU239" s="216" t="s">
        <v>83</v>
      </c>
      <c r="AV239" s="13" t="s">
        <v>83</v>
      </c>
      <c r="AW239" s="13" t="s">
        <v>35</v>
      </c>
      <c r="AX239" s="13" t="s">
        <v>81</v>
      </c>
      <c r="AY239" s="216" t="s">
        <v>134</v>
      </c>
    </row>
    <row r="240" spans="1:65" s="2" customFormat="1" ht="21.4" customHeight="1">
      <c r="A240" s="36"/>
      <c r="B240" s="37"/>
      <c r="C240" s="238" t="s">
        <v>424</v>
      </c>
      <c r="D240" s="238" t="s">
        <v>216</v>
      </c>
      <c r="E240" s="239" t="s">
        <v>425</v>
      </c>
      <c r="F240" s="240" t="s">
        <v>426</v>
      </c>
      <c r="G240" s="241" t="s">
        <v>140</v>
      </c>
      <c r="H240" s="242">
        <v>19</v>
      </c>
      <c r="I240" s="243"/>
      <c r="J240" s="244">
        <f>ROUND(I240*H240,2)</f>
        <v>0</v>
      </c>
      <c r="K240" s="240" t="s">
        <v>141</v>
      </c>
      <c r="L240" s="245"/>
      <c r="M240" s="246" t="s">
        <v>19</v>
      </c>
      <c r="N240" s="247" t="s">
        <v>44</v>
      </c>
      <c r="O240" s="66"/>
      <c r="P240" s="198">
        <f>O240*H240</f>
        <v>0</v>
      </c>
      <c r="Q240" s="198">
        <v>1.26E-2</v>
      </c>
      <c r="R240" s="198">
        <f>Q240*H240</f>
        <v>0.2394</v>
      </c>
      <c r="S240" s="198">
        <v>0</v>
      </c>
      <c r="T240" s="199">
        <f>S240*H240</f>
        <v>0</v>
      </c>
      <c r="U240" s="36"/>
      <c r="V240" s="36"/>
      <c r="W240" s="36"/>
      <c r="X240" s="36"/>
      <c r="Y240" s="36"/>
      <c r="Z240" s="36"/>
      <c r="AA240" s="36"/>
      <c r="AB240" s="36"/>
      <c r="AC240" s="36"/>
      <c r="AD240" s="36"/>
      <c r="AE240" s="36"/>
      <c r="AR240" s="200" t="s">
        <v>318</v>
      </c>
      <c r="AT240" s="200" t="s">
        <v>216</v>
      </c>
      <c r="AU240" s="200" t="s">
        <v>83</v>
      </c>
      <c r="AY240" s="19" t="s">
        <v>134</v>
      </c>
      <c r="BE240" s="201">
        <f>IF(N240="základní",J240,0)</f>
        <v>0</v>
      </c>
      <c r="BF240" s="201">
        <f>IF(N240="snížená",J240,0)</f>
        <v>0</v>
      </c>
      <c r="BG240" s="201">
        <f>IF(N240="zákl. přenesená",J240,0)</f>
        <v>0</v>
      </c>
      <c r="BH240" s="201">
        <f>IF(N240="sníž. přenesená",J240,0)</f>
        <v>0</v>
      </c>
      <c r="BI240" s="201">
        <f>IF(N240="nulová",J240,0)</f>
        <v>0</v>
      </c>
      <c r="BJ240" s="19" t="s">
        <v>81</v>
      </c>
      <c r="BK240" s="201">
        <f>ROUND(I240*H240,2)</f>
        <v>0</v>
      </c>
      <c r="BL240" s="19" t="s">
        <v>227</v>
      </c>
      <c r="BM240" s="200" t="s">
        <v>427</v>
      </c>
    </row>
    <row r="241" spans="1:65" s="13" customFormat="1">
      <c r="B241" s="206"/>
      <c r="C241" s="207"/>
      <c r="D241" s="202" t="s">
        <v>146</v>
      </c>
      <c r="E241" s="208" t="s">
        <v>19</v>
      </c>
      <c r="F241" s="209" t="s">
        <v>428</v>
      </c>
      <c r="G241" s="207"/>
      <c r="H241" s="210">
        <v>18.436</v>
      </c>
      <c r="I241" s="211"/>
      <c r="J241" s="207"/>
      <c r="K241" s="207"/>
      <c r="L241" s="212"/>
      <c r="M241" s="213"/>
      <c r="N241" s="214"/>
      <c r="O241" s="214"/>
      <c r="P241" s="214"/>
      <c r="Q241" s="214"/>
      <c r="R241" s="214"/>
      <c r="S241" s="214"/>
      <c r="T241" s="215"/>
      <c r="AT241" s="216" t="s">
        <v>146</v>
      </c>
      <c r="AU241" s="216" t="s">
        <v>83</v>
      </c>
      <c r="AV241" s="13" t="s">
        <v>83</v>
      </c>
      <c r="AW241" s="13" t="s">
        <v>35</v>
      </c>
      <c r="AX241" s="13" t="s">
        <v>73</v>
      </c>
      <c r="AY241" s="216" t="s">
        <v>134</v>
      </c>
    </row>
    <row r="242" spans="1:65" s="13" customFormat="1">
      <c r="B242" s="206"/>
      <c r="C242" s="207"/>
      <c r="D242" s="202" t="s">
        <v>146</v>
      </c>
      <c r="E242" s="208" t="s">
        <v>19</v>
      </c>
      <c r="F242" s="209" t="s">
        <v>429</v>
      </c>
      <c r="G242" s="207"/>
      <c r="H242" s="210">
        <v>0.56399999999999995</v>
      </c>
      <c r="I242" s="211"/>
      <c r="J242" s="207"/>
      <c r="K242" s="207"/>
      <c r="L242" s="212"/>
      <c r="M242" s="213"/>
      <c r="N242" s="214"/>
      <c r="O242" s="214"/>
      <c r="P242" s="214"/>
      <c r="Q242" s="214"/>
      <c r="R242" s="214"/>
      <c r="S242" s="214"/>
      <c r="T242" s="215"/>
      <c r="AT242" s="216" t="s">
        <v>146</v>
      </c>
      <c r="AU242" s="216" t="s">
        <v>83</v>
      </c>
      <c r="AV242" s="13" t="s">
        <v>83</v>
      </c>
      <c r="AW242" s="13" t="s">
        <v>35</v>
      </c>
      <c r="AX242" s="13" t="s">
        <v>73</v>
      </c>
      <c r="AY242" s="216" t="s">
        <v>134</v>
      </c>
    </row>
    <row r="243" spans="1:65" s="14" customFormat="1">
      <c r="B243" s="217"/>
      <c r="C243" s="218"/>
      <c r="D243" s="202" t="s">
        <v>146</v>
      </c>
      <c r="E243" s="219" t="s">
        <v>19</v>
      </c>
      <c r="F243" s="220" t="s">
        <v>172</v>
      </c>
      <c r="G243" s="218"/>
      <c r="H243" s="221">
        <v>19</v>
      </c>
      <c r="I243" s="222"/>
      <c r="J243" s="218"/>
      <c r="K243" s="218"/>
      <c r="L243" s="223"/>
      <c r="M243" s="224"/>
      <c r="N243" s="225"/>
      <c r="O243" s="225"/>
      <c r="P243" s="225"/>
      <c r="Q243" s="225"/>
      <c r="R243" s="225"/>
      <c r="S243" s="225"/>
      <c r="T243" s="226"/>
      <c r="AT243" s="227" t="s">
        <v>146</v>
      </c>
      <c r="AU243" s="227" t="s">
        <v>83</v>
      </c>
      <c r="AV243" s="14" t="s">
        <v>142</v>
      </c>
      <c r="AW243" s="14" t="s">
        <v>35</v>
      </c>
      <c r="AX243" s="14" t="s">
        <v>81</v>
      </c>
      <c r="AY243" s="227" t="s">
        <v>134</v>
      </c>
    </row>
    <row r="244" spans="1:65" s="2" customFormat="1" ht="21.4" customHeight="1">
      <c r="A244" s="36"/>
      <c r="B244" s="37"/>
      <c r="C244" s="189" t="s">
        <v>430</v>
      </c>
      <c r="D244" s="189" t="s">
        <v>137</v>
      </c>
      <c r="E244" s="190" t="s">
        <v>431</v>
      </c>
      <c r="F244" s="191" t="s">
        <v>432</v>
      </c>
      <c r="G244" s="192" t="s">
        <v>140</v>
      </c>
      <c r="H244" s="193">
        <v>16.760000000000002</v>
      </c>
      <c r="I244" s="194"/>
      <c r="J244" s="195">
        <f>ROUND(I244*H244,2)</f>
        <v>0</v>
      </c>
      <c r="K244" s="191" t="s">
        <v>141</v>
      </c>
      <c r="L244" s="41"/>
      <c r="M244" s="196" t="s">
        <v>19</v>
      </c>
      <c r="N244" s="197" t="s">
        <v>44</v>
      </c>
      <c r="O244" s="66"/>
      <c r="P244" s="198">
        <f>O244*H244</f>
        <v>0</v>
      </c>
      <c r="Q244" s="198">
        <v>2.9999999999999997E-4</v>
      </c>
      <c r="R244" s="198">
        <f>Q244*H244</f>
        <v>5.0280000000000004E-3</v>
      </c>
      <c r="S244" s="198">
        <v>0</v>
      </c>
      <c r="T244" s="199">
        <f>S244*H244</f>
        <v>0</v>
      </c>
      <c r="U244" s="36"/>
      <c r="V244" s="36"/>
      <c r="W244" s="36"/>
      <c r="X244" s="36"/>
      <c r="Y244" s="36"/>
      <c r="Z244" s="36"/>
      <c r="AA244" s="36"/>
      <c r="AB244" s="36"/>
      <c r="AC244" s="36"/>
      <c r="AD244" s="36"/>
      <c r="AE244" s="36"/>
      <c r="AR244" s="200" t="s">
        <v>227</v>
      </c>
      <c r="AT244" s="200" t="s">
        <v>137</v>
      </c>
      <c r="AU244" s="200" t="s">
        <v>83</v>
      </c>
      <c r="AY244" s="19" t="s">
        <v>134</v>
      </c>
      <c r="BE244" s="201">
        <f>IF(N244="základní",J244,0)</f>
        <v>0</v>
      </c>
      <c r="BF244" s="201">
        <f>IF(N244="snížená",J244,0)</f>
        <v>0</v>
      </c>
      <c r="BG244" s="201">
        <f>IF(N244="zákl. přenesená",J244,0)</f>
        <v>0</v>
      </c>
      <c r="BH244" s="201">
        <f>IF(N244="sníž. přenesená",J244,0)</f>
        <v>0</v>
      </c>
      <c r="BI244" s="201">
        <f>IF(N244="nulová",J244,0)</f>
        <v>0</v>
      </c>
      <c r="BJ244" s="19" t="s">
        <v>81</v>
      </c>
      <c r="BK244" s="201">
        <f>ROUND(I244*H244,2)</f>
        <v>0</v>
      </c>
      <c r="BL244" s="19" t="s">
        <v>227</v>
      </c>
      <c r="BM244" s="200" t="s">
        <v>433</v>
      </c>
    </row>
    <row r="245" spans="1:65" s="2" customFormat="1" ht="42.6" customHeight="1">
      <c r="A245" s="36"/>
      <c r="B245" s="37"/>
      <c r="C245" s="189" t="s">
        <v>434</v>
      </c>
      <c r="D245" s="189" t="s">
        <v>137</v>
      </c>
      <c r="E245" s="190" t="s">
        <v>435</v>
      </c>
      <c r="F245" s="191" t="s">
        <v>436</v>
      </c>
      <c r="G245" s="192" t="s">
        <v>301</v>
      </c>
      <c r="H245" s="193">
        <v>0.29499999999999998</v>
      </c>
      <c r="I245" s="194"/>
      <c r="J245" s="195">
        <f>ROUND(I245*H245,2)</f>
        <v>0</v>
      </c>
      <c r="K245" s="191" t="s">
        <v>141</v>
      </c>
      <c r="L245" s="41"/>
      <c r="M245" s="196" t="s">
        <v>19</v>
      </c>
      <c r="N245" s="197" t="s">
        <v>44</v>
      </c>
      <c r="O245" s="66"/>
      <c r="P245" s="198">
        <f>O245*H245</f>
        <v>0</v>
      </c>
      <c r="Q245" s="198">
        <v>0</v>
      </c>
      <c r="R245" s="198">
        <f>Q245*H245</f>
        <v>0</v>
      </c>
      <c r="S245" s="198">
        <v>0</v>
      </c>
      <c r="T245" s="199">
        <f>S245*H245</f>
        <v>0</v>
      </c>
      <c r="U245" s="36"/>
      <c r="V245" s="36"/>
      <c r="W245" s="36"/>
      <c r="X245" s="36"/>
      <c r="Y245" s="36"/>
      <c r="Z245" s="36"/>
      <c r="AA245" s="36"/>
      <c r="AB245" s="36"/>
      <c r="AC245" s="36"/>
      <c r="AD245" s="36"/>
      <c r="AE245" s="36"/>
      <c r="AR245" s="200" t="s">
        <v>227</v>
      </c>
      <c r="AT245" s="200" t="s">
        <v>137</v>
      </c>
      <c r="AU245" s="200" t="s">
        <v>83</v>
      </c>
      <c r="AY245" s="19" t="s">
        <v>134</v>
      </c>
      <c r="BE245" s="201">
        <f>IF(N245="základní",J245,0)</f>
        <v>0</v>
      </c>
      <c r="BF245" s="201">
        <f>IF(N245="snížená",J245,0)</f>
        <v>0</v>
      </c>
      <c r="BG245" s="201">
        <f>IF(N245="zákl. přenesená",J245,0)</f>
        <v>0</v>
      </c>
      <c r="BH245" s="201">
        <f>IF(N245="sníž. přenesená",J245,0)</f>
        <v>0</v>
      </c>
      <c r="BI245" s="201">
        <f>IF(N245="nulová",J245,0)</f>
        <v>0</v>
      </c>
      <c r="BJ245" s="19" t="s">
        <v>81</v>
      </c>
      <c r="BK245" s="201">
        <f>ROUND(I245*H245,2)</f>
        <v>0</v>
      </c>
      <c r="BL245" s="19" t="s">
        <v>227</v>
      </c>
      <c r="BM245" s="200" t="s">
        <v>437</v>
      </c>
    </row>
    <row r="246" spans="1:65" s="12" customFormat="1" ht="22.9" customHeight="1">
      <c r="B246" s="173"/>
      <c r="C246" s="174"/>
      <c r="D246" s="175" t="s">
        <v>72</v>
      </c>
      <c r="E246" s="187" t="s">
        <v>438</v>
      </c>
      <c r="F246" s="187" t="s">
        <v>439</v>
      </c>
      <c r="G246" s="174"/>
      <c r="H246" s="174"/>
      <c r="I246" s="177"/>
      <c r="J246" s="188">
        <f>BK246</f>
        <v>0</v>
      </c>
      <c r="K246" s="174"/>
      <c r="L246" s="179"/>
      <c r="M246" s="180"/>
      <c r="N246" s="181"/>
      <c r="O246" s="181"/>
      <c r="P246" s="182">
        <f>P247</f>
        <v>0</v>
      </c>
      <c r="Q246" s="181"/>
      <c r="R246" s="182">
        <f>R247</f>
        <v>1.3999999999999999E-4</v>
      </c>
      <c r="S246" s="181"/>
      <c r="T246" s="183">
        <f>T247</f>
        <v>0</v>
      </c>
      <c r="AR246" s="184" t="s">
        <v>83</v>
      </c>
      <c r="AT246" s="185" t="s">
        <v>72</v>
      </c>
      <c r="AU246" s="185" t="s">
        <v>81</v>
      </c>
      <c r="AY246" s="184" t="s">
        <v>134</v>
      </c>
      <c r="BK246" s="186">
        <f>BK247</f>
        <v>0</v>
      </c>
    </row>
    <row r="247" spans="1:65" s="2" customFormat="1" ht="31.9" customHeight="1">
      <c r="A247" s="36"/>
      <c r="B247" s="37"/>
      <c r="C247" s="189" t="s">
        <v>440</v>
      </c>
      <c r="D247" s="189" t="s">
        <v>137</v>
      </c>
      <c r="E247" s="190" t="s">
        <v>441</v>
      </c>
      <c r="F247" s="191" t="s">
        <v>442</v>
      </c>
      <c r="G247" s="192" t="s">
        <v>212</v>
      </c>
      <c r="H247" s="193">
        <v>1</v>
      </c>
      <c r="I247" s="194"/>
      <c r="J247" s="195">
        <f>ROUND(I247*H247,2)</f>
        <v>0</v>
      </c>
      <c r="K247" s="191" t="s">
        <v>19</v>
      </c>
      <c r="L247" s="41"/>
      <c r="M247" s="196" t="s">
        <v>19</v>
      </c>
      <c r="N247" s="197" t="s">
        <v>44</v>
      </c>
      <c r="O247" s="66"/>
      <c r="P247" s="198">
        <f>O247*H247</f>
        <v>0</v>
      </c>
      <c r="Q247" s="198">
        <v>1.3999999999999999E-4</v>
      </c>
      <c r="R247" s="198">
        <f>Q247*H247</f>
        <v>1.3999999999999999E-4</v>
      </c>
      <c r="S247" s="198">
        <v>0</v>
      </c>
      <c r="T247" s="199">
        <f>S247*H247</f>
        <v>0</v>
      </c>
      <c r="U247" s="36"/>
      <c r="V247" s="36"/>
      <c r="W247" s="36"/>
      <c r="X247" s="36"/>
      <c r="Y247" s="36"/>
      <c r="Z247" s="36"/>
      <c r="AA247" s="36"/>
      <c r="AB247" s="36"/>
      <c r="AC247" s="36"/>
      <c r="AD247" s="36"/>
      <c r="AE247" s="36"/>
      <c r="AR247" s="200" t="s">
        <v>227</v>
      </c>
      <c r="AT247" s="200" t="s">
        <v>137</v>
      </c>
      <c r="AU247" s="200" t="s">
        <v>83</v>
      </c>
      <c r="AY247" s="19" t="s">
        <v>134</v>
      </c>
      <c r="BE247" s="201">
        <f>IF(N247="základní",J247,0)</f>
        <v>0</v>
      </c>
      <c r="BF247" s="201">
        <f>IF(N247="snížená",J247,0)</f>
        <v>0</v>
      </c>
      <c r="BG247" s="201">
        <f>IF(N247="zákl. přenesená",J247,0)</f>
        <v>0</v>
      </c>
      <c r="BH247" s="201">
        <f>IF(N247="sníž. přenesená",J247,0)</f>
        <v>0</v>
      </c>
      <c r="BI247" s="201">
        <f>IF(N247="nulová",J247,0)</f>
        <v>0</v>
      </c>
      <c r="BJ247" s="19" t="s">
        <v>81</v>
      </c>
      <c r="BK247" s="201">
        <f>ROUND(I247*H247,2)</f>
        <v>0</v>
      </c>
      <c r="BL247" s="19" t="s">
        <v>227</v>
      </c>
      <c r="BM247" s="200" t="s">
        <v>443</v>
      </c>
    </row>
    <row r="248" spans="1:65" s="12" customFormat="1" ht="22.9" customHeight="1">
      <c r="B248" s="173"/>
      <c r="C248" s="174"/>
      <c r="D248" s="175" t="s">
        <v>72</v>
      </c>
      <c r="E248" s="187" t="s">
        <v>444</v>
      </c>
      <c r="F248" s="187" t="s">
        <v>445</v>
      </c>
      <c r="G248" s="174"/>
      <c r="H248" s="174"/>
      <c r="I248" s="177"/>
      <c r="J248" s="188">
        <f>BK248</f>
        <v>0</v>
      </c>
      <c r="K248" s="174"/>
      <c r="L248" s="179"/>
      <c r="M248" s="180"/>
      <c r="N248" s="181"/>
      <c r="O248" s="181"/>
      <c r="P248" s="182">
        <f>SUM(P249:P253)</f>
        <v>0</v>
      </c>
      <c r="Q248" s="181"/>
      <c r="R248" s="182">
        <f>SUM(R249:R253)</f>
        <v>6.4110199999999999E-3</v>
      </c>
      <c r="S248" s="181"/>
      <c r="T248" s="183">
        <f>SUM(T249:T253)</f>
        <v>0</v>
      </c>
      <c r="AR248" s="184" t="s">
        <v>83</v>
      </c>
      <c r="AT248" s="185" t="s">
        <v>72</v>
      </c>
      <c r="AU248" s="185" t="s">
        <v>81</v>
      </c>
      <c r="AY248" s="184" t="s">
        <v>134</v>
      </c>
      <c r="BK248" s="186">
        <f>SUM(BK249:BK253)</f>
        <v>0</v>
      </c>
    </row>
    <row r="249" spans="1:65" s="2" customFormat="1" ht="21.4" customHeight="1">
      <c r="A249" s="36"/>
      <c r="B249" s="37"/>
      <c r="C249" s="189" t="s">
        <v>446</v>
      </c>
      <c r="D249" s="189" t="s">
        <v>137</v>
      </c>
      <c r="E249" s="190" t="s">
        <v>447</v>
      </c>
      <c r="F249" s="191" t="s">
        <v>448</v>
      </c>
      <c r="G249" s="192" t="s">
        <v>140</v>
      </c>
      <c r="H249" s="193">
        <v>13.936999999999999</v>
      </c>
      <c r="I249" s="194"/>
      <c r="J249" s="195">
        <f>ROUND(I249*H249,2)</f>
        <v>0</v>
      </c>
      <c r="K249" s="191" t="s">
        <v>141</v>
      </c>
      <c r="L249" s="41"/>
      <c r="M249" s="196" t="s">
        <v>19</v>
      </c>
      <c r="N249" s="197" t="s">
        <v>44</v>
      </c>
      <c r="O249" s="66"/>
      <c r="P249" s="198">
        <f>O249*H249</f>
        <v>0</v>
      </c>
      <c r="Q249" s="198">
        <v>2.0000000000000001E-4</v>
      </c>
      <c r="R249" s="198">
        <f>Q249*H249</f>
        <v>2.7874000000000002E-3</v>
      </c>
      <c r="S249" s="198">
        <v>0</v>
      </c>
      <c r="T249" s="199">
        <f>S249*H249</f>
        <v>0</v>
      </c>
      <c r="U249" s="36"/>
      <c r="V249" s="36"/>
      <c r="W249" s="36"/>
      <c r="X249" s="36"/>
      <c r="Y249" s="36"/>
      <c r="Z249" s="36"/>
      <c r="AA249" s="36"/>
      <c r="AB249" s="36"/>
      <c r="AC249" s="36"/>
      <c r="AD249" s="36"/>
      <c r="AE249" s="36"/>
      <c r="AR249" s="200" t="s">
        <v>227</v>
      </c>
      <c r="AT249" s="200" t="s">
        <v>137</v>
      </c>
      <c r="AU249" s="200" t="s">
        <v>83</v>
      </c>
      <c r="AY249" s="19" t="s">
        <v>134</v>
      </c>
      <c r="BE249" s="201">
        <f>IF(N249="základní",J249,0)</f>
        <v>0</v>
      </c>
      <c r="BF249" s="201">
        <f>IF(N249="snížená",J249,0)</f>
        <v>0</v>
      </c>
      <c r="BG249" s="201">
        <f>IF(N249="zákl. přenesená",J249,0)</f>
        <v>0</v>
      </c>
      <c r="BH249" s="201">
        <f>IF(N249="sníž. přenesená",J249,0)</f>
        <v>0</v>
      </c>
      <c r="BI249" s="201">
        <f>IF(N249="nulová",J249,0)</f>
        <v>0</v>
      </c>
      <c r="BJ249" s="19" t="s">
        <v>81</v>
      </c>
      <c r="BK249" s="201">
        <f>ROUND(I249*H249,2)</f>
        <v>0</v>
      </c>
      <c r="BL249" s="19" t="s">
        <v>227</v>
      </c>
      <c r="BM249" s="200" t="s">
        <v>449</v>
      </c>
    </row>
    <row r="250" spans="1:65" s="13" customFormat="1">
      <c r="B250" s="206"/>
      <c r="C250" s="207"/>
      <c r="D250" s="202" t="s">
        <v>146</v>
      </c>
      <c r="E250" s="208" t="s">
        <v>19</v>
      </c>
      <c r="F250" s="209" t="s">
        <v>151</v>
      </c>
      <c r="G250" s="207"/>
      <c r="H250" s="210">
        <v>5.26</v>
      </c>
      <c r="I250" s="211"/>
      <c r="J250" s="207"/>
      <c r="K250" s="207"/>
      <c r="L250" s="212"/>
      <c r="M250" s="213"/>
      <c r="N250" s="214"/>
      <c r="O250" s="214"/>
      <c r="P250" s="214"/>
      <c r="Q250" s="214"/>
      <c r="R250" s="214"/>
      <c r="S250" s="214"/>
      <c r="T250" s="215"/>
      <c r="AT250" s="216" t="s">
        <v>146</v>
      </c>
      <c r="AU250" s="216" t="s">
        <v>83</v>
      </c>
      <c r="AV250" s="13" t="s">
        <v>83</v>
      </c>
      <c r="AW250" s="13" t="s">
        <v>35</v>
      </c>
      <c r="AX250" s="13" t="s">
        <v>73</v>
      </c>
      <c r="AY250" s="216" t="s">
        <v>134</v>
      </c>
    </row>
    <row r="251" spans="1:65" s="13" customFormat="1">
      <c r="B251" s="206"/>
      <c r="C251" s="207"/>
      <c r="D251" s="202" t="s">
        <v>146</v>
      </c>
      <c r="E251" s="208" t="s">
        <v>19</v>
      </c>
      <c r="F251" s="209" t="s">
        <v>192</v>
      </c>
      <c r="G251" s="207"/>
      <c r="H251" s="210">
        <v>8.6769999999999996</v>
      </c>
      <c r="I251" s="211"/>
      <c r="J251" s="207"/>
      <c r="K251" s="207"/>
      <c r="L251" s="212"/>
      <c r="M251" s="213"/>
      <c r="N251" s="214"/>
      <c r="O251" s="214"/>
      <c r="P251" s="214"/>
      <c r="Q251" s="214"/>
      <c r="R251" s="214"/>
      <c r="S251" s="214"/>
      <c r="T251" s="215"/>
      <c r="AT251" s="216" t="s">
        <v>146</v>
      </c>
      <c r="AU251" s="216" t="s">
        <v>83</v>
      </c>
      <c r="AV251" s="13" t="s">
        <v>83</v>
      </c>
      <c r="AW251" s="13" t="s">
        <v>35</v>
      </c>
      <c r="AX251" s="13" t="s">
        <v>73</v>
      </c>
      <c r="AY251" s="216" t="s">
        <v>134</v>
      </c>
    </row>
    <row r="252" spans="1:65" s="14" customFormat="1">
      <c r="B252" s="217"/>
      <c r="C252" s="218"/>
      <c r="D252" s="202" t="s">
        <v>146</v>
      </c>
      <c r="E252" s="219" t="s">
        <v>19</v>
      </c>
      <c r="F252" s="220" t="s">
        <v>172</v>
      </c>
      <c r="G252" s="218"/>
      <c r="H252" s="221">
        <v>13.936999999999999</v>
      </c>
      <c r="I252" s="222"/>
      <c r="J252" s="218"/>
      <c r="K252" s="218"/>
      <c r="L252" s="223"/>
      <c r="M252" s="224"/>
      <c r="N252" s="225"/>
      <c r="O252" s="225"/>
      <c r="P252" s="225"/>
      <c r="Q252" s="225"/>
      <c r="R252" s="225"/>
      <c r="S252" s="225"/>
      <c r="T252" s="226"/>
      <c r="AT252" s="227" t="s">
        <v>146</v>
      </c>
      <c r="AU252" s="227" t="s">
        <v>83</v>
      </c>
      <c r="AV252" s="14" t="s">
        <v>142</v>
      </c>
      <c r="AW252" s="14" t="s">
        <v>35</v>
      </c>
      <c r="AX252" s="14" t="s">
        <v>81</v>
      </c>
      <c r="AY252" s="227" t="s">
        <v>134</v>
      </c>
    </row>
    <row r="253" spans="1:65" s="2" customFormat="1" ht="42.6" customHeight="1">
      <c r="A253" s="36"/>
      <c r="B253" s="37"/>
      <c r="C253" s="189" t="s">
        <v>450</v>
      </c>
      <c r="D253" s="189" t="s">
        <v>137</v>
      </c>
      <c r="E253" s="190" t="s">
        <v>451</v>
      </c>
      <c r="F253" s="191" t="s">
        <v>452</v>
      </c>
      <c r="G253" s="192" t="s">
        <v>140</v>
      </c>
      <c r="H253" s="193">
        <v>13.936999999999999</v>
      </c>
      <c r="I253" s="194"/>
      <c r="J253" s="195">
        <f>ROUND(I253*H253,2)</f>
        <v>0</v>
      </c>
      <c r="K253" s="191" t="s">
        <v>141</v>
      </c>
      <c r="L253" s="41"/>
      <c r="M253" s="196" t="s">
        <v>19</v>
      </c>
      <c r="N253" s="197" t="s">
        <v>44</v>
      </c>
      <c r="O253" s="66"/>
      <c r="P253" s="198">
        <f>O253*H253</f>
        <v>0</v>
      </c>
      <c r="Q253" s="198">
        <v>2.5999999999999998E-4</v>
      </c>
      <c r="R253" s="198">
        <f>Q253*H253</f>
        <v>3.6236199999999997E-3</v>
      </c>
      <c r="S253" s="198">
        <v>0</v>
      </c>
      <c r="T253" s="199">
        <f>S253*H253</f>
        <v>0</v>
      </c>
      <c r="U253" s="36"/>
      <c r="V253" s="36"/>
      <c r="W253" s="36"/>
      <c r="X253" s="36"/>
      <c r="Y253" s="36"/>
      <c r="Z253" s="36"/>
      <c r="AA253" s="36"/>
      <c r="AB253" s="36"/>
      <c r="AC253" s="36"/>
      <c r="AD253" s="36"/>
      <c r="AE253" s="36"/>
      <c r="AR253" s="200" t="s">
        <v>227</v>
      </c>
      <c r="AT253" s="200" t="s">
        <v>137</v>
      </c>
      <c r="AU253" s="200" t="s">
        <v>83</v>
      </c>
      <c r="AY253" s="19" t="s">
        <v>134</v>
      </c>
      <c r="BE253" s="201">
        <f>IF(N253="základní",J253,0)</f>
        <v>0</v>
      </c>
      <c r="BF253" s="201">
        <f>IF(N253="snížená",J253,0)</f>
        <v>0</v>
      </c>
      <c r="BG253" s="201">
        <f>IF(N253="zákl. přenesená",J253,0)</f>
        <v>0</v>
      </c>
      <c r="BH253" s="201">
        <f>IF(N253="sníž. přenesená",J253,0)</f>
        <v>0</v>
      </c>
      <c r="BI253" s="201">
        <f>IF(N253="nulová",J253,0)</f>
        <v>0</v>
      </c>
      <c r="BJ253" s="19" t="s">
        <v>81</v>
      </c>
      <c r="BK253" s="201">
        <f>ROUND(I253*H253,2)</f>
        <v>0</v>
      </c>
      <c r="BL253" s="19" t="s">
        <v>227</v>
      </c>
      <c r="BM253" s="200" t="s">
        <v>453</v>
      </c>
    </row>
    <row r="254" spans="1:65" s="12" customFormat="1" ht="25.9" customHeight="1">
      <c r="B254" s="173"/>
      <c r="C254" s="174"/>
      <c r="D254" s="175" t="s">
        <v>72</v>
      </c>
      <c r="E254" s="176" t="s">
        <v>454</v>
      </c>
      <c r="F254" s="176" t="s">
        <v>455</v>
      </c>
      <c r="G254" s="174"/>
      <c r="H254" s="174"/>
      <c r="I254" s="177"/>
      <c r="J254" s="178">
        <f>BK254</f>
        <v>0</v>
      </c>
      <c r="K254" s="174"/>
      <c r="L254" s="179"/>
      <c r="M254" s="180"/>
      <c r="N254" s="181"/>
      <c r="O254" s="181"/>
      <c r="P254" s="182">
        <f>P255+P257</f>
        <v>0</v>
      </c>
      <c r="Q254" s="181"/>
      <c r="R254" s="182">
        <f>R255+R257</f>
        <v>0</v>
      </c>
      <c r="S254" s="181"/>
      <c r="T254" s="183">
        <f>T255+T257</f>
        <v>0</v>
      </c>
      <c r="AR254" s="184" t="s">
        <v>161</v>
      </c>
      <c r="AT254" s="185" t="s">
        <v>72</v>
      </c>
      <c r="AU254" s="185" t="s">
        <v>73</v>
      </c>
      <c r="AY254" s="184" t="s">
        <v>134</v>
      </c>
      <c r="BK254" s="186">
        <f>BK255+BK257</f>
        <v>0</v>
      </c>
    </row>
    <row r="255" spans="1:65" s="12" customFormat="1" ht="22.9" customHeight="1">
      <c r="B255" s="173"/>
      <c r="C255" s="174"/>
      <c r="D255" s="175" t="s">
        <v>72</v>
      </c>
      <c r="E255" s="187" t="s">
        <v>456</v>
      </c>
      <c r="F255" s="187" t="s">
        <v>457</v>
      </c>
      <c r="G255" s="174"/>
      <c r="H255" s="174"/>
      <c r="I255" s="177"/>
      <c r="J255" s="188">
        <f>BK255</f>
        <v>0</v>
      </c>
      <c r="K255" s="174"/>
      <c r="L255" s="179"/>
      <c r="M255" s="180"/>
      <c r="N255" s="181"/>
      <c r="O255" s="181"/>
      <c r="P255" s="182">
        <f>P256</f>
        <v>0</v>
      </c>
      <c r="Q255" s="181"/>
      <c r="R255" s="182">
        <f>R256</f>
        <v>0</v>
      </c>
      <c r="S255" s="181"/>
      <c r="T255" s="183">
        <f>T256</f>
        <v>0</v>
      </c>
      <c r="AR255" s="184" t="s">
        <v>161</v>
      </c>
      <c r="AT255" s="185" t="s">
        <v>72</v>
      </c>
      <c r="AU255" s="185" t="s">
        <v>81</v>
      </c>
      <c r="AY255" s="184" t="s">
        <v>134</v>
      </c>
      <c r="BK255" s="186">
        <f>BK256</f>
        <v>0</v>
      </c>
    </row>
    <row r="256" spans="1:65" s="2" customFormat="1" ht="15" customHeight="1">
      <c r="A256" s="36"/>
      <c r="B256" s="37"/>
      <c r="C256" s="189" t="s">
        <v>458</v>
      </c>
      <c r="D256" s="189" t="s">
        <v>137</v>
      </c>
      <c r="E256" s="190" t="s">
        <v>459</v>
      </c>
      <c r="F256" s="191" t="s">
        <v>457</v>
      </c>
      <c r="G256" s="192" t="s">
        <v>349</v>
      </c>
      <c r="H256" s="259"/>
      <c r="I256" s="194"/>
      <c r="J256" s="195">
        <f>ROUND(I256*H256,2)</f>
        <v>0</v>
      </c>
      <c r="K256" s="191" t="s">
        <v>141</v>
      </c>
      <c r="L256" s="41"/>
      <c r="M256" s="196" t="s">
        <v>19</v>
      </c>
      <c r="N256" s="197" t="s">
        <v>44</v>
      </c>
      <c r="O256" s="66"/>
      <c r="P256" s="198">
        <f>O256*H256</f>
        <v>0</v>
      </c>
      <c r="Q256" s="198">
        <v>0</v>
      </c>
      <c r="R256" s="198">
        <f>Q256*H256</f>
        <v>0</v>
      </c>
      <c r="S256" s="198">
        <v>0</v>
      </c>
      <c r="T256" s="199">
        <f>S256*H256</f>
        <v>0</v>
      </c>
      <c r="U256" s="36"/>
      <c r="V256" s="36"/>
      <c r="W256" s="36"/>
      <c r="X256" s="36"/>
      <c r="Y256" s="36"/>
      <c r="Z256" s="36"/>
      <c r="AA256" s="36"/>
      <c r="AB256" s="36"/>
      <c r="AC256" s="36"/>
      <c r="AD256" s="36"/>
      <c r="AE256" s="36"/>
      <c r="AR256" s="200" t="s">
        <v>460</v>
      </c>
      <c r="AT256" s="200" t="s">
        <v>137</v>
      </c>
      <c r="AU256" s="200" t="s">
        <v>83</v>
      </c>
      <c r="AY256" s="19" t="s">
        <v>134</v>
      </c>
      <c r="BE256" s="201">
        <f>IF(N256="základní",J256,0)</f>
        <v>0</v>
      </c>
      <c r="BF256" s="201">
        <f>IF(N256="snížená",J256,0)</f>
        <v>0</v>
      </c>
      <c r="BG256" s="201">
        <f>IF(N256="zákl. přenesená",J256,0)</f>
        <v>0</v>
      </c>
      <c r="BH256" s="201">
        <f>IF(N256="sníž. přenesená",J256,0)</f>
        <v>0</v>
      </c>
      <c r="BI256" s="201">
        <f>IF(N256="nulová",J256,0)</f>
        <v>0</v>
      </c>
      <c r="BJ256" s="19" t="s">
        <v>81</v>
      </c>
      <c r="BK256" s="201">
        <f>ROUND(I256*H256,2)</f>
        <v>0</v>
      </c>
      <c r="BL256" s="19" t="s">
        <v>460</v>
      </c>
      <c r="BM256" s="200" t="s">
        <v>461</v>
      </c>
    </row>
    <row r="257" spans="1:65" s="12" customFormat="1" ht="22.9" customHeight="1">
      <c r="B257" s="173"/>
      <c r="C257" s="174"/>
      <c r="D257" s="175" t="s">
        <v>72</v>
      </c>
      <c r="E257" s="187" t="s">
        <v>462</v>
      </c>
      <c r="F257" s="187" t="s">
        <v>463</v>
      </c>
      <c r="G257" s="174"/>
      <c r="H257" s="174"/>
      <c r="I257" s="177"/>
      <c r="J257" s="188">
        <f>BK257</f>
        <v>0</v>
      </c>
      <c r="K257" s="174"/>
      <c r="L257" s="179"/>
      <c r="M257" s="180"/>
      <c r="N257" s="181"/>
      <c r="O257" s="181"/>
      <c r="P257" s="182">
        <f>P258</f>
        <v>0</v>
      </c>
      <c r="Q257" s="181"/>
      <c r="R257" s="182">
        <f>R258</f>
        <v>0</v>
      </c>
      <c r="S257" s="181"/>
      <c r="T257" s="183">
        <f>T258</f>
        <v>0</v>
      </c>
      <c r="AR257" s="184" t="s">
        <v>161</v>
      </c>
      <c r="AT257" s="185" t="s">
        <v>72</v>
      </c>
      <c r="AU257" s="185" t="s">
        <v>81</v>
      </c>
      <c r="AY257" s="184" t="s">
        <v>134</v>
      </c>
      <c r="BK257" s="186">
        <f>BK258</f>
        <v>0</v>
      </c>
    </row>
    <row r="258" spans="1:65" s="2" customFormat="1" ht="15" customHeight="1">
      <c r="A258" s="36"/>
      <c r="B258" s="37"/>
      <c r="C258" s="189" t="s">
        <v>464</v>
      </c>
      <c r="D258" s="189" t="s">
        <v>137</v>
      </c>
      <c r="E258" s="190" t="s">
        <v>465</v>
      </c>
      <c r="F258" s="191" t="s">
        <v>466</v>
      </c>
      <c r="G258" s="192" t="s">
        <v>349</v>
      </c>
      <c r="H258" s="259"/>
      <c r="I258" s="194"/>
      <c r="J258" s="195">
        <f>ROUND(I258*H258,2)</f>
        <v>0</v>
      </c>
      <c r="K258" s="191" t="s">
        <v>141</v>
      </c>
      <c r="L258" s="41"/>
      <c r="M258" s="260" t="s">
        <v>19</v>
      </c>
      <c r="N258" s="261" t="s">
        <v>44</v>
      </c>
      <c r="O258" s="262"/>
      <c r="P258" s="263">
        <f>O258*H258</f>
        <v>0</v>
      </c>
      <c r="Q258" s="263">
        <v>0</v>
      </c>
      <c r="R258" s="263">
        <f>Q258*H258</f>
        <v>0</v>
      </c>
      <c r="S258" s="263">
        <v>0</v>
      </c>
      <c r="T258" s="264">
        <f>S258*H258</f>
        <v>0</v>
      </c>
      <c r="U258" s="36"/>
      <c r="V258" s="36"/>
      <c r="W258" s="36"/>
      <c r="X258" s="36"/>
      <c r="Y258" s="36"/>
      <c r="Z258" s="36"/>
      <c r="AA258" s="36"/>
      <c r="AB258" s="36"/>
      <c r="AC258" s="36"/>
      <c r="AD258" s="36"/>
      <c r="AE258" s="36"/>
      <c r="AR258" s="200" t="s">
        <v>460</v>
      </c>
      <c r="AT258" s="200" t="s">
        <v>137</v>
      </c>
      <c r="AU258" s="200" t="s">
        <v>83</v>
      </c>
      <c r="AY258" s="19" t="s">
        <v>134</v>
      </c>
      <c r="BE258" s="201">
        <f>IF(N258="základní",J258,0)</f>
        <v>0</v>
      </c>
      <c r="BF258" s="201">
        <f>IF(N258="snížená",J258,0)</f>
        <v>0</v>
      </c>
      <c r="BG258" s="201">
        <f>IF(N258="zákl. přenesená",J258,0)</f>
        <v>0</v>
      </c>
      <c r="BH258" s="201">
        <f>IF(N258="sníž. přenesená",J258,0)</f>
        <v>0</v>
      </c>
      <c r="BI258" s="201">
        <f>IF(N258="nulová",J258,0)</f>
        <v>0</v>
      </c>
      <c r="BJ258" s="19" t="s">
        <v>81</v>
      </c>
      <c r="BK258" s="201">
        <f>ROUND(I258*H258,2)</f>
        <v>0</v>
      </c>
      <c r="BL258" s="19" t="s">
        <v>460</v>
      </c>
      <c r="BM258" s="200" t="s">
        <v>467</v>
      </c>
    </row>
    <row r="259" spans="1:65" s="2" customFormat="1" ht="6.95" customHeight="1">
      <c r="A259" s="36"/>
      <c r="B259" s="49"/>
      <c r="C259" s="50"/>
      <c r="D259" s="50"/>
      <c r="E259" s="50"/>
      <c r="F259" s="50"/>
      <c r="G259" s="50"/>
      <c r="H259" s="50"/>
      <c r="I259" s="138"/>
      <c r="J259" s="50"/>
      <c r="K259" s="50"/>
      <c r="L259" s="41"/>
      <c r="M259" s="36"/>
      <c r="O259" s="36"/>
      <c r="P259" s="36"/>
      <c r="Q259" s="36"/>
      <c r="R259" s="36"/>
      <c r="S259" s="36"/>
      <c r="T259" s="36"/>
      <c r="U259" s="36"/>
      <c r="V259" s="36"/>
      <c r="W259" s="36"/>
      <c r="X259" s="36"/>
      <c r="Y259" s="36"/>
      <c r="Z259" s="36"/>
      <c r="AA259" s="36"/>
      <c r="AB259" s="36"/>
      <c r="AC259" s="36"/>
      <c r="AD259" s="36"/>
      <c r="AE259" s="36"/>
    </row>
  </sheetData>
  <sheetProtection algorithmName="SHA-512" hashValue="SxU0Ek1bJfFSgVvXy9UyX8YjM3FcNQglqQO/X35gkVMrLDlLLSSrexw1Zv9VWiGaB1Dmr+LlgDEzvf8lOIb3bQ==" saltValue="dfArUhLJRiuqoLt0l3kiSAZmNV2uJBpkBdDJJVNSmPLP5BAsxpKMR5d7V59obCcJTYpNfJQ4+c3iZuc4d6V5KA==" spinCount="100000" sheet="1" objects="1" scenarios="1" formatColumns="0" formatRows="0" autoFilter="0"/>
  <autoFilter ref="C100:K258"/>
  <mergeCells count="9">
    <mergeCell ref="E50:H50"/>
    <mergeCell ref="E91:H91"/>
    <mergeCell ref="E93:H93"/>
    <mergeCell ref="L2:V2"/>
    <mergeCell ref="E7:H7"/>
    <mergeCell ref="E9:H9"/>
    <mergeCell ref="E18:H18"/>
    <mergeCell ref="E27:H27"/>
    <mergeCell ref="E48:H48"/>
  </mergeCells>
  <printOptions horizontalCentered="1"/>
  <pageMargins left="0.39370078740157483" right="0.39370078740157483" top="0.39370078740157483" bottom="0.39370078740157483" header="0" footer="0"/>
  <pageSetup paperSize="9" scale="9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0"/>
  <sheetViews>
    <sheetView showGridLines="0" workbookViewId="0"/>
  </sheetViews>
  <sheetFormatPr defaultRowHeight="11.25"/>
  <cols>
    <col min="1" max="1" width="7.1640625" style="1" customWidth="1"/>
    <col min="2" max="2" width="1.5" style="1" customWidth="1"/>
    <col min="3" max="3" width="3.5" style="1" customWidth="1"/>
    <col min="4" max="4" width="3.6640625" style="1" customWidth="1"/>
    <col min="5" max="5" width="14.6640625" style="1" customWidth="1"/>
    <col min="6" max="6" width="43.5" style="1" customWidth="1"/>
    <col min="7" max="7" width="6" style="1" customWidth="1"/>
    <col min="8" max="8" width="9.83203125" style="1" customWidth="1"/>
    <col min="9" max="9" width="17.33203125" style="103"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03"/>
      <c r="L2" s="370"/>
      <c r="M2" s="370"/>
      <c r="N2" s="370"/>
      <c r="O2" s="370"/>
      <c r="P2" s="370"/>
      <c r="Q2" s="370"/>
      <c r="R2" s="370"/>
      <c r="S2" s="370"/>
      <c r="T2" s="370"/>
      <c r="U2" s="370"/>
      <c r="V2" s="370"/>
      <c r="AT2" s="19" t="s">
        <v>86</v>
      </c>
    </row>
    <row r="3" spans="1:46" s="1" customFormat="1" ht="6.95" customHeight="1">
      <c r="B3" s="104"/>
      <c r="C3" s="105"/>
      <c r="D3" s="105"/>
      <c r="E3" s="105"/>
      <c r="F3" s="105"/>
      <c r="G3" s="105"/>
      <c r="H3" s="105"/>
      <c r="I3" s="106"/>
      <c r="J3" s="105"/>
      <c r="K3" s="105"/>
      <c r="L3" s="22"/>
      <c r="AT3" s="19" t="s">
        <v>83</v>
      </c>
    </row>
    <row r="4" spans="1:46" s="1" customFormat="1" ht="24.95" customHeight="1">
      <c r="B4" s="22"/>
      <c r="D4" s="107" t="s">
        <v>90</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23.85" customHeight="1">
      <c r="B7" s="22"/>
      <c r="E7" s="386" t="str">
        <f>'Rekapitulace stavby'!K6</f>
        <v>Stavební úpravy sociálního zařízení v objektu ISŠT Mělník - internát, stravovací provoz, admin. část a tělocvična</v>
      </c>
      <c r="F7" s="387"/>
      <c r="G7" s="387"/>
      <c r="H7" s="387"/>
      <c r="I7" s="103"/>
      <c r="L7" s="22"/>
    </row>
    <row r="8" spans="1:46" s="2" customFormat="1" ht="12" customHeight="1">
      <c r="A8" s="36"/>
      <c r="B8" s="41"/>
      <c r="C8" s="36"/>
      <c r="D8" s="109" t="s">
        <v>91</v>
      </c>
      <c r="E8" s="36"/>
      <c r="F8" s="36"/>
      <c r="G8" s="36"/>
      <c r="H8" s="36"/>
      <c r="I8" s="110"/>
      <c r="J8" s="36"/>
      <c r="K8" s="36"/>
      <c r="L8" s="111"/>
      <c r="S8" s="36"/>
      <c r="T8" s="36"/>
      <c r="U8" s="36"/>
      <c r="V8" s="36"/>
      <c r="W8" s="36"/>
      <c r="X8" s="36"/>
      <c r="Y8" s="36"/>
      <c r="Z8" s="36"/>
      <c r="AA8" s="36"/>
      <c r="AB8" s="36"/>
      <c r="AC8" s="36"/>
      <c r="AD8" s="36"/>
      <c r="AE8" s="36"/>
    </row>
    <row r="9" spans="1:46" s="2" customFormat="1" ht="15" customHeight="1">
      <c r="A9" s="36"/>
      <c r="B9" s="41"/>
      <c r="C9" s="36"/>
      <c r="D9" s="36"/>
      <c r="E9" s="388" t="s">
        <v>468</v>
      </c>
      <c r="F9" s="389"/>
      <c r="G9" s="389"/>
      <c r="H9" s="389"/>
      <c r="I9" s="110"/>
      <c r="J9" s="36"/>
      <c r="K9" s="36"/>
      <c r="L9" s="111"/>
      <c r="S9" s="36"/>
      <c r="T9" s="36"/>
      <c r="U9" s="36"/>
      <c r="V9" s="36"/>
      <c r="W9" s="36"/>
      <c r="X9" s="36"/>
      <c r="Y9" s="36"/>
      <c r="Z9" s="36"/>
      <c r="AA9" s="36"/>
      <c r="AB9" s="36"/>
      <c r="AC9" s="36"/>
      <c r="AD9" s="36"/>
      <c r="AE9" s="36"/>
    </row>
    <row r="10" spans="1:46" s="2" customFormat="1">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24. 6. 2019</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27</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28</v>
      </c>
      <c r="F15" s="36"/>
      <c r="G15" s="36"/>
      <c r="H15" s="36"/>
      <c r="I15" s="113" t="s">
        <v>29</v>
      </c>
      <c r="J15" s="112" t="s">
        <v>30</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31</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3" t="s">
        <v>29</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33</v>
      </c>
      <c r="E20" s="36"/>
      <c r="F20" s="36"/>
      <c r="G20" s="36"/>
      <c r="H20" s="36"/>
      <c r="I20" s="113" t="s">
        <v>26</v>
      </c>
      <c r="J20" s="112" t="str">
        <f>IF('Rekapitulace stavby'!AN16="","",'Rekapitulace stavby'!AN16)</f>
        <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tr">
        <f>IF('Rekapitulace stavby'!E17="","",'Rekapitulace stavby'!E17)</f>
        <v xml:space="preserve"> </v>
      </c>
      <c r="F21" s="36"/>
      <c r="G21" s="36"/>
      <c r="H21" s="36"/>
      <c r="I21" s="113" t="s">
        <v>29</v>
      </c>
      <c r="J21" s="112" t="str">
        <f>IF('Rekapitulace stavby'!AN17="","",'Rekapitulace stavby'!AN17)</f>
        <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36</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29</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37</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5" customHeight="1">
      <c r="A27" s="115"/>
      <c r="B27" s="116"/>
      <c r="C27" s="115"/>
      <c r="D27" s="115"/>
      <c r="E27" s="392" t="s">
        <v>19</v>
      </c>
      <c r="F27" s="392"/>
      <c r="G27" s="392"/>
      <c r="H27" s="392"/>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110"/>
      <c r="J30" s="122">
        <f>ROUND(J95,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4" t="s">
        <v>40</v>
      </c>
      <c r="J32" s="123" t="s">
        <v>42</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43</v>
      </c>
      <c r="E33" s="109" t="s">
        <v>44</v>
      </c>
      <c r="F33" s="126">
        <f>ROUND((SUM(BE95:BE159)),  2)</f>
        <v>0</v>
      </c>
      <c r="G33" s="36"/>
      <c r="H33" s="36"/>
      <c r="I33" s="127">
        <v>0.21</v>
      </c>
      <c r="J33" s="126">
        <f>ROUND(((SUM(BE95:BE159))*I33),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45</v>
      </c>
      <c r="F34" s="126">
        <f>ROUND((SUM(BF95:BF159)),  2)</f>
        <v>0</v>
      </c>
      <c r="G34" s="36"/>
      <c r="H34" s="36"/>
      <c r="I34" s="127">
        <v>0.15</v>
      </c>
      <c r="J34" s="126">
        <f>ROUND(((SUM(BF95:BF159))*I34),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46</v>
      </c>
      <c r="F35" s="126">
        <f>ROUND((SUM(BG95:BG159)),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47</v>
      </c>
      <c r="F36" s="126">
        <f>ROUND((SUM(BH95:BH159)),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48</v>
      </c>
      <c r="F37" s="126">
        <f>ROUND((SUM(BI95:BI159)),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49</v>
      </c>
      <c r="E39" s="130"/>
      <c r="F39" s="130"/>
      <c r="G39" s="131" t="s">
        <v>50</v>
      </c>
      <c r="H39" s="132" t="s">
        <v>51</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23.85" customHeight="1">
      <c r="A48" s="36"/>
      <c r="B48" s="37"/>
      <c r="C48" s="38"/>
      <c r="D48" s="38"/>
      <c r="E48" s="384" t="str">
        <f>E7</f>
        <v>Stavební úpravy sociálního zařízení v objektu ISŠT Mělník - internát, stravovací provoz, admin. část a tělocvična</v>
      </c>
      <c r="F48" s="385"/>
      <c r="G48" s="385"/>
      <c r="H48" s="385"/>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5" customHeight="1">
      <c r="A50" s="36"/>
      <c r="B50" s="37"/>
      <c r="C50" s="38"/>
      <c r="D50" s="38"/>
      <c r="E50" s="362" t="str">
        <f>E9</f>
        <v>SO 02 - Venkovní rampa</v>
      </c>
      <c r="F50" s="383"/>
      <c r="G50" s="383"/>
      <c r="H50" s="383"/>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Mělník</v>
      </c>
      <c r="G52" s="38"/>
      <c r="H52" s="38"/>
      <c r="I52" s="113" t="s">
        <v>23</v>
      </c>
      <c r="J52" s="61" t="str">
        <f>IF(J12="","",J12)</f>
        <v>24. 6. 2019</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4.85" customHeight="1">
      <c r="A54" s="36"/>
      <c r="B54" s="37"/>
      <c r="C54" s="31" t="s">
        <v>25</v>
      </c>
      <c r="D54" s="38"/>
      <c r="E54" s="38"/>
      <c r="F54" s="29" t="str">
        <f>E15</f>
        <v>Integrovaná střední škola technická Mělník, p.o.</v>
      </c>
      <c r="G54" s="38"/>
      <c r="H54" s="38"/>
      <c r="I54" s="113" t="s">
        <v>33</v>
      </c>
      <c r="J54" s="34" t="str">
        <f>E21</f>
        <v xml:space="preserve"> </v>
      </c>
      <c r="K54" s="38"/>
      <c r="L54" s="111"/>
      <c r="S54" s="36"/>
      <c r="T54" s="36"/>
      <c r="U54" s="36"/>
      <c r="V54" s="36"/>
      <c r="W54" s="36"/>
      <c r="X54" s="36"/>
      <c r="Y54" s="36"/>
      <c r="Z54" s="36"/>
      <c r="AA54" s="36"/>
      <c r="AB54" s="36"/>
      <c r="AC54" s="36"/>
      <c r="AD54" s="36"/>
      <c r="AE54" s="36"/>
    </row>
    <row r="55" spans="1:47" s="2" customFormat="1" ht="14.85" customHeight="1">
      <c r="A55" s="36"/>
      <c r="B55" s="37"/>
      <c r="C55" s="31" t="s">
        <v>31</v>
      </c>
      <c r="D55" s="38"/>
      <c r="E55" s="38"/>
      <c r="F55" s="29" t="str">
        <f>IF(E18="","",E18)</f>
        <v>Vyplň údaj</v>
      </c>
      <c r="G55" s="38"/>
      <c r="H55" s="38"/>
      <c r="I55" s="113" t="s">
        <v>36</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94</v>
      </c>
      <c r="D57" s="143"/>
      <c r="E57" s="143"/>
      <c r="F57" s="143"/>
      <c r="G57" s="143"/>
      <c r="H57" s="143"/>
      <c r="I57" s="144"/>
      <c r="J57" s="145" t="s">
        <v>95</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71</v>
      </c>
      <c r="D59" s="38"/>
      <c r="E59" s="38"/>
      <c r="F59" s="38"/>
      <c r="G59" s="38"/>
      <c r="H59" s="38"/>
      <c r="I59" s="110"/>
      <c r="J59" s="79">
        <f>J95</f>
        <v>0</v>
      </c>
      <c r="K59" s="38"/>
      <c r="L59" s="111"/>
      <c r="S59" s="36"/>
      <c r="T59" s="36"/>
      <c r="U59" s="36"/>
      <c r="V59" s="36"/>
      <c r="W59" s="36"/>
      <c r="X59" s="36"/>
      <c r="Y59" s="36"/>
      <c r="Z59" s="36"/>
      <c r="AA59" s="36"/>
      <c r="AB59" s="36"/>
      <c r="AC59" s="36"/>
      <c r="AD59" s="36"/>
      <c r="AE59" s="36"/>
      <c r="AU59" s="19" t="s">
        <v>96</v>
      </c>
    </row>
    <row r="60" spans="1:47" s="9" customFormat="1" ht="24.95" customHeight="1">
      <c r="B60" s="147"/>
      <c r="C60" s="148"/>
      <c r="D60" s="149" t="s">
        <v>97</v>
      </c>
      <c r="E60" s="150"/>
      <c r="F60" s="150"/>
      <c r="G60" s="150"/>
      <c r="H60" s="150"/>
      <c r="I60" s="151"/>
      <c r="J60" s="152">
        <f>J96</f>
        <v>0</v>
      </c>
      <c r="K60" s="148"/>
      <c r="L60" s="153"/>
    </row>
    <row r="61" spans="1:47" s="10" customFormat="1" ht="19.899999999999999" customHeight="1">
      <c r="B61" s="154"/>
      <c r="C61" s="155"/>
      <c r="D61" s="156" t="s">
        <v>469</v>
      </c>
      <c r="E61" s="157"/>
      <c r="F61" s="157"/>
      <c r="G61" s="157"/>
      <c r="H61" s="157"/>
      <c r="I61" s="158"/>
      <c r="J61" s="159">
        <f>J97</f>
        <v>0</v>
      </c>
      <c r="K61" s="155"/>
      <c r="L61" s="160"/>
    </row>
    <row r="62" spans="1:47" s="10" customFormat="1" ht="19.899999999999999" customHeight="1">
      <c r="B62" s="154"/>
      <c r="C62" s="155"/>
      <c r="D62" s="156" t="s">
        <v>470</v>
      </c>
      <c r="E62" s="157"/>
      <c r="F62" s="157"/>
      <c r="G62" s="157"/>
      <c r="H62" s="157"/>
      <c r="I62" s="158"/>
      <c r="J62" s="159">
        <f>J111</f>
        <v>0</v>
      </c>
      <c r="K62" s="155"/>
      <c r="L62" s="160"/>
    </row>
    <row r="63" spans="1:47" s="10" customFormat="1" ht="19.899999999999999" customHeight="1">
      <c r="B63" s="154"/>
      <c r="C63" s="155"/>
      <c r="D63" s="156" t="s">
        <v>471</v>
      </c>
      <c r="E63" s="157"/>
      <c r="F63" s="157"/>
      <c r="G63" s="157"/>
      <c r="H63" s="157"/>
      <c r="I63" s="158"/>
      <c r="J63" s="159">
        <f>J114</f>
        <v>0</v>
      </c>
      <c r="K63" s="155"/>
      <c r="L63" s="160"/>
    </row>
    <row r="64" spans="1:47" s="10" customFormat="1" ht="19.899999999999999" customHeight="1">
      <c r="B64" s="154"/>
      <c r="C64" s="155"/>
      <c r="D64" s="156" t="s">
        <v>472</v>
      </c>
      <c r="E64" s="157"/>
      <c r="F64" s="157"/>
      <c r="G64" s="157"/>
      <c r="H64" s="157"/>
      <c r="I64" s="158"/>
      <c r="J64" s="159">
        <f>J123</f>
        <v>0</v>
      </c>
      <c r="K64" s="155"/>
      <c r="L64" s="160"/>
    </row>
    <row r="65" spans="1:31" s="10" customFormat="1" ht="19.899999999999999" customHeight="1">
      <c r="B65" s="154"/>
      <c r="C65" s="155"/>
      <c r="D65" s="156" t="s">
        <v>473</v>
      </c>
      <c r="E65" s="157"/>
      <c r="F65" s="157"/>
      <c r="G65" s="157"/>
      <c r="H65" s="157"/>
      <c r="I65" s="158"/>
      <c r="J65" s="159">
        <f>J125</f>
        <v>0</v>
      </c>
      <c r="K65" s="155"/>
      <c r="L65" s="160"/>
    </row>
    <row r="66" spans="1:31" s="10" customFormat="1" ht="19.899999999999999" customHeight="1">
      <c r="B66" s="154"/>
      <c r="C66" s="155"/>
      <c r="D66" s="156" t="s">
        <v>102</v>
      </c>
      <c r="E66" s="157"/>
      <c r="F66" s="157"/>
      <c r="G66" s="157"/>
      <c r="H66" s="157"/>
      <c r="I66" s="158"/>
      <c r="J66" s="159">
        <f>J128</f>
        <v>0</v>
      </c>
      <c r="K66" s="155"/>
      <c r="L66" s="160"/>
    </row>
    <row r="67" spans="1:31" s="10" customFormat="1" ht="19.899999999999999" customHeight="1">
      <c r="B67" s="154"/>
      <c r="C67" s="155"/>
      <c r="D67" s="156" t="s">
        <v>103</v>
      </c>
      <c r="E67" s="157"/>
      <c r="F67" s="157"/>
      <c r="G67" s="157"/>
      <c r="H67" s="157"/>
      <c r="I67" s="158"/>
      <c r="J67" s="159">
        <f>J130</f>
        <v>0</v>
      </c>
      <c r="K67" s="155"/>
      <c r="L67" s="160"/>
    </row>
    <row r="68" spans="1:31" s="10" customFormat="1" ht="19.899999999999999" customHeight="1">
      <c r="B68" s="154"/>
      <c r="C68" s="155"/>
      <c r="D68" s="156" t="s">
        <v>104</v>
      </c>
      <c r="E68" s="157"/>
      <c r="F68" s="157"/>
      <c r="G68" s="157"/>
      <c r="H68" s="157"/>
      <c r="I68" s="158"/>
      <c r="J68" s="159">
        <f>J139</f>
        <v>0</v>
      </c>
      <c r="K68" s="155"/>
      <c r="L68" s="160"/>
    </row>
    <row r="69" spans="1:31" s="10" customFormat="1" ht="19.899999999999999" customHeight="1">
      <c r="B69" s="154"/>
      <c r="C69" s="155"/>
      <c r="D69" s="156" t="s">
        <v>105</v>
      </c>
      <c r="E69" s="157"/>
      <c r="F69" s="157"/>
      <c r="G69" s="157"/>
      <c r="H69" s="157"/>
      <c r="I69" s="158"/>
      <c r="J69" s="159">
        <f>J145</f>
        <v>0</v>
      </c>
      <c r="K69" s="155"/>
      <c r="L69" s="160"/>
    </row>
    <row r="70" spans="1:31" s="9" customFormat="1" ht="24.95" customHeight="1">
      <c r="B70" s="147"/>
      <c r="C70" s="148"/>
      <c r="D70" s="149" t="s">
        <v>106</v>
      </c>
      <c r="E70" s="150"/>
      <c r="F70" s="150"/>
      <c r="G70" s="150"/>
      <c r="H70" s="150"/>
      <c r="I70" s="151"/>
      <c r="J70" s="152">
        <f>J148</f>
        <v>0</v>
      </c>
      <c r="K70" s="148"/>
      <c r="L70" s="153"/>
    </row>
    <row r="71" spans="1:31" s="10" customFormat="1" ht="19.899999999999999" customHeight="1">
      <c r="B71" s="154"/>
      <c r="C71" s="155"/>
      <c r="D71" s="156" t="s">
        <v>474</v>
      </c>
      <c r="E71" s="157"/>
      <c r="F71" s="157"/>
      <c r="G71" s="157"/>
      <c r="H71" s="157"/>
      <c r="I71" s="158"/>
      <c r="J71" s="159">
        <f>J149</f>
        <v>0</v>
      </c>
      <c r="K71" s="155"/>
      <c r="L71" s="160"/>
    </row>
    <row r="72" spans="1:31" s="9" customFormat="1" ht="24.95" customHeight="1">
      <c r="B72" s="147"/>
      <c r="C72" s="148"/>
      <c r="D72" s="149" t="s">
        <v>116</v>
      </c>
      <c r="E72" s="150"/>
      <c r="F72" s="150"/>
      <c r="G72" s="150"/>
      <c r="H72" s="150"/>
      <c r="I72" s="151"/>
      <c r="J72" s="152">
        <f>J153</f>
        <v>0</v>
      </c>
      <c r="K72" s="148"/>
      <c r="L72" s="153"/>
    </row>
    <row r="73" spans="1:31" s="10" customFormat="1" ht="19.899999999999999" customHeight="1">
      <c r="B73" s="154"/>
      <c r="C73" s="155"/>
      <c r="D73" s="156" t="s">
        <v>475</v>
      </c>
      <c r="E73" s="157"/>
      <c r="F73" s="157"/>
      <c r="G73" s="157"/>
      <c r="H73" s="157"/>
      <c r="I73" s="158"/>
      <c r="J73" s="159">
        <f>J154</f>
        <v>0</v>
      </c>
      <c r="K73" s="155"/>
      <c r="L73" s="160"/>
    </row>
    <row r="74" spans="1:31" s="10" customFormat="1" ht="19.899999999999999" customHeight="1">
      <c r="B74" s="154"/>
      <c r="C74" s="155"/>
      <c r="D74" s="156" t="s">
        <v>117</v>
      </c>
      <c r="E74" s="157"/>
      <c r="F74" s="157"/>
      <c r="G74" s="157"/>
      <c r="H74" s="157"/>
      <c r="I74" s="158"/>
      <c r="J74" s="159">
        <f>J156</f>
        <v>0</v>
      </c>
      <c r="K74" s="155"/>
      <c r="L74" s="160"/>
    </row>
    <row r="75" spans="1:31" s="10" customFormat="1" ht="19.899999999999999" customHeight="1">
      <c r="B75" s="154"/>
      <c r="C75" s="155"/>
      <c r="D75" s="156" t="s">
        <v>118</v>
      </c>
      <c r="E75" s="157"/>
      <c r="F75" s="157"/>
      <c r="G75" s="157"/>
      <c r="H75" s="157"/>
      <c r="I75" s="158"/>
      <c r="J75" s="159">
        <f>J158</f>
        <v>0</v>
      </c>
      <c r="K75" s="155"/>
      <c r="L75" s="160"/>
    </row>
    <row r="76" spans="1:31" s="2" customFormat="1" ht="21.75" customHeight="1">
      <c r="A76" s="36"/>
      <c r="B76" s="37"/>
      <c r="C76" s="38"/>
      <c r="D76" s="38"/>
      <c r="E76" s="38"/>
      <c r="F76" s="38"/>
      <c r="G76" s="38"/>
      <c r="H76" s="38"/>
      <c r="I76" s="110"/>
      <c r="J76" s="38"/>
      <c r="K76" s="38"/>
      <c r="L76" s="111"/>
      <c r="S76" s="36"/>
      <c r="T76" s="36"/>
      <c r="U76" s="36"/>
      <c r="V76" s="36"/>
      <c r="W76" s="36"/>
      <c r="X76" s="36"/>
      <c r="Y76" s="36"/>
      <c r="Z76" s="36"/>
      <c r="AA76" s="36"/>
      <c r="AB76" s="36"/>
      <c r="AC76" s="36"/>
      <c r="AD76" s="36"/>
      <c r="AE76" s="36"/>
    </row>
    <row r="77" spans="1:31" s="2" customFormat="1" ht="6.95" customHeight="1">
      <c r="A77" s="36"/>
      <c r="B77" s="49"/>
      <c r="C77" s="50"/>
      <c r="D77" s="50"/>
      <c r="E77" s="50"/>
      <c r="F77" s="50"/>
      <c r="G77" s="50"/>
      <c r="H77" s="50"/>
      <c r="I77" s="138"/>
      <c r="J77" s="50"/>
      <c r="K77" s="50"/>
      <c r="L77" s="111"/>
      <c r="S77" s="36"/>
      <c r="T77" s="36"/>
      <c r="U77" s="36"/>
      <c r="V77" s="36"/>
      <c r="W77" s="36"/>
      <c r="X77" s="36"/>
      <c r="Y77" s="36"/>
      <c r="Z77" s="36"/>
      <c r="AA77" s="36"/>
      <c r="AB77" s="36"/>
      <c r="AC77" s="36"/>
      <c r="AD77" s="36"/>
      <c r="AE77" s="36"/>
    </row>
    <row r="81" spans="1:63" s="2" customFormat="1" ht="6.95" customHeight="1">
      <c r="A81" s="36"/>
      <c r="B81" s="51"/>
      <c r="C81" s="52"/>
      <c r="D81" s="52"/>
      <c r="E81" s="52"/>
      <c r="F81" s="52"/>
      <c r="G81" s="52"/>
      <c r="H81" s="52"/>
      <c r="I81" s="141"/>
      <c r="J81" s="52"/>
      <c r="K81" s="52"/>
      <c r="L81" s="111"/>
      <c r="S81" s="36"/>
      <c r="T81" s="36"/>
      <c r="U81" s="36"/>
      <c r="V81" s="36"/>
      <c r="W81" s="36"/>
      <c r="X81" s="36"/>
      <c r="Y81" s="36"/>
      <c r="Z81" s="36"/>
      <c r="AA81" s="36"/>
      <c r="AB81" s="36"/>
      <c r="AC81" s="36"/>
      <c r="AD81" s="36"/>
      <c r="AE81" s="36"/>
    </row>
    <row r="82" spans="1:63" s="2" customFormat="1" ht="24.95" customHeight="1">
      <c r="A82" s="36"/>
      <c r="B82" s="37"/>
      <c r="C82" s="25" t="s">
        <v>119</v>
      </c>
      <c r="D82" s="38"/>
      <c r="E82" s="38"/>
      <c r="F82" s="38"/>
      <c r="G82" s="38"/>
      <c r="H82" s="38"/>
      <c r="I82" s="110"/>
      <c r="J82" s="38"/>
      <c r="K82" s="38"/>
      <c r="L82" s="111"/>
      <c r="S82" s="36"/>
      <c r="T82" s="36"/>
      <c r="U82" s="36"/>
      <c r="V82" s="36"/>
      <c r="W82" s="36"/>
      <c r="X82" s="36"/>
      <c r="Y82" s="36"/>
      <c r="Z82" s="36"/>
      <c r="AA82" s="36"/>
      <c r="AB82" s="36"/>
      <c r="AC82" s="36"/>
      <c r="AD82" s="36"/>
      <c r="AE82" s="36"/>
    </row>
    <row r="83" spans="1:63" s="2" customFormat="1" ht="6.95" customHeight="1">
      <c r="A83" s="36"/>
      <c r="B83" s="37"/>
      <c r="C83" s="38"/>
      <c r="D83" s="38"/>
      <c r="E83" s="38"/>
      <c r="F83" s="38"/>
      <c r="G83" s="38"/>
      <c r="H83" s="38"/>
      <c r="I83" s="110"/>
      <c r="J83" s="38"/>
      <c r="K83" s="38"/>
      <c r="L83" s="111"/>
      <c r="S83" s="36"/>
      <c r="T83" s="36"/>
      <c r="U83" s="36"/>
      <c r="V83" s="36"/>
      <c r="W83" s="36"/>
      <c r="X83" s="36"/>
      <c r="Y83" s="36"/>
      <c r="Z83" s="36"/>
      <c r="AA83" s="36"/>
      <c r="AB83" s="36"/>
      <c r="AC83" s="36"/>
      <c r="AD83" s="36"/>
      <c r="AE83" s="36"/>
    </row>
    <row r="84" spans="1:63" s="2" customFormat="1" ht="12" customHeight="1">
      <c r="A84" s="36"/>
      <c r="B84" s="37"/>
      <c r="C84" s="31" t="s">
        <v>16</v>
      </c>
      <c r="D84" s="38"/>
      <c r="E84" s="38"/>
      <c r="F84" s="38"/>
      <c r="G84" s="38"/>
      <c r="H84" s="38"/>
      <c r="I84" s="110"/>
      <c r="J84" s="38"/>
      <c r="K84" s="38"/>
      <c r="L84" s="111"/>
      <c r="S84" s="36"/>
      <c r="T84" s="36"/>
      <c r="U84" s="36"/>
      <c r="V84" s="36"/>
      <c r="W84" s="36"/>
      <c r="X84" s="36"/>
      <c r="Y84" s="36"/>
      <c r="Z84" s="36"/>
      <c r="AA84" s="36"/>
      <c r="AB84" s="36"/>
      <c r="AC84" s="36"/>
      <c r="AD84" s="36"/>
      <c r="AE84" s="36"/>
    </row>
    <row r="85" spans="1:63" s="2" customFormat="1" ht="23.85" customHeight="1">
      <c r="A85" s="36"/>
      <c r="B85" s="37"/>
      <c r="C85" s="38"/>
      <c r="D85" s="38"/>
      <c r="E85" s="384" t="str">
        <f>E7</f>
        <v>Stavební úpravy sociálního zařízení v objektu ISŠT Mělník - internát, stravovací provoz, admin. část a tělocvična</v>
      </c>
      <c r="F85" s="385"/>
      <c r="G85" s="385"/>
      <c r="H85" s="385"/>
      <c r="I85" s="110"/>
      <c r="J85" s="38"/>
      <c r="K85" s="38"/>
      <c r="L85" s="111"/>
      <c r="S85" s="36"/>
      <c r="T85" s="36"/>
      <c r="U85" s="36"/>
      <c r="V85" s="36"/>
      <c r="W85" s="36"/>
      <c r="X85" s="36"/>
      <c r="Y85" s="36"/>
      <c r="Z85" s="36"/>
      <c r="AA85" s="36"/>
      <c r="AB85" s="36"/>
      <c r="AC85" s="36"/>
      <c r="AD85" s="36"/>
      <c r="AE85" s="36"/>
    </row>
    <row r="86" spans="1:63" s="2" customFormat="1" ht="12" customHeight="1">
      <c r="A86" s="36"/>
      <c r="B86" s="37"/>
      <c r="C86" s="31" t="s">
        <v>91</v>
      </c>
      <c r="D86" s="38"/>
      <c r="E86" s="38"/>
      <c r="F86" s="38"/>
      <c r="G86" s="38"/>
      <c r="H86" s="38"/>
      <c r="I86" s="110"/>
      <c r="J86" s="38"/>
      <c r="K86" s="38"/>
      <c r="L86" s="111"/>
      <c r="S86" s="36"/>
      <c r="T86" s="36"/>
      <c r="U86" s="36"/>
      <c r="V86" s="36"/>
      <c r="W86" s="36"/>
      <c r="X86" s="36"/>
      <c r="Y86" s="36"/>
      <c r="Z86" s="36"/>
      <c r="AA86" s="36"/>
      <c r="AB86" s="36"/>
      <c r="AC86" s="36"/>
      <c r="AD86" s="36"/>
      <c r="AE86" s="36"/>
    </row>
    <row r="87" spans="1:63" s="2" customFormat="1" ht="15" customHeight="1">
      <c r="A87" s="36"/>
      <c r="B87" s="37"/>
      <c r="C87" s="38"/>
      <c r="D87" s="38"/>
      <c r="E87" s="362" t="str">
        <f>E9</f>
        <v>SO 02 - Venkovní rampa</v>
      </c>
      <c r="F87" s="383"/>
      <c r="G87" s="383"/>
      <c r="H87" s="383"/>
      <c r="I87" s="110"/>
      <c r="J87" s="38"/>
      <c r="K87" s="38"/>
      <c r="L87" s="111"/>
      <c r="S87" s="36"/>
      <c r="T87" s="36"/>
      <c r="U87" s="36"/>
      <c r="V87" s="36"/>
      <c r="W87" s="36"/>
      <c r="X87" s="36"/>
      <c r="Y87" s="36"/>
      <c r="Z87" s="36"/>
      <c r="AA87" s="36"/>
      <c r="AB87" s="36"/>
      <c r="AC87" s="36"/>
      <c r="AD87" s="36"/>
      <c r="AE87" s="36"/>
    </row>
    <row r="88" spans="1:63" s="2" customFormat="1" ht="6.95" customHeight="1">
      <c r="A88" s="36"/>
      <c r="B88" s="37"/>
      <c r="C88" s="38"/>
      <c r="D88" s="38"/>
      <c r="E88" s="38"/>
      <c r="F88" s="38"/>
      <c r="G88" s="38"/>
      <c r="H88" s="38"/>
      <c r="I88" s="110"/>
      <c r="J88" s="38"/>
      <c r="K88" s="38"/>
      <c r="L88" s="111"/>
      <c r="S88" s="36"/>
      <c r="T88" s="36"/>
      <c r="U88" s="36"/>
      <c r="V88" s="36"/>
      <c r="W88" s="36"/>
      <c r="X88" s="36"/>
      <c r="Y88" s="36"/>
      <c r="Z88" s="36"/>
      <c r="AA88" s="36"/>
      <c r="AB88" s="36"/>
      <c r="AC88" s="36"/>
      <c r="AD88" s="36"/>
      <c r="AE88" s="36"/>
    </row>
    <row r="89" spans="1:63" s="2" customFormat="1" ht="12" customHeight="1">
      <c r="A89" s="36"/>
      <c r="B89" s="37"/>
      <c r="C89" s="31" t="s">
        <v>21</v>
      </c>
      <c r="D89" s="38"/>
      <c r="E89" s="38"/>
      <c r="F89" s="29" t="str">
        <f>F12</f>
        <v>Mělník</v>
      </c>
      <c r="G89" s="38"/>
      <c r="H89" s="38"/>
      <c r="I89" s="113" t="s">
        <v>23</v>
      </c>
      <c r="J89" s="61" t="str">
        <f>IF(J12="","",J12)</f>
        <v>24. 6. 2019</v>
      </c>
      <c r="K89" s="38"/>
      <c r="L89" s="111"/>
      <c r="S89" s="36"/>
      <c r="T89" s="36"/>
      <c r="U89" s="36"/>
      <c r="V89" s="36"/>
      <c r="W89" s="36"/>
      <c r="X89" s="36"/>
      <c r="Y89" s="36"/>
      <c r="Z89" s="36"/>
      <c r="AA89" s="36"/>
      <c r="AB89" s="36"/>
      <c r="AC89" s="36"/>
      <c r="AD89" s="36"/>
      <c r="AE89" s="36"/>
    </row>
    <row r="90" spans="1:63" s="2" customFormat="1" ht="6.95" customHeight="1">
      <c r="A90" s="36"/>
      <c r="B90" s="37"/>
      <c r="C90" s="38"/>
      <c r="D90" s="38"/>
      <c r="E90" s="38"/>
      <c r="F90" s="38"/>
      <c r="G90" s="38"/>
      <c r="H90" s="38"/>
      <c r="I90" s="110"/>
      <c r="J90" s="38"/>
      <c r="K90" s="38"/>
      <c r="L90" s="111"/>
      <c r="S90" s="36"/>
      <c r="T90" s="36"/>
      <c r="U90" s="36"/>
      <c r="V90" s="36"/>
      <c r="W90" s="36"/>
      <c r="X90" s="36"/>
      <c r="Y90" s="36"/>
      <c r="Z90" s="36"/>
      <c r="AA90" s="36"/>
      <c r="AB90" s="36"/>
      <c r="AC90" s="36"/>
      <c r="AD90" s="36"/>
      <c r="AE90" s="36"/>
    </row>
    <row r="91" spans="1:63" s="2" customFormat="1" ht="14.85" customHeight="1">
      <c r="A91" s="36"/>
      <c r="B91" s="37"/>
      <c r="C91" s="31" t="s">
        <v>25</v>
      </c>
      <c r="D91" s="38"/>
      <c r="E91" s="38"/>
      <c r="F91" s="29" t="str">
        <f>E15</f>
        <v>Integrovaná střední škola technická Mělník, p.o.</v>
      </c>
      <c r="G91" s="38"/>
      <c r="H91" s="38"/>
      <c r="I91" s="113" t="s">
        <v>33</v>
      </c>
      <c r="J91" s="34" t="str">
        <f>E21</f>
        <v xml:space="preserve"> </v>
      </c>
      <c r="K91" s="38"/>
      <c r="L91" s="111"/>
      <c r="S91" s="36"/>
      <c r="T91" s="36"/>
      <c r="U91" s="36"/>
      <c r="V91" s="36"/>
      <c r="W91" s="36"/>
      <c r="X91" s="36"/>
      <c r="Y91" s="36"/>
      <c r="Z91" s="36"/>
      <c r="AA91" s="36"/>
      <c r="AB91" s="36"/>
      <c r="AC91" s="36"/>
      <c r="AD91" s="36"/>
      <c r="AE91" s="36"/>
    </row>
    <row r="92" spans="1:63" s="2" customFormat="1" ht="14.85" customHeight="1">
      <c r="A92" s="36"/>
      <c r="B92" s="37"/>
      <c r="C92" s="31" t="s">
        <v>31</v>
      </c>
      <c r="D92" s="38"/>
      <c r="E92" s="38"/>
      <c r="F92" s="29" t="str">
        <f>IF(E18="","",E18)</f>
        <v>Vyplň údaj</v>
      </c>
      <c r="G92" s="38"/>
      <c r="H92" s="38"/>
      <c r="I92" s="113" t="s">
        <v>36</v>
      </c>
      <c r="J92" s="34" t="str">
        <f>E24</f>
        <v xml:space="preserve"> </v>
      </c>
      <c r="K92" s="38"/>
      <c r="L92" s="111"/>
      <c r="S92" s="36"/>
      <c r="T92" s="36"/>
      <c r="U92" s="36"/>
      <c r="V92" s="36"/>
      <c r="W92" s="36"/>
      <c r="X92" s="36"/>
      <c r="Y92" s="36"/>
      <c r="Z92" s="36"/>
      <c r="AA92" s="36"/>
      <c r="AB92" s="36"/>
      <c r="AC92" s="36"/>
      <c r="AD92" s="36"/>
      <c r="AE92" s="36"/>
    </row>
    <row r="93" spans="1:63" s="2" customFormat="1" ht="10.35" customHeight="1">
      <c r="A93" s="36"/>
      <c r="B93" s="37"/>
      <c r="C93" s="38"/>
      <c r="D93" s="38"/>
      <c r="E93" s="38"/>
      <c r="F93" s="38"/>
      <c r="G93" s="38"/>
      <c r="H93" s="38"/>
      <c r="I93" s="110"/>
      <c r="J93" s="38"/>
      <c r="K93" s="38"/>
      <c r="L93" s="111"/>
      <c r="S93" s="36"/>
      <c r="T93" s="36"/>
      <c r="U93" s="36"/>
      <c r="V93" s="36"/>
      <c r="W93" s="36"/>
      <c r="X93" s="36"/>
      <c r="Y93" s="36"/>
      <c r="Z93" s="36"/>
      <c r="AA93" s="36"/>
      <c r="AB93" s="36"/>
      <c r="AC93" s="36"/>
      <c r="AD93" s="36"/>
      <c r="AE93" s="36"/>
    </row>
    <row r="94" spans="1:63" s="11" customFormat="1" ht="29.25" customHeight="1">
      <c r="A94" s="161"/>
      <c r="B94" s="162"/>
      <c r="C94" s="163" t="s">
        <v>120</v>
      </c>
      <c r="D94" s="164" t="s">
        <v>58</v>
      </c>
      <c r="E94" s="164" t="s">
        <v>54</v>
      </c>
      <c r="F94" s="164" t="s">
        <v>55</v>
      </c>
      <c r="G94" s="164" t="s">
        <v>121</v>
      </c>
      <c r="H94" s="164" t="s">
        <v>122</v>
      </c>
      <c r="I94" s="165" t="s">
        <v>123</v>
      </c>
      <c r="J94" s="164" t="s">
        <v>95</v>
      </c>
      <c r="K94" s="166" t="s">
        <v>124</v>
      </c>
      <c r="L94" s="167"/>
      <c r="M94" s="70" t="s">
        <v>19</v>
      </c>
      <c r="N94" s="71" t="s">
        <v>43</v>
      </c>
      <c r="O94" s="71" t="s">
        <v>125</v>
      </c>
      <c r="P94" s="71" t="s">
        <v>126</v>
      </c>
      <c r="Q94" s="71" t="s">
        <v>127</v>
      </c>
      <c r="R94" s="71" t="s">
        <v>128</v>
      </c>
      <c r="S94" s="71" t="s">
        <v>129</v>
      </c>
      <c r="T94" s="72" t="s">
        <v>130</v>
      </c>
      <c r="U94" s="161"/>
      <c r="V94" s="161"/>
      <c r="W94" s="161"/>
      <c r="X94" s="161"/>
      <c r="Y94" s="161"/>
      <c r="Z94" s="161"/>
      <c r="AA94" s="161"/>
      <c r="AB94" s="161"/>
      <c r="AC94" s="161"/>
      <c r="AD94" s="161"/>
      <c r="AE94" s="161"/>
    </row>
    <row r="95" spans="1:63" s="2" customFormat="1" ht="22.9" customHeight="1">
      <c r="A95" s="36"/>
      <c r="B95" s="37"/>
      <c r="C95" s="77" t="s">
        <v>131</v>
      </c>
      <c r="D95" s="38"/>
      <c r="E95" s="38"/>
      <c r="F95" s="38"/>
      <c r="G95" s="38"/>
      <c r="H95" s="38"/>
      <c r="I95" s="110"/>
      <c r="J95" s="168">
        <f>BK95</f>
        <v>0</v>
      </c>
      <c r="K95" s="38"/>
      <c r="L95" s="41"/>
      <c r="M95" s="73"/>
      <c r="N95" s="169"/>
      <c r="O95" s="74"/>
      <c r="P95" s="170">
        <f>P96+P148+P153</f>
        <v>0</v>
      </c>
      <c r="Q95" s="74"/>
      <c r="R95" s="170">
        <f>R96+R148+R153</f>
        <v>4.1369173899999998</v>
      </c>
      <c r="S95" s="74"/>
      <c r="T95" s="171">
        <f>T96+T148+T153</f>
        <v>0.95686000000000004</v>
      </c>
      <c r="U95" s="36"/>
      <c r="V95" s="36"/>
      <c r="W95" s="36"/>
      <c r="X95" s="36"/>
      <c r="Y95" s="36"/>
      <c r="Z95" s="36"/>
      <c r="AA95" s="36"/>
      <c r="AB95" s="36"/>
      <c r="AC95" s="36"/>
      <c r="AD95" s="36"/>
      <c r="AE95" s="36"/>
      <c r="AT95" s="19" t="s">
        <v>72</v>
      </c>
      <c r="AU95" s="19" t="s">
        <v>96</v>
      </c>
      <c r="BK95" s="172">
        <f>BK96+BK148+BK153</f>
        <v>0</v>
      </c>
    </row>
    <row r="96" spans="1:63" s="12" customFormat="1" ht="25.9" customHeight="1">
      <c r="B96" s="173"/>
      <c r="C96" s="174"/>
      <c r="D96" s="175" t="s">
        <v>72</v>
      </c>
      <c r="E96" s="176" t="s">
        <v>132</v>
      </c>
      <c r="F96" s="176" t="s">
        <v>133</v>
      </c>
      <c r="G96" s="174"/>
      <c r="H96" s="174"/>
      <c r="I96" s="177"/>
      <c r="J96" s="178">
        <f>BK96</f>
        <v>0</v>
      </c>
      <c r="K96" s="174"/>
      <c r="L96" s="179"/>
      <c r="M96" s="180"/>
      <c r="N96" s="181"/>
      <c r="O96" s="181"/>
      <c r="P96" s="182">
        <f>P97+P111+P114+P123+P125+P128+P130+P139+P145</f>
        <v>0</v>
      </c>
      <c r="Q96" s="181"/>
      <c r="R96" s="182">
        <f>R97+R111+R114+R123+R125+R128+R130+R139+R145</f>
        <v>4.1369173899999998</v>
      </c>
      <c r="S96" s="181"/>
      <c r="T96" s="183">
        <f>T97+T111+T114+T123+T125+T128+T130+T139+T145</f>
        <v>0.95686000000000004</v>
      </c>
      <c r="AR96" s="184" t="s">
        <v>81</v>
      </c>
      <c r="AT96" s="185" t="s">
        <v>72</v>
      </c>
      <c r="AU96" s="185" t="s">
        <v>73</v>
      </c>
      <c r="AY96" s="184" t="s">
        <v>134</v>
      </c>
      <c r="BK96" s="186">
        <f>BK97+BK111+BK114+BK123+BK125+BK128+BK130+BK139+BK145</f>
        <v>0</v>
      </c>
    </row>
    <row r="97" spans="1:65" s="12" customFormat="1" ht="22.9" customHeight="1">
      <c r="B97" s="173"/>
      <c r="C97" s="174"/>
      <c r="D97" s="175" t="s">
        <v>72</v>
      </c>
      <c r="E97" s="187" t="s">
        <v>81</v>
      </c>
      <c r="F97" s="187" t="s">
        <v>476</v>
      </c>
      <c r="G97" s="174"/>
      <c r="H97" s="174"/>
      <c r="I97" s="177"/>
      <c r="J97" s="188">
        <f>BK97</f>
        <v>0</v>
      </c>
      <c r="K97" s="174"/>
      <c r="L97" s="179"/>
      <c r="M97" s="180"/>
      <c r="N97" s="181"/>
      <c r="O97" s="181"/>
      <c r="P97" s="182">
        <f>SUM(P98:P110)</f>
        <v>0</v>
      </c>
      <c r="Q97" s="181"/>
      <c r="R97" s="182">
        <f>SUM(R98:R110)</f>
        <v>0</v>
      </c>
      <c r="S97" s="181"/>
      <c r="T97" s="183">
        <f>SUM(T98:T110)</f>
        <v>0</v>
      </c>
      <c r="AR97" s="184" t="s">
        <v>81</v>
      </c>
      <c r="AT97" s="185" t="s">
        <v>72</v>
      </c>
      <c r="AU97" s="185" t="s">
        <v>81</v>
      </c>
      <c r="AY97" s="184" t="s">
        <v>134</v>
      </c>
      <c r="BK97" s="186">
        <f>SUM(BK98:BK110)</f>
        <v>0</v>
      </c>
    </row>
    <row r="98" spans="1:65" s="2" customFormat="1" ht="42.6" customHeight="1">
      <c r="A98" s="36"/>
      <c r="B98" s="37"/>
      <c r="C98" s="189" t="s">
        <v>81</v>
      </c>
      <c r="D98" s="189" t="s">
        <v>137</v>
      </c>
      <c r="E98" s="190" t="s">
        <v>477</v>
      </c>
      <c r="F98" s="191" t="s">
        <v>478</v>
      </c>
      <c r="G98" s="192" t="s">
        <v>202</v>
      </c>
      <c r="H98" s="193">
        <v>1.155</v>
      </c>
      <c r="I98" s="194"/>
      <c r="J98" s="195">
        <f>ROUND(I98*H98,2)</f>
        <v>0</v>
      </c>
      <c r="K98" s="191" t="s">
        <v>141</v>
      </c>
      <c r="L98" s="41"/>
      <c r="M98" s="196" t="s">
        <v>19</v>
      </c>
      <c r="N98" s="197" t="s">
        <v>44</v>
      </c>
      <c r="O98" s="66"/>
      <c r="P98" s="198">
        <f>O98*H98</f>
        <v>0</v>
      </c>
      <c r="Q98" s="198">
        <v>0</v>
      </c>
      <c r="R98" s="198">
        <f>Q98*H98</f>
        <v>0</v>
      </c>
      <c r="S98" s="198">
        <v>0</v>
      </c>
      <c r="T98" s="199">
        <f>S98*H98</f>
        <v>0</v>
      </c>
      <c r="U98" s="36"/>
      <c r="V98" s="36"/>
      <c r="W98" s="36"/>
      <c r="X98" s="36"/>
      <c r="Y98" s="36"/>
      <c r="Z98" s="36"/>
      <c r="AA98" s="36"/>
      <c r="AB98" s="36"/>
      <c r="AC98" s="36"/>
      <c r="AD98" s="36"/>
      <c r="AE98" s="36"/>
      <c r="AR98" s="200" t="s">
        <v>142</v>
      </c>
      <c r="AT98" s="200" t="s">
        <v>137</v>
      </c>
      <c r="AU98" s="200" t="s">
        <v>83</v>
      </c>
      <c r="AY98" s="19" t="s">
        <v>134</v>
      </c>
      <c r="BE98" s="201">
        <f>IF(N98="základní",J98,0)</f>
        <v>0</v>
      </c>
      <c r="BF98" s="201">
        <f>IF(N98="snížená",J98,0)</f>
        <v>0</v>
      </c>
      <c r="BG98" s="201">
        <f>IF(N98="zákl. přenesená",J98,0)</f>
        <v>0</v>
      </c>
      <c r="BH98" s="201">
        <f>IF(N98="sníž. přenesená",J98,0)</f>
        <v>0</v>
      </c>
      <c r="BI98" s="201">
        <f>IF(N98="nulová",J98,0)</f>
        <v>0</v>
      </c>
      <c r="BJ98" s="19" t="s">
        <v>81</v>
      </c>
      <c r="BK98" s="201">
        <f>ROUND(I98*H98,2)</f>
        <v>0</v>
      </c>
      <c r="BL98" s="19" t="s">
        <v>142</v>
      </c>
      <c r="BM98" s="200" t="s">
        <v>479</v>
      </c>
    </row>
    <row r="99" spans="1:65" s="2" customFormat="1" ht="78">
      <c r="A99" s="36"/>
      <c r="B99" s="37"/>
      <c r="C99" s="38"/>
      <c r="D99" s="202" t="s">
        <v>144</v>
      </c>
      <c r="E99" s="38"/>
      <c r="F99" s="203" t="s">
        <v>480</v>
      </c>
      <c r="G99" s="38"/>
      <c r="H99" s="38"/>
      <c r="I99" s="110"/>
      <c r="J99" s="38"/>
      <c r="K99" s="38"/>
      <c r="L99" s="41"/>
      <c r="M99" s="204"/>
      <c r="N99" s="205"/>
      <c r="O99" s="66"/>
      <c r="P99" s="66"/>
      <c r="Q99" s="66"/>
      <c r="R99" s="66"/>
      <c r="S99" s="66"/>
      <c r="T99" s="67"/>
      <c r="U99" s="36"/>
      <c r="V99" s="36"/>
      <c r="W99" s="36"/>
      <c r="X99" s="36"/>
      <c r="Y99" s="36"/>
      <c r="Z99" s="36"/>
      <c r="AA99" s="36"/>
      <c r="AB99" s="36"/>
      <c r="AC99" s="36"/>
      <c r="AD99" s="36"/>
      <c r="AE99" s="36"/>
      <c r="AT99" s="19" t="s">
        <v>144</v>
      </c>
      <c r="AU99" s="19" t="s">
        <v>83</v>
      </c>
    </row>
    <row r="100" spans="1:65" s="13" customFormat="1">
      <c r="B100" s="206"/>
      <c r="C100" s="207"/>
      <c r="D100" s="202" t="s">
        <v>146</v>
      </c>
      <c r="E100" s="208" t="s">
        <v>19</v>
      </c>
      <c r="F100" s="209" t="s">
        <v>481</v>
      </c>
      <c r="G100" s="207"/>
      <c r="H100" s="210">
        <v>1.155</v>
      </c>
      <c r="I100" s="211"/>
      <c r="J100" s="207"/>
      <c r="K100" s="207"/>
      <c r="L100" s="212"/>
      <c r="M100" s="213"/>
      <c r="N100" s="214"/>
      <c r="O100" s="214"/>
      <c r="P100" s="214"/>
      <c r="Q100" s="214"/>
      <c r="R100" s="214"/>
      <c r="S100" s="214"/>
      <c r="T100" s="215"/>
      <c r="AT100" s="216" t="s">
        <v>146</v>
      </c>
      <c r="AU100" s="216" t="s">
        <v>83</v>
      </c>
      <c r="AV100" s="13" t="s">
        <v>83</v>
      </c>
      <c r="AW100" s="13" t="s">
        <v>35</v>
      </c>
      <c r="AX100" s="13" t="s">
        <v>81</v>
      </c>
      <c r="AY100" s="216" t="s">
        <v>134</v>
      </c>
    </row>
    <row r="101" spans="1:65" s="2" customFormat="1" ht="53.25" customHeight="1">
      <c r="A101" s="36"/>
      <c r="B101" s="37"/>
      <c r="C101" s="189" t="s">
        <v>83</v>
      </c>
      <c r="D101" s="189" t="s">
        <v>137</v>
      </c>
      <c r="E101" s="190" t="s">
        <v>482</v>
      </c>
      <c r="F101" s="191" t="s">
        <v>483</v>
      </c>
      <c r="G101" s="192" t="s">
        <v>202</v>
      </c>
      <c r="H101" s="193">
        <v>1.155</v>
      </c>
      <c r="I101" s="194"/>
      <c r="J101" s="195">
        <f>ROUND(I101*H101,2)</f>
        <v>0</v>
      </c>
      <c r="K101" s="191" t="s">
        <v>141</v>
      </c>
      <c r="L101" s="41"/>
      <c r="M101" s="196" t="s">
        <v>19</v>
      </c>
      <c r="N101" s="197" t="s">
        <v>44</v>
      </c>
      <c r="O101" s="66"/>
      <c r="P101" s="198">
        <f>O101*H101</f>
        <v>0</v>
      </c>
      <c r="Q101" s="198">
        <v>0</v>
      </c>
      <c r="R101" s="198">
        <f>Q101*H101</f>
        <v>0</v>
      </c>
      <c r="S101" s="198">
        <v>0</v>
      </c>
      <c r="T101" s="199">
        <f>S101*H101</f>
        <v>0</v>
      </c>
      <c r="U101" s="36"/>
      <c r="V101" s="36"/>
      <c r="W101" s="36"/>
      <c r="X101" s="36"/>
      <c r="Y101" s="36"/>
      <c r="Z101" s="36"/>
      <c r="AA101" s="36"/>
      <c r="AB101" s="36"/>
      <c r="AC101" s="36"/>
      <c r="AD101" s="36"/>
      <c r="AE101" s="36"/>
      <c r="AR101" s="200" t="s">
        <v>142</v>
      </c>
      <c r="AT101" s="200" t="s">
        <v>137</v>
      </c>
      <c r="AU101" s="200" t="s">
        <v>83</v>
      </c>
      <c r="AY101" s="19" t="s">
        <v>134</v>
      </c>
      <c r="BE101" s="201">
        <f>IF(N101="základní",J101,0)</f>
        <v>0</v>
      </c>
      <c r="BF101" s="201">
        <f>IF(N101="snížená",J101,0)</f>
        <v>0</v>
      </c>
      <c r="BG101" s="201">
        <f>IF(N101="zákl. přenesená",J101,0)</f>
        <v>0</v>
      </c>
      <c r="BH101" s="201">
        <f>IF(N101="sníž. přenesená",J101,0)</f>
        <v>0</v>
      </c>
      <c r="BI101" s="201">
        <f>IF(N101="nulová",J101,0)</f>
        <v>0</v>
      </c>
      <c r="BJ101" s="19" t="s">
        <v>81</v>
      </c>
      <c r="BK101" s="201">
        <f>ROUND(I101*H101,2)</f>
        <v>0</v>
      </c>
      <c r="BL101" s="19" t="s">
        <v>142</v>
      </c>
      <c r="BM101" s="200" t="s">
        <v>484</v>
      </c>
    </row>
    <row r="102" spans="1:65" s="2" customFormat="1" ht="78">
      <c r="A102" s="36"/>
      <c r="B102" s="37"/>
      <c r="C102" s="38"/>
      <c r="D102" s="202" t="s">
        <v>144</v>
      </c>
      <c r="E102" s="38"/>
      <c r="F102" s="203" t="s">
        <v>480</v>
      </c>
      <c r="G102" s="38"/>
      <c r="H102" s="38"/>
      <c r="I102" s="110"/>
      <c r="J102" s="38"/>
      <c r="K102" s="38"/>
      <c r="L102" s="41"/>
      <c r="M102" s="204"/>
      <c r="N102" s="205"/>
      <c r="O102" s="66"/>
      <c r="P102" s="66"/>
      <c r="Q102" s="66"/>
      <c r="R102" s="66"/>
      <c r="S102" s="66"/>
      <c r="T102" s="67"/>
      <c r="U102" s="36"/>
      <c r="V102" s="36"/>
      <c r="W102" s="36"/>
      <c r="X102" s="36"/>
      <c r="Y102" s="36"/>
      <c r="Z102" s="36"/>
      <c r="AA102" s="36"/>
      <c r="AB102" s="36"/>
      <c r="AC102" s="36"/>
      <c r="AD102" s="36"/>
      <c r="AE102" s="36"/>
      <c r="AT102" s="19" t="s">
        <v>144</v>
      </c>
      <c r="AU102" s="19" t="s">
        <v>83</v>
      </c>
    </row>
    <row r="103" spans="1:65" s="2" customFormat="1" ht="42.6" customHeight="1">
      <c r="A103" s="36"/>
      <c r="B103" s="37"/>
      <c r="C103" s="189" t="s">
        <v>152</v>
      </c>
      <c r="D103" s="189" t="s">
        <v>137</v>
      </c>
      <c r="E103" s="190" t="s">
        <v>485</v>
      </c>
      <c r="F103" s="191" t="s">
        <v>486</v>
      </c>
      <c r="G103" s="192" t="s">
        <v>202</v>
      </c>
      <c r="H103" s="193">
        <v>1.155</v>
      </c>
      <c r="I103" s="194"/>
      <c r="J103" s="195">
        <f>ROUND(I103*H103,2)</f>
        <v>0</v>
      </c>
      <c r="K103" s="191" t="s">
        <v>141</v>
      </c>
      <c r="L103" s="41"/>
      <c r="M103" s="196" t="s">
        <v>19</v>
      </c>
      <c r="N103" s="197" t="s">
        <v>44</v>
      </c>
      <c r="O103" s="66"/>
      <c r="P103" s="198">
        <f>O103*H103</f>
        <v>0</v>
      </c>
      <c r="Q103" s="198">
        <v>0</v>
      </c>
      <c r="R103" s="198">
        <f>Q103*H103</f>
        <v>0</v>
      </c>
      <c r="S103" s="198">
        <v>0</v>
      </c>
      <c r="T103" s="199">
        <f>S103*H103</f>
        <v>0</v>
      </c>
      <c r="U103" s="36"/>
      <c r="V103" s="36"/>
      <c r="W103" s="36"/>
      <c r="X103" s="36"/>
      <c r="Y103" s="36"/>
      <c r="Z103" s="36"/>
      <c r="AA103" s="36"/>
      <c r="AB103" s="36"/>
      <c r="AC103" s="36"/>
      <c r="AD103" s="36"/>
      <c r="AE103" s="36"/>
      <c r="AR103" s="200" t="s">
        <v>142</v>
      </c>
      <c r="AT103" s="200" t="s">
        <v>137</v>
      </c>
      <c r="AU103" s="200" t="s">
        <v>83</v>
      </c>
      <c r="AY103" s="19" t="s">
        <v>134</v>
      </c>
      <c r="BE103" s="201">
        <f>IF(N103="základní",J103,0)</f>
        <v>0</v>
      </c>
      <c r="BF103" s="201">
        <f>IF(N103="snížená",J103,0)</f>
        <v>0</v>
      </c>
      <c r="BG103" s="201">
        <f>IF(N103="zákl. přenesená",J103,0)</f>
        <v>0</v>
      </c>
      <c r="BH103" s="201">
        <f>IF(N103="sníž. přenesená",J103,0)</f>
        <v>0</v>
      </c>
      <c r="BI103" s="201">
        <f>IF(N103="nulová",J103,0)</f>
        <v>0</v>
      </c>
      <c r="BJ103" s="19" t="s">
        <v>81</v>
      </c>
      <c r="BK103" s="201">
        <f>ROUND(I103*H103,2)</f>
        <v>0</v>
      </c>
      <c r="BL103" s="19" t="s">
        <v>142</v>
      </c>
      <c r="BM103" s="200" t="s">
        <v>487</v>
      </c>
    </row>
    <row r="104" spans="1:65" s="2" customFormat="1" ht="53.25" customHeight="1">
      <c r="A104" s="36"/>
      <c r="B104" s="37"/>
      <c r="C104" s="189" t="s">
        <v>142</v>
      </c>
      <c r="D104" s="189" t="s">
        <v>137</v>
      </c>
      <c r="E104" s="190" t="s">
        <v>488</v>
      </c>
      <c r="F104" s="191" t="s">
        <v>489</v>
      </c>
      <c r="G104" s="192" t="s">
        <v>202</v>
      </c>
      <c r="H104" s="193">
        <v>1.155</v>
      </c>
      <c r="I104" s="194"/>
      <c r="J104" s="195">
        <f>ROUND(I104*H104,2)</f>
        <v>0</v>
      </c>
      <c r="K104" s="191" t="s">
        <v>141</v>
      </c>
      <c r="L104" s="41"/>
      <c r="M104" s="196" t="s">
        <v>19</v>
      </c>
      <c r="N104" s="197" t="s">
        <v>44</v>
      </c>
      <c r="O104" s="66"/>
      <c r="P104" s="198">
        <f>O104*H104</f>
        <v>0</v>
      </c>
      <c r="Q104" s="198">
        <v>0</v>
      </c>
      <c r="R104" s="198">
        <f>Q104*H104</f>
        <v>0</v>
      </c>
      <c r="S104" s="198">
        <v>0</v>
      </c>
      <c r="T104" s="199">
        <f>S104*H104</f>
        <v>0</v>
      </c>
      <c r="U104" s="36"/>
      <c r="V104" s="36"/>
      <c r="W104" s="36"/>
      <c r="X104" s="36"/>
      <c r="Y104" s="36"/>
      <c r="Z104" s="36"/>
      <c r="AA104" s="36"/>
      <c r="AB104" s="36"/>
      <c r="AC104" s="36"/>
      <c r="AD104" s="36"/>
      <c r="AE104" s="36"/>
      <c r="AR104" s="200" t="s">
        <v>142</v>
      </c>
      <c r="AT104" s="200" t="s">
        <v>137</v>
      </c>
      <c r="AU104" s="200" t="s">
        <v>83</v>
      </c>
      <c r="AY104" s="19" t="s">
        <v>134</v>
      </c>
      <c r="BE104" s="201">
        <f>IF(N104="základní",J104,0)</f>
        <v>0</v>
      </c>
      <c r="BF104" s="201">
        <f>IF(N104="snížená",J104,0)</f>
        <v>0</v>
      </c>
      <c r="BG104" s="201">
        <f>IF(N104="zákl. přenesená",J104,0)</f>
        <v>0</v>
      </c>
      <c r="BH104" s="201">
        <f>IF(N104="sníž. přenesená",J104,0)</f>
        <v>0</v>
      </c>
      <c r="BI104" s="201">
        <f>IF(N104="nulová",J104,0)</f>
        <v>0</v>
      </c>
      <c r="BJ104" s="19" t="s">
        <v>81</v>
      </c>
      <c r="BK104" s="201">
        <f>ROUND(I104*H104,2)</f>
        <v>0</v>
      </c>
      <c r="BL104" s="19" t="s">
        <v>142</v>
      </c>
      <c r="BM104" s="200" t="s">
        <v>490</v>
      </c>
    </row>
    <row r="105" spans="1:65" s="2" customFormat="1" ht="31.9" customHeight="1">
      <c r="A105" s="36"/>
      <c r="B105" s="37"/>
      <c r="C105" s="189" t="s">
        <v>161</v>
      </c>
      <c r="D105" s="189" t="s">
        <v>137</v>
      </c>
      <c r="E105" s="190" t="s">
        <v>491</v>
      </c>
      <c r="F105" s="191" t="s">
        <v>492</v>
      </c>
      <c r="G105" s="192" t="s">
        <v>202</v>
      </c>
      <c r="H105" s="193">
        <v>1.155</v>
      </c>
      <c r="I105" s="194"/>
      <c r="J105" s="195">
        <f>ROUND(I105*H105,2)</f>
        <v>0</v>
      </c>
      <c r="K105" s="191" t="s">
        <v>141</v>
      </c>
      <c r="L105" s="41"/>
      <c r="M105" s="196" t="s">
        <v>19</v>
      </c>
      <c r="N105" s="197" t="s">
        <v>44</v>
      </c>
      <c r="O105" s="66"/>
      <c r="P105" s="198">
        <f>O105*H105</f>
        <v>0</v>
      </c>
      <c r="Q105" s="198">
        <v>0</v>
      </c>
      <c r="R105" s="198">
        <f>Q105*H105</f>
        <v>0</v>
      </c>
      <c r="S105" s="198">
        <v>0</v>
      </c>
      <c r="T105" s="199">
        <f>S105*H105</f>
        <v>0</v>
      </c>
      <c r="U105" s="36"/>
      <c r="V105" s="36"/>
      <c r="W105" s="36"/>
      <c r="X105" s="36"/>
      <c r="Y105" s="36"/>
      <c r="Z105" s="36"/>
      <c r="AA105" s="36"/>
      <c r="AB105" s="36"/>
      <c r="AC105" s="36"/>
      <c r="AD105" s="36"/>
      <c r="AE105" s="36"/>
      <c r="AR105" s="200" t="s">
        <v>142</v>
      </c>
      <c r="AT105" s="200" t="s">
        <v>137</v>
      </c>
      <c r="AU105" s="200" t="s">
        <v>83</v>
      </c>
      <c r="AY105" s="19" t="s">
        <v>134</v>
      </c>
      <c r="BE105" s="201">
        <f>IF(N105="základní",J105,0)</f>
        <v>0</v>
      </c>
      <c r="BF105" s="201">
        <f>IF(N105="snížená",J105,0)</f>
        <v>0</v>
      </c>
      <c r="BG105" s="201">
        <f>IF(N105="zákl. přenesená",J105,0)</f>
        <v>0</v>
      </c>
      <c r="BH105" s="201">
        <f>IF(N105="sníž. přenesená",J105,0)</f>
        <v>0</v>
      </c>
      <c r="BI105" s="201">
        <f>IF(N105="nulová",J105,0)</f>
        <v>0</v>
      </c>
      <c r="BJ105" s="19" t="s">
        <v>81</v>
      </c>
      <c r="BK105" s="201">
        <f>ROUND(I105*H105,2)</f>
        <v>0</v>
      </c>
      <c r="BL105" s="19" t="s">
        <v>142</v>
      </c>
      <c r="BM105" s="200" t="s">
        <v>493</v>
      </c>
    </row>
    <row r="106" spans="1:65" s="2" customFormat="1" ht="53.25" customHeight="1">
      <c r="A106" s="36"/>
      <c r="B106" s="37"/>
      <c r="C106" s="189" t="s">
        <v>165</v>
      </c>
      <c r="D106" s="189" t="s">
        <v>137</v>
      </c>
      <c r="E106" s="190" t="s">
        <v>494</v>
      </c>
      <c r="F106" s="191" t="s">
        <v>495</v>
      </c>
      <c r="G106" s="192" t="s">
        <v>202</v>
      </c>
      <c r="H106" s="193">
        <v>1.155</v>
      </c>
      <c r="I106" s="194"/>
      <c r="J106" s="195">
        <f>ROUND(I106*H106,2)</f>
        <v>0</v>
      </c>
      <c r="K106" s="191" t="s">
        <v>141</v>
      </c>
      <c r="L106" s="41"/>
      <c r="M106" s="196" t="s">
        <v>19</v>
      </c>
      <c r="N106" s="197" t="s">
        <v>44</v>
      </c>
      <c r="O106" s="66"/>
      <c r="P106" s="198">
        <f>O106*H106</f>
        <v>0</v>
      </c>
      <c r="Q106" s="198">
        <v>0</v>
      </c>
      <c r="R106" s="198">
        <f>Q106*H106</f>
        <v>0</v>
      </c>
      <c r="S106" s="198">
        <v>0</v>
      </c>
      <c r="T106" s="199">
        <f>S106*H106</f>
        <v>0</v>
      </c>
      <c r="U106" s="36"/>
      <c r="V106" s="36"/>
      <c r="W106" s="36"/>
      <c r="X106" s="36"/>
      <c r="Y106" s="36"/>
      <c r="Z106" s="36"/>
      <c r="AA106" s="36"/>
      <c r="AB106" s="36"/>
      <c r="AC106" s="36"/>
      <c r="AD106" s="36"/>
      <c r="AE106" s="36"/>
      <c r="AR106" s="200" t="s">
        <v>142</v>
      </c>
      <c r="AT106" s="200" t="s">
        <v>137</v>
      </c>
      <c r="AU106" s="200" t="s">
        <v>83</v>
      </c>
      <c r="AY106" s="19" t="s">
        <v>134</v>
      </c>
      <c r="BE106" s="201">
        <f>IF(N106="základní",J106,0)</f>
        <v>0</v>
      </c>
      <c r="BF106" s="201">
        <f>IF(N106="snížená",J106,0)</f>
        <v>0</v>
      </c>
      <c r="BG106" s="201">
        <f>IF(N106="zákl. přenesená",J106,0)</f>
        <v>0</v>
      </c>
      <c r="BH106" s="201">
        <f>IF(N106="sníž. přenesená",J106,0)</f>
        <v>0</v>
      </c>
      <c r="BI106" s="201">
        <f>IF(N106="nulová",J106,0)</f>
        <v>0</v>
      </c>
      <c r="BJ106" s="19" t="s">
        <v>81</v>
      </c>
      <c r="BK106" s="201">
        <f>ROUND(I106*H106,2)</f>
        <v>0</v>
      </c>
      <c r="BL106" s="19" t="s">
        <v>142</v>
      </c>
      <c r="BM106" s="200" t="s">
        <v>496</v>
      </c>
    </row>
    <row r="107" spans="1:65" s="2" customFormat="1" ht="253.5">
      <c r="A107" s="36"/>
      <c r="B107" s="37"/>
      <c r="C107" s="38"/>
      <c r="D107" s="202" t="s">
        <v>144</v>
      </c>
      <c r="E107" s="38"/>
      <c r="F107" s="203" t="s">
        <v>497</v>
      </c>
      <c r="G107" s="38"/>
      <c r="H107" s="38"/>
      <c r="I107" s="110"/>
      <c r="J107" s="38"/>
      <c r="K107" s="38"/>
      <c r="L107" s="41"/>
      <c r="M107" s="204"/>
      <c r="N107" s="205"/>
      <c r="O107" s="66"/>
      <c r="P107" s="66"/>
      <c r="Q107" s="66"/>
      <c r="R107" s="66"/>
      <c r="S107" s="66"/>
      <c r="T107" s="67"/>
      <c r="U107" s="36"/>
      <c r="V107" s="36"/>
      <c r="W107" s="36"/>
      <c r="X107" s="36"/>
      <c r="Y107" s="36"/>
      <c r="Z107" s="36"/>
      <c r="AA107" s="36"/>
      <c r="AB107" s="36"/>
      <c r="AC107" s="36"/>
      <c r="AD107" s="36"/>
      <c r="AE107" s="36"/>
      <c r="AT107" s="19" t="s">
        <v>144</v>
      </c>
      <c r="AU107" s="19" t="s">
        <v>83</v>
      </c>
    </row>
    <row r="108" spans="1:65" s="2" customFormat="1" ht="15" customHeight="1">
      <c r="A108" s="36"/>
      <c r="B108" s="37"/>
      <c r="C108" s="189" t="s">
        <v>173</v>
      </c>
      <c r="D108" s="189" t="s">
        <v>137</v>
      </c>
      <c r="E108" s="190" t="s">
        <v>498</v>
      </c>
      <c r="F108" s="191" t="s">
        <v>499</v>
      </c>
      <c r="G108" s="192" t="s">
        <v>202</v>
      </c>
      <c r="H108" s="193">
        <v>1.155</v>
      </c>
      <c r="I108" s="194"/>
      <c r="J108" s="195">
        <f>ROUND(I108*H108,2)</f>
        <v>0</v>
      </c>
      <c r="K108" s="191" t="s">
        <v>141</v>
      </c>
      <c r="L108" s="41"/>
      <c r="M108" s="196" t="s">
        <v>19</v>
      </c>
      <c r="N108" s="197" t="s">
        <v>44</v>
      </c>
      <c r="O108" s="66"/>
      <c r="P108" s="198">
        <f>O108*H108</f>
        <v>0</v>
      </c>
      <c r="Q108" s="198">
        <v>0</v>
      </c>
      <c r="R108" s="198">
        <f>Q108*H108</f>
        <v>0</v>
      </c>
      <c r="S108" s="198">
        <v>0</v>
      </c>
      <c r="T108" s="199">
        <f>S108*H108</f>
        <v>0</v>
      </c>
      <c r="U108" s="36"/>
      <c r="V108" s="36"/>
      <c r="W108" s="36"/>
      <c r="X108" s="36"/>
      <c r="Y108" s="36"/>
      <c r="Z108" s="36"/>
      <c r="AA108" s="36"/>
      <c r="AB108" s="36"/>
      <c r="AC108" s="36"/>
      <c r="AD108" s="36"/>
      <c r="AE108" s="36"/>
      <c r="AR108" s="200" t="s">
        <v>142</v>
      </c>
      <c r="AT108" s="200" t="s">
        <v>137</v>
      </c>
      <c r="AU108" s="200" t="s">
        <v>83</v>
      </c>
      <c r="AY108" s="19" t="s">
        <v>134</v>
      </c>
      <c r="BE108" s="201">
        <f>IF(N108="základní",J108,0)</f>
        <v>0</v>
      </c>
      <c r="BF108" s="201">
        <f>IF(N108="snížená",J108,0)</f>
        <v>0</v>
      </c>
      <c r="BG108" s="201">
        <f>IF(N108="zákl. přenesená",J108,0)</f>
        <v>0</v>
      </c>
      <c r="BH108" s="201">
        <f>IF(N108="sníž. přenesená",J108,0)</f>
        <v>0</v>
      </c>
      <c r="BI108" s="201">
        <f>IF(N108="nulová",J108,0)</f>
        <v>0</v>
      </c>
      <c r="BJ108" s="19" t="s">
        <v>81</v>
      </c>
      <c r="BK108" s="201">
        <f>ROUND(I108*H108,2)</f>
        <v>0</v>
      </c>
      <c r="BL108" s="19" t="s">
        <v>142</v>
      </c>
      <c r="BM108" s="200" t="s">
        <v>500</v>
      </c>
    </row>
    <row r="109" spans="1:65" s="2" customFormat="1" ht="42.6" customHeight="1">
      <c r="A109" s="36"/>
      <c r="B109" s="37"/>
      <c r="C109" s="189" t="s">
        <v>178</v>
      </c>
      <c r="D109" s="189" t="s">
        <v>137</v>
      </c>
      <c r="E109" s="190" t="s">
        <v>501</v>
      </c>
      <c r="F109" s="191" t="s">
        <v>502</v>
      </c>
      <c r="G109" s="192" t="s">
        <v>301</v>
      </c>
      <c r="H109" s="193">
        <v>2.0790000000000002</v>
      </c>
      <c r="I109" s="194"/>
      <c r="J109" s="195">
        <f>ROUND(I109*H109,2)</f>
        <v>0</v>
      </c>
      <c r="K109" s="191" t="s">
        <v>141</v>
      </c>
      <c r="L109" s="41"/>
      <c r="M109" s="196" t="s">
        <v>19</v>
      </c>
      <c r="N109" s="197" t="s">
        <v>44</v>
      </c>
      <c r="O109" s="66"/>
      <c r="P109" s="198">
        <f>O109*H109</f>
        <v>0</v>
      </c>
      <c r="Q109" s="198">
        <v>0</v>
      </c>
      <c r="R109" s="198">
        <f>Q109*H109</f>
        <v>0</v>
      </c>
      <c r="S109" s="198">
        <v>0</v>
      </c>
      <c r="T109" s="199">
        <f>S109*H109</f>
        <v>0</v>
      </c>
      <c r="U109" s="36"/>
      <c r="V109" s="36"/>
      <c r="W109" s="36"/>
      <c r="X109" s="36"/>
      <c r="Y109" s="36"/>
      <c r="Z109" s="36"/>
      <c r="AA109" s="36"/>
      <c r="AB109" s="36"/>
      <c r="AC109" s="36"/>
      <c r="AD109" s="36"/>
      <c r="AE109" s="36"/>
      <c r="AR109" s="200" t="s">
        <v>142</v>
      </c>
      <c r="AT109" s="200" t="s">
        <v>137</v>
      </c>
      <c r="AU109" s="200" t="s">
        <v>83</v>
      </c>
      <c r="AY109" s="19" t="s">
        <v>134</v>
      </c>
      <c r="BE109" s="201">
        <f>IF(N109="základní",J109,0)</f>
        <v>0</v>
      </c>
      <c r="BF109" s="201">
        <f>IF(N109="snížená",J109,0)</f>
        <v>0</v>
      </c>
      <c r="BG109" s="201">
        <f>IF(N109="zákl. přenesená",J109,0)</f>
        <v>0</v>
      </c>
      <c r="BH109" s="201">
        <f>IF(N109="sníž. přenesená",J109,0)</f>
        <v>0</v>
      </c>
      <c r="BI109" s="201">
        <f>IF(N109="nulová",J109,0)</f>
        <v>0</v>
      </c>
      <c r="BJ109" s="19" t="s">
        <v>81</v>
      </c>
      <c r="BK109" s="201">
        <f>ROUND(I109*H109,2)</f>
        <v>0</v>
      </c>
      <c r="BL109" s="19" t="s">
        <v>142</v>
      </c>
      <c r="BM109" s="200" t="s">
        <v>503</v>
      </c>
    </row>
    <row r="110" spans="1:65" s="13" customFormat="1">
      <c r="B110" s="206"/>
      <c r="C110" s="207"/>
      <c r="D110" s="202" t="s">
        <v>146</v>
      </c>
      <c r="E110" s="208" t="s">
        <v>19</v>
      </c>
      <c r="F110" s="209" t="s">
        <v>504</v>
      </c>
      <c r="G110" s="207"/>
      <c r="H110" s="210">
        <v>2.0790000000000002</v>
      </c>
      <c r="I110" s="211"/>
      <c r="J110" s="207"/>
      <c r="K110" s="207"/>
      <c r="L110" s="212"/>
      <c r="M110" s="213"/>
      <c r="N110" s="214"/>
      <c r="O110" s="214"/>
      <c r="P110" s="214"/>
      <c r="Q110" s="214"/>
      <c r="R110" s="214"/>
      <c r="S110" s="214"/>
      <c r="T110" s="215"/>
      <c r="AT110" s="216" t="s">
        <v>146</v>
      </c>
      <c r="AU110" s="216" t="s">
        <v>83</v>
      </c>
      <c r="AV110" s="13" t="s">
        <v>83</v>
      </c>
      <c r="AW110" s="13" t="s">
        <v>35</v>
      </c>
      <c r="AX110" s="13" t="s">
        <v>81</v>
      </c>
      <c r="AY110" s="216" t="s">
        <v>134</v>
      </c>
    </row>
    <row r="111" spans="1:65" s="12" customFormat="1" ht="22.9" customHeight="1">
      <c r="B111" s="173"/>
      <c r="C111" s="174"/>
      <c r="D111" s="175" t="s">
        <v>72</v>
      </c>
      <c r="E111" s="187" t="s">
        <v>83</v>
      </c>
      <c r="F111" s="187" t="s">
        <v>505</v>
      </c>
      <c r="G111" s="174"/>
      <c r="H111" s="174"/>
      <c r="I111" s="177"/>
      <c r="J111" s="188">
        <f>BK111</f>
        <v>0</v>
      </c>
      <c r="K111" s="174"/>
      <c r="L111" s="179"/>
      <c r="M111" s="180"/>
      <c r="N111" s="181"/>
      <c r="O111" s="181"/>
      <c r="P111" s="182">
        <f>SUM(P112:P113)</f>
        <v>0</v>
      </c>
      <c r="Q111" s="181"/>
      <c r="R111" s="182">
        <f>SUM(R112:R113)</f>
        <v>2.6060726999999999</v>
      </c>
      <c r="S111" s="181"/>
      <c r="T111" s="183">
        <f>SUM(T112:T113)</f>
        <v>0</v>
      </c>
      <c r="AR111" s="184" t="s">
        <v>81</v>
      </c>
      <c r="AT111" s="185" t="s">
        <v>72</v>
      </c>
      <c r="AU111" s="185" t="s">
        <v>81</v>
      </c>
      <c r="AY111" s="184" t="s">
        <v>134</v>
      </c>
      <c r="BK111" s="186">
        <f>SUM(BK112:BK113)</f>
        <v>0</v>
      </c>
    </row>
    <row r="112" spans="1:65" s="2" customFormat="1" ht="21.4" customHeight="1">
      <c r="A112" s="36"/>
      <c r="B112" s="37"/>
      <c r="C112" s="189" t="s">
        <v>182</v>
      </c>
      <c r="D112" s="189" t="s">
        <v>137</v>
      </c>
      <c r="E112" s="190" t="s">
        <v>506</v>
      </c>
      <c r="F112" s="191" t="s">
        <v>507</v>
      </c>
      <c r="G112" s="192" t="s">
        <v>202</v>
      </c>
      <c r="H112" s="193">
        <v>1.155</v>
      </c>
      <c r="I112" s="194"/>
      <c r="J112" s="195">
        <f>ROUND(I112*H112,2)</f>
        <v>0</v>
      </c>
      <c r="K112" s="191" t="s">
        <v>141</v>
      </c>
      <c r="L112" s="41"/>
      <c r="M112" s="196" t="s">
        <v>19</v>
      </c>
      <c r="N112" s="197" t="s">
        <v>44</v>
      </c>
      <c r="O112" s="66"/>
      <c r="P112" s="198">
        <f>O112*H112</f>
        <v>0</v>
      </c>
      <c r="Q112" s="198">
        <v>2.2563399999999998</v>
      </c>
      <c r="R112" s="198">
        <f>Q112*H112</f>
        <v>2.6060726999999999</v>
      </c>
      <c r="S112" s="198">
        <v>0</v>
      </c>
      <c r="T112" s="199">
        <f>S112*H112</f>
        <v>0</v>
      </c>
      <c r="U112" s="36"/>
      <c r="V112" s="36"/>
      <c r="W112" s="36"/>
      <c r="X112" s="36"/>
      <c r="Y112" s="36"/>
      <c r="Z112" s="36"/>
      <c r="AA112" s="36"/>
      <c r="AB112" s="36"/>
      <c r="AC112" s="36"/>
      <c r="AD112" s="36"/>
      <c r="AE112" s="36"/>
      <c r="AR112" s="200" t="s">
        <v>142</v>
      </c>
      <c r="AT112" s="200" t="s">
        <v>137</v>
      </c>
      <c r="AU112" s="200" t="s">
        <v>83</v>
      </c>
      <c r="AY112" s="19" t="s">
        <v>134</v>
      </c>
      <c r="BE112" s="201">
        <f>IF(N112="základní",J112,0)</f>
        <v>0</v>
      </c>
      <c r="BF112" s="201">
        <f>IF(N112="snížená",J112,0)</f>
        <v>0</v>
      </c>
      <c r="BG112" s="201">
        <f>IF(N112="zákl. přenesená",J112,0)</f>
        <v>0</v>
      </c>
      <c r="BH112" s="201">
        <f>IF(N112="sníž. přenesená",J112,0)</f>
        <v>0</v>
      </c>
      <c r="BI112" s="201">
        <f>IF(N112="nulová",J112,0)</f>
        <v>0</v>
      </c>
      <c r="BJ112" s="19" t="s">
        <v>81</v>
      </c>
      <c r="BK112" s="201">
        <f>ROUND(I112*H112,2)</f>
        <v>0</v>
      </c>
      <c r="BL112" s="19" t="s">
        <v>142</v>
      </c>
      <c r="BM112" s="200" t="s">
        <v>508</v>
      </c>
    </row>
    <row r="113" spans="1:65" s="13" customFormat="1">
      <c r="B113" s="206"/>
      <c r="C113" s="207"/>
      <c r="D113" s="202" t="s">
        <v>146</v>
      </c>
      <c r="E113" s="208" t="s">
        <v>19</v>
      </c>
      <c r="F113" s="209" t="s">
        <v>481</v>
      </c>
      <c r="G113" s="207"/>
      <c r="H113" s="210">
        <v>1.155</v>
      </c>
      <c r="I113" s="211"/>
      <c r="J113" s="207"/>
      <c r="K113" s="207"/>
      <c r="L113" s="212"/>
      <c r="M113" s="213"/>
      <c r="N113" s="214"/>
      <c r="O113" s="214"/>
      <c r="P113" s="214"/>
      <c r="Q113" s="214"/>
      <c r="R113" s="214"/>
      <c r="S113" s="214"/>
      <c r="T113" s="215"/>
      <c r="AT113" s="216" t="s">
        <v>146</v>
      </c>
      <c r="AU113" s="216" t="s">
        <v>83</v>
      </c>
      <c r="AV113" s="13" t="s">
        <v>83</v>
      </c>
      <c r="AW113" s="13" t="s">
        <v>35</v>
      </c>
      <c r="AX113" s="13" t="s">
        <v>81</v>
      </c>
      <c r="AY113" s="216" t="s">
        <v>134</v>
      </c>
    </row>
    <row r="114" spans="1:65" s="12" customFormat="1" ht="22.9" customHeight="1">
      <c r="B114" s="173"/>
      <c r="C114" s="174"/>
      <c r="D114" s="175" t="s">
        <v>72</v>
      </c>
      <c r="E114" s="187" t="s">
        <v>142</v>
      </c>
      <c r="F114" s="187" t="s">
        <v>509</v>
      </c>
      <c r="G114" s="174"/>
      <c r="H114" s="174"/>
      <c r="I114" s="177"/>
      <c r="J114" s="188">
        <f>BK114</f>
        <v>0</v>
      </c>
      <c r="K114" s="174"/>
      <c r="L114" s="179"/>
      <c r="M114" s="180"/>
      <c r="N114" s="181"/>
      <c r="O114" s="181"/>
      <c r="P114" s="182">
        <f>SUM(P115:P122)</f>
        <v>0</v>
      </c>
      <c r="Q114" s="181"/>
      <c r="R114" s="182">
        <f>SUM(R115:R122)</f>
        <v>1.50612469</v>
      </c>
      <c r="S114" s="181"/>
      <c r="T114" s="183">
        <f>SUM(T115:T122)</f>
        <v>0</v>
      </c>
      <c r="AR114" s="184" t="s">
        <v>81</v>
      </c>
      <c r="AT114" s="185" t="s">
        <v>72</v>
      </c>
      <c r="AU114" s="185" t="s">
        <v>81</v>
      </c>
      <c r="AY114" s="184" t="s">
        <v>134</v>
      </c>
      <c r="BK114" s="186">
        <f>SUM(BK115:BK122)</f>
        <v>0</v>
      </c>
    </row>
    <row r="115" spans="1:65" s="2" customFormat="1" ht="31.9" customHeight="1">
      <c r="A115" s="36"/>
      <c r="B115" s="37"/>
      <c r="C115" s="189" t="s">
        <v>187</v>
      </c>
      <c r="D115" s="189" t="s">
        <v>137</v>
      </c>
      <c r="E115" s="190" t="s">
        <v>510</v>
      </c>
      <c r="F115" s="191" t="s">
        <v>511</v>
      </c>
      <c r="G115" s="192" t="s">
        <v>202</v>
      </c>
      <c r="H115" s="193">
        <v>0.60599999999999998</v>
      </c>
      <c r="I115" s="194"/>
      <c r="J115" s="195">
        <f>ROUND(I115*H115,2)</f>
        <v>0</v>
      </c>
      <c r="K115" s="191" t="s">
        <v>141</v>
      </c>
      <c r="L115" s="41"/>
      <c r="M115" s="196" t="s">
        <v>19</v>
      </c>
      <c r="N115" s="197" t="s">
        <v>44</v>
      </c>
      <c r="O115" s="66"/>
      <c r="P115" s="198">
        <f>O115*H115</f>
        <v>0</v>
      </c>
      <c r="Q115" s="198">
        <v>2.4533700000000001</v>
      </c>
      <c r="R115" s="198">
        <f>Q115*H115</f>
        <v>1.48674222</v>
      </c>
      <c r="S115" s="198">
        <v>0</v>
      </c>
      <c r="T115" s="199">
        <f>S115*H115</f>
        <v>0</v>
      </c>
      <c r="U115" s="36"/>
      <c r="V115" s="36"/>
      <c r="W115" s="36"/>
      <c r="X115" s="36"/>
      <c r="Y115" s="36"/>
      <c r="Z115" s="36"/>
      <c r="AA115" s="36"/>
      <c r="AB115" s="36"/>
      <c r="AC115" s="36"/>
      <c r="AD115" s="36"/>
      <c r="AE115" s="36"/>
      <c r="AR115" s="200" t="s">
        <v>142</v>
      </c>
      <c r="AT115" s="200" t="s">
        <v>137</v>
      </c>
      <c r="AU115" s="200" t="s">
        <v>83</v>
      </c>
      <c r="AY115" s="19" t="s">
        <v>134</v>
      </c>
      <c r="BE115" s="201">
        <f>IF(N115="základní",J115,0)</f>
        <v>0</v>
      </c>
      <c r="BF115" s="201">
        <f>IF(N115="snížená",J115,0)</f>
        <v>0</v>
      </c>
      <c r="BG115" s="201">
        <f>IF(N115="zákl. přenesená",J115,0)</f>
        <v>0</v>
      </c>
      <c r="BH115" s="201">
        <f>IF(N115="sníž. přenesená",J115,0)</f>
        <v>0</v>
      </c>
      <c r="BI115" s="201">
        <f>IF(N115="nulová",J115,0)</f>
        <v>0</v>
      </c>
      <c r="BJ115" s="19" t="s">
        <v>81</v>
      </c>
      <c r="BK115" s="201">
        <f>ROUND(I115*H115,2)</f>
        <v>0</v>
      </c>
      <c r="BL115" s="19" t="s">
        <v>142</v>
      </c>
      <c r="BM115" s="200" t="s">
        <v>512</v>
      </c>
    </row>
    <row r="116" spans="1:65" s="13" customFormat="1">
      <c r="B116" s="206"/>
      <c r="C116" s="207"/>
      <c r="D116" s="202" t="s">
        <v>146</v>
      </c>
      <c r="E116" s="208" t="s">
        <v>19</v>
      </c>
      <c r="F116" s="209" t="s">
        <v>513</v>
      </c>
      <c r="G116" s="207"/>
      <c r="H116" s="210">
        <v>0.60599999999999998</v>
      </c>
      <c r="I116" s="211"/>
      <c r="J116" s="207"/>
      <c r="K116" s="207"/>
      <c r="L116" s="212"/>
      <c r="M116" s="213"/>
      <c r="N116" s="214"/>
      <c r="O116" s="214"/>
      <c r="P116" s="214"/>
      <c r="Q116" s="214"/>
      <c r="R116" s="214"/>
      <c r="S116" s="214"/>
      <c r="T116" s="215"/>
      <c r="AT116" s="216" t="s">
        <v>146</v>
      </c>
      <c r="AU116" s="216" t="s">
        <v>83</v>
      </c>
      <c r="AV116" s="13" t="s">
        <v>83</v>
      </c>
      <c r="AW116" s="13" t="s">
        <v>35</v>
      </c>
      <c r="AX116" s="13" t="s">
        <v>81</v>
      </c>
      <c r="AY116" s="216" t="s">
        <v>134</v>
      </c>
    </row>
    <row r="117" spans="1:65" s="2" customFormat="1" ht="31.9" customHeight="1">
      <c r="A117" s="36"/>
      <c r="B117" s="37"/>
      <c r="C117" s="189" t="s">
        <v>193</v>
      </c>
      <c r="D117" s="189" t="s">
        <v>137</v>
      </c>
      <c r="E117" s="190" t="s">
        <v>514</v>
      </c>
      <c r="F117" s="191" t="s">
        <v>515</v>
      </c>
      <c r="G117" s="192" t="s">
        <v>301</v>
      </c>
      <c r="H117" s="193">
        <v>1.0999999999999999E-2</v>
      </c>
      <c r="I117" s="194"/>
      <c r="J117" s="195">
        <f>ROUND(I117*H117,2)</f>
        <v>0</v>
      </c>
      <c r="K117" s="191" t="s">
        <v>141</v>
      </c>
      <c r="L117" s="41"/>
      <c r="M117" s="196" t="s">
        <v>19</v>
      </c>
      <c r="N117" s="197" t="s">
        <v>44</v>
      </c>
      <c r="O117" s="66"/>
      <c r="P117" s="198">
        <f>O117*H117</f>
        <v>0</v>
      </c>
      <c r="Q117" s="198">
        <v>1.06277</v>
      </c>
      <c r="R117" s="198">
        <f>Q117*H117</f>
        <v>1.169047E-2</v>
      </c>
      <c r="S117" s="198">
        <v>0</v>
      </c>
      <c r="T117" s="199">
        <f>S117*H117</f>
        <v>0</v>
      </c>
      <c r="U117" s="36"/>
      <c r="V117" s="36"/>
      <c r="W117" s="36"/>
      <c r="X117" s="36"/>
      <c r="Y117" s="36"/>
      <c r="Z117" s="36"/>
      <c r="AA117" s="36"/>
      <c r="AB117" s="36"/>
      <c r="AC117" s="36"/>
      <c r="AD117" s="36"/>
      <c r="AE117" s="36"/>
      <c r="AR117" s="200" t="s">
        <v>142</v>
      </c>
      <c r="AT117" s="200" t="s">
        <v>137</v>
      </c>
      <c r="AU117" s="200" t="s">
        <v>83</v>
      </c>
      <c r="AY117" s="19" t="s">
        <v>134</v>
      </c>
      <c r="BE117" s="201">
        <f>IF(N117="základní",J117,0)</f>
        <v>0</v>
      </c>
      <c r="BF117" s="201">
        <f>IF(N117="snížená",J117,0)</f>
        <v>0</v>
      </c>
      <c r="BG117" s="201">
        <f>IF(N117="zákl. přenesená",J117,0)</f>
        <v>0</v>
      </c>
      <c r="BH117" s="201">
        <f>IF(N117="sníž. přenesená",J117,0)</f>
        <v>0</v>
      </c>
      <c r="BI117" s="201">
        <f>IF(N117="nulová",J117,0)</f>
        <v>0</v>
      </c>
      <c r="BJ117" s="19" t="s">
        <v>81</v>
      </c>
      <c r="BK117" s="201">
        <f>ROUND(I117*H117,2)</f>
        <v>0</v>
      </c>
      <c r="BL117" s="19" t="s">
        <v>142</v>
      </c>
      <c r="BM117" s="200" t="s">
        <v>516</v>
      </c>
    </row>
    <row r="118" spans="1:65" s="15" customFormat="1">
      <c r="B118" s="228"/>
      <c r="C118" s="229"/>
      <c r="D118" s="202" t="s">
        <v>146</v>
      </c>
      <c r="E118" s="230" t="s">
        <v>19</v>
      </c>
      <c r="F118" s="231" t="s">
        <v>517</v>
      </c>
      <c r="G118" s="229"/>
      <c r="H118" s="230" t="s">
        <v>19</v>
      </c>
      <c r="I118" s="232"/>
      <c r="J118" s="229"/>
      <c r="K118" s="229"/>
      <c r="L118" s="233"/>
      <c r="M118" s="234"/>
      <c r="N118" s="235"/>
      <c r="O118" s="235"/>
      <c r="P118" s="235"/>
      <c r="Q118" s="235"/>
      <c r="R118" s="235"/>
      <c r="S118" s="235"/>
      <c r="T118" s="236"/>
      <c r="AT118" s="237" t="s">
        <v>146</v>
      </c>
      <c r="AU118" s="237" t="s">
        <v>83</v>
      </c>
      <c r="AV118" s="15" t="s">
        <v>81</v>
      </c>
      <c r="AW118" s="15" t="s">
        <v>35</v>
      </c>
      <c r="AX118" s="15" t="s">
        <v>73</v>
      </c>
      <c r="AY118" s="237" t="s">
        <v>134</v>
      </c>
    </row>
    <row r="119" spans="1:65" s="13" customFormat="1">
      <c r="B119" s="206"/>
      <c r="C119" s="207"/>
      <c r="D119" s="202" t="s">
        <v>146</v>
      </c>
      <c r="E119" s="208" t="s">
        <v>19</v>
      </c>
      <c r="F119" s="209" t="s">
        <v>518</v>
      </c>
      <c r="G119" s="207"/>
      <c r="H119" s="210">
        <v>1.0999999999999999E-2</v>
      </c>
      <c r="I119" s="211"/>
      <c r="J119" s="207"/>
      <c r="K119" s="207"/>
      <c r="L119" s="212"/>
      <c r="M119" s="213"/>
      <c r="N119" s="214"/>
      <c r="O119" s="214"/>
      <c r="P119" s="214"/>
      <c r="Q119" s="214"/>
      <c r="R119" s="214"/>
      <c r="S119" s="214"/>
      <c r="T119" s="215"/>
      <c r="AT119" s="216" t="s">
        <v>146</v>
      </c>
      <c r="AU119" s="216" t="s">
        <v>83</v>
      </c>
      <c r="AV119" s="13" t="s">
        <v>83</v>
      </c>
      <c r="AW119" s="13" t="s">
        <v>35</v>
      </c>
      <c r="AX119" s="13" t="s">
        <v>81</v>
      </c>
      <c r="AY119" s="216" t="s">
        <v>134</v>
      </c>
    </row>
    <row r="120" spans="1:65" s="2" customFormat="1" ht="31.9" customHeight="1">
      <c r="A120" s="36"/>
      <c r="B120" s="37"/>
      <c r="C120" s="189" t="s">
        <v>199</v>
      </c>
      <c r="D120" s="189" t="s">
        <v>137</v>
      </c>
      <c r="E120" s="190" t="s">
        <v>519</v>
      </c>
      <c r="F120" s="191" t="s">
        <v>520</v>
      </c>
      <c r="G120" s="192" t="s">
        <v>140</v>
      </c>
      <c r="H120" s="193">
        <v>0.6</v>
      </c>
      <c r="I120" s="194"/>
      <c r="J120" s="195">
        <f>ROUND(I120*H120,2)</f>
        <v>0</v>
      </c>
      <c r="K120" s="191" t="s">
        <v>141</v>
      </c>
      <c r="L120" s="41"/>
      <c r="M120" s="196" t="s">
        <v>19</v>
      </c>
      <c r="N120" s="197" t="s">
        <v>44</v>
      </c>
      <c r="O120" s="66"/>
      <c r="P120" s="198">
        <f>O120*H120</f>
        <v>0</v>
      </c>
      <c r="Q120" s="198">
        <v>1.282E-2</v>
      </c>
      <c r="R120" s="198">
        <f>Q120*H120</f>
        <v>7.6919999999999992E-3</v>
      </c>
      <c r="S120" s="198">
        <v>0</v>
      </c>
      <c r="T120" s="199">
        <f>S120*H120</f>
        <v>0</v>
      </c>
      <c r="U120" s="36"/>
      <c r="V120" s="36"/>
      <c r="W120" s="36"/>
      <c r="X120" s="36"/>
      <c r="Y120" s="36"/>
      <c r="Z120" s="36"/>
      <c r="AA120" s="36"/>
      <c r="AB120" s="36"/>
      <c r="AC120" s="36"/>
      <c r="AD120" s="36"/>
      <c r="AE120" s="36"/>
      <c r="AR120" s="200" t="s">
        <v>142</v>
      </c>
      <c r="AT120" s="200" t="s">
        <v>137</v>
      </c>
      <c r="AU120" s="200" t="s">
        <v>83</v>
      </c>
      <c r="AY120" s="19" t="s">
        <v>134</v>
      </c>
      <c r="BE120" s="201">
        <f>IF(N120="základní",J120,0)</f>
        <v>0</v>
      </c>
      <c r="BF120" s="201">
        <f>IF(N120="snížená",J120,0)</f>
        <v>0</v>
      </c>
      <c r="BG120" s="201">
        <f>IF(N120="zákl. přenesená",J120,0)</f>
        <v>0</v>
      </c>
      <c r="BH120" s="201">
        <f>IF(N120="sníž. přenesená",J120,0)</f>
        <v>0</v>
      </c>
      <c r="BI120" s="201">
        <f>IF(N120="nulová",J120,0)</f>
        <v>0</v>
      </c>
      <c r="BJ120" s="19" t="s">
        <v>81</v>
      </c>
      <c r="BK120" s="201">
        <f>ROUND(I120*H120,2)</f>
        <v>0</v>
      </c>
      <c r="BL120" s="19" t="s">
        <v>142</v>
      </c>
      <c r="BM120" s="200" t="s">
        <v>521</v>
      </c>
    </row>
    <row r="121" spans="1:65" s="13" customFormat="1">
      <c r="B121" s="206"/>
      <c r="C121" s="207"/>
      <c r="D121" s="202" t="s">
        <v>146</v>
      </c>
      <c r="E121" s="208" t="s">
        <v>19</v>
      </c>
      <c r="F121" s="209" t="s">
        <v>522</v>
      </c>
      <c r="G121" s="207"/>
      <c r="H121" s="210">
        <v>0.6</v>
      </c>
      <c r="I121" s="211"/>
      <c r="J121" s="207"/>
      <c r="K121" s="207"/>
      <c r="L121" s="212"/>
      <c r="M121" s="213"/>
      <c r="N121" s="214"/>
      <c r="O121" s="214"/>
      <c r="P121" s="214"/>
      <c r="Q121" s="214"/>
      <c r="R121" s="214"/>
      <c r="S121" s="214"/>
      <c r="T121" s="215"/>
      <c r="AT121" s="216" t="s">
        <v>146</v>
      </c>
      <c r="AU121" s="216" t="s">
        <v>83</v>
      </c>
      <c r="AV121" s="13" t="s">
        <v>83</v>
      </c>
      <c r="AW121" s="13" t="s">
        <v>35</v>
      </c>
      <c r="AX121" s="13" t="s">
        <v>81</v>
      </c>
      <c r="AY121" s="216" t="s">
        <v>134</v>
      </c>
    </row>
    <row r="122" spans="1:65" s="2" customFormat="1" ht="31.9" customHeight="1">
      <c r="A122" s="36"/>
      <c r="B122" s="37"/>
      <c r="C122" s="189" t="s">
        <v>209</v>
      </c>
      <c r="D122" s="189" t="s">
        <v>137</v>
      </c>
      <c r="E122" s="190" t="s">
        <v>523</v>
      </c>
      <c r="F122" s="191" t="s">
        <v>524</v>
      </c>
      <c r="G122" s="192" t="s">
        <v>140</v>
      </c>
      <c r="H122" s="193">
        <v>0.6</v>
      </c>
      <c r="I122" s="194"/>
      <c r="J122" s="195">
        <f>ROUND(I122*H122,2)</f>
        <v>0</v>
      </c>
      <c r="K122" s="191" t="s">
        <v>141</v>
      </c>
      <c r="L122" s="41"/>
      <c r="M122" s="196" t="s">
        <v>19</v>
      </c>
      <c r="N122" s="197" t="s">
        <v>44</v>
      </c>
      <c r="O122" s="66"/>
      <c r="P122" s="198">
        <f>O122*H122</f>
        <v>0</v>
      </c>
      <c r="Q122" s="198">
        <v>0</v>
      </c>
      <c r="R122" s="198">
        <f>Q122*H122</f>
        <v>0</v>
      </c>
      <c r="S122" s="198">
        <v>0</v>
      </c>
      <c r="T122" s="199">
        <f>S122*H122</f>
        <v>0</v>
      </c>
      <c r="U122" s="36"/>
      <c r="V122" s="36"/>
      <c r="W122" s="36"/>
      <c r="X122" s="36"/>
      <c r="Y122" s="36"/>
      <c r="Z122" s="36"/>
      <c r="AA122" s="36"/>
      <c r="AB122" s="36"/>
      <c r="AC122" s="36"/>
      <c r="AD122" s="36"/>
      <c r="AE122" s="36"/>
      <c r="AR122" s="200" t="s">
        <v>142</v>
      </c>
      <c r="AT122" s="200" t="s">
        <v>137</v>
      </c>
      <c r="AU122" s="200" t="s">
        <v>83</v>
      </c>
      <c r="AY122" s="19" t="s">
        <v>134</v>
      </c>
      <c r="BE122" s="201">
        <f>IF(N122="základní",J122,0)</f>
        <v>0</v>
      </c>
      <c r="BF122" s="201">
        <f>IF(N122="snížená",J122,0)</f>
        <v>0</v>
      </c>
      <c r="BG122" s="201">
        <f>IF(N122="zákl. přenesená",J122,0)</f>
        <v>0</v>
      </c>
      <c r="BH122" s="201">
        <f>IF(N122="sníž. přenesená",J122,0)</f>
        <v>0</v>
      </c>
      <c r="BI122" s="201">
        <f>IF(N122="nulová",J122,0)</f>
        <v>0</v>
      </c>
      <c r="BJ122" s="19" t="s">
        <v>81</v>
      </c>
      <c r="BK122" s="201">
        <f>ROUND(I122*H122,2)</f>
        <v>0</v>
      </c>
      <c r="BL122" s="19" t="s">
        <v>142</v>
      </c>
      <c r="BM122" s="200" t="s">
        <v>525</v>
      </c>
    </row>
    <row r="123" spans="1:65" s="12" customFormat="1" ht="22.9" customHeight="1">
      <c r="B123" s="173"/>
      <c r="C123" s="174"/>
      <c r="D123" s="175" t="s">
        <v>72</v>
      </c>
      <c r="E123" s="187" t="s">
        <v>464</v>
      </c>
      <c r="F123" s="187" t="s">
        <v>526</v>
      </c>
      <c r="G123" s="174"/>
      <c r="H123" s="174"/>
      <c r="I123" s="177"/>
      <c r="J123" s="188">
        <f>BK123</f>
        <v>0</v>
      </c>
      <c r="K123" s="174"/>
      <c r="L123" s="179"/>
      <c r="M123" s="180"/>
      <c r="N123" s="181"/>
      <c r="O123" s="181"/>
      <c r="P123" s="182">
        <f>P124</f>
        <v>0</v>
      </c>
      <c r="Q123" s="181"/>
      <c r="R123" s="182">
        <f>R124</f>
        <v>0</v>
      </c>
      <c r="S123" s="181"/>
      <c r="T123" s="183">
        <f>T124</f>
        <v>0</v>
      </c>
      <c r="AR123" s="184" t="s">
        <v>81</v>
      </c>
      <c r="AT123" s="185" t="s">
        <v>72</v>
      </c>
      <c r="AU123" s="185" t="s">
        <v>81</v>
      </c>
      <c r="AY123" s="184" t="s">
        <v>134</v>
      </c>
      <c r="BK123" s="186">
        <f>BK124</f>
        <v>0</v>
      </c>
    </row>
    <row r="124" spans="1:65" s="2" customFormat="1" ht="21.4" customHeight="1">
      <c r="A124" s="36"/>
      <c r="B124" s="37"/>
      <c r="C124" s="189" t="s">
        <v>215</v>
      </c>
      <c r="D124" s="189" t="s">
        <v>137</v>
      </c>
      <c r="E124" s="190" t="s">
        <v>527</v>
      </c>
      <c r="F124" s="191" t="s">
        <v>528</v>
      </c>
      <c r="G124" s="192" t="s">
        <v>357</v>
      </c>
      <c r="H124" s="193">
        <v>1</v>
      </c>
      <c r="I124" s="194"/>
      <c r="J124" s="195">
        <f>ROUND(I124*H124,2)</f>
        <v>0</v>
      </c>
      <c r="K124" s="191" t="s">
        <v>19</v>
      </c>
      <c r="L124" s="41"/>
      <c r="M124" s="196" t="s">
        <v>19</v>
      </c>
      <c r="N124" s="197" t="s">
        <v>44</v>
      </c>
      <c r="O124" s="66"/>
      <c r="P124" s="198">
        <f>O124*H124</f>
        <v>0</v>
      </c>
      <c r="Q124" s="198">
        <v>0</v>
      </c>
      <c r="R124" s="198">
        <f>Q124*H124</f>
        <v>0</v>
      </c>
      <c r="S124" s="198">
        <v>0</v>
      </c>
      <c r="T124" s="199">
        <f>S124*H124</f>
        <v>0</v>
      </c>
      <c r="U124" s="36"/>
      <c r="V124" s="36"/>
      <c r="W124" s="36"/>
      <c r="X124" s="36"/>
      <c r="Y124" s="36"/>
      <c r="Z124" s="36"/>
      <c r="AA124" s="36"/>
      <c r="AB124" s="36"/>
      <c r="AC124" s="36"/>
      <c r="AD124" s="36"/>
      <c r="AE124" s="36"/>
      <c r="AR124" s="200" t="s">
        <v>142</v>
      </c>
      <c r="AT124" s="200" t="s">
        <v>137</v>
      </c>
      <c r="AU124" s="200" t="s">
        <v>83</v>
      </c>
      <c r="AY124" s="19" t="s">
        <v>134</v>
      </c>
      <c r="BE124" s="201">
        <f>IF(N124="základní",J124,0)</f>
        <v>0</v>
      </c>
      <c r="BF124" s="201">
        <f>IF(N124="snížená",J124,0)</f>
        <v>0</v>
      </c>
      <c r="BG124" s="201">
        <f>IF(N124="zákl. přenesená",J124,0)</f>
        <v>0</v>
      </c>
      <c r="BH124" s="201">
        <f>IF(N124="sníž. přenesená",J124,0)</f>
        <v>0</v>
      </c>
      <c r="BI124" s="201">
        <f>IF(N124="nulová",J124,0)</f>
        <v>0</v>
      </c>
      <c r="BJ124" s="19" t="s">
        <v>81</v>
      </c>
      <c r="BK124" s="201">
        <f>ROUND(I124*H124,2)</f>
        <v>0</v>
      </c>
      <c r="BL124" s="19" t="s">
        <v>142</v>
      </c>
      <c r="BM124" s="200" t="s">
        <v>529</v>
      </c>
    </row>
    <row r="125" spans="1:65" s="12" customFormat="1" ht="22.9" customHeight="1">
      <c r="B125" s="173"/>
      <c r="C125" s="174"/>
      <c r="D125" s="175" t="s">
        <v>72</v>
      </c>
      <c r="E125" s="187" t="s">
        <v>165</v>
      </c>
      <c r="F125" s="187" t="s">
        <v>530</v>
      </c>
      <c r="G125" s="174"/>
      <c r="H125" s="174"/>
      <c r="I125" s="177"/>
      <c r="J125" s="188">
        <f>BK125</f>
        <v>0</v>
      </c>
      <c r="K125" s="174"/>
      <c r="L125" s="179"/>
      <c r="M125" s="180"/>
      <c r="N125" s="181"/>
      <c r="O125" s="181"/>
      <c r="P125" s="182">
        <f>SUM(P126:P127)</f>
        <v>0</v>
      </c>
      <c r="Q125" s="181"/>
      <c r="R125" s="182">
        <f>SUM(R126:R127)</f>
        <v>2.4240000000000001E-2</v>
      </c>
      <c r="S125" s="181"/>
      <c r="T125" s="183">
        <f>SUM(T126:T127)</f>
        <v>0</v>
      </c>
      <c r="AR125" s="184" t="s">
        <v>81</v>
      </c>
      <c r="AT125" s="185" t="s">
        <v>72</v>
      </c>
      <c r="AU125" s="185" t="s">
        <v>81</v>
      </c>
      <c r="AY125" s="184" t="s">
        <v>134</v>
      </c>
      <c r="BK125" s="186">
        <f>SUM(BK126:BK127)</f>
        <v>0</v>
      </c>
    </row>
    <row r="126" spans="1:65" s="2" customFormat="1" ht="42.6" customHeight="1">
      <c r="A126" s="36"/>
      <c r="B126" s="37"/>
      <c r="C126" s="189" t="s">
        <v>8</v>
      </c>
      <c r="D126" s="189" t="s">
        <v>137</v>
      </c>
      <c r="E126" s="190" t="s">
        <v>531</v>
      </c>
      <c r="F126" s="191" t="s">
        <v>532</v>
      </c>
      <c r="G126" s="192" t="s">
        <v>202</v>
      </c>
      <c r="H126" s="193">
        <v>0.60599999999999998</v>
      </c>
      <c r="I126" s="194"/>
      <c r="J126" s="195">
        <f>ROUND(I126*H126,2)</f>
        <v>0</v>
      </c>
      <c r="K126" s="191" t="s">
        <v>141</v>
      </c>
      <c r="L126" s="41"/>
      <c r="M126" s="196" t="s">
        <v>19</v>
      </c>
      <c r="N126" s="197" t="s">
        <v>44</v>
      </c>
      <c r="O126" s="66"/>
      <c r="P126" s="198">
        <f>O126*H126</f>
        <v>0</v>
      </c>
      <c r="Q126" s="198">
        <v>0.04</v>
      </c>
      <c r="R126" s="198">
        <f>Q126*H126</f>
        <v>2.4240000000000001E-2</v>
      </c>
      <c r="S126" s="198">
        <v>0</v>
      </c>
      <c r="T126" s="199">
        <f>S126*H126</f>
        <v>0</v>
      </c>
      <c r="U126" s="36"/>
      <c r="V126" s="36"/>
      <c r="W126" s="36"/>
      <c r="X126" s="36"/>
      <c r="Y126" s="36"/>
      <c r="Z126" s="36"/>
      <c r="AA126" s="36"/>
      <c r="AB126" s="36"/>
      <c r="AC126" s="36"/>
      <c r="AD126" s="36"/>
      <c r="AE126" s="36"/>
      <c r="AR126" s="200" t="s">
        <v>142</v>
      </c>
      <c r="AT126" s="200" t="s">
        <v>137</v>
      </c>
      <c r="AU126" s="200" t="s">
        <v>83</v>
      </c>
      <c r="AY126" s="19" t="s">
        <v>134</v>
      </c>
      <c r="BE126" s="201">
        <f>IF(N126="základní",J126,0)</f>
        <v>0</v>
      </c>
      <c r="BF126" s="201">
        <f>IF(N126="snížená",J126,0)</f>
        <v>0</v>
      </c>
      <c r="BG126" s="201">
        <f>IF(N126="zákl. přenesená",J126,0)</f>
        <v>0</v>
      </c>
      <c r="BH126" s="201">
        <f>IF(N126="sníž. přenesená",J126,0)</f>
        <v>0</v>
      </c>
      <c r="BI126" s="201">
        <f>IF(N126="nulová",J126,0)</f>
        <v>0</v>
      </c>
      <c r="BJ126" s="19" t="s">
        <v>81</v>
      </c>
      <c r="BK126" s="201">
        <f>ROUND(I126*H126,2)</f>
        <v>0</v>
      </c>
      <c r="BL126" s="19" t="s">
        <v>142</v>
      </c>
      <c r="BM126" s="200" t="s">
        <v>533</v>
      </c>
    </row>
    <row r="127" spans="1:65" s="2" customFormat="1" ht="107.25">
      <c r="A127" s="36"/>
      <c r="B127" s="37"/>
      <c r="C127" s="38"/>
      <c r="D127" s="202" t="s">
        <v>144</v>
      </c>
      <c r="E127" s="38"/>
      <c r="F127" s="203" t="s">
        <v>534</v>
      </c>
      <c r="G127" s="38"/>
      <c r="H127" s="38"/>
      <c r="I127" s="110"/>
      <c r="J127" s="38"/>
      <c r="K127" s="38"/>
      <c r="L127" s="41"/>
      <c r="M127" s="204"/>
      <c r="N127" s="205"/>
      <c r="O127" s="66"/>
      <c r="P127" s="66"/>
      <c r="Q127" s="66"/>
      <c r="R127" s="66"/>
      <c r="S127" s="66"/>
      <c r="T127" s="67"/>
      <c r="U127" s="36"/>
      <c r="V127" s="36"/>
      <c r="W127" s="36"/>
      <c r="X127" s="36"/>
      <c r="Y127" s="36"/>
      <c r="Z127" s="36"/>
      <c r="AA127" s="36"/>
      <c r="AB127" s="36"/>
      <c r="AC127" s="36"/>
      <c r="AD127" s="36"/>
      <c r="AE127" s="36"/>
      <c r="AT127" s="19" t="s">
        <v>144</v>
      </c>
      <c r="AU127" s="19" t="s">
        <v>83</v>
      </c>
    </row>
    <row r="128" spans="1:65" s="12" customFormat="1" ht="22.9" customHeight="1">
      <c r="B128" s="173"/>
      <c r="C128" s="174"/>
      <c r="D128" s="175" t="s">
        <v>72</v>
      </c>
      <c r="E128" s="187" t="s">
        <v>225</v>
      </c>
      <c r="F128" s="187" t="s">
        <v>226</v>
      </c>
      <c r="G128" s="174"/>
      <c r="H128" s="174"/>
      <c r="I128" s="177"/>
      <c r="J128" s="188">
        <f>BK128</f>
        <v>0</v>
      </c>
      <c r="K128" s="174"/>
      <c r="L128" s="179"/>
      <c r="M128" s="180"/>
      <c r="N128" s="181"/>
      <c r="O128" s="181"/>
      <c r="P128" s="182">
        <f>P129</f>
        <v>0</v>
      </c>
      <c r="Q128" s="181"/>
      <c r="R128" s="182">
        <f>R129</f>
        <v>4.8000000000000007E-4</v>
      </c>
      <c r="S128" s="181"/>
      <c r="T128" s="183">
        <f>T129</f>
        <v>0</v>
      </c>
      <c r="AR128" s="184" t="s">
        <v>81</v>
      </c>
      <c r="AT128" s="185" t="s">
        <v>72</v>
      </c>
      <c r="AU128" s="185" t="s">
        <v>81</v>
      </c>
      <c r="AY128" s="184" t="s">
        <v>134</v>
      </c>
      <c r="BK128" s="186">
        <f>BK129</f>
        <v>0</v>
      </c>
    </row>
    <row r="129" spans="1:65" s="2" customFormat="1" ht="31.9" customHeight="1">
      <c r="A129" s="36"/>
      <c r="B129" s="37"/>
      <c r="C129" s="189" t="s">
        <v>227</v>
      </c>
      <c r="D129" s="189" t="s">
        <v>137</v>
      </c>
      <c r="E129" s="190" t="s">
        <v>228</v>
      </c>
      <c r="F129" s="191" t="s">
        <v>229</v>
      </c>
      <c r="G129" s="192" t="s">
        <v>140</v>
      </c>
      <c r="H129" s="193">
        <v>12</v>
      </c>
      <c r="I129" s="194"/>
      <c r="J129" s="195">
        <f>ROUND(I129*H129,2)</f>
        <v>0</v>
      </c>
      <c r="K129" s="191" t="s">
        <v>141</v>
      </c>
      <c r="L129" s="41"/>
      <c r="M129" s="196" t="s">
        <v>19</v>
      </c>
      <c r="N129" s="197" t="s">
        <v>44</v>
      </c>
      <c r="O129" s="66"/>
      <c r="P129" s="198">
        <f>O129*H129</f>
        <v>0</v>
      </c>
      <c r="Q129" s="198">
        <v>4.0000000000000003E-5</v>
      </c>
      <c r="R129" s="198">
        <f>Q129*H129</f>
        <v>4.8000000000000007E-4</v>
      </c>
      <c r="S129" s="198">
        <v>0</v>
      </c>
      <c r="T129" s="199">
        <f>S129*H129</f>
        <v>0</v>
      </c>
      <c r="U129" s="36"/>
      <c r="V129" s="36"/>
      <c r="W129" s="36"/>
      <c r="X129" s="36"/>
      <c r="Y129" s="36"/>
      <c r="Z129" s="36"/>
      <c r="AA129" s="36"/>
      <c r="AB129" s="36"/>
      <c r="AC129" s="36"/>
      <c r="AD129" s="36"/>
      <c r="AE129" s="36"/>
      <c r="AR129" s="200" t="s">
        <v>142</v>
      </c>
      <c r="AT129" s="200" t="s">
        <v>137</v>
      </c>
      <c r="AU129" s="200" t="s">
        <v>83</v>
      </c>
      <c r="AY129" s="19" t="s">
        <v>134</v>
      </c>
      <c r="BE129" s="201">
        <f>IF(N129="základní",J129,0)</f>
        <v>0</v>
      </c>
      <c r="BF129" s="201">
        <f>IF(N129="snížená",J129,0)</f>
        <v>0</v>
      </c>
      <c r="BG129" s="201">
        <f>IF(N129="zákl. přenesená",J129,0)</f>
        <v>0</v>
      </c>
      <c r="BH129" s="201">
        <f>IF(N129="sníž. přenesená",J129,0)</f>
        <v>0</v>
      </c>
      <c r="BI129" s="201">
        <f>IF(N129="nulová",J129,0)</f>
        <v>0</v>
      </c>
      <c r="BJ129" s="19" t="s">
        <v>81</v>
      </c>
      <c r="BK129" s="201">
        <f>ROUND(I129*H129,2)</f>
        <v>0</v>
      </c>
      <c r="BL129" s="19" t="s">
        <v>142</v>
      </c>
      <c r="BM129" s="200" t="s">
        <v>535</v>
      </c>
    </row>
    <row r="130" spans="1:65" s="12" customFormat="1" ht="22.9" customHeight="1">
      <c r="B130" s="173"/>
      <c r="C130" s="174"/>
      <c r="D130" s="175" t="s">
        <v>72</v>
      </c>
      <c r="E130" s="187" t="s">
        <v>232</v>
      </c>
      <c r="F130" s="187" t="s">
        <v>233</v>
      </c>
      <c r="G130" s="174"/>
      <c r="H130" s="174"/>
      <c r="I130" s="177"/>
      <c r="J130" s="188">
        <f>BK130</f>
        <v>0</v>
      </c>
      <c r="K130" s="174"/>
      <c r="L130" s="179"/>
      <c r="M130" s="180"/>
      <c r="N130" s="181"/>
      <c r="O130" s="181"/>
      <c r="P130" s="182">
        <f>SUM(P131:P138)</f>
        <v>0</v>
      </c>
      <c r="Q130" s="181"/>
      <c r="R130" s="182">
        <f>SUM(R131:R138)</f>
        <v>0</v>
      </c>
      <c r="S130" s="181"/>
      <c r="T130" s="183">
        <f>SUM(T131:T138)</f>
        <v>0.95686000000000004</v>
      </c>
      <c r="AR130" s="184" t="s">
        <v>81</v>
      </c>
      <c r="AT130" s="185" t="s">
        <v>72</v>
      </c>
      <c r="AU130" s="185" t="s">
        <v>81</v>
      </c>
      <c r="AY130" s="184" t="s">
        <v>134</v>
      </c>
      <c r="BK130" s="186">
        <f>SUM(BK131:BK138)</f>
        <v>0</v>
      </c>
    </row>
    <row r="131" spans="1:65" s="2" customFormat="1" ht="42.6" customHeight="1">
      <c r="A131" s="36"/>
      <c r="B131" s="37"/>
      <c r="C131" s="189" t="s">
        <v>234</v>
      </c>
      <c r="D131" s="189" t="s">
        <v>137</v>
      </c>
      <c r="E131" s="190" t="s">
        <v>536</v>
      </c>
      <c r="F131" s="191" t="s">
        <v>537</v>
      </c>
      <c r="G131" s="192" t="s">
        <v>140</v>
      </c>
      <c r="H131" s="193">
        <v>0.59599999999999997</v>
      </c>
      <c r="I131" s="194"/>
      <c r="J131" s="195">
        <f>ROUND(I131*H131,2)</f>
        <v>0</v>
      </c>
      <c r="K131" s="191" t="s">
        <v>141</v>
      </c>
      <c r="L131" s="41"/>
      <c r="M131" s="196" t="s">
        <v>19</v>
      </c>
      <c r="N131" s="197" t="s">
        <v>44</v>
      </c>
      <c r="O131" s="66"/>
      <c r="P131" s="198">
        <f>O131*H131</f>
        <v>0</v>
      </c>
      <c r="Q131" s="198">
        <v>0</v>
      </c>
      <c r="R131" s="198">
        <f>Q131*H131</f>
        <v>0</v>
      </c>
      <c r="S131" s="198">
        <v>3.5000000000000003E-2</v>
      </c>
      <c r="T131" s="199">
        <f>S131*H131</f>
        <v>2.086E-2</v>
      </c>
      <c r="U131" s="36"/>
      <c r="V131" s="36"/>
      <c r="W131" s="36"/>
      <c r="X131" s="36"/>
      <c r="Y131" s="36"/>
      <c r="Z131" s="36"/>
      <c r="AA131" s="36"/>
      <c r="AB131" s="36"/>
      <c r="AC131" s="36"/>
      <c r="AD131" s="36"/>
      <c r="AE131" s="36"/>
      <c r="AR131" s="200" t="s">
        <v>142</v>
      </c>
      <c r="AT131" s="200" t="s">
        <v>137</v>
      </c>
      <c r="AU131" s="200" t="s">
        <v>83</v>
      </c>
      <c r="AY131" s="19" t="s">
        <v>134</v>
      </c>
      <c r="BE131" s="201">
        <f>IF(N131="základní",J131,0)</f>
        <v>0</v>
      </c>
      <c r="BF131" s="201">
        <f>IF(N131="snížená",J131,0)</f>
        <v>0</v>
      </c>
      <c r="BG131" s="201">
        <f>IF(N131="zákl. přenesená",J131,0)</f>
        <v>0</v>
      </c>
      <c r="BH131" s="201">
        <f>IF(N131="sníž. přenesená",J131,0)</f>
        <v>0</v>
      </c>
      <c r="BI131" s="201">
        <f>IF(N131="nulová",J131,0)</f>
        <v>0</v>
      </c>
      <c r="BJ131" s="19" t="s">
        <v>81</v>
      </c>
      <c r="BK131" s="201">
        <f>ROUND(I131*H131,2)</f>
        <v>0</v>
      </c>
      <c r="BL131" s="19" t="s">
        <v>142</v>
      </c>
      <c r="BM131" s="200" t="s">
        <v>538</v>
      </c>
    </row>
    <row r="132" spans="1:65" s="2" customFormat="1" ht="39">
      <c r="A132" s="36"/>
      <c r="B132" s="37"/>
      <c r="C132" s="38"/>
      <c r="D132" s="202" t="s">
        <v>144</v>
      </c>
      <c r="E132" s="38"/>
      <c r="F132" s="203" t="s">
        <v>539</v>
      </c>
      <c r="G132" s="38"/>
      <c r="H132" s="38"/>
      <c r="I132" s="110"/>
      <c r="J132" s="38"/>
      <c r="K132" s="38"/>
      <c r="L132" s="41"/>
      <c r="M132" s="204"/>
      <c r="N132" s="205"/>
      <c r="O132" s="66"/>
      <c r="P132" s="66"/>
      <c r="Q132" s="66"/>
      <c r="R132" s="66"/>
      <c r="S132" s="66"/>
      <c r="T132" s="67"/>
      <c r="U132" s="36"/>
      <c r="V132" s="36"/>
      <c r="W132" s="36"/>
      <c r="X132" s="36"/>
      <c r="Y132" s="36"/>
      <c r="Z132" s="36"/>
      <c r="AA132" s="36"/>
      <c r="AB132" s="36"/>
      <c r="AC132" s="36"/>
      <c r="AD132" s="36"/>
      <c r="AE132" s="36"/>
      <c r="AT132" s="19" t="s">
        <v>144</v>
      </c>
      <c r="AU132" s="19" t="s">
        <v>83</v>
      </c>
    </row>
    <row r="133" spans="1:65" s="13" customFormat="1">
      <c r="B133" s="206"/>
      <c r="C133" s="207"/>
      <c r="D133" s="202" t="s">
        <v>146</v>
      </c>
      <c r="E133" s="208" t="s">
        <v>19</v>
      </c>
      <c r="F133" s="209" t="s">
        <v>540</v>
      </c>
      <c r="G133" s="207"/>
      <c r="H133" s="210">
        <v>0.59599999999999997</v>
      </c>
      <c r="I133" s="211"/>
      <c r="J133" s="207"/>
      <c r="K133" s="207"/>
      <c r="L133" s="212"/>
      <c r="M133" s="213"/>
      <c r="N133" s="214"/>
      <c r="O133" s="214"/>
      <c r="P133" s="214"/>
      <c r="Q133" s="214"/>
      <c r="R133" s="214"/>
      <c r="S133" s="214"/>
      <c r="T133" s="215"/>
      <c r="AT133" s="216" t="s">
        <v>146</v>
      </c>
      <c r="AU133" s="216" t="s">
        <v>83</v>
      </c>
      <c r="AV133" s="13" t="s">
        <v>83</v>
      </c>
      <c r="AW133" s="13" t="s">
        <v>35</v>
      </c>
      <c r="AX133" s="13" t="s">
        <v>81</v>
      </c>
      <c r="AY133" s="216" t="s">
        <v>134</v>
      </c>
    </row>
    <row r="134" spans="1:65" s="2" customFormat="1" ht="21.4" customHeight="1">
      <c r="A134" s="36"/>
      <c r="B134" s="37"/>
      <c r="C134" s="189" t="s">
        <v>238</v>
      </c>
      <c r="D134" s="189" t="s">
        <v>137</v>
      </c>
      <c r="E134" s="190" t="s">
        <v>541</v>
      </c>
      <c r="F134" s="191" t="s">
        <v>542</v>
      </c>
      <c r="G134" s="192" t="s">
        <v>140</v>
      </c>
      <c r="H134" s="193">
        <v>3.6</v>
      </c>
      <c r="I134" s="194"/>
      <c r="J134" s="195">
        <f>ROUND(I134*H134,2)</f>
        <v>0</v>
      </c>
      <c r="K134" s="191" t="s">
        <v>141</v>
      </c>
      <c r="L134" s="41"/>
      <c r="M134" s="196" t="s">
        <v>19</v>
      </c>
      <c r="N134" s="197" t="s">
        <v>44</v>
      </c>
      <c r="O134" s="66"/>
      <c r="P134" s="198">
        <f>O134*H134</f>
        <v>0</v>
      </c>
      <c r="Q134" s="198">
        <v>0</v>
      </c>
      <c r="R134" s="198">
        <f>Q134*H134</f>
        <v>0</v>
      </c>
      <c r="S134" s="198">
        <v>0.26</v>
      </c>
      <c r="T134" s="199">
        <f>S134*H134</f>
        <v>0.93600000000000005</v>
      </c>
      <c r="U134" s="36"/>
      <c r="V134" s="36"/>
      <c r="W134" s="36"/>
      <c r="X134" s="36"/>
      <c r="Y134" s="36"/>
      <c r="Z134" s="36"/>
      <c r="AA134" s="36"/>
      <c r="AB134" s="36"/>
      <c r="AC134" s="36"/>
      <c r="AD134" s="36"/>
      <c r="AE134" s="36"/>
      <c r="AR134" s="200" t="s">
        <v>142</v>
      </c>
      <c r="AT134" s="200" t="s">
        <v>137</v>
      </c>
      <c r="AU134" s="200" t="s">
        <v>83</v>
      </c>
      <c r="AY134" s="19" t="s">
        <v>134</v>
      </c>
      <c r="BE134" s="201">
        <f>IF(N134="základní",J134,0)</f>
        <v>0</v>
      </c>
      <c r="BF134" s="201">
        <f>IF(N134="snížená",J134,0)</f>
        <v>0</v>
      </c>
      <c r="BG134" s="201">
        <f>IF(N134="zákl. přenesená",J134,0)</f>
        <v>0</v>
      </c>
      <c r="BH134" s="201">
        <f>IF(N134="sníž. přenesená",J134,0)</f>
        <v>0</v>
      </c>
      <c r="BI134" s="201">
        <f>IF(N134="nulová",J134,0)</f>
        <v>0</v>
      </c>
      <c r="BJ134" s="19" t="s">
        <v>81</v>
      </c>
      <c r="BK134" s="201">
        <f>ROUND(I134*H134,2)</f>
        <v>0</v>
      </c>
      <c r="BL134" s="19" t="s">
        <v>142</v>
      </c>
      <c r="BM134" s="200" t="s">
        <v>543</v>
      </c>
    </row>
    <row r="135" spans="1:65" s="2" customFormat="1" ht="214.5">
      <c r="A135" s="36"/>
      <c r="B135" s="37"/>
      <c r="C135" s="38"/>
      <c r="D135" s="202" t="s">
        <v>144</v>
      </c>
      <c r="E135" s="38"/>
      <c r="F135" s="203" t="s">
        <v>544</v>
      </c>
      <c r="G135" s="38"/>
      <c r="H135" s="38"/>
      <c r="I135" s="110"/>
      <c r="J135" s="38"/>
      <c r="K135" s="38"/>
      <c r="L135" s="41"/>
      <c r="M135" s="204"/>
      <c r="N135" s="205"/>
      <c r="O135" s="66"/>
      <c r="P135" s="66"/>
      <c r="Q135" s="66"/>
      <c r="R135" s="66"/>
      <c r="S135" s="66"/>
      <c r="T135" s="67"/>
      <c r="U135" s="36"/>
      <c r="V135" s="36"/>
      <c r="W135" s="36"/>
      <c r="X135" s="36"/>
      <c r="Y135" s="36"/>
      <c r="Z135" s="36"/>
      <c r="AA135" s="36"/>
      <c r="AB135" s="36"/>
      <c r="AC135" s="36"/>
      <c r="AD135" s="36"/>
      <c r="AE135" s="36"/>
      <c r="AT135" s="19" t="s">
        <v>144</v>
      </c>
      <c r="AU135" s="19" t="s">
        <v>83</v>
      </c>
    </row>
    <row r="136" spans="1:65" s="13" customFormat="1">
      <c r="B136" s="206"/>
      <c r="C136" s="207"/>
      <c r="D136" s="202" t="s">
        <v>146</v>
      </c>
      <c r="E136" s="208" t="s">
        <v>19</v>
      </c>
      <c r="F136" s="209" t="s">
        <v>545</v>
      </c>
      <c r="G136" s="207"/>
      <c r="H136" s="210">
        <v>3.6</v>
      </c>
      <c r="I136" s="211"/>
      <c r="J136" s="207"/>
      <c r="K136" s="207"/>
      <c r="L136" s="212"/>
      <c r="M136" s="213"/>
      <c r="N136" s="214"/>
      <c r="O136" s="214"/>
      <c r="P136" s="214"/>
      <c r="Q136" s="214"/>
      <c r="R136" s="214"/>
      <c r="S136" s="214"/>
      <c r="T136" s="215"/>
      <c r="AT136" s="216" t="s">
        <v>146</v>
      </c>
      <c r="AU136" s="216" t="s">
        <v>83</v>
      </c>
      <c r="AV136" s="13" t="s">
        <v>83</v>
      </c>
      <c r="AW136" s="13" t="s">
        <v>35</v>
      </c>
      <c r="AX136" s="13" t="s">
        <v>81</v>
      </c>
      <c r="AY136" s="216" t="s">
        <v>134</v>
      </c>
    </row>
    <row r="137" spans="1:65" s="2" customFormat="1" ht="31.9" customHeight="1">
      <c r="A137" s="36"/>
      <c r="B137" s="37"/>
      <c r="C137" s="189" t="s">
        <v>245</v>
      </c>
      <c r="D137" s="189" t="s">
        <v>137</v>
      </c>
      <c r="E137" s="190" t="s">
        <v>299</v>
      </c>
      <c r="F137" s="191" t="s">
        <v>300</v>
      </c>
      <c r="G137" s="192" t="s">
        <v>301</v>
      </c>
      <c r="H137" s="193">
        <v>0.95699999999999996</v>
      </c>
      <c r="I137" s="194"/>
      <c r="J137" s="195">
        <f>ROUND(I137*H137,2)</f>
        <v>0</v>
      </c>
      <c r="K137" s="191" t="s">
        <v>141</v>
      </c>
      <c r="L137" s="41"/>
      <c r="M137" s="196" t="s">
        <v>19</v>
      </c>
      <c r="N137" s="197" t="s">
        <v>44</v>
      </c>
      <c r="O137" s="66"/>
      <c r="P137" s="198">
        <f>O137*H137</f>
        <v>0</v>
      </c>
      <c r="Q137" s="198">
        <v>0</v>
      </c>
      <c r="R137" s="198">
        <f>Q137*H137</f>
        <v>0</v>
      </c>
      <c r="S137" s="198">
        <v>0</v>
      </c>
      <c r="T137" s="199">
        <f>S137*H137</f>
        <v>0</v>
      </c>
      <c r="U137" s="36"/>
      <c r="V137" s="36"/>
      <c r="W137" s="36"/>
      <c r="X137" s="36"/>
      <c r="Y137" s="36"/>
      <c r="Z137" s="36"/>
      <c r="AA137" s="36"/>
      <c r="AB137" s="36"/>
      <c r="AC137" s="36"/>
      <c r="AD137" s="36"/>
      <c r="AE137" s="36"/>
      <c r="AR137" s="200" t="s">
        <v>142</v>
      </c>
      <c r="AT137" s="200" t="s">
        <v>137</v>
      </c>
      <c r="AU137" s="200" t="s">
        <v>83</v>
      </c>
      <c r="AY137" s="19" t="s">
        <v>134</v>
      </c>
      <c r="BE137" s="201">
        <f>IF(N137="základní",J137,0)</f>
        <v>0</v>
      </c>
      <c r="BF137" s="201">
        <f>IF(N137="snížená",J137,0)</f>
        <v>0</v>
      </c>
      <c r="BG137" s="201">
        <f>IF(N137="zákl. přenesená",J137,0)</f>
        <v>0</v>
      </c>
      <c r="BH137" s="201">
        <f>IF(N137="sníž. přenesená",J137,0)</f>
        <v>0</v>
      </c>
      <c r="BI137" s="201">
        <f>IF(N137="nulová",J137,0)</f>
        <v>0</v>
      </c>
      <c r="BJ137" s="19" t="s">
        <v>81</v>
      </c>
      <c r="BK137" s="201">
        <f>ROUND(I137*H137,2)</f>
        <v>0</v>
      </c>
      <c r="BL137" s="19" t="s">
        <v>142</v>
      </c>
      <c r="BM137" s="200" t="s">
        <v>546</v>
      </c>
    </row>
    <row r="138" spans="1:65" s="2" customFormat="1" ht="175.5">
      <c r="A138" s="36"/>
      <c r="B138" s="37"/>
      <c r="C138" s="38"/>
      <c r="D138" s="202" t="s">
        <v>144</v>
      </c>
      <c r="E138" s="38"/>
      <c r="F138" s="203" t="s">
        <v>303</v>
      </c>
      <c r="G138" s="38"/>
      <c r="H138" s="38"/>
      <c r="I138" s="110"/>
      <c r="J138" s="38"/>
      <c r="K138" s="38"/>
      <c r="L138" s="41"/>
      <c r="M138" s="204"/>
      <c r="N138" s="205"/>
      <c r="O138" s="66"/>
      <c r="P138" s="66"/>
      <c r="Q138" s="66"/>
      <c r="R138" s="66"/>
      <c r="S138" s="66"/>
      <c r="T138" s="67"/>
      <c r="U138" s="36"/>
      <c r="V138" s="36"/>
      <c r="W138" s="36"/>
      <c r="X138" s="36"/>
      <c r="Y138" s="36"/>
      <c r="Z138" s="36"/>
      <c r="AA138" s="36"/>
      <c r="AB138" s="36"/>
      <c r="AC138" s="36"/>
      <c r="AD138" s="36"/>
      <c r="AE138" s="36"/>
      <c r="AT138" s="19" t="s">
        <v>144</v>
      </c>
      <c r="AU138" s="19" t="s">
        <v>83</v>
      </c>
    </row>
    <row r="139" spans="1:65" s="12" customFormat="1" ht="22.9" customHeight="1">
      <c r="B139" s="173"/>
      <c r="C139" s="174"/>
      <c r="D139" s="175" t="s">
        <v>72</v>
      </c>
      <c r="E139" s="187" t="s">
        <v>296</v>
      </c>
      <c r="F139" s="187" t="s">
        <v>297</v>
      </c>
      <c r="G139" s="174"/>
      <c r="H139" s="174"/>
      <c r="I139" s="177"/>
      <c r="J139" s="188">
        <f>BK139</f>
        <v>0</v>
      </c>
      <c r="K139" s="174"/>
      <c r="L139" s="179"/>
      <c r="M139" s="180"/>
      <c r="N139" s="181"/>
      <c r="O139" s="181"/>
      <c r="P139" s="182">
        <f>SUM(P140:P144)</f>
        <v>0</v>
      </c>
      <c r="Q139" s="181"/>
      <c r="R139" s="182">
        <f>SUM(R140:R144)</f>
        <v>0</v>
      </c>
      <c r="S139" s="181"/>
      <c r="T139" s="183">
        <f>SUM(T140:T144)</f>
        <v>0</v>
      </c>
      <c r="AR139" s="184" t="s">
        <v>81</v>
      </c>
      <c r="AT139" s="185" t="s">
        <v>72</v>
      </c>
      <c r="AU139" s="185" t="s">
        <v>81</v>
      </c>
      <c r="AY139" s="184" t="s">
        <v>134</v>
      </c>
      <c r="BK139" s="186">
        <f>SUM(BK140:BK144)</f>
        <v>0</v>
      </c>
    </row>
    <row r="140" spans="1:65" s="2" customFormat="1" ht="21.4" customHeight="1">
      <c r="A140" s="36"/>
      <c r="B140" s="37"/>
      <c r="C140" s="189" t="s">
        <v>250</v>
      </c>
      <c r="D140" s="189" t="s">
        <v>137</v>
      </c>
      <c r="E140" s="190" t="s">
        <v>305</v>
      </c>
      <c r="F140" s="191" t="s">
        <v>306</v>
      </c>
      <c r="G140" s="192" t="s">
        <v>301</v>
      </c>
      <c r="H140" s="193">
        <v>0.95699999999999996</v>
      </c>
      <c r="I140" s="194"/>
      <c r="J140" s="195">
        <f>ROUND(I140*H140,2)</f>
        <v>0</v>
      </c>
      <c r="K140" s="191" t="s">
        <v>141</v>
      </c>
      <c r="L140" s="41"/>
      <c r="M140" s="196" t="s">
        <v>19</v>
      </c>
      <c r="N140" s="197" t="s">
        <v>44</v>
      </c>
      <c r="O140" s="66"/>
      <c r="P140" s="198">
        <f>O140*H140</f>
        <v>0</v>
      </c>
      <c r="Q140" s="198">
        <v>0</v>
      </c>
      <c r="R140" s="198">
        <f>Q140*H140</f>
        <v>0</v>
      </c>
      <c r="S140" s="198">
        <v>0</v>
      </c>
      <c r="T140" s="199">
        <f>S140*H140</f>
        <v>0</v>
      </c>
      <c r="U140" s="36"/>
      <c r="V140" s="36"/>
      <c r="W140" s="36"/>
      <c r="X140" s="36"/>
      <c r="Y140" s="36"/>
      <c r="Z140" s="36"/>
      <c r="AA140" s="36"/>
      <c r="AB140" s="36"/>
      <c r="AC140" s="36"/>
      <c r="AD140" s="36"/>
      <c r="AE140" s="36"/>
      <c r="AR140" s="200" t="s">
        <v>142</v>
      </c>
      <c r="AT140" s="200" t="s">
        <v>137</v>
      </c>
      <c r="AU140" s="200" t="s">
        <v>83</v>
      </c>
      <c r="AY140" s="19" t="s">
        <v>134</v>
      </c>
      <c r="BE140" s="201">
        <f>IF(N140="základní",J140,0)</f>
        <v>0</v>
      </c>
      <c r="BF140" s="201">
        <f>IF(N140="snížená",J140,0)</f>
        <v>0</v>
      </c>
      <c r="BG140" s="201">
        <f>IF(N140="zákl. přenesená",J140,0)</f>
        <v>0</v>
      </c>
      <c r="BH140" s="201">
        <f>IF(N140="sníž. přenesená",J140,0)</f>
        <v>0</v>
      </c>
      <c r="BI140" s="201">
        <f>IF(N140="nulová",J140,0)</f>
        <v>0</v>
      </c>
      <c r="BJ140" s="19" t="s">
        <v>81</v>
      </c>
      <c r="BK140" s="201">
        <f>ROUND(I140*H140,2)</f>
        <v>0</v>
      </c>
      <c r="BL140" s="19" t="s">
        <v>142</v>
      </c>
      <c r="BM140" s="200" t="s">
        <v>547</v>
      </c>
    </row>
    <row r="141" spans="1:65" s="2" customFormat="1" ht="31.9" customHeight="1">
      <c r="A141" s="36"/>
      <c r="B141" s="37"/>
      <c r="C141" s="189" t="s">
        <v>7</v>
      </c>
      <c r="D141" s="189" t="s">
        <v>137</v>
      </c>
      <c r="E141" s="190" t="s">
        <v>309</v>
      </c>
      <c r="F141" s="191" t="s">
        <v>310</v>
      </c>
      <c r="G141" s="192" t="s">
        <v>301</v>
      </c>
      <c r="H141" s="193">
        <v>0.95699999999999996</v>
      </c>
      <c r="I141" s="194"/>
      <c r="J141" s="195">
        <f>ROUND(I141*H141,2)</f>
        <v>0</v>
      </c>
      <c r="K141" s="191" t="s">
        <v>141</v>
      </c>
      <c r="L141" s="41"/>
      <c r="M141" s="196" t="s">
        <v>19</v>
      </c>
      <c r="N141" s="197" t="s">
        <v>44</v>
      </c>
      <c r="O141" s="66"/>
      <c r="P141" s="198">
        <f>O141*H141</f>
        <v>0</v>
      </c>
      <c r="Q141" s="198">
        <v>0</v>
      </c>
      <c r="R141" s="198">
        <f>Q141*H141</f>
        <v>0</v>
      </c>
      <c r="S141" s="198">
        <v>0</v>
      </c>
      <c r="T141" s="199">
        <f>S141*H141</f>
        <v>0</v>
      </c>
      <c r="U141" s="36"/>
      <c r="V141" s="36"/>
      <c r="W141" s="36"/>
      <c r="X141" s="36"/>
      <c r="Y141" s="36"/>
      <c r="Z141" s="36"/>
      <c r="AA141" s="36"/>
      <c r="AB141" s="36"/>
      <c r="AC141" s="36"/>
      <c r="AD141" s="36"/>
      <c r="AE141" s="36"/>
      <c r="AR141" s="200" t="s">
        <v>142</v>
      </c>
      <c r="AT141" s="200" t="s">
        <v>137</v>
      </c>
      <c r="AU141" s="200" t="s">
        <v>83</v>
      </c>
      <c r="AY141" s="19" t="s">
        <v>134</v>
      </c>
      <c r="BE141" s="201">
        <f>IF(N141="základní",J141,0)</f>
        <v>0</v>
      </c>
      <c r="BF141" s="201">
        <f>IF(N141="snížená",J141,0)</f>
        <v>0</v>
      </c>
      <c r="BG141" s="201">
        <f>IF(N141="zákl. přenesená",J141,0)</f>
        <v>0</v>
      </c>
      <c r="BH141" s="201">
        <f>IF(N141="sníž. přenesená",J141,0)</f>
        <v>0</v>
      </c>
      <c r="BI141" s="201">
        <f>IF(N141="nulová",J141,0)</f>
        <v>0</v>
      </c>
      <c r="BJ141" s="19" t="s">
        <v>81</v>
      </c>
      <c r="BK141" s="201">
        <f>ROUND(I141*H141,2)</f>
        <v>0</v>
      </c>
      <c r="BL141" s="19" t="s">
        <v>142</v>
      </c>
      <c r="BM141" s="200" t="s">
        <v>548</v>
      </c>
    </row>
    <row r="142" spans="1:65" s="2" customFormat="1" ht="42.6" customHeight="1">
      <c r="A142" s="36"/>
      <c r="B142" s="37"/>
      <c r="C142" s="189" t="s">
        <v>266</v>
      </c>
      <c r="D142" s="189" t="s">
        <v>137</v>
      </c>
      <c r="E142" s="190" t="s">
        <v>313</v>
      </c>
      <c r="F142" s="191" t="s">
        <v>314</v>
      </c>
      <c r="G142" s="192" t="s">
        <v>301</v>
      </c>
      <c r="H142" s="193">
        <v>8.6129999999999995</v>
      </c>
      <c r="I142" s="194"/>
      <c r="J142" s="195">
        <f>ROUND(I142*H142,2)</f>
        <v>0</v>
      </c>
      <c r="K142" s="191" t="s">
        <v>141</v>
      </c>
      <c r="L142" s="41"/>
      <c r="M142" s="196" t="s">
        <v>19</v>
      </c>
      <c r="N142" s="197" t="s">
        <v>44</v>
      </c>
      <c r="O142" s="66"/>
      <c r="P142" s="198">
        <f>O142*H142</f>
        <v>0</v>
      </c>
      <c r="Q142" s="198">
        <v>0</v>
      </c>
      <c r="R142" s="198">
        <f>Q142*H142</f>
        <v>0</v>
      </c>
      <c r="S142" s="198">
        <v>0</v>
      </c>
      <c r="T142" s="199">
        <f>S142*H142</f>
        <v>0</v>
      </c>
      <c r="U142" s="36"/>
      <c r="V142" s="36"/>
      <c r="W142" s="36"/>
      <c r="X142" s="36"/>
      <c r="Y142" s="36"/>
      <c r="Z142" s="36"/>
      <c r="AA142" s="36"/>
      <c r="AB142" s="36"/>
      <c r="AC142" s="36"/>
      <c r="AD142" s="36"/>
      <c r="AE142" s="36"/>
      <c r="AR142" s="200" t="s">
        <v>142</v>
      </c>
      <c r="AT142" s="200" t="s">
        <v>137</v>
      </c>
      <c r="AU142" s="200" t="s">
        <v>83</v>
      </c>
      <c r="AY142" s="19" t="s">
        <v>134</v>
      </c>
      <c r="BE142" s="201">
        <f>IF(N142="základní",J142,0)</f>
        <v>0</v>
      </c>
      <c r="BF142" s="201">
        <f>IF(N142="snížená",J142,0)</f>
        <v>0</v>
      </c>
      <c r="BG142" s="201">
        <f>IF(N142="zákl. přenesená",J142,0)</f>
        <v>0</v>
      </c>
      <c r="BH142" s="201">
        <f>IF(N142="sníž. přenesená",J142,0)</f>
        <v>0</v>
      </c>
      <c r="BI142" s="201">
        <f>IF(N142="nulová",J142,0)</f>
        <v>0</v>
      </c>
      <c r="BJ142" s="19" t="s">
        <v>81</v>
      </c>
      <c r="BK142" s="201">
        <f>ROUND(I142*H142,2)</f>
        <v>0</v>
      </c>
      <c r="BL142" s="19" t="s">
        <v>142</v>
      </c>
      <c r="BM142" s="200" t="s">
        <v>549</v>
      </c>
    </row>
    <row r="143" spans="1:65" s="13" customFormat="1">
      <c r="B143" s="206"/>
      <c r="C143" s="207"/>
      <c r="D143" s="202" t="s">
        <v>146</v>
      </c>
      <c r="E143" s="208" t="s">
        <v>19</v>
      </c>
      <c r="F143" s="209" t="s">
        <v>550</v>
      </c>
      <c r="G143" s="207"/>
      <c r="H143" s="210">
        <v>8.6129999999999995</v>
      </c>
      <c r="I143" s="211"/>
      <c r="J143" s="207"/>
      <c r="K143" s="207"/>
      <c r="L143" s="212"/>
      <c r="M143" s="213"/>
      <c r="N143" s="214"/>
      <c r="O143" s="214"/>
      <c r="P143" s="214"/>
      <c r="Q143" s="214"/>
      <c r="R143" s="214"/>
      <c r="S143" s="214"/>
      <c r="T143" s="215"/>
      <c r="AT143" s="216" t="s">
        <v>146</v>
      </c>
      <c r="AU143" s="216" t="s">
        <v>83</v>
      </c>
      <c r="AV143" s="13" t="s">
        <v>83</v>
      </c>
      <c r="AW143" s="13" t="s">
        <v>35</v>
      </c>
      <c r="AX143" s="13" t="s">
        <v>81</v>
      </c>
      <c r="AY143" s="216" t="s">
        <v>134</v>
      </c>
    </row>
    <row r="144" spans="1:65" s="2" customFormat="1" ht="42.6" customHeight="1">
      <c r="A144" s="36"/>
      <c r="B144" s="37"/>
      <c r="C144" s="189" t="s">
        <v>271</v>
      </c>
      <c r="D144" s="189" t="s">
        <v>137</v>
      </c>
      <c r="E144" s="190" t="s">
        <v>323</v>
      </c>
      <c r="F144" s="191" t="s">
        <v>324</v>
      </c>
      <c r="G144" s="192" t="s">
        <v>301</v>
      </c>
      <c r="H144" s="193">
        <v>0.95699999999999996</v>
      </c>
      <c r="I144" s="194"/>
      <c r="J144" s="195">
        <f>ROUND(I144*H144,2)</f>
        <v>0</v>
      </c>
      <c r="K144" s="191" t="s">
        <v>141</v>
      </c>
      <c r="L144" s="41"/>
      <c r="M144" s="196" t="s">
        <v>19</v>
      </c>
      <c r="N144" s="197" t="s">
        <v>44</v>
      </c>
      <c r="O144" s="66"/>
      <c r="P144" s="198">
        <f>O144*H144</f>
        <v>0</v>
      </c>
      <c r="Q144" s="198">
        <v>0</v>
      </c>
      <c r="R144" s="198">
        <f>Q144*H144</f>
        <v>0</v>
      </c>
      <c r="S144" s="198">
        <v>0</v>
      </c>
      <c r="T144" s="199">
        <f>S144*H144</f>
        <v>0</v>
      </c>
      <c r="U144" s="36"/>
      <c r="V144" s="36"/>
      <c r="W144" s="36"/>
      <c r="X144" s="36"/>
      <c r="Y144" s="36"/>
      <c r="Z144" s="36"/>
      <c r="AA144" s="36"/>
      <c r="AB144" s="36"/>
      <c r="AC144" s="36"/>
      <c r="AD144" s="36"/>
      <c r="AE144" s="36"/>
      <c r="AR144" s="200" t="s">
        <v>142</v>
      </c>
      <c r="AT144" s="200" t="s">
        <v>137</v>
      </c>
      <c r="AU144" s="200" t="s">
        <v>83</v>
      </c>
      <c r="AY144" s="19" t="s">
        <v>134</v>
      </c>
      <c r="BE144" s="201">
        <f>IF(N144="základní",J144,0)</f>
        <v>0</v>
      </c>
      <c r="BF144" s="201">
        <f>IF(N144="snížená",J144,0)</f>
        <v>0</v>
      </c>
      <c r="BG144" s="201">
        <f>IF(N144="zákl. přenesená",J144,0)</f>
        <v>0</v>
      </c>
      <c r="BH144" s="201">
        <f>IF(N144="sníž. přenesená",J144,0)</f>
        <v>0</v>
      </c>
      <c r="BI144" s="201">
        <f>IF(N144="nulová",J144,0)</f>
        <v>0</v>
      </c>
      <c r="BJ144" s="19" t="s">
        <v>81</v>
      </c>
      <c r="BK144" s="201">
        <f>ROUND(I144*H144,2)</f>
        <v>0</v>
      </c>
      <c r="BL144" s="19" t="s">
        <v>142</v>
      </c>
      <c r="BM144" s="200" t="s">
        <v>551</v>
      </c>
    </row>
    <row r="145" spans="1:65" s="12" customFormat="1" ht="22.9" customHeight="1">
      <c r="B145" s="173"/>
      <c r="C145" s="174"/>
      <c r="D145" s="175" t="s">
        <v>72</v>
      </c>
      <c r="E145" s="187" t="s">
        <v>326</v>
      </c>
      <c r="F145" s="187" t="s">
        <v>327</v>
      </c>
      <c r="G145" s="174"/>
      <c r="H145" s="174"/>
      <c r="I145" s="177"/>
      <c r="J145" s="188">
        <f>BK145</f>
        <v>0</v>
      </c>
      <c r="K145" s="174"/>
      <c r="L145" s="179"/>
      <c r="M145" s="180"/>
      <c r="N145" s="181"/>
      <c r="O145" s="181"/>
      <c r="P145" s="182">
        <f>SUM(P146:P147)</f>
        <v>0</v>
      </c>
      <c r="Q145" s="181"/>
      <c r="R145" s="182">
        <f>SUM(R146:R147)</f>
        <v>0</v>
      </c>
      <c r="S145" s="181"/>
      <c r="T145" s="183">
        <f>SUM(T146:T147)</f>
        <v>0</v>
      </c>
      <c r="AR145" s="184" t="s">
        <v>81</v>
      </c>
      <c r="AT145" s="185" t="s">
        <v>72</v>
      </c>
      <c r="AU145" s="185" t="s">
        <v>81</v>
      </c>
      <c r="AY145" s="184" t="s">
        <v>134</v>
      </c>
      <c r="BK145" s="186">
        <f>SUM(BK146:BK147)</f>
        <v>0</v>
      </c>
    </row>
    <row r="146" spans="1:65" s="2" customFormat="1" ht="53.25" customHeight="1">
      <c r="A146" s="36"/>
      <c r="B146" s="37"/>
      <c r="C146" s="189" t="s">
        <v>277</v>
      </c>
      <c r="D146" s="189" t="s">
        <v>137</v>
      </c>
      <c r="E146" s="190" t="s">
        <v>552</v>
      </c>
      <c r="F146" s="191" t="s">
        <v>553</v>
      </c>
      <c r="G146" s="192" t="s">
        <v>301</v>
      </c>
      <c r="H146" s="193">
        <v>4.1369999999999996</v>
      </c>
      <c r="I146" s="194"/>
      <c r="J146" s="195">
        <f>ROUND(I146*H146,2)</f>
        <v>0</v>
      </c>
      <c r="K146" s="191" t="s">
        <v>141</v>
      </c>
      <c r="L146" s="41"/>
      <c r="M146" s="196" t="s">
        <v>19</v>
      </c>
      <c r="N146" s="197" t="s">
        <v>44</v>
      </c>
      <c r="O146" s="66"/>
      <c r="P146" s="198">
        <f>O146*H146</f>
        <v>0</v>
      </c>
      <c r="Q146" s="198">
        <v>0</v>
      </c>
      <c r="R146" s="198">
        <f>Q146*H146</f>
        <v>0</v>
      </c>
      <c r="S146" s="198">
        <v>0</v>
      </c>
      <c r="T146" s="199">
        <f>S146*H146</f>
        <v>0</v>
      </c>
      <c r="U146" s="36"/>
      <c r="V146" s="36"/>
      <c r="W146" s="36"/>
      <c r="X146" s="36"/>
      <c r="Y146" s="36"/>
      <c r="Z146" s="36"/>
      <c r="AA146" s="36"/>
      <c r="AB146" s="36"/>
      <c r="AC146" s="36"/>
      <c r="AD146" s="36"/>
      <c r="AE146" s="36"/>
      <c r="AR146" s="200" t="s">
        <v>142</v>
      </c>
      <c r="AT146" s="200" t="s">
        <v>137</v>
      </c>
      <c r="AU146" s="200" t="s">
        <v>83</v>
      </c>
      <c r="AY146" s="19" t="s">
        <v>134</v>
      </c>
      <c r="BE146" s="201">
        <f>IF(N146="základní",J146,0)</f>
        <v>0</v>
      </c>
      <c r="BF146" s="201">
        <f>IF(N146="snížená",J146,0)</f>
        <v>0</v>
      </c>
      <c r="BG146" s="201">
        <f>IF(N146="zákl. přenesená",J146,0)</f>
        <v>0</v>
      </c>
      <c r="BH146" s="201">
        <f>IF(N146="sníž. přenesená",J146,0)</f>
        <v>0</v>
      </c>
      <c r="BI146" s="201">
        <f>IF(N146="nulová",J146,0)</f>
        <v>0</v>
      </c>
      <c r="BJ146" s="19" t="s">
        <v>81</v>
      </c>
      <c r="BK146" s="201">
        <f>ROUND(I146*H146,2)</f>
        <v>0</v>
      </c>
      <c r="BL146" s="19" t="s">
        <v>142</v>
      </c>
      <c r="BM146" s="200" t="s">
        <v>554</v>
      </c>
    </row>
    <row r="147" spans="1:65" s="2" customFormat="1" ht="107.25">
      <c r="A147" s="36"/>
      <c r="B147" s="37"/>
      <c r="C147" s="38"/>
      <c r="D147" s="202" t="s">
        <v>144</v>
      </c>
      <c r="E147" s="38"/>
      <c r="F147" s="203" t="s">
        <v>332</v>
      </c>
      <c r="G147" s="38"/>
      <c r="H147" s="38"/>
      <c r="I147" s="110"/>
      <c r="J147" s="38"/>
      <c r="K147" s="38"/>
      <c r="L147" s="41"/>
      <c r="M147" s="204"/>
      <c r="N147" s="205"/>
      <c r="O147" s="66"/>
      <c r="P147" s="66"/>
      <c r="Q147" s="66"/>
      <c r="R147" s="66"/>
      <c r="S147" s="66"/>
      <c r="T147" s="67"/>
      <c r="U147" s="36"/>
      <c r="V147" s="36"/>
      <c r="W147" s="36"/>
      <c r="X147" s="36"/>
      <c r="Y147" s="36"/>
      <c r="Z147" s="36"/>
      <c r="AA147" s="36"/>
      <c r="AB147" s="36"/>
      <c r="AC147" s="36"/>
      <c r="AD147" s="36"/>
      <c r="AE147" s="36"/>
      <c r="AT147" s="19" t="s">
        <v>144</v>
      </c>
      <c r="AU147" s="19" t="s">
        <v>83</v>
      </c>
    </row>
    <row r="148" spans="1:65" s="12" customFormat="1" ht="25.9" customHeight="1">
      <c r="B148" s="173"/>
      <c r="C148" s="174"/>
      <c r="D148" s="175" t="s">
        <v>72</v>
      </c>
      <c r="E148" s="176" t="s">
        <v>333</v>
      </c>
      <c r="F148" s="176" t="s">
        <v>334</v>
      </c>
      <c r="G148" s="174"/>
      <c r="H148" s="174"/>
      <c r="I148" s="177"/>
      <c r="J148" s="178">
        <f>BK148</f>
        <v>0</v>
      </c>
      <c r="K148" s="174"/>
      <c r="L148" s="179"/>
      <c r="M148" s="180"/>
      <c r="N148" s="181"/>
      <c r="O148" s="181"/>
      <c r="P148" s="182">
        <f>P149</f>
        <v>0</v>
      </c>
      <c r="Q148" s="181"/>
      <c r="R148" s="182">
        <f>R149</f>
        <v>0</v>
      </c>
      <c r="S148" s="181"/>
      <c r="T148" s="183">
        <f>T149</f>
        <v>0</v>
      </c>
      <c r="AR148" s="184" t="s">
        <v>83</v>
      </c>
      <c r="AT148" s="185" t="s">
        <v>72</v>
      </c>
      <c r="AU148" s="185" t="s">
        <v>73</v>
      </c>
      <c r="AY148" s="184" t="s">
        <v>134</v>
      </c>
      <c r="BK148" s="186">
        <f>BK149</f>
        <v>0</v>
      </c>
    </row>
    <row r="149" spans="1:65" s="12" customFormat="1" ht="22.9" customHeight="1">
      <c r="B149" s="173"/>
      <c r="C149" s="174"/>
      <c r="D149" s="175" t="s">
        <v>72</v>
      </c>
      <c r="E149" s="187" t="s">
        <v>555</v>
      </c>
      <c r="F149" s="187" t="s">
        <v>556</v>
      </c>
      <c r="G149" s="174"/>
      <c r="H149" s="174"/>
      <c r="I149" s="177"/>
      <c r="J149" s="188">
        <f>BK149</f>
        <v>0</v>
      </c>
      <c r="K149" s="174"/>
      <c r="L149" s="179"/>
      <c r="M149" s="180"/>
      <c r="N149" s="181"/>
      <c r="O149" s="181"/>
      <c r="P149" s="182">
        <f>SUM(P150:P152)</f>
        <v>0</v>
      </c>
      <c r="Q149" s="181"/>
      <c r="R149" s="182">
        <f>SUM(R150:R152)</f>
        <v>0</v>
      </c>
      <c r="S149" s="181"/>
      <c r="T149" s="183">
        <f>SUM(T150:T152)</f>
        <v>0</v>
      </c>
      <c r="AR149" s="184" t="s">
        <v>83</v>
      </c>
      <c r="AT149" s="185" t="s">
        <v>72</v>
      </c>
      <c r="AU149" s="185" t="s">
        <v>81</v>
      </c>
      <c r="AY149" s="184" t="s">
        <v>134</v>
      </c>
      <c r="BK149" s="186">
        <f>SUM(BK150:BK152)</f>
        <v>0</v>
      </c>
    </row>
    <row r="150" spans="1:65" s="2" customFormat="1" ht="21.4" customHeight="1">
      <c r="A150" s="36"/>
      <c r="B150" s="37"/>
      <c r="C150" s="189" t="s">
        <v>282</v>
      </c>
      <c r="D150" s="189" t="s">
        <v>137</v>
      </c>
      <c r="E150" s="190" t="s">
        <v>557</v>
      </c>
      <c r="F150" s="191" t="s">
        <v>558</v>
      </c>
      <c r="G150" s="192" t="s">
        <v>257</v>
      </c>
      <c r="H150" s="193">
        <v>3</v>
      </c>
      <c r="I150" s="194"/>
      <c r="J150" s="195">
        <f>ROUND(I150*H150,2)</f>
        <v>0</v>
      </c>
      <c r="K150" s="191" t="s">
        <v>19</v>
      </c>
      <c r="L150" s="41"/>
      <c r="M150" s="196" t="s">
        <v>19</v>
      </c>
      <c r="N150" s="197" t="s">
        <v>44</v>
      </c>
      <c r="O150" s="66"/>
      <c r="P150" s="198">
        <f>O150*H150</f>
        <v>0</v>
      </c>
      <c r="Q150" s="198">
        <v>0</v>
      </c>
      <c r="R150" s="198">
        <f>Q150*H150</f>
        <v>0</v>
      </c>
      <c r="S150" s="198">
        <v>0</v>
      </c>
      <c r="T150" s="199">
        <f>S150*H150</f>
        <v>0</v>
      </c>
      <c r="U150" s="36"/>
      <c r="V150" s="36"/>
      <c r="W150" s="36"/>
      <c r="X150" s="36"/>
      <c r="Y150" s="36"/>
      <c r="Z150" s="36"/>
      <c r="AA150" s="36"/>
      <c r="AB150" s="36"/>
      <c r="AC150" s="36"/>
      <c r="AD150" s="36"/>
      <c r="AE150" s="36"/>
      <c r="AR150" s="200" t="s">
        <v>227</v>
      </c>
      <c r="AT150" s="200" t="s">
        <v>137</v>
      </c>
      <c r="AU150" s="200" t="s">
        <v>83</v>
      </c>
      <c r="AY150" s="19" t="s">
        <v>134</v>
      </c>
      <c r="BE150" s="201">
        <f>IF(N150="základní",J150,0)</f>
        <v>0</v>
      </c>
      <c r="BF150" s="201">
        <f>IF(N150="snížená",J150,0)</f>
        <v>0</v>
      </c>
      <c r="BG150" s="201">
        <f>IF(N150="zákl. přenesená",J150,0)</f>
        <v>0</v>
      </c>
      <c r="BH150" s="201">
        <f>IF(N150="sníž. přenesená",J150,0)</f>
        <v>0</v>
      </c>
      <c r="BI150" s="201">
        <f>IF(N150="nulová",J150,0)</f>
        <v>0</v>
      </c>
      <c r="BJ150" s="19" t="s">
        <v>81</v>
      </c>
      <c r="BK150" s="201">
        <f>ROUND(I150*H150,2)</f>
        <v>0</v>
      </c>
      <c r="BL150" s="19" t="s">
        <v>227</v>
      </c>
      <c r="BM150" s="200" t="s">
        <v>559</v>
      </c>
    </row>
    <row r="151" spans="1:65" s="2" customFormat="1" ht="21.4" customHeight="1">
      <c r="A151" s="36"/>
      <c r="B151" s="37"/>
      <c r="C151" s="189" t="s">
        <v>286</v>
      </c>
      <c r="D151" s="189" t="s">
        <v>137</v>
      </c>
      <c r="E151" s="190" t="s">
        <v>560</v>
      </c>
      <c r="F151" s="191" t="s">
        <v>561</v>
      </c>
      <c r="G151" s="192" t="s">
        <v>257</v>
      </c>
      <c r="H151" s="193">
        <v>3</v>
      </c>
      <c r="I151" s="194"/>
      <c r="J151" s="195">
        <f>ROUND(I151*H151,2)</f>
        <v>0</v>
      </c>
      <c r="K151" s="191" t="s">
        <v>19</v>
      </c>
      <c r="L151" s="41"/>
      <c r="M151" s="196" t="s">
        <v>19</v>
      </c>
      <c r="N151" s="197" t="s">
        <v>44</v>
      </c>
      <c r="O151" s="66"/>
      <c r="P151" s="198">
        <f>O151*H151</f>
        <v>0</v>
      </c>
      <c r="Q151" s="198">
        <v>0</v>
      </c>
      <c r="R151" s="198">
        <f>Q151*H151</f>
        <v>0</v>
      </c>
      <c r="S151" s="198">
        <v>0</v>
      </c>
      <c r="T151" s="199">
        <f>S151*H151</f>
        <v>0</v>
      </c>
      <c r="U151" s="36"/>
      <c r="V151" s="36"/>
      <c r="W151" s="36"/>
      <c r="X151" s="36"/>
      <c r="Y151" s="36"/>
      <c r="Z151" s="36"/>
      <c r="AA151" s="36"/>
      <c r="AB151" s="36"/>
      <c r="AC151" s="36"/>
      <c r="AD151" s="36"/>
      <c r="AE151" s="36"/>
      <c r="AR151" s="200" t="s">
        <v>227</v>
      </c>
      <c r="AT151" s="200" t="s">
        <v>137</v>
      </c>
      <c r="AU151" s="200" t="s">
        <v>83</v>
      </c>
      <c r="AY151" s="19" t="s">
        <v>134</v>
      </c>
      <c r="BE151" s="201">
        <f>IF(N151="základní",J151,0)</f>
        <v>0</v>
      </c>
      <c r="BF151" s="201">
        <f>IF(N151="snížená",J151,0)</f>
        <v>0</v>
      </c>
      <c r="BG151" s="201">
        <f>IF(N151="zákl. přenesená",J151,0)</f>
        <v>0</v>
      </c>
      <c r="BH151" s="201">
        <f>IF(N151="sníž. přenesená",J151,0)</f>
        <v>0</v>
      </c>
      <c r="BI151" s="201">
        <f>IF(N151="nulová",J151,0)</f>
        <v>0</v>
      </c>
      <c r="BJ151" s="19" t="s">
        <v>81</v>
      </c>
      <c r="BK151" s="201">
        <f>ROUND(I151*H151,2)</f>
        <v>0</v>
      </c>
      <c r="BL151" s="19" t="s">
        <v>227</v>
      </c>
      <c r="BM151" s="200" t="s">
        <v>562</v>
      </c>
    </row>
    <row r="152" spans="1:65" s="2" customFormat="1" ht="42.6" customHeight="1">
      <c r="A152" s="36"/>
      <c r="B152" s="37"/>
      <c r="C152" s="189" t="s">
        <v>291</v>
      </c>
      <c r="D152" s="189" t="s">
        <v>137</v>
      </c>
      <c r="E152" s="190" t="s">
        <v>563</v>
      </c>
      <c r="F152" s="191" t="s">
        <v>564</v>
      </c>
      <c r="G152" s="192" t="s">
        <v>349</v>
      </c>
      <c r="H152" s="259"/>
      <c r="I152" s="194"/>
      <c r="J152" s="195">
        <f>ROUND(I152*H152,2)</f>
        <v>0</v>
      </c>
      <c r="K152" s="191" t="s">
        <v>141</v>
      </c>
      <c r="L152" s="41"/>
      <c r="M152" s="196" t="s">
        <v>19</v>
      </c>
      <c r="N152" s="197" t="s">
        <v>44</v>
      </c>
      <c r="O152" s="66"/>
      <c r="P152" s="198">
        <f>O152*H152</f>
        <v>0</v>
      </c>
      <c r="Q152" s="198">
        <v>0</v>
      </c>
      <c r="R152" s="198">
        <f>Q152*H152</f>
        <v>0</v>
      </c>
      <c r="S152" s="198">
        <v>0</v>
      </c>
      <c r="T152" s="199">
        <f>S152*H152</f>
        <v>0</v>
      </c>
      <c r="U152" s="36"/>
      <c r="V152" s="36"/>
      <c r="W152" s="36"/>
      <c r="X152" s="36"/>
      <c r="Y152" s="36"/>
      <c r="Z152" s="36"/>
      <c r="AA152" s="36"/>
      <c r="AB152" s="36"/>
      <c r="AC152" s="36"/>
      <c r="AD152" s="36"/>
      <c r="AE152" s="36"/>
      <c r="AR152" s="200" t="s">
        <v>227</v>
      </c>
      <c r="AT152" s="200" t="s">
        <v>137</v>
      </c>
      <c r="AU152" s="200" t="s">
        <v>83</v>
      </c>
      <c r="AY152" s="19" t="s">
        <v>134</v>
      </c>
      <c r="BE152" s="201">
        <f>IF(N152="základní",J152,0)</f>
        <v>0</v>
      </c>
      <c r="BF152" s="201">
        <f>IF(N152="snížená",J152,0)</f>
        <v>0</v>
      </c>
      <c r="BG152" s="201">
        <f>IF(N152="zákl. přenesená",J152,0)</f>
        <v>0</v>
      </c>
      <c r="BH152" s="201">
        <f>IF(N152="sníž. přenesená",J152,0)</f>
        <v>0</v>
      </c>
      <c r="BI152" s="201">
        <f>IF(N152="nulová",J152,0)</f>
        <v>0</v>
      </c>
      <c r="BJ152" s="19" t="s">
        <v>81</v>
      </c>
      <c r="BK152" s="201">
        <f>ROUND(I152*H152,2)</f>
        <v>0</v>
      </c>
      <c r="BL152" s="19" t="s">
        <v>227</v>
      </c>
      <c r="BM152" s="200" t="s">
        <v>565</v>
      </c>
    </row>
    <row r="153" spans="1:65" s="12" customFormat="1" ht="25.9" customHeight="1">
      <c r="B153" s="173"/>
      <c r="C153" s="174"/>
      <c r="D153" s="175" t="s">
        <v>72</v>
      </c>
      <c r="E153" s="176" t="s">
        <v>454</v>
      </c>
      <c r="F153" s="176" t="s">
        <v>455</v>
      </c>
      <c r="G153" s="174"/>
      <c r="H153" s="174"/>
      <c r="I153" s="177"/>
      <c r="J153" s="178">
        <f>BK153</f>
        <v>0</v>
      </c>
      <c r="K153" s="174"/>
      <c r="L153" s="179"/>
      <c r="M153" s="180"/>
      <c r="N153" s="181"/>
      <c r="O153" s="181"/>
      <c r="P153" s="182">
        <f>P154+P156+P158</f>
        <v>0</v>
      </c>
      <c r="Q153" s="181"/>
      <c r="R153" s="182">
        <f>R154+R156+R158</f>
        <v>0</v>
      </c>
      <c r="S153" s="181"/>
      <c r="T153" s="183">
        <f>T154+T156+T158</f>
        <v>0</v>
      </c>
      <c r="AR153" s="184" t="s">
        <v>161</v>
      </c>
      <c r="AT153" s="185" t="s">
        <v>72</v>
      </c>
      <c r="AU153" s="185" t="s">
        <v>73</v>
      </c>
      <c r="AY153" s="184" t="s">
        <v>134</v>
      </c>
      <c r="BK153" s="186">
        <f>BK154+BK156+BK158</f>
        <v>0</v>
      </c>
    </row>
    <row r="154" spans="1:65" s="12" customFormat="1" ht="22.9" customHeight="1">
      <c r="B154" s="173"/>
      <c r="C154" s="174"/>
      <c r="D154" s="175" t="s">
        <v>72</v>
      </c>
      <c r="E154" s="187" t="s">
        <v>566</v>
      </c>
      <c r="F154" s="187" t="s">
        <v>567</v>
      </c>
      <c r="G154" s="174"/>
      <c r="H154" s="174"/>
      <c r="I154" s="177"/>
      <c r="J154" s="188">
        <f>BK154</f>
        <v>0</v>
      </c>
      <c r="K154" s="174"/>
      <c r="L154" s="179"/>
      <c r="M154" s="180"/>
      <c r="N154" s="181"/>
      <c r="O154" s="181"/>
      <c r="P154" s="182">
        <f>P155</f>
        <v>0</v>
      </c>
      <c r="Q154" s="181"/>
      <c r="R154" s="182">
        <f>R155</f>
        <v>0</v>
      </c>
      <c r="S154" s="181"/>
      <c r="T154" s="183">
        <f>T155</f>
        <v>0</v>
      </c>
      <c r="AR154" s="184" t="s">
        <v>161</v>
      </c>
      <c r="AT154" s="185" t="s">
        <v>72</v>
      </c>
      <c r="AU154" s="185" t="s">
        <v>81</v>
      </c>
      <c r="AY154" s="184" t="s">
        <v>134</v>
      </c>
      <c r="BK154" s="186">
        <f>BK155</f>
        <v>0</v>
      </c>
    </row>
    <row r="155" spans="1:65" s="2" customFormat="1" ht="15" customHeight="1">
      <c r="A155" s="36"/>
      <c r="B155" s="37"/>
      <c r="C155" s="189" t="s">
        <v>298</v>
      </c>
      <c r="D155" s="189" t="s">
        <v>137</v>
      </c>
      <c r="E155" s="190" t="s">
        <v>568</v>
      </c>
      <c r="F155" s="191" t="s">
        <v>567</v>
      </c>
      <c r="G155" s="192" t="s">
        <v>294</v>
      </c>
      <c r="H155" s="193">
        <v>1</v>
      </c>
      <c r="I155" s="194"/>
      <c r="J155" s="195">
        <f>ROUND(I155*H155,2)</f>
        <v>0</v>
      </c>
      <c r="K155" s="191" t="s">
        <v>141</v>
      </c>
      <c r="L155" s="41"/>
      <c r="M155" s="196" t="s">
        <v>19</v>
      </c>
      <c r="N155" s="197" t="s">
        <v>44</v>
      </c>
      <c r="O155" s="66"/>
      <c r="P155" s="198">
        <f>O155*H155</f>
        <v>0</v>
      </c>
      <c r="Q155" s="198">
        <v>0</v>
      </c>
      <c r="R155" s="198">
        <f>Q155*H155</f>
        <v>0</v>
      </c>
      <c r="S155" s="198">
        <v>0</v>
      </c>
      <c r="T155" s="199">
        <f>S155*H155</f>
        <v>0</v>
      </c>
      <c r="U155" s="36"/>
      <c r="V155" s="36"/>
      <c r="W155" s="36"/>
      <c r="X155" s="36"/>
      <c r="Y155" s="36"/>
      <c r="Z155" s="36"/>
      <c r="AA155" s="36"/>
      <c r="AB155" s="36"/>
      <c r="AC155" s="36"/>
      <c r="AD155" s="36"/>
      <c r="AE155" s="36"/>
      <c r="AR155" s="200" t="s">
        <v>460</v>
      </c>
      <c r="AT155" s="200" t="s">
        <v>137</v>
      </c>
      <c r="AU155" s="200" t="s">
        <v>83</v>
      </c>
      <c r="AY155" s="19" t="s">
        <v>134</v>
      </c>
      <c r="BE155" s="201">
        <f>IF(N155="základní",J155,0)</f>
        <v>0</v>
      </c>
      <c r="BF155" s="201">
        <f>IF(N155="snížená",J155,0)</f>
        <v>0</v>
      </c>
      <c r="BG155" s="201">
        <f>IF(N155="zákl. přenesená",J155,0)</f>
        <v>0</v>
      </c>
      <c r="BH155" s="201">
        <f>IF(N155="sníž. přenesená",J155,0)</f>
        <v>0</v>
      </c>
      <c r="BI155" s="201">
        <f>IF(N155="nulová",J155,0)</f>
        <v>0</v>
      </c>
      <c r="BJ155" s="19" t="s">
        <v>81</v>
      </c>
      <c r="BK155" s="201">
        <f>ROUND(I155*H155,2)</f>
        <v>0</v>
      </c>
      <c r="BL155" s="19" t="s">
        <v>460</v>
      </c>
      <c r="BM155" s="200" t="s">
        <v>569</v>
      </c>
    </row>
    <row r="156" spans="1:65" s="12" customFormat="1" ht="22.9" customHeight="1">
      <c r="B156" s="173"/>
      <c r="C156" s="174"/>
      <c r="D156" s="175" t="s">
        <v>72</v>
      </c>
      <c r="E156" s="187" t="s">
        <v>456</v>
      </c>
      <c r="F156" s="187" t="s">
        <v>457</v>
      </c>
      <c r="G156" s="174"/>
      <c r="H156" s="174"/>
      <c r="I156" s="177"/>
      <c r="J156" s="188">
        <f>BK156</f>
        <v>0</v>
      </c>
      <c r="K156" s="174"/>
      <c r="L156" s="179"/>
      <c r="M156" s="180"/>
      <c r="N156" s="181"/>
      <c r="O156" s="181"/>
      <c r="P156" s="182">
        <f>P157</f>
        <v>0</v>
      </c>
      <c r="Q156" s="181"/>
      <c r="R156" s="182">
        <f>R157</f>
        <v>0</v>
      </c>
      <c r="S156" s="181"/>
      <c r="T156" s="183">
        <f>T157</f>
        <v>0</v>
      </c>
      <c r="AR156" s="184" t="s">
        <v>161</v>
      </c>
      <c r="AT156" s="185" t="s">
        <v>72</v>
      </c>
      <c r="AU156" s="185" t="s">
        <v>81</v>
      </c>
      <c r="AY156" s="184" t="s">
        <v>134</v>
      </c>
      <c r="BK156" s="186">
        <f>BK157</f>
        <v>0</v>
      </c>
    </row>
    <row r="157" spans="1:65" s="2" customFormat="1" ht="15" customHeight="1">
      <c r="A157" s="36"/>
      <c r="B157" s="37"/>
      <c r="C157" s="189" t="s">
        <v>304</v>
      </c>
      <c r="D157" s="189" t="s">
        <v>137</v>
      </c>
      <c r="E157" s="190" t="s">
        <v>459</v>
      </c>
      <c r="F157" s="191" t="s">
        <v>457</v>
      </c>
      <c r="G157" s="192" t="s">
        <v>349</v>
      </c>
      <c r="H157" s="259"/>
      <c r="I157" s="194"/>
      <c r="J157" s="195">
        <f>ROUND(I157*H157,2)</f>
        <v>0</v>
      </c>
      <c r="K157" s="191" t="s">
        <v>141</v>
      </c>
      <c r="L157" s="41"/>
      <c r="M157" s="196" t="s">
        <v>19</v>
      </c>
      <c r="N157" s="197" t="s">
        <v>44</v>
      </c>
      <c r="O157" s="66"/>
      <c r="P157" s="198">
        <f>O157*H157</f>
        <v>0</v>
      </c>
      <c r="Q157" s="198">
        <v>0</v>
      </c>
      <c r="R157" s="198">
        <f>Q157*H157</f>
        <v>0</v>
      </c>
      <c r="S157" s="198">
        <v>0</v>
      </c>
      <c r="T157" s="199">
        <f>S157*H157</f>
        <v>0</v>
      </c>
      <c r="U157" s="36"/>
      <c r="V157" s="36"/>
      <c r="W157" s="36"/>
      <c r="X157" s="36"/>
      <c r="Y157" s="36"/>
      <c r="Z157" s="36"/>
      <c r="AA157" s="36"/>
      <c r="AB157" s="36"/>
      <c r="AC157" s="36"/>
      <c r="AD157" s="36"/>
      <c r="AE157" s="36"/>
      <c r="AR157" s="200" t="s">
        <v>460</v>
      </c>
      <c r="AT157" s="200" t="s">
        <v>137</v>
      </c>
      <c r="AU157" s="200" t="s">
        <v>83</v>
      </c>
      <c r="AY157" s="19" t="s">
        <v>134</v>
      </c>
      <c r="BE157" s="201">
        <f>IF(N157="základní",J157,0)</f>
        <v>0</v>
      </c>
      <c r="BF157" s="201">
        <f>IF(N157="snížená",J157,0)</f>
        <v>0</v>
      </c>
      <c r="BG157" s="201">
        <f>IF(N157="zákl. přenesená",J157,0)</f>
        <v>0</v>
      </c>
      <c r="BH157" s="201">
        <f>IF(N157="sníž. přenesená",J157,0)</f>
        <v>0</v>
      </c>
      <c r="BI157" s="201">
        <f>IF(N157="nulová",J157,0)</f>
        <v>0</v>
      </c>
      <c r="BJ157" s="19" t="s">
        <v>81</v>
      </c>
      <c r="BK157" s="201">
        <f>ROUND(I157*H157,2)</f>
        <v>0</v>
      </c>
      <c r="BL157" s="19" t="s">
        <v>460</v>
      </c>
      <c r="BM157" s="200" t="s">
        <v>570</v>
      </c>
    </row>
    <row r="158" spans="1:65" s="12" customFormat="1" ht="22.9" customHeight="1">
      <c r="B158" s="173"/>
      <c r="C158" s="174"/>
      <c r="D158" s="175" t="s">
        <v>72</v>
      </c>
      <c r="E158" s="187" t="s">
        <v>462</v>
      </c>
      <c r="F158" s="187" t="s">
        <v>463</v>
      </c>
      <c r="G158" s="174"/>
      <c r="H158" s="174"/>
      <c r="I158" s="177"/>
      <c r="J158" s="188">
        <f>BK158</f>
        <v>0</v>
      </c>
      <c r="K158" s="174"/>
      <c r="L158" s="179"/>
      <c r="M158" s="180"/>
      <c r="N158" s="181"/>
      <c r="O158" s="181"/>
      <c r="P158" s="182">
        <f>P159</f>
        <v>0</v>
      </c>
      <c r="Q158" s="181"/>
      <c r="R158" s="182">
        <f>R159</f>
        <v>0</v>
      </c>
      <c r="S158" s="181"/>
      <c r="T158" s="183">
        <f>T159</f>
        <v>0</v>
      </c>
      <c r="AR158" s="184" t="s">
        <v>161</v>
      </c>
      <c r="AT158" s="185" t="s">
        <v>72</v>
      </c>
      <c r="AU158" s="185" t="s">
        <v>81</v>
      </c>
      <c r="AY158" s="184" t="s">
        <v>134</v>
      </c>
      <c r="BK158" s="186">
        <f>BK159</f>
        <v>0</v>
      </c>
    </row>
    <row r="159" spans="1:65" s="2" customFormat="1" ht="15" customHeight="1">
      <c r="A159" s="36"/>
      <c r="B159" s="37"/>
      <c r="C159" s="189" t="s">
        <v>308</v>
      </c>
      <c r="D159" s="189" t="s">
        <v>137</v>
      </c>
      <c r="E159" s="190" t="s">
        <v>465</v>
      </c>
      <c r="F159" s="191" t="s">
        <v>466</v>
      </c>
      <c r="G159" s="192" t="s">
        <v>349</v>
      </c>
      <c r="H159" s="259"/>
      <c r="I159" s="194"/>
      <c r="J159" s="195">
        <f>ROUND(I159*H159,2)</f>
        <v>0</v>
      </c>
      <c r="K159" s="191" t="s">
        <v>141</v>
      </c>
      <c r="L159" s="41"/>
      <c r="M159" s="260" t="s">
        <v>19</v>
      </c>
      <c r="N159" s="261" t="s">
        <v>44</v>
      </c>
      <c r="O159" s="262"/>
      <c r="P159" s="263">
        <f>O159*H159</f>
        <v>0</v>
      </c>
      <c r="Q159" s="263">
        <v>0</v>
      </c>
      <c r="R159" s="263">
        <f>Q159*H159</f>
        <v>0</v>
      </c>
      <c r="S159" s="263">
        <v>0</v>
      </c>
      <c r="T159" s="264">
        <f>S159*H159</f>
        <v>0</v>
      </c>
      <c r="U159" s="36"/>
      <c r="V159" s="36"/>
      <c r="W159" s="36"/>
      <c r="X159" s="36"/>
      <c r="Y159" s="36"/>
      <c r="Z159" s="36"/>
      <c r="AA159" s="36"/>
      <c r="AB159" s="36"/>
      <c r="AC159" s="36"/>
      <c r="AD159" s="36"/>
      <c r="AE159" s="36"/>
      <c r="AR159" s="200" t="s">
        <v>460</v>
      </c>
      <c r="AT159" s="200" t="s">
        <v>137</v>
      </c>
      <c r="AU159" s="200" t="s">
        <v>83</v>
      </c>
      <c r="AY159" s="19" t="s">
        <v>134</v>
      </c>
      <c r="BE159" s="201">
        <f>IF(N159="základní",J159,0)</f>
        <v>0</v>
      </c>
      <c r="BF159" s="201">
        <f>IF(N159="snížená",J159,0)</f>
        <v>0</v>
      </c>
      <c r="BG159" s="201">
        <f>IF(N159="zákl. přenesená",J159,0)</f>
        <v>0</v>
      </c>
      <c r="BH159" s="201">
        <f>IF(N159="sníž. přenesená",J159,0)</f>
        <v>0</v>
      </c>
      <c r="BI159" s="201">
        <f>IF(N159="nulová",J159,0)</f>
        <v>0</v>
      </c>
      <c r="BJ159" s="19" t="s">
        <v>81</v>
      </c>
      <c r="BK159" s="201">
        <f>ROUND(I159*H159,2)</f>
        <v>0</v>
      </c>
      <c r="BL159" s="19" t="s">
        <v>460</v>
      </c>
      <c r="BM159" s="200" t="s">
        <v>571</v>
      </c>
    </row>
    <row r="160" spans="1:65" s="2" customFormat="1" ht="6.95" customHeight="1">
      <c r="A160" s="36"/>
      <c r="B160" s="49"/>
      <c r="C160" s="50"/>
      <c r="D160" s="50"/>
      <c r="E160" s="50"/>
      <c r="F160" s="50"/>
      <c r="G160" s="50"/>
      <c r="H160" s="50"/>
      <c r="I160" s="138"/>
      <c r="J160" s="50"/>
      <c r="K160" s="50"/>
      <c r="L160" s="41"/>
      <c r="M160" s="36"/>
      <c r="O160" s="36"/>
      <c r="P160" s="36"/>
      <c r="Q160" s="36"/>
      <c r="R160" s="36"/>
      <c r="S160" s="36"/>
      <c r="T160" s="36"/>
      <c r="U160" s="36"/>
      <c r="V160" s="36"/>
      <c r="W160" s="36"/>
      <c r="X160" s="36"/>
      <c r="Y160" s="36"/>
      <c r="Z160" s="36"/>
      <c r="AA160" s="36"/>
      <c r="AB160" s="36"/>
      <c r="AC160" s="36"/>
      <c r="AD160" s="36"/>
      <c r="AE160" s="36"/>
    </row>
  </sheetData>
  <sheetProtection algorithmName="SHA-512" hashValue="E9fZoKJLGtmy3yYQlqa67zGQvAw00O0zC7kEzlNBUAFCy7j99n5saxbk6d3NJ19RAWIIkCCUf8iqt03d596T0A==" saltValue="HRs+6vLvjhp0TFXRSMSfHPPfo+EJ9MXnRzcIENni/qwDooOglBSDx7E8GjGbCVAImY9lbviZYpf0mdfkhBD8XA==" spinCount="100000" sheet="1" objects="1" scenarios="1" formatColumns="0" formatRows="0" autoFilter="0"/>
  <autoFilter ref="C94:K159"/>
  <mergeCells count="9">
    <mergeCell ref="E50:H50"/>
    <mergeCell ref="E85:H85"/>
    <mergeCell ref="E87:H87"/>
    <mergeCell ref="L2:V2"/>
    <mergeCell ref="E7:H7"/>
    <mergeCell ref="E9:H9"/>
    <mergeCell ref="E18:H18"/>
    <mergeCell ref="E27:H27"/>
    <mergeCell ref="E48:H48"/>
  </mergeCells>
  <printOptions horizontalCentered="1"/>
  <pageMargins left="0.39370078740157483" right="0.39370078740157483" top="0.39370078740157483" bottom="0.39370078740157483" header="0" footer="0"/>
  <pageSetup paperSize="9" scale="9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6"/>
  <sheetViews>
    <sheetView showGridLines="0" workbookViewId="0"/>
  </sheetViews>
  <sheetFormatPr defaultRowHeight="11.25"/>
  <cols>
    <col min="1" max="1" width="7.1640625" style="1" customWidth="1"/>
    <col min="2" max="2" width="1.5" style="1" customWidth="1"/>
    <col min="3" max="3" width="3.5" style="1" customWidth="1"/>
    <col min="4" max="4" width="3.6640625" style="1" customWidth="1"/>
    <col min="5" max="5" width="14.6640625" style="1" customWidth="1"/>
    <col min="6" max="6" width="43.5" style="1" customWidth="1"/>
    <col min="7" max="7" width="6" style="1" customWidth="1"/>
    <col min="8" max="8" width="9.83203125" style="1" customWidth="1"/>
    <col min="9" max="9" width="17.33203125" style="103" customWidth="1"/>
    <col min="10" max="11" width="17.33203125" style="1" customWidth="1"/>
    <col min="12" max="12" width="8" style="1" customWidth="1"/>
    <col min="13" max="13" width="9.33203125" style="1" hidden="1" customWidth="1"/>
    <col min="14" max="14" width="9.1640625" style="1" hidden="1"/>
    <col min="15" max="20" width="12.1640625" style="1" hidden="1" customWidth="1"/>
    <col min="21" max="21" width="14" style="1" hidden="1" customWidth="1"/>
    <col min="22" max="22" width="10.5" style="1" customWidth="1"/>
    <col min="23" max="23" width="14" style="1" customWidth="1"/>
    <col min="24" max="24" width="10.5" style="1" customWidth="1"/>
    <col min="25" max="25" width="12.83203125" style="1" customWidth="1"/>
    <col min="26" max="26" width="9.5" style="1" customWidth="1"/>
    <col min="27" max="27" width="12.83203125" style="1" customWidth="1"/>
    <col min="28" max="28" width="14" style="1" customWidth="1"/>
    <col min="29" max="29" width="9.5" style="1" customWidth="1"/>
    <col min="30" max="30" width="12.83203125" style="1" customWidth="1"/>
    <col min="31" max="31" width="14" style="1" customWidth="1"/>
    <col min="44" max="65" width="9.1640625" style="1" hidden="1"/>
  </cols>
  <sheetData>
    <row r="2" spans="1:46" s="1" customFormat="1" ht="36.950000000000003" customHeight="1">
      <c r="I2" s="103"/>
      <c r="L2" s="370"/>
      <c r="M2" s="370"/>
      <c r="N2" s="370"/>
      <c r="O2" s="370"/>
      <c r="P2" s="370"/>
      <c r="Q2" s="370"/>
      <c r="R2" s="370"/>
      <c r="S2" s="370"/>
      <c r="T2" s="370"/>
      <c r="U2" s="370"/>
      <c r="V2" s="370"/>
      <c r="AT2" s="19" t="s">
        <v>89</v>
      </c>
    </row>
    <row r="3" spans="1:46" s="1" customFormat="1" ht="6.95" customHeight="1">
      <c r="B3" s="104"/>
      <c r="C3" s="105"/>
      <c r="D3" s="105"/>
      <c r="E3" s="105"/>
      <c r="F3" s="105"/>
      <c r="G3" s="105"/>
      <c r="H3" s="105"/>
      <c r="I3" s="106"/>
      <c r="J3" s="105"/>
      <c r="K3" s="105"/>
      <c r="L3" s="22"/>
      <c r="AT3" s="19" t="s">
        <v>83</v>
      </c>
    </row>
    <row r="4" spans="1:46" s="1" customFormat="1" ht="24.95" customHeight="1">
      <c r="B4" s="22"/>
      <c r="D4" s="107" t="s">
        <v>90</v>
      </c>
      <c r="I4" s="103"/>
      <c r="L4" s="22"/>
      <c r="M4" s="108" t="s">
        <v>10</v>
      </c>
      <c r="AT4" s="19" t="s">
        <v>4</v>
      </c>
    </row>
    <row r="5" spans="1:46" s="1" customFormat="1" ht="6.95" customHeight="1">
      <c r="B5" s="22"/>
      <c r="I5" s="103"/>
      <c r="L5" s="22"/>
    </row>
    <row r="6" spans="1:46" s="1" customFormat="1" ht="12" customHeight="1">
      <c r="B6" s="22"/>
      <c r="D6" s="109" t="s">
        <v>16</v>
      </c>
      <c r="I6" s="103"/>
      <c r="L6" s="22"/>
    </row>
    <row r="7" spans="1:46" s="1" customFormat="1" ht="23.85" customHeight="1">
      <c r="B7" s="22"/>
      <c r="E7" s="386" t="str">
        <f>'Rekapitulace stavby'!K6</f>
        <v>Stavební úpravy sociálního zařízení v objektu ISŠT Mělník - internát, stravovací provoz, admin. část a tělocvična</v>
      </c>
      <c r="F7" s="387"/>
      <c r="G7" s="387"/>
      <c r="H7" s="387"/>
      <c r="I7" s="103"/>
      <c r="L7" s="22"/>
    </row>
    <row r="8" spans="1:46" s="2" customFormat="1" ht="12" customHeight="1">
      <c r="A8" s="36"/>
      <c r="B8" s="41"/>
      <c r="C8" s="36"/>
      <c r="D8" s="109" t="s">
        <v>91</v>
      </c>
      <c r="E8" s="36"/>
      <c r="F8" s="36"/>
      <c r="G8" s="36"/>
      <c r="H8" s="36"/>
      <c r="I8" s="110"/>
      <c r="J8" s="36"/>
      <c r="K8" s="36"/>
      <c r="L8" s="111"/>
      <c r="S8" s="36"/>
      <c r="T8" s="36"/>
      <c r="U8" s="36"/>
      <c r="V8" s="36"/>
      <c r="W8" s="36"/>
      <c r="X8" s="36"/>
      <c r="Y8" s="36"/>
      <c r="Z8" s="36"/>
      <c r="AA8" s="36"/>
      <c r="AB8" s="36"/>
      <c r="AC8" s="36"/>
      <c r="AD8" s="36"/>
      <c r="AE8" s="36"/>
    </row>
    <row r="9" spans="1:46" s="2" customFormat="1" ht="15" customHeight="1">
      <c r="A9" s="36"/>
      <c r="B9" s="41"/>
      <c r="C9" s="36"/>
      <c r="D9" s="36"/>
      <c r="E9" s="388" t="s">
        <v>572</v>
      </c>
      <c r="F9" s="389"/>
      <c r="G9" s="389"/>
      <c r="H9" s="389"/>
      <c r="I9" s="110"/>
      <c r="J9" s="36"/>
      <c r="K9" s="36"/>
      <c r="L9" s="111"/>
      <c r="S9" s="36"/>
      <c r="T9" s="36"/>
      <c r="U9" s="36"/>
      <c r="V9" s="36"/>
      <c r="W9" s="36"/>
      <c r="X9" s="36"/>
      <c r="Y9" s="36"/>
      <c r="Z9" s="36"/>
      <c r="AA9" s="36"/>
      <c r="AB9" s="36"/>
      <c r="AC9" s="36"/>
      <c r="AD9" s="36"/>
      <c r="AE9" s="36"/>
    </row>
    <row r="10" spans="1:46" s="2" customFormat="1">
      <c r="A10" s="36"/>
      <c r="B10" s="41"/>
      <c r="C10" s="36"/>
      <c r="D10" s="36"/>
      <c r="E10" s="36"/>
      <c r="F10" s="36"/>
      <c r="G10" s="36"/>
      <c r="H10" s="36"/>
      <c r="I10" s="110"/>
      <c r="J10" s="36"/>
      <c r="K10" s="36"/>
      <c r="L10" s="111"/>
      <c r="S10" s="36"/>
      <c r="T10" s="36"/>
      <c r="U10" s="36"/>
      <c r="V10" s="36"/>
      <c r="W10" s="36"/>
      <c r="X10" s="36"/>
      <c r="Y10" s="36"/>
      <c r="Z10" s="36"/>
      <c r="AA10" s="36"/>
      <c r="AB10" s="36"/>
      <c r="AC10" s="36"/>
      <c r="AD10" s="36"/>
      <c r="AE10" s="36"/>
    </row>
    <row r="11" spans="1:46" s="2" customFormat="1" ht="12" customHeight="1">
      <c r="A11" s="36"/>
      <c r="B11" s="41"/>
      <c r="C11" s="36"/>
      <c r="D11" s="109" t="s">
        <v>18</v>
      </c>
      <c r="E11" s="36"/>
      <c r="F11" s="112" t="s">
        <v>19</v>
      </c>
      <c r="G11" s="36"/>
      <c r="H11" s="36"/>
      <c r="I11" s="113" t="s">
        <v>20</v>
      </c>
      <c r="J11" s="112" t="s">
        <v>19</v>
      </c>
      <c r="K11" s="36"/>
      <c r="L11" s="111"/>
      <c r="S11" s="36"/>
      <c r="T11" s="36"/>
      <c r="U11" s="36"/>
      <c r="V11" s="36"/>
      <c r="W11" s="36"/>
      <c r="X11" s="36"/>
      <c r="Y11" s="36"/>
      <c r="Z11" s="36"/>
      <c r="AA11" s="36"/>
      <c r="AB11" s="36"/>
      <c r="AC11" s="36"/>
      <c r="AD11" s="36"/>
      <c r="AE11" s="36"/>
    </row>
    <row r="12" spans="1:46" s="2" customFormat="1" ht="12" customHeight="1">
      <c r="A12" s="36"/>
      <c r="B12" s="41"/>
      <c r="C12" s="36"/>
      <c r="D12" s="109" t="s">
        <v>21</v>
      </c>
      <c r="E12" s="36"/>
      <c r="F12" s="112" t="s">
        <v>22</v>
      </c>
      <c r="G12" s="36"/>
      <c r="H12" s="36"/>
      <c r="I12" s="113" t="s">
        <v>23</v>
      </c>
      <c r="J12" s="114" t="str">
        <f>'Rekapitulace stavby'!AN8</f>
        <v>24. 6. 2019</v>
      </c>
      <c r="K12" s="36"/>
      <c r="L12" s="111"/>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110"/>
      <c r="J13" s="36"/>
      <c r="K13" s="36"/>
      <c r="L13" s="111"/>
      <c r="S13" s="36"/>
      <c r="T13" s="36"/>
      <c r="U13" s="36"/>
      <c r="V13" s="36"/>
      <c r="W13" s="36"/>
      <c r="X13" s="36"/>
      <c r="Y13" s="36"/>
      <c r="Z13" s="36"/>
      <c r="AA13" s="36"/>
      <c r="AB13" s="36"/>
      <c r="AC13" s="36"/>
      <c r="AD13" s="36"/>
      <c r="AE13" s="36"/>
    </row>
    <row r="14" spans="1:46" s="2" customFormat="1" ht="12" customHeight="1">
      <c r="A14" s="36"/>
      <c r="B14" s="41"/>
      <c r="C14" s="36"/>
      <c r="D14" s="109" t="s">
        <v>25</v>
      </c>
      <c r="E14" s="36"/>
      <c r="F14" s="36"/>
      <c r="G14" s="36"/>
      <c r="H14" s="36"/>
      <c r="I14" s="113" t="s">
        <v>26</v>
      </c>
      <c r="J14" s="112" t="s">
        <v>27</v>
      </c>
      <c r="K14" s="36"/>
      <c r="L14" s="111"/>
      <c r="S14" s="36"/>
      <c r="T14" s="36"/>
      <c r="U14" s="36"/>
      <c r="V14" s="36"/>
      <c r="W14" s="36"/>
      <c r="X14" s="36"/>
      <c r="Y14" s="36"/>
      <c r="Z14" s="36"/>
      <c r="AA14" s="36"/>
      <c r="AB14" s="36"/>
      <c r="AC14" s="36"/>
      <c r="AD14" s="36"/>
      <c r="AE14" s="36"/>
    </row>
    <row r="15" spans="1:46" s="2" customFormat="1" ht="18" customHeight="1">
      <c r="A15" s="36"/>
      <c r="B15" s="41"/>
      <c r="C15" s="36"/>
      <c r="D15" s="36"/>
      <c r="E15" s="112" t="s">
        <v>28</v>
      </c>
      <c r="F15" s="36"/>
      <c r="G15" s="36"/>
      <c r="H15" s="36"/>
      <c r="I15" s="113" t="s">
        <v>29</v>
      </c>
      <c r="J15" s="112" t="s">
        <v>30</v>
      </c>
      <c r="K15" s="36"/>
      <c r="L15" s="111"/>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110"/>
      <c r="J16" s="36"/>
      <c r="K16" s="36"/>
      <c r="L16" s="111"/>
      <c r="S16" s="36"/>
      <c r="T16" s="36"/>
      <c r="U16" s="36"/>
      <c r="V16" s="36"/>
      <c r="W16" s="36"/>
      <c r="X16" s="36"/>
      <c r="Y16" s="36"/>
      <c r="Z16" s="36"/>
      <c r="AA16" s="36"/>
      <c r="AB16" s="36"/>
      <c r="AC16" s="36"/>
      <c r="AD16" s="36"/>
      <c r="AE16" s="36"/>
    </row>
    <row r="17" spans="1:31" s="2" customFormat="1" ht="12" customHeight="1">
      <c r="A17" s="36"/>
      <c r="B17" s="41"/>
      <c r="C17" s="36"/>
      <c r="D17" s="109" t="s">
        <v>31</v>
      </c>
      <c r="E17" s="36"/>
      <c r="F17" s="36"/>
      <c r="G17" s="36"/>
      <c r="H17" s="36"/>
      <c r="I17" s="113" t="s">
        <v>26</v>
      </c>
      <c r="J17" s="32" t="str">
        <f>'Rekapitulace stavby'!AN13</f>
        <v>Vyplň údaj</v>
      </c>
      <c r="K17" s="36"/>
      <c r="L17" s="111"/>
      <c r="S17" s="36"/>
      <c r="T17" s="36"/>
      <c r="U17" s="36"/>
      <c r="V17" s="36"/>
      <c r="W17" s="36"/>
      <c r="X17" s="36"/>
      <c r="Y17" s="36"/>
      <c r="Z17" s="36"/>
      <c r="AA17" s="36"/>
      <c r="AB17" s="36"/>
      <c r="AC17" s="36"/>
      <c r="AD17" s="36"/>
      <c r="AE17" s="36"/>
    </row>
    <row r="18" spans="1:31" s="2" customFormat="1" ht="18" customHeight="1">
      <c r="A18" s="36"/>
      <c r="B18" s="41"/>
      <c r="C18" s="36"/>
      <c r="D18" s="36"/>
      <c r="E18" s="390" t="str">
        <f>'Rekapitulace stavby'!E14</f>
        <v>Vyplň údaj</v>
      </c>
      <c r="F18" s="391"/>
      <c r="G18" s="391"/>
      <c r="H18" s="391"/>
      <c r="I18" s="113" t="s">
        <v>29</v>
      </c>
      <c r="J18" s="32" t="str">
        <f>'Rekapitulace stavby'!AN14</f>
        <v>Vyplň údaj</v>
      </c>
      <c r="K18" s="36"/>
      <c r="L18" s="111"/>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110"/>
      <c r="J19" s="36"/>
      <c r="K19" s="36"/>
      <c r="L19" s="111"/>
      <c r="S19" s="36"/>
      <c r="T19" s="36"/>
      <c r="U19" s="36"/>
      <c r="V19" s="36"/>
      <c r="W19" s="36"/>
      <c r="X19" s="36"/>
      <c r="Y19" s="36"/>
      <c r="Z19" s="36"/>
      <c r="AA19" s="36"/>
      <c r="AB19" s="36"/>
      <c r="AC19" s="36"/>
      <c r="AD19" s="36"/>
      <c r="AE19" s="36"/>
    </row>
    <row r="20" spans="1:31" s="2" customFormat="1" ht="12" customHeight="1">
      <c r="A20" s="36"/>
      <c r="B20" s="41"/>
      <c r="C20" s="36"/>
      <c r="D20" s="109" t="s">
        <v>33</v>
      </c>
      <c r="E20" s="36"/>
      <c r="F20" s="36"/>
      <c r="G20" s="36"/>
      <c r="H20" s="36"/>
      <c r="I20" s="113" t="s">
        <v>26</v>
      </c>
      <c r="J20" s="112" t="str">
        <f>IF('Rekapitulace stavby'!AN16="","",'Rekapitulace stavby'!AN16)</f>
        <v/>
      </c>
      <c r="K20" s="36"/>
      <c r="L20" s="111"/>
      <c r="S20" s="36"/>
      <c r="T20" s="36"/>
      <c r="U20" s="36"/>
      <c r="V20" s="36"/>
      <c r="W20" s="36"/>
      <c r="X20" s="36"/>
      <c r="Y20" s="36"/>
      <c r="Z20" s="36"/>
      <c r="AA20" s="36"/>
      <c r="AB20" s="36"/>
      <c r="AC20" s="36"/>
      <c r="AD20" s="36"/>
      <c r="AE20" s="36"/>
    </row>
    <row r="21" spans="1:31" s="2" customFormat="1" ht="18" customHeight="1">
      <c r="A21" s="36"/>
      <c r="B21" s="41"/>
      <c r="C21" s="36"/>
      <c r="D21" s="36"/>
      <c r="E21" s="112" t="str">
        <f>IF('Rekapitulace stavby'!E17="","",'Rekapitulace stavby'!E17)</f>
        <v xml:space="preserve"> </v>
      </c>
      <c r="F21" s="36"/>
      <c r="G21" s="36"/>
      <c r="H21" s="36"/>
      <c r="I21" s="113" t="s">
        <v>29</v>
      </c>
      <c r="J21" s="112" t="str">
        <f>IF('Rekapitulace stavby'!AN17="","",'Rekapitulace stavby'!AN17)</f>
        <v/>
      </c>
      <c r="K21" s="36"/>
      <c r="L21" s="111"/>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110"/>
      <c r="J22" s="36"/>
      <c r="K22" s="36"/>
      <c r="L22" s="111"/>
      <c r="S22" s="36"/>
      <c r="T22" s="36"/>
      <c r="U22" s="36"/>
      <c r="V22" s="36"/>
      <c r="W22" s="36"/>
      <c r="X22" s="36"/>
      <c r="Y22" s="36"/>
      <c r="Z22" s="36"/>
      <c r="AA22" s="36"/>
      <c r="AB22" s="36"/>
      <c r="AC22" s="36"/>
      <c r="AD22" s="36"/>
      <c r="AE22" s="36"/>
    </row>
    <row r="23" spans="1:31" s="2" customFormat="1" ht="12" customHeight="1">
      <c r="A23" s="36"/>
      <c r="B23" s="41"/>
      <c r="C23" s="36"/>
      <c r="D23" s="109" t="s">
        <v>36</v>
      </c>
      <c r="E23" s="36"/>
      <c r="F23" s="36"/>
      <c r="G23" s="36"/>
      <c r="H23" s="36"/>
      <c r="I23" s="113" t="s">
        <v>26</v>
      </c>
      <c r="J23" s="112" t="str">
        <f>IF('Rekapitulace stavby'!AN19="","",'Rekapitulace stavby'!AN19)</f>
        <v/>
      </c>
      <c r="K23" s="36"/>
      <c r="L23" s="111"/>
      <c r="S23" s="36"/>
      <c r="T23" s="36"/>
      <c r="U23" s="36"/>
      <c r="V23" s="36"/>
      <c r="W23" s="36"/>
      <c r="X23" s="36"/>
      <c r="Y23" s="36"/>
      <c r="Z23" s="36"/>
      <c r="AA23" s="36"/>
      <c r="AB23" s="36"/>
      <c r="AC23" s="36"/>
      <c r="AD23" s="36"/>
      <c r="AE23" s="36"/>
    </row>
    <row r="24" spans="1:31" s="2" customFormat="1" ht="18" customHeight="1">
      <c r="A24" s="36"/>
      <c r="B24" s="41"/>
      <c r="C24" s="36"/>
      <c r="D24" s="36"/>
      <c r="E24" s="112" t="str">
        <f>IF('Rekapitulace stavby'!E20="","",'Rekapitulace stavby'!E20)</f>
        <v xml:space="preserve"> </v>
      </c>
      <c r="F24" s="36"/>
      <c r="G24" s="36"/>
      <c r="H24" s="36"/>
      <c r="I24" s="113" t="s">
        <v>29</v>
      </c>
      <c r="J24" s="112" t="str">
        <f>IF('Rekapitulace stavby'!AN20="","",'Rekapitulace stavby'!AN20)</f>
        <v/>
      </c>
      <c r="K24" s="36"/>
      <c r="L24" s="111"/>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110"/>
      <c r="J25" s="36"/>
      <c r="K25" s="36"/>
      <c r="L25" s="111"/>
      <c r="S25" s="36"/>
      <c r="T25" s="36"/>
      <c r="U25" s="36"/>
      <c r="V25" s="36"/>
      <c r="W25" s="36"/>
      <c r="X25" s="36"/>
      <c r="Y25" s="36"/>
      <c r="Z25" s="36"/>
      <c r="AA25" s="36"/>
      <c r="AB25" s="36"/>
      <c r="AC25" s="36"/>
      <c r="AD25" s="36"/>
      <c r="AE25" s="36"/>
    </row>
    <row r="26" spans="1:31" s="2" customFormat="1" ht="12" customHeight="1">
      <c r="A26" s="36"/>
      <c r="B26" s="41"/>
      <c r="C26" s="36"/>
      <c r="D26" s="109" t="s">
        <v>37</v>
      </c>
      <c r="E26" s="36"/>
      <c r="F26" s="36"/>
      <c r="G26" s="36"/>
      <c r="H26" s="36"/>
      <c r="I26" s="110"/>
      <c r="J26" s="36"/>
      <c r="K26" s="36"/>
      <c r="L26" s="111"/>
      <c r="S26" s="36"/>
      <c r="T26" s="36"/>
      <c r="U26" s="36"/>
      <c r="V26" s="36"/>
      <c r="W26" s="36"/>
      <c r="X26" s="36"/>
      <c r="Y26" s="36"/>
      <c r="Z26" s="36"/>
      <c r="AA26" s="36"/>
      <c r="AB26" s="36"/>
      <c r="AC26" s="36"/>
      <c r="AD26" s="36"/>
      <c r="AE26" s="36"/>
    </row>
    <row r="27" spans="1:31" s="8" customFormat="1" ht="15" customHeight="1">
      <c r="A27" s="115"/>
      <c r="B27" s="116"/>
      <c r="C27" s="115"/>
      <c r="D27" s="115"/>
      <c r="E27" s="392" t="s">
        <v>19</v>
      </c>
      <c r="F27" s="392"/>
      <c r="G27" s="392"/>
      <c r="H27" s="392"/>
      <c r="I27" s="117"/>
      <c r="J27" s="115"/>
      <c r="K27" s="115"/>
      <c r="L27" s="118"/>
      <c r="S27" s="115"/>
      <c r="T27" s="115"/>
      <c r="U27" s="115"/>
      <c r="V27" s="115"/>
      <c r="W27" s="115"/>
      <c r="X27" s="115"/>
      <c r="Y27" s="115"/>
      <c r="Z27" s="115"/>
      <c r="AA27" s="115"/>
      <c r="AB27" s="115"/>
      <c r="AC27" s="115"/>
      <c r="AD27" s="115"/>
      <c r="AE27" s="115"/>
    </row>
    <row r="28" spans="1:31" s="2" customFormat="1" ht="6.95" customHeight="1">
      <c r="A28" s="36"/>
      <c r="B28" s="41"/>
      <c r="C28" s="36"/>
      <c r="D28" s="36"/>
      <c r="E28" s="36"/>
      <c r="F28" s="36"/>
      <c r="G28" s="36"/>
      <c r="H28" s="36"/>
      <c r="I28" s="110"/>
      <c r="J28" s="36"/>
      <c r="K28" s="36"/>
      <c r="L28" s="111"/>
      <c r="S28" s="36"/>
      <c r="T28" s="36"/>
      <c r="U28" s="36"/>
      <c r="V28" s="36"/>
      <c r="W28" s="36"/>
      <c r="X28" s="36"/>
      <c r="Y28" s="36"/>
      <c r="Z28" s="36"/>
      <c r="AA28" s="36"/>
      <c r="AB28" s="36"/>
      <c r="AC28" s="36"/>
      <c r="AD28" s="36"/>
      <c r="AE28" s="36"/>
    </row>
    <row r="29" spans="1:31" s="2" customFormat="1" ht="6.95" customHeight="1">
      <c r="A29" s="36"/>
      <c r="B29" s="41"/>
      <c r="C29" s="36"/>
      <c r="D29" s="119"/>
      <c r="E29" s="119"/>
      <c r="F29" s="119"/>
      <c r="G29" s="119"/>
      <c r="H29" s="119"/>
      <c r="I29" s="120"/>
      <c r="J29" s="119"/>
      <c r="K29" s="119"/>
      <c r="L29" s="111"/>
      <c r="S29" s="36"/>
      <c r="T29" s="36"/>
      <c r="U29" s="36"/>
      <c r="V29" s="36"/>
      <c r="W29" s="36"/>
      <c r="X29" s="36"/>
      <c r="Y29" s="36"/>
      <c r="Z29" s="36"/>
      <c r="AA29" s="36"/>
      <c r="AB29" s="36"/>
      <c r="AC29" s="36"/>
      <c r="AD29" s="36"/>
      <c r="AE29" s="36"/>
    </row>
    <row r="30" spans="1:31" s="2" customFormat="1" ht="25.35" customHeight="1">
      <c r="A30" s="36"/>
      <c r="B30" s="41"/>
      <c r="C30" s="36"/>
      <c r="D30" s="121" t="s">
        <v>39</v>
      </c>
      <c r="E30" s="36"/>
      <c r="F30" s="36"/>
      <c r="G30" s="36"/>
      <c r="H30" s="36"/>
      <c r="I30" s="110"/>
      <c r="J30" s="122">
        <f>ROUND(J92, 2)</f>
        <v>0</v>
      </c>
      <c r="K30" s="36"/>
      <c r="L30" s="111"/>
      <c r="S30" s="36"/>
      <c r="T30" s="36"/>
      <c r="U30" s="36"/>
      <c r="V30" s="36"/>
      <c r="W30" s="36"/>
      <c r="X30" s="36"/>
      <c r="Y30" s="36"/>
      <c r="Z30" s="36"/>
      <c r="AA30" s="36"/>
      <c r="AB30" s="36"/>
      <c r="AC30" s="36"/>
      <c r="AD30" s="36"/>
      <c r="AE30" s="36"/>
    </row>
    <row r="31" spans="1:31" s="2" customFormat="1" ht="6.95" customHeight="1">
      <c r="A31" s="36"/>
      <c r="B31" s="41"/>
      <c r="C31" s="36"/>
      <c r="D31" s="119"/>
      <c r="E31" s="119"/>
      <c r="F31" s="119"/>
      <c r="G31" s="119"/>
      <c r="H31" s="119"/>
      <c r="I31" s="120"/>
      <c r="J31" s="119"/>
      <c r="K31" s="119"/>
      <c r="L31" s="111"/>
      <c r="S31" s="36"/>
      <c r="T31" s="36"/>
      <c r="U31" s="36"/>
      <c r="V31" s="36"/>
      <c r="W31" s="36"/>
      <c r="X31" s="36"/>
      <c r="Y31" s="36"/>
      <c r="Z31" s="36"/>
      <c r="AA31" s="36"/>
      <c r="AB31" s="36"/>
      <c r="AC31" s="36"/>
      <c r="AD31" s="36"/>
      <c r="AE31" s="36"/>
    </row>
    <row r="32" spans="1:31" s="2" customFormat="1" ht="14.45" customHeight="1">
      <c r="A32" s="36"/>
      <c r="B32" s="41"/>
      <c r="C32" s="36"/>
      <c r="D32" s="36"/>
      <c r="E32" s="36"/>
      <c r="F32" s="123" t="s">
        <v>41</v>
      </c>
      <c r="G32" s="36"/>
      <c r="H32" s="36"/>
      <c r="I32" s="124" t="s">
        <v>40</v>
      </c>
      <c r="J32" s="123" t="s">
        <v>42</v>
      </c>
      <c r="K32" s="36"/>
      <c r="L32" s="111"/>
      <c r="S32" s="36"/>
      <c r="T32" s="36"/>
      <c r="U32" s="36"/>
      <c r="V32" s="36"/>
      <c r="W32" s="36"/>
      <c r="X32" s="36"/>
      <c r="Y32" s="36"/>
      <c r="Z32" s="36"/>
      <c r="AA32" s="36"/>
      <c r="AB32" s="36"/>
      <c r="AC32" s="36"/>
      <c r="AD32" s="36"/>
      <c r="AE32" s="36"/>
    </row>
    <row r="33" spans="1:31" s="2" customFormat="1" ht="14.45" customHeight="1">
      <c r="A33" s="36"/>
      <c r="B33" s="41"/>
      <c r="C33" s="36"/>
      <c r="D33" s="125" t="s">
        <v>43</v>
      </c>
      <c r="E33" s="109" t="s">
        <v>44</v>
      </c>
      <c r="F33" s="126">
        <f>ROUND((SUM(BE92:BE145)),  2)</f>
        <v>0</v>
      </c>
      <c r="G33" s="36"/>
      <c r="H33" s="36"/>
      <c r="I33" s="127">
        <v>0.21</v>
      </c>
      <c r="J33" s="126">
        <f>ROUND(((SUM(BE92:BE145))*I33),  2)</f>
        <v>0</v>
      </c>
      <c r="K33" s="36"/>
      <c r="L33" s="111"/>
      <c r="S33" s="36"/>
      <c r="T33" s="36"/>
      <c r="U33" s="36"/>
      <c r="V33" s="36"/>
      <c r="W33" s="36"/>
      <c r="X33" s="36"/>
      <c r="Y33" s="36"/>
      <c r="Z33" s="36"/>
      <c r="AA33" s="36"/>
      <c r="AB33" s="36"/>
      <c r="AC33" s="36"/>
      <c r="AD33" s="36"/>
      <c r="AE33" s="36"/>
    </row>
    <row r="34" spans="1:31" s="2" customFormat="1" ht="14.45" customHeight="1">
      <c r="A34" s="36"/>
      <c r="B34" s="41"/>
      <c r="C34" s="36"/>
      <c r="D34" s="36"/>
      <c r="E34" s="109" t="s">
        <v>45</v>
      </c>
      <c r="F34" s="126">
        <f>ROUND((SUM(BF92:BF145)),  2)</f>
        <v>0</v>
      </c>
      <c r="G34" s="36"/>
      <c r="H34" s="36"/>
      <c r="I34" s="127">
        <v>0.15</v>
      </c>
      <c r="J34" s="126">
        <f>ROUND(((SUM(BF92:BF145))*I34),  2)</f>
        <v>0</v>
      </c>
      <c r="K34" s="36"/>
      <c r="L34" s="111"/>
      <c r="S34" s="36"/>
      <c r="T34" s="36"/>
      <c r="U34" s="36"/>
      <c r="V34" s="36"/>
      <c r="W34" s="36"/>
      <c r="X34" s="36"/>
      <c r="Y34" s="36"/>
      <c r="Z34" s="36"/>
      <c r="AA34" s="36"/>
      <c r="AB34" s="36"/>
      <c r="AC34" s="36"/>
      <c r="AD34" s="36"/>
      <c r="AE34" s="36"/>
    </row>
    <row r="35" spans="1:31" s="2" customFormat="1" ht="14.45" hidden="1" customHeight="1">
      <c r="A35" s="36"/>
      <c r="B35" s="41"/>
      <c r="C35" s="36"/>
      <c r="D35" s="36"/>
      <c r="E35" s="109" t="s">
        <v>46</v>
      </c>
      <c r="F35" s="126">
        <f>ROUND((SUM(BG92:BG145)),  2)</f>
        <v>0</v>
      </c>
      <c r="G35" s="36"/>
      <c r="H35" s="36"/>
      <c r="I35" s="127">
        <v>0.21</v>
      </c>
      <c r="J35" s="126">
        <f>0</f>
        <v>0</v>
      </c>
      <c r="K35" s="36"/>
      <c r="L35" s="111"/>
      <c r="S35" s="36"/>
      <c r="T35" s="36"/>
      <c r="U35" s="36"/>
      <c r="V35" s="36"/>
      <c r="W35" s="36"/>
      <c r="X35" s="36"/>
      <c r="Y35" s="36"/>
      <c r="Z35" s="36"/>
      <c r="AA35" s="36"/>
      <c r="AB35" s="36"/>
      <c r="AC35" s="36"/>
      <c r="AD35" s="36"/>
      <c r="AE35" s="36"/>
    </row>
    <row r="36" spans="1:31" s="2" customFormat="1" ht="14.45" hidden="1" customHeight="1">
      <c r="A36" s="36"/>
      <c r="B36" s="41"/>
      <c r="C36" s="36"/>
      <c r="D36" s="36"/>
      <c r="E36" s="109" t="s">
        <v>47</v>
      </c>
      <c r="F36" s="126">
        <f>ROUND((SUM(BH92:BH145)),  2)</f>
        <v>0</v>
      </c>
      <c r="G36" s="36"/>
      <c r="H36" s="36"/>
      <c r="I36" s="127">
        <v>0.15</v>
      </c>
      <c r="J36" s="126">
        <f>0</f>
        <v>0</v>
      </c>
      <c r="K36" s="36"/>
      <c r="L36" s="111"/>
      <c r="S36" s="36"/>
      <c r="T36" s="36"/>
      <c r="U36" s="36"/>
      <c r="V36" s="36"/>
      <c r="W36" s="36"/>
      <c r="X36" s="36"/>
      <c r="Y36" s="36"/>
      <c r="Z36" s="36"/>
      <c r="AA36" s="36"/>
      <c r="AB36" s="36"/>
      <c r="AC36" s="36"/>
      <c r="AD36" s="36"/>
      <c r="AE36" s="36"/>
    </row>
    <row r="37" spans="1:31" s="2" customFormat="1" ht="14.45" hidden="1" customHeight="1">
      <c r="A37" s="36"/>
      <c r="B37" s="41"/>
      <c r="C37" s="36"/>
      <c r="D37" s="36"/>
      <c r="E37" s="109" t="s">
        <v>48</v>
      </c>
      <c r="F37" s="126">
        <f>ROUND((SUM(BI92:BI145)),  2)</f>
        <v>0</v>
      </c>
      <c r="G37" s="36"/>
      <c r="H37" s="36"/>
      <c r="I37" s="127">
        <v>0</v>
      </c>
      <c r="J37" s="126">
        <f>0</f>
        <v>0</v>
      </c>
      <c r="K37" s="36"/>
      <c r="L37" s="111"/>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110"/>
      <c r="J38" s="36"/>
      <c r="K38" s="36"/>
      <c r="L38" s="111"/>
      <c r="S38" s="36"/>
      <c r="T38" s="36"/>
      <c r="U38" s="36"/>
      <c r="V38" s="36"/>
      <c r="W38" s="36"/>
      <c r="X38" s="36"/>
      <c r="Y38" s="36"/>
      <c r="Z38" s="36"/>
      <c r="AA38" s="36"/>
      <c r="AB38" s="36"/>
      <c r="AC38" s="36"/>
      <c r="AD38" s="36"/>
      <c r="AE38" s="36"/>
    </row>
    <row r="39" spans="1:31" s="2" customFormat="1" ht="25.35" customHeight="1">
      <c r="A39" s="36"/>
      <c r="B39" s="41"/>
      <c r="C39" s="128"/>
      <c r="D39" s="129" t="s">
        <v>49</v>
      </c>
      <c r="E39" s="130"/>
      <c r="F39" s="130"/>
      <c r="G39" s="131" t="s">
        <v>50</v>
      </c>
      <c r="H39" s="132" t="s">
        <v>51</v>
      </c>
      <c r="I39" s="133"/>
      <c r="J39" s="134">
        <f>SUM(J30:J37)</f>
        <v>0</v>
      </c>
      <c r="K39" s="135"/>
      <c r="L39" s="111"/>
      <c r="S39" s="36"/>
      <c r="T39" s="36"/>
      <c r="U39" s="36"/>
      <c r="V39" s="36"/>
      <c r="W39" s="36"/>
      <c r="X39" s="36"/>
      <c r="Y39" s="36"/>
      <c r="Z39" s="36"/>
      <c r="AA39" s="36"/>
      <c r="AB39" s="36"/>
      <c r="AC39" s="36"/>
      <c r="AD39" s="36"/>
      <c r="AE39" s="36"/>
    </row>
    <row r="40" spans="1:31" s="2" customFormat="1" ht="14.45" customHeight="1">
      <c r="A40" s="36"/>
      <c r="B40" s="136"/>
      <c r="C40" s="137"/>
      <c r="D40" s="137"/>
      <c r="E40" s="137"/>
      <c r="F40" s="137"/>
      <c r="G40" s="137"/>
      <c r="H40" s="137"/>
      <c r="I40" s="138"/>
      <c r="J40" s="137"/>
      <c r="K40" s="137"/>
      <c r="L40" s="111"/>
      <c r="S40" s="36"/>
      <c r="T40" s="36"/>
      <c r="U40" s="36"/>
      <c r="V40" s="36"/>
      <c r="W40" s="36"/>
      <c r="X40" s="36"/>
      <c r="Y40" s="36"/>
      <c r="Z40" s="36"/>
      <c r="AA40" s="36"/>
      <c r="AB40" s="36"/>
      <c r="AC40" s="36"/>
      <c r="AD40" s="36"/>
      <c r="AE40" s="36"/>
    </row>
    <row r="44" spans="1:31" s="2" customFormat="1" ht="6.95" customHeight="1">
      <c r="A44" s="36"/>
      <c r="B44" s="139"/>
      <c r="C44" s="140"/>
      <c r="D44" s="140"/>
      <c r="E44" s="140"/>
      <c r="F44" s="140"/>
      <c r="G44" s="140"/>
      <c r="H44" s="140"/>
      <c r="I44" s="141"/>
      <c r="J44" s="140"/>
      <c r="K44" s="140"/>
      <c r="L44" s="111"/>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110"/>
      <c r="J45" s="38"/>
      <c r="K45" s="38"/>
      <c r="L45" s="111"/>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110"/>
      <c r="J46" s="38"/>
      <c r="K46" s="38"/>
      <c r="L46" s="111"/>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110"/>
      <c r="J47" s="38"/>
      <c r="K47" s="38"/>
      <c r="L47" s="111"/>
      <c r="S47" s="36"/>
      <c r="T47" s="36"/>
      <c r="U47" s="36"/>
      <c r="V47" s="36"/>
      <c r="W47" s="36"/>
      <c r="X47" s="36"/>
      <c r="Y47" s="36"/>
      <c r="Z47" s="36"/>
      <c r="AA47" s="36"/>
      <c r="AB47" s="36"/>
      <c r="AC47" s="36"/>
      <c r="AD47" s="36"/>
      <c r="AE47" s="36"/>
    </row>
    <row r="48" spans="1:31" s="2" customFormat="1" ht="23.85" customHeight="1">
      <c r="A48" s="36"/>
      <c r="B48" s="37"/>
      <c r="C48" s="38"/>
      <c r="D48" s="38"/>
      <c r="E48" s="384" t="str">
        <f>E7</f>
        <v>Stavební úpravy sociálního zařízení v objektu ISŠT Mělník - internát, stravovací provoz, admin. část a tělocvična</v>
      </c>
      <c r="F48" s="385"/>
      <c r="G48" s="385"/>
      <c r="H48" s="385"/>
      <c r="I48" s="110"/>
      <c r="J48" s="38"/>
      <c r="K48" s="38"/>
      <c r="L48" s="111"/>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110"/>
      <c r="J49" s="38"/>
      <c r="K49" s="38"/>
      <c r="L49" s="111"/>
      <c r="S49" s="36"/>
      <c r="T49" s="36"/>
      <c r="U49" s="36"/>
      <c r="V49" s="36"/>
      <c r="W49" s="36"/>
      <c r="X49" s="36"/>
      <c r="Y49" s="36"/>
      <c r="Z49" s="36"/>
      <c r="AA49" s="36"/>
      <c r="AB49" s="36"/>
      <c r="AC49" s="36"/>
      <c r="AD49" s="36"/>
      <c r="AE49" s="36"/>
    </row>
    <row r="50" spans="1:47" s="2" customFormat="1" ht="15" customHeight="1">
      <c r="A50" s="36"/>
      <c r="B50" s="37"/>
      <c r="C50" s="38"/>
      <c r="D50" s="38"/>
      <c r="E50" s="362" t="str">
        <f>E9</f>
        <v>SO 03 - Vnitřní rampa</v>
      </c>
      <c r="F50" s="383"/>
      <c r="G50" s="383"/>
      <c r="H50" s="383"/>
      <c r="I50" s="110"/>
      <c r="J50" s="38"/>
      <c r="K50" s="38"/>
      <c r="L50" s="111"/>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110"/>
      <c r="J51" s="38"/>
      <c r="K51" s="38"/>
      <c r="L51" s="111"/>
      <c r="S51" s="36"/>
      <c r="T51" s="36"/>
      <c r="U51" s="36"/>
      <c r="V51" s="36"/>
      <c r="W51" s="36"/>
      <c r="X51" s="36"/>
      <c r="Y51" s="36"/>
      <c r="Z51" s="36"/>
      <c r="AA51" s="36"/>
      <c r="AB51" s="36"/>
      <c r="AC51" s="36"/>
      <c r="AD51" s="36"/>
      <c r="AE51" s="36"/>
    </row>
    <row r="52" spans="1:47" s="2" customFormat="1" ht="12" customHeight="1">
      <c r="A52" s="36"/>
      <c r="B52" s="37"/>
      <c r="C52" s="31" t="s">
        <v>21</v>
      </c>
      <c r="D52" s="38"/>
      <c r="E52" s="38"/>
      <c r="F52" s="29" t="str">
        <f>F12</f>
        <v>Mělník</v>
      </c>
      <c r="G52" s="38"/>
      <c r="H52" s="38"/>
      <c r="I52" s="113" t="s">
        <v>23</v>
      </c>
      <c r="J52" s="61" t="str">
        <f>IF(J12="","",J12)</f>
        <v>24. 6. 2019</v>
      </c>
      <c r="K52" s="38"/>
      <c r="L52" s="111"/>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110"/>
      <c r="J53" s="38"/>
      <c r="K53" s="38"/>
      <c r="L53" s="111"/>
      <c r="S53" s="36"/>
      <c r="T53" s="36"/>
      <c r="U53" s="36"/>
      <c r="V53" s="36"/>
      <c r="W53" s="36"/>
      <c r="X53" s="36"/>
      <c r="Y53" s="36"/>
      <c r="Z53" s="36"/>
      <c r="AA53" s="36"/>
      <c r="AB53" s="36"/>
      <c r="AC53" s="36"/>
      <c r="AD53" s="36"/>
      <c r="AE53" s="36"/>
    </row>
    <row r="54" spans="1:47" s="2" customFormat="1" ht="14.85" customHeight="1">
      <c r="A54" s="36"/>
      <c r="B54" s="37"/>
      <c r="C54" s="31" t="s">
        <v>25</v>
      </c>
      <c r="D54" s="38"/>
      <c r="E54" s="38"/>
      <c r="F54" s="29" t="str">
        <f>E15</f>
        <v>Integrovaná střední škola technická Mělník, p.o.</v>
      </c>
      <c r="G54" s="38"/>
      <c r="H54" s="38"/>
      <c r="I54" s="113" t="s">
        <v>33</v>
      </c>
      <c r="J54" s="34" t="str">
        <f>E21</f>
        <v xml:space="preserve"> </v>
      </c>
      <c r="K54" s="38"/>
      <c r="L54" s="111"/>
      <c r="S54" s="36"/>
      <c r="T54" s="36"/>
      <c r="U54" s="36"/>
      <c r="V54" s="36"/>
      <c r="W54" s="36"/>
      <c r="X54" s="36"/>
      <c r="Y54" s="36"/>
      <c r="Z54" s="36"/>
      <c r="AA54" s="36"/>
      <c r="AB54" s="36"/>
      <c r="AC54" s="36"/>
      <c r="AD54" s="36"/>
      <c r="AE54" s="36"/>
    </row>
    <row r="55" spans="1:47" s="2" customFormat="1" ht="14.85" customHeight="1">
      <c r="A55" s="36"/>
      <c r="B55" s="37"/>
      <c r="C55" s="31" t="s">
        <v>31</v>
      </c>
      <c r="D55" s="38"/>
      <c r="E55" s="38"/>
      <c r="F55" s="29" t="str">
        <f>IF(E18="","",E18)</f>
        <v>Vyplň údaj</v>
      </c>
      <c r="G55" s="38"/>
      <c r="H55" s="38"/>
      <c r="I55" s="113" t="s">
        <v>36</v>
      </c>
      <c r="J55" s="34" t="str">
        <f>E24</f>
        <v xml:space="preserve"> </v>
      </c>
      <c r="K55" s="38"/>
      <c r="L55" s="111"/>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110"/>
      <c r="J56" s="38"/>
      <c r="K56" s="38"/>
      <c r="L56" s="111"/>
      <c r="S56" s="36"/>
      <c r="T56" s="36"/>
      <c r="U56" s="36"/>
      <c r="V56" s="36"/>
      <c r="W56" s="36"/>
      <c r="X56" s="36"/>
      <c r="Y56" s="36"/>
      <c r="Z56" s="36"/>
      <c r="AA56" s="36"/>
      <c r="AB56" s="36"/>
      <c r="AC56" s="36"/>
      <c r="AD56" s="36"/>
      <c r="AE56" s="36"/>
    </row>
    <row r="57" spans="1:47" s="2" customFormat="1" ht="29.25" customHeight="1">
      <c r="A57" s="36"/>
      <c r="B57" s="37"/>
      <c r="C57" s="142" t="s">
        <v>94</v>
      </c>
      <c r="D57" s="143"/>
      <c r="E57" s="143"/>
      <c r="F57" s="143"/>
      <c r="G57" s="143"/>
      <c r="H57" s="143"/>
      <c r="I57" s="144"/>
      <c r="J57" s="145" t="s">
        <v>95</v>
      </c>
      <c r="K57" s="143"/>
      <c r="L57" s="111"/>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110"/>
      <c r="J58" s="38"/>
      <c r="K58" s="38"/>
      <c r="L58" s="111"/>
      <c r="S58" s="36"/>
      <c r="T58" s="36"/>
      <c r="U58" s="36"/>
      <c r="V58" s="36"/>
      <c r="W58" s="36"/>
      <c r="X58" s="36"/>
      <c r="Y58" s="36"/>
      <c r="Z58" s="36"/>
      <c r="AA58" s="36"/>
      <c r="AB58" s="36"/>
      <c r="AC58" s="36"/>
      <c r="AD58" s="36"/>
      <c r="AE58" s="36"/>
    </row>
    <row r="59" spans="1:47" s="2" customFormat="1" ht="22.9" customHeight="1">
      <c r="A59" s="36"/>
      <c r="B59" s="37"/>
      <c r="C59" s="146" t="s">
        <v>71</v>
      </c>
      <c r="D59" s="38"/>
      <c r="E59" s="38"/>
      <c r="F59" s="38"/>
      <c r="G59" s="38"/>
      <c r="H59" s="38"/>
      <c r="I59" s="110"/>
      <c r="J59" s="79">
        <f>J92</f>
        <v>0</v>
      </c>
      <c r="K59" s="38"/>
      <c r="L59" s="111"/>
      <c r="S59" s="36"/>
      <c r="T59" s="36"/>
      <c r="U59" s="36"/>
      <c r="V59" s="36"/>
      <c r="W59" s="36"/>
      <c r="X59" s="36"/>
      <c r="Y59" s="36"/>
      <c r="Z59" s="36"/>
      <c r="AA59" s="36"/>
      <c r="AB59" s="36"/>
      <c r="AC59" s="36"/>
      <c r="AD59" s="36"/>
      <c r="AE59" s="36"/>
      <c r="AU59" s="19" t="s">
        <v>96</v>
      </c>
    </row>
    <row r="60" spans="1:47" s="9" customFormat="1" ht="24.95" customHeight="1">
      <c r="B60" s="147"/>
      <c r="C60" s="148"/>
      <c r="D60" s="149" t="s">
        <v>97</v>
      </c>
      <c r="E60" s="150"/>
      <c r="F60" s="150"/>
      <c r="G60" s="150"/>
      <c r="H60" s="150"/>
      <c r="I60" s="151"/>
      <c r="J60" s="152">
        <f>J93</f>
        <v>0</v>
      </c>
      <c r="K60" s="148"/>
      <c r="L60" s="153"/>
    </row>
    <row r="61" spans="1:47" s="10" customFormat="1" ht="19.899999999999999" customHeight="1">
      <c r="B61" s="154"/>
      <c r="C61" s="155"/>
      <c r="D61" s="156" t="s">
        <v>471</v>
      </c>
      <c r="E61" s="157"/>
      <c r="F61" s="157"/>
      <c r="G61" s="157"/>
      <c r="H61" s="157"/>
      <c r="I61" s="158"/>
      <c r="J61" s="159">
        <f>J94</f>
        <v>0</v>
      </c>
      <c r="K61" s="155"/>
      <c r="L61" s="160"/>
    </row>
    <row r="62" spans="1:47" s="10" customFormat="1" ht="19.899999999999999" customHeight="1">
      <c r="B62" s="154"/>
      <c r="C62" s="155"/>
      <c r="D62" s="156" t="s">
        <v>102</v>
      </c>
      <c r="E62" s="157"/>
      <c r="F62" s="157"/>
      <c r="G62" s="157"/>
      <c r="H62" s="157"/>
      <c r="I62" s="158"/>
      <c r="J62" s="159">
        <f>J104</f>
        <v>0</v>
      </c>
      <c r="K62" s="155"/>
      <c r="L62" s="160"/>
    </row>
    <row r="63" spans="1:47" s="10" customFormat="1" ht="19.899999999999999" customHeight="1">
      <c r="B63" s="154"/>
      <c r="C63" s="155"/>
      <c r="D63" s="156" t="s">
        <v>103</v>
      </c>
      <c r="E63" s="157"/>
      <c r="F63" s="157"/>
      <c r="G63" s="157"/>
      <c r="H63" s="157"/>
      <c r="I63" s="158"/>
      <c r="J63" s="159">
        <f>J106</f>
        <v>0</v>
      </c>
      <c r="K63" s="155"/>
      <c r="L63" s="160"/>
    </row>
    <row r="64" spans="1:47" s="10" customFormat="1" ht="19.899999999999999" customHeight="1">
      <c r="B64" s="154"/>
      <c r="C64" s="155"/>
      <c r="D64" s="156" t="s">
        <v>104</v>
      </c>
      <c r="E64" s="157"/>
      <c r="F64" s="157"/>
      <c r="G64" s="157"/>
      <c r="H64" s="157"/>
      <c r="I64" s="158"/>
      <c r="J64" s="159">
        <f>J112</f>
        <v>0</v>
      </c>
      <c r="K64" s="155"/>
      <c r="L64" s="160"/>
    </row>
    <row r="65" spans="1:31" s="10" customFormat="1" ht="19.899999999999999" customHeight="1">
      <c r="B65" s="154"/>
      <c r="C65" s="155"/>
      <c r="D65" s="156" t="s">
        <v>105</v>
      </c>
      <c r="E65" s="157"/>
      <c r="F65" s="157"/>
      <c r="G65" s="157"/>
      <c r="H65" s="157"/>
      <c r="I65" s="158"/>
      <c r="J65" s="159">
        <f>J118</f>
        <v>0</v>
      </c>
      <c r="K65" s="155"/>
      <c r="L65" s="160"/>
    </row>
    <row r="66" spans="1:31" s="9" customFormat="1" ht="24.95" customHeight="1">
      <c r="B66" s="147"/>
      <c r="C66" s="148"/>
      <c r="D66" s="149" t="s">
        <v>106</v>
      </c>
      <c r="E66" s="150"/>
      <c r="F66" s="150"/>
      <c r="G66" s="150"/>
      <c r="H66" s="150"/>
      <c r="I66" s="151"/>
      <c r="J66" s="152">
        <f>J121</f>
        <v>0</v>
      </c>
      <c r="K66" s="148"/>
      <c r="L66" s="153"/>
    </row>
    <row r="67" spans="1:31" s="10" customFormat="1" ht="19.899999999999999" customHeight="1">
      <c r="B67" s="154"/>
      <c r="C67" s="155"/>
      <c r="D67" s="156" t="s">
        <v>474</v>
      </c>
      <c r="E67" s="157"/>
      <c r="F67" s="157"/>
      <c r="G67" s="157"/>
      <c r="H67" s="157"/>
      <c r="I67" s="158"/>
      <c r="J67" s="159">
        <f>J122</f>
        <v>0</v>
      </c>
      <c r="K67" s="155"/>
      <c r="L67" s="160"/>
    </row>
    <row r="68" spans="1:31" s="10" customFormat="1" ht="19.899999999999999" customHeight="1">
      <c r="B68" s="154"/>
      <c r="C68" s="155"/>
      <c r="D68" s="156" t="s">
        <v>112</v>
      </c>
      <c r="E68" s="157"/>
      <c r="F68" s="157"/>
      <c r="G68" s="157"/>
      <c r="H68" s="157"/>
      <c r="I68" s="158"/>
      <c r="J68" s="159">
        <f>J126</f>
        <v>0</v>
      </c>
      <c r="K68" s="155"/>
      <c r="L68" s="160"/>
    </row>
    <row r="69" spans="1:31" s="9" customFormat="1" ht="24.95" customHeight="1">
      <c r="B69" s="147"/>
      <c r="C69" s="148"/>
      <c r="D69" s="149" t="s">
        <v>116</v>
      </c>
      <c r="E69" s="150"/>
      <c r="F69" s="150"/>
      <c r="G69" s="150"/>
      <c r="H69" s="150"/>
      <c r="I69" s="151"/>
      <c r="J69" s="152">
        <f>J139</f>
        <v>0</v>
      </c>
      <c r="K69" s="148"/>
      <c r="L69" s="153"/>
    </row>
    <row r="70" spans="1:31" s="10" customFormat="1" ht="19.899999999999999" customHeight="1">
      <c r="B70" s="154"/>
      <c r="C70" s="155"/>
      <c r="D70" s="156" t="s">
        <v>475</v>
      </c>
      <c r="E70" s="157"/>
      <c r="F70" s="157"/>
      <c r="G70" s="157"/>
      <c r="H70" s="157"/>
      <c r="I70" s="158"/>
      <c r="J70" s="159">
        <f>J140</f>
        <v>0</v>
      </c>
      <c r="K70" s="155"/>
      <c r="L70" s="160"/>
    </row>
    <row r="71" spans="1:31" s="10" customFormat="1" ht="19.899999999999999" customHeight="1">
      <c r="B71" s="154"/>
      <c r="C71" s="155"/>
      <c r="D71" s="156" t="s">
        <v>117</v>
      </c>
      <c r="E71" s="157"/>
      <c r="F71" s="157"/>
      <c r="G71" s="157"/>
      <c r="H71" s="157"/>
      <c r="I71" s="158"/>
      <c r="J71" s="159">
        <f>J142</f>
        <v>0</v>
      </c>
      <c r="K71" s="155"/>
      <c r="L71" s="160"/>
    </row>
    <row r="72" spans="1:31" s="10" customFormat="1" ht="19.899999999999999" customHeight="1">
      <c r="B72" s="154"/>
      <c r="C72" s="155"/>
      <c r="D72" s="156" t="s">
        <v>118</v>
      </c>
      <c r="E72" s="157"/>
      <c r="F72" s="157"/>
      <c r="G72" s="157"/>
      <c r="H72" s="157"/>
      <c r="I72" s="158"/>
      <c r="J72" s="159">
        <f>J144</f>
        <v>0</v>
      </c>
      <c r="K72" s="155"/>
      <c r="L72" s="160"/>
    </row>
    <row r="73" spans="1:31" s="2" customFormat="1" ht="21.75" customHeight="1">
      <c r="A73" s="36"/>
      <c r="B73" s="37"/>
      <c r="C73" s="38"/>
      <c r="D73" s="38"/>
      <c r="E73" s="38"/>
      <c r="F73" s="38"/>
      <c r="G73" s="38"/>
      <c r="H73" s="38"/>
      <c r="I73" s="110"/>
      <c r="J73" s="38"/>
      <c r="K73" s="38"/>
      <c r="L73" s="111"/>
      <c r="S73" s="36"/>
      <c r="T73" s="36"/>
      <c r="U73" s="36"/>
      <c r="V73" s="36"/>
      <c r="W73" s="36"/>
      <c r="X73" s="36"/>
      <c r="Y73" s="36"/>
      <c r="Z73" s="36"/>
      <c r="AA73" s="36"/>
      <c r="AB73" s="36"/>
      <c r="AC73" s="36"/>
      <c r="AD73" s="36"/>
      <c r="AE73" s="36"/>
    </row>
    <row r="74" spans="1:31" s="2" customFormat="1" ht="6.95" customHeight="1">
      <c r="A74" s="36"/>
      <c r="B74" s="49"/>
      <c r="C74" s="50"/>
      <c r="D74" s="50"/>
      <c r="E74" s="50"/>
      <c r="F74" s="50"/>
      <c r="G74" s="50"/>
      <c r="H74" s="50"/>
      <c r="I74" s="138"/>
      <c r="J74" s="50"/>
      <c r="K74" s="50"/>
      <c r="L74" s="111"/>
      <c r="S74" s="36"/>
      <c r="T74" s="36"/>
      <c r="U74" s="36"/>
      <c r="V74" s="36"/>
      <c r="W74" s="36"/>
      <c r="X74" s="36"/>
      <c r="Y74" s="36"/>
      <c r="Z74" s="36"/>
      <c r="AA74" s="36"/>
      <c r="AB74" s="36"/>
      <c r="AC74" s="36"/>
      <c r="AD74" s="36"/>
      <c r="AE74" s="36"/>
    </row>
    <row r="78" spans="1:31" s="2" customFormat="1" ht="6.95" customHeight="1">
      <c r="A78" s="36"/>
      <c r="B78" s="51"/>
      <c r="C78" s="52"/>
      <c r="D78" s="52"/>
      <c r="E78" s="52"/>
      <c r="F78" s="52"/>
      <c r="G78" s="52"/>
      <c r="H78" s="52"/>
      <c r="I78" s="141"/>
      <c r="J78" s="52"/>
      <c r="K78" s="52"/>
      <c r="L78" s="111"/>
      <c r="S78" s="36"/>
      <c r="T78" s="36"/>
      <c r="U78" s="36"/>
      <c r="V78" s="36"/>
      <c r="W78" s="36"/>
      <c r="X78" s="36"/>
      <c r="Y78" s="36"/>
      <c r="Z78" s="36"/>
      <c r="AA78" s="36"/>
      <c r="AB78" s="36"/>
      <c r="AC78" s="36"/>
      <c r="AD78" s="36"/>
      <c r="AE78" s="36"/>
    </row>
    <row r="79" spans="1:31" s="2" customFormat="1" ht="24.95" customHeight="1">
      <c r="A79" s="36"/>
      <c r="B79" s="37"/>
      <c r="C79" s="25" t="s">
        <v>119</v>
      </c>
      <c r="D79" s="38"/>
      <c r="E79" s="38"/>
      <c r="F79" s="38"/>
      <c r="G79" s="38"/>
      <c r="H79" s="38"/>
      <c r="I79" s="110"/>
      <c r="J79" s="38"/>
      <c r="K79" s="38"/>
      <c r="L79" s="111"/>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110"/>
      <c r="J80" s="38"/>
      <c r="K80" s="38"/>
      <c r="L80" s="111"/>
      <c r="S80" s="36"/>
      <c r="T80" s="36"/>
      <c r="U80" s="36"/>
      <c r="V80" s="36"/>
      <c r="W80" s="36"/>
      <c r="X80" s="36"/>
      <c r="Y80" s="36"/>
      <c r="Z80" s="36"/>
      <c r="AA80" s="36"/>
      <c r="AB80" s="36"/>
      <c r="AC80" s="36"/>
      <c r="AD80" s="36"/>
      <c r="AE80" s="36"/>
    </row>
    <row r="81" spans="1:65" s="2" customFormat="1" ht="12" customHeight="1">
      <c r="A81" s="36"/>
      <c r="B81" s="37"/>
      <c r="C81" s="31" t="s">
        <v>16</v>
      </c>
      <c r="D81" s="38"/>
      <c r="E81" s="38"/>
      <c r="F81" s="38"/>
      <c r="G81" s="38"/>
      <c r="H81" s="38"/>
      <c r="I81" s="110"/>
      <c r="J81" s="38"/>
      <c r="K81" s="38"/>
      <c r="L81" s="111"/>
      <c r="S81" s="36"/>
      <c r="T81" s="36"/>
      <c r="U81" s="36"/>
      <c r="V81" s="36"/>
      <c r="W81" s="36"/>
      <c r="X81" s="36"/>
      <c r="Y81" s="36"/>
      <c r="Z81" s="36"/>
      <c r="AA81" s="36"/>
      <c r="AB81" s="36"/>
      <c r="AC81" s="36"/>
      <c r="AD81" s="36"/>
      <c r="AE81" s="36"/>
    </row>
    <row r="82" spans="1:65" s="2" customFormat="1" ht="23.85" customHeight="1">
      <c r="A82" s="36"/>
      <c r="B82" s="37"/>
      <c r="C82" s="38"/>
      <c r="D82" s="38"/>
      <c r="E82" s="384" t="str">
        <f>E7</f>
        <v>Stavební úpravy sociálního zařízení v objektu ISŠT Mělník - internát, stravovací provoz, admin. část a tělocvična</v>
      </c>
      <c r="F82" s="385"/>
      <c r="G82" s="385"/>
      <c r="H82" s="385"/>
      <c r="I82" s="110"/>
      <c r="J82" s="38"/>
      <c r="K82" s="38"/>
      <c r="L82" s="111"/>
      <c r="S82" s="36"/>
      <c r="T82" s="36"/>
      <c r="U82" s="36"/>
      <c r="V82" s="36"/>
      <c r="W82" s="36"/>
      <c r="X82" s="36"/>
      <c r="Y82" s="36"/>
      <c r="Z82" s="36"/>
      <c r="AA82" s="36"/>
      <c r="AB82" s="36"/>
      <c r="AC82" s="36"/>
      <c r="AD82" s="36"/>
      <c r="AE82" s="36"/>
    </row>
    <row r="83" spans="1:65" s="2" customFormat="1" ht="12" customHeight="1">
      <c r="A83" s="36"/>
      <c r="B83" s="37"/>
      <c r="C83" s="31" t="s">
        <v>91</v>
      </c>
      <c r="D83" s="38"/>
      <c r="E83" s="38"/>
      <c r="F83" s="38"/>
      <c r="G83" s="38"/>
      <c r="H83" s="38"/>
      <c r="I83" s="110"/>
      <c r="J83" s="38"/>
      <c r="K83" s="38"/>
      <c r="L83" s="111"/>
      <c r="S83" s="36"/>
      <c r="T83" s="36"/>
      <c r="U83" s="36"/>
      <c r="V83" s="36"/>
      <c r="W83" s="36"/>
      <c r="X83" s="36"/>
      <c r="Y83" s="36"/>
      <c r="Z83" s="36"/>
      <c r="AA83" s="36"/>
      <c r="AB83" s="36"/>
      <c r="AC83" s="36"/>
      <c r="AD83" s="36"/>
      <c r="AE83" s="36"/>
    </row>
    <row r="84" spans="1:65" s="2" customFormat="1" ht="15" customHeight="1">
      <c r="A84" s="36"/>
      <c r="B84" s="37"/>
      <c r="C84" s="38"/>
      <c r="D84" s="38"/>
      <c r="E84" s="362" t="str">
        <f>E9</f>
        <v>SO 03 - Vnitřní rampa</v>
      </c>
      <c r="F84" s="383"/>
      <c r="G84" s="383"/>
      <c r="H84" s="383"/>
      <c r="I84" s="110"/>
      <c r="J84" s="38"/>
      <c r="K84" s="38"/>
      <c r="L84" s="111"/>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110"/>
      <c r="J85" s="38"/>
      <c r="K85" s="38"/>
      <c r="L85" s="111"/>
      <c r="S85" s="36"/>
      <c r="T85" s="36"/>
      <c r="U85" s="36"/>
      <c r="V85" s="36"/>
      <c r="W85" s="36"/>
      <c r="X85" s="36"/>
      <c r="Y85" s="36"/>
      <c r="Z85" s="36"/>
      <c r="AA85" s="36"/>
      <c r="AB85" s="36"/>
      <c r="AC85" s="36"/>
      <c r="AD85" s="36"/>
      <c r="AE85" s="36"/>
    </row>
    <row r="86" spans="1:65" s="2" customFormat="1" ht="12" customHeight="1">
      <c r="A86" s="36"/>
      <c r="B86" s="37"/>
      <c r="C86" s="31" t="s">
        <v>21</v>
      </c>
      <c r="D86" s="38"/>
      <c r="E86" s="38"/>
      <c r="F86" s="29" t="str">
        <f>F12</f>
        <v>Mělník</v>
      </c>
      <c r="G86" s="38"/>
      <c r="H86" s="38"/>
      <c r="I86" s="113" t="s">
        <v>23</v>
      </c>
      <c r="J86" s="61" t="str">
        <f>IF(J12="","",J12)</f>
        <v>24. 6. 2019</v>
      </c>
      <c r="K86" s="38"/>
      <c r="L86" s="111"/>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110"/>
      <c r="J87" s="38"/>
      <c r="K87" s="38"/>
      <c r="L87" s="111"/>
      <c r="S87" s="36"/>
      <c r="T87" s="36"/>
      <c r="U87" s="36"/>
      <c r="V87" s="36"/>
      <c r="W87" s="36"/>
      <c r="X87" s="36"/>
      <c r="Y87" s="36"/>
      <c r="Z87" s="36"/>
      <c r="AA87" s="36"/>
      <c r="AB87" s="36"/>
      <c r="AC87" s="36"/>
      <c r="AD87" s="36"/>
      <c r="AE87" s="36"/>
    </row>
    <row r="88" spans="1:65" s="2" customFormat="1" ht="14.85" customHeight="1">
      <c r="A88" s="36"/>
      <c r="B88" s="37"/>
      <c r="C88" s="31" t="s">
        <v>25</v>
      </c>
      <c r="D88" s="38"/>
      <c r="E88" s="38"/>
      <c r="F88" s="29" t="str">
        <f>E15</f>
        <v>Integrovaná střední škola technická Mělník, p.o.</v>
      </c>
      <c r="G88" s="38"/>
      <c r="H88" s="38"/>
      <c r="I88" s="113" t="s">
        <v>33</v>
      </c>
      <c r="J88" s="34" t="str">
        <f>E21</f>
        <v xml:space="preserve"> </v>
      </c>
      <c r="K88" s="38"/>
      <c r="L88" s="111"/>
      <c r="S88" s="36"/>
      <c r="T88" s="36"/>
      <c r="U88" s="36"/>
      <c r="V88" s="36"/>
      <c r="W88" s="36"/>
      <c r="X88" s="36"/>
      <c r="Y88" s="36"/>
      <c r="Z88" s="36"/>
      <c r="AA88" s="36"/>
      <c r="AB88" s="36"/>
      <c r="AC88" s="36"/>
      <c r="AD88" s="36"/>
      <c r="AE88" s="36"/>
    </row>
    <row r="89" spans="1:65" s="2" customFormat="1" ht="14.85" customHeight="1">
      <c r="A89" s="36"/>
      <c r="B89" s="37"/>
      <c r="C89" s="31" t="s">
        <v>31</v>
      </c>
      <c r="D89" s="38"/>
      <c r="E89" s="38"/>
      <c r="F89" s="29" t="str">
        <f>IF(E18="","",E18)</f>
        <v>Vyplň údaj</v>
      </c>
      <c r="G89" s="38"/>
      <c r="H89" s="38"/>
      <c r="I89" s="113" t="s">
        <v>36</v>
      </c>
      <c r="J89" s="34" t="str">
        <f>E24</f>
        <v xml:space="preserve"> </v>
      </c>
      <c r="K89" s="38"/>
      <c r="L89" s="111"/>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110"/>
      <c r="J90" s="38"/>
      <c r="K90" s="38"/>
      <c r="L90" s="111"/>
      <c r="S90" s="36"/>
      <c r="T90" s="36"/>
      <c r="U90" s="36"/>
      <c r="V90" s="36"/>
      <c r="W90" s="36"/>
      <c r="X90" s="36"/>
      <c r="Y90" s="36"/>
      <c r="Z90" s="36"/>
      <c r="AA90" s="36"/>
      <c r="AB90" s="36"/>
      <c r="AC90" s="36"/>
      <c r="AD90" s="36"/>
      <c r="AE90" s="36"/>
    </row>
    <row r="91" spans="1:65" s="11" customFormat="1" ht="29.25" customHeight="1">
      <c r="A91" s="161"/>
      <c r="B91" s="162"/>
      <c r="C91" s="163" t="s">
        <v>120</v>
      </c>
      <c r="D91" s="164" t="s">
        <v>58</v>
      </c>
      <c r="E91" s="164" t="s">
        <v>54</v>
      </c>
      <c r="F91" s="164" t="s">
        <v>55</v>
      </c>
      <c r="G91" s="164" t="s">
        <v>121</v>
      </c>
      <c r="H91" s="164" t="s">
        <v>122</v>
      </c>
      <c r="I91" s="165" t="s">
        <v>123</v>
      </c>
      <c r="J91" s="164" t="s">
        <v>95</v>
      </c>
      <c r="K91" s="166" t="s">
        <v>124</v>
      </c>
      <c r="L91" s="167"/>
      <c r="M91" s="70" t="s">
        <v>19</v>
      </c>
      <c r="N91" s="71" t="s">
        <v>43</v>
      </c>
      <c r="O91" s="71" t="s">
        <v>125</v>
      </c>
      <c r="P91" s="71" t="s">
        <v>126</v>
      </c>
      <c r="Q91" s="71" t="s">
        <v>127</v>
      </c>
      <c r="R91" s="71" t="s">
        <v>128</v>
      </c>
      <c r="S91" s="71" t="s">
        <v>129</v>
      </c>
      <c r="T91" s="72" t="s">
        <v>130</v>
      </c>
      <c r="U91" s="161"/>
      <c r="V91" s="161"/>
      <c r="W91" s="161"/>
      <c r="X91" s="161"/>
      <c r="Y91" s="161"/>
      <c r="Z91" s="161"/>
      <c r="AA91" s="161"/>
      <c r="AB91" s="161"/>
      <c r="AC91" s="161"/>
      <c r="AD91" s="161"/>
      <c r="AE91" s="161"/>
    </row>
    <row r="92" spans="1:65" s="2" customFormat="1" ht="22.9" customHeight="1">
      <c r="A92" s="36"/>
      <c r="B92" s="37"/>
      <c r="C92" s="77" t="s">
        <v>131</v>
      </c>
      <c r="D92" s="38"/>
      <c r="E92" s="38"/>
      <c r="F92" s="38"/>
      <c r="G92" s="38"/>
      <c r="H92" s="38"/>
      <c r="I92" s="110"/>
      <c r="J92" s="168">
        <f>BK92</f>
        <v>0</v>
      </c>
      <c r="K92" s="38"/>
      <c r="L92" s="41"/>
      <c r="M92" s="73"/>
      <c r="N92" s="169"/>
      <c r="O92" s="74"/>
      <c r="P92" s="170">
        <f>P93+P121+P139</f>
        <v>0</v>
      </c>
      <c r="Q92" s="74"/>
      <c r="R92" s="170">
        <f>R93+R121+R139</f>
        <v>2.1015513600000002</v>
      </c>
      <c r="S92" s="74"/>
      <c r="T92" s="171">
        <f>T93+T121+T139</f>
        <v>0.14595000000000002</v>
      </c>
      <c r="U92" s="36"/>
      <c r="V92" s="36"/>
      <c r="W92" s="36"/>
      <c r="X92" s="36"/>
      <c r="Y92" s="36"/>
      <c r="Z92" s="36"/>
      <c r="AA92" s="36"/>
      <c r="AB92" s="36"/>
      <c r="AC92" s="36"/>
      <c r="AD92" s="36"/>
      <c r="AE92" s="36"/>
      <c r="AT92" s="19" t="s">
        <v>72</v>
      </c>
      <c r="AU92" s="19" t="s">
        <v>96</v>
      </c>
      <c r="BK92" s="172">
        <f>BK93+BK121+BK139</f>
        <v>0</v>
      </c>
    </row>
    <row r="93" spans="1:65" s="12" customFormat="1" ht="25.9" customHeight="1">
      <c r="B93" s="173"/>
      <c r="C93" s="174"/>
      <c r="D93" s="175" t="s">
        <v>72</v>
      </c>
      <c r="E93" s="176" t="s">
        <v>132</v>
      </c>
      <c r="F93" s="176" t="s">
        <v>133</v>
      </c>
      <c r="G93" s="174"/>
      <c r="H93" s="174"/>
      <c r="I93" s="177"/>
      <c r="J93" s="178">
        <f>BK93</f>
        <v>0</v>
      </c>
      <c r="K93" s="174"/>
      <c r="L93" s="179"/>
      <c r="M93" s="180"/>
      <c r="N93" s="181"/>
      <c r="O93" s="181"/>
      <c r="P93" s="182">
        <f>P94+P104+P106+P112+P118</f>
        <v>0</v>
      </c>
      <c r="Q93" s="181"/>
      <c r="R93" s="182">
        <f>R94+R104+R106+R112+R118</f>
        <v>1.9587165000000002</v>
      </c>
      <c r="S93" s="181"/>
      <c r="T93" s="183">
        <f>T94+T104+T106+T112+T118</f>
        <v>0.14595000000000002</v>
      </c>
      <c r="AR93" s="184" t="s">
        <v>81</v>
      </c>
      <c r="AT93" s="185" t="s">
        <v>72</v>
      </c>
      <c r="AU93" s="185" t="s">
        <v>73</v>
      </c>
      <c r="AY93" s="184" t="s">
        <v>134</v>
      </c>
      <c r="BK93" s="186">
        <f>BK94+BK104+BK106+BK112+BK118</f>
        <v>0</v>
      </c>
    </row>
    <row r="94" spans="1:65" s="12" customFormat="1" ht="22.9" customHeight="1">
      <c r="B94" s="173"/>
      <c r="C94" s="174"/>
      <c r="D94" s="175" t="s">
        <v>72</v>
      </c>
      <c r="E94" s="187" t="s">
        <v>142</v>
      </c>
      <c r="F94" s="187" t="s">
        <v>509</v>
      </c>
      <c r="G94" s="174"/>
      <c r="H94" s="174"/>
      <c r="I94" s="177"/>
      <c r="J94" s="188">
        <f>BK94</f>
        <v>0</v>
      </c>
      <c r="K94" s="174"/>
      <c r="L94" s="179"/>
      <c r="M94" s="180"/>
      <c r="N94" s="181"/>
      <c r="O94" s="181"/>
      <c r="P94" s="182">
        <f>SUM(P95:P103)</f>
        <v>0</v>
      </c>
      <c r="Q94" s="181"/>
      <c r="R94" s="182">
        <f>SUM(R95:R103)</f>
        <v>1.9582365000000002</v>
      </c>
      <c r="S94" s="181"/>
      <c r="T94" s="183">
        <f>SUM(T95:T103)</f>
        <v>0</v>
      </c>
      <c r="AR94" s="184" t="s">
        <v>81</v>
      </c>
      <c r="AT94" s="185" t="s">
        <v>72</v>
      </c>
      <c r="AU94" s="185" t="s">
        <v>81</v>
      </c>
      <c r="AY94" s="184" t="s">
        <v>134</v>
      </c>
      <c r="BK94" s="186">
        <f>SUM(BK95:BK103)</f>
        <v>0</v>
      </c>
    </row>
    <row r="95" spans="1:65" s="2" customFormat="1" ht="42.6" customHeight="1">
      <c r="A95" s="36"/>
      <c r="B95" s="37"/>
      <c r="C95" s="189" t="s">
        <v>81</v>
      </c>
      <c r="D95" s="189" t="s">
        <v>137</v>
      </c>
      <c r="E95" s="190" t="s">
        <v>573</v>
      </c>
      <c r="F95" s="191" t="s">
        <v>574</v>
      </c>
      <c r="G95" s="192" t="s">
        <v>202</v>
      </c>
      <c r="H95" s="193">
        <v>0.78800000000000003</v>
      </c>
      <c r="I95" s="194"/>
      <c r="J95" s="195">
        <f>ROUND(I95*H95,2)</f>
        <v>0</v>
      </c>
      <c r="K95" s="191" t="s">
        <v>19</v>
      </c>
      <c r="L95" s="41"/>
      <c r="M95" s="196" t="s">
        <v>19</v>
      </c>
      <c r="N95" s="197" t="s">
        <v>44</v>
      </c>
      <c r="O95" s="66"/>
      <c r="P95" s="198">
        <f>O95*H95</f>
        <v>0</v>
      </c>
      <c r="Q95" s="198">
        <v>2.4533700000000001</v>
      </c>
      <c r="R95" s="198">
        <f>Q95*H95</f>
        <v>1.9332555600000001</v>
      </c>
      <c r="S95" s="198">
        <v>0</v>
      </c>
      <c r="T95" s="199">
        <f>S95*H95</f>
        <v>0</v>
      </c>
      <c r="U95" s="36"/>
      <c r="V95" s="36"/>
      <c r="W95" s="36"/>
      <c r="X95" s="36"/>
      <c r="Y95" s="36"/>
      <c r="Z95" s="36"/>
      <c r="AA95" s="36"/>
      <c r="AB95" s="36"/>
      <c r="AC95" s="36"/>
      <c r="AD95" s="36"/>
      <c r="AE95" s="36"/>
      <c r="AR95" s="200" t="s">
        <v>142</v>
      </c>
      <c r="AT95" s="200" t="s">
        <v>137</v>
      </c>
      <c r="AU95" s="200" t="s">
        <v>83</v>
      </c>
      <c r="AY95" s="19" t="s">
        <v>134</v>
      </c>
      <c r="BE95" s="201">
        <f>IF(N95="základní",J95,0)</f>
        <v>0</v>
      </c>
      <c r="BF95" s="201">
        <f>IF(N95="snížená",J95,0)</f>
        <v>0</v>
      </c>
      <c r="BG95" s="201">
        <f>IF(N95="zákl. přenesená",J95,0)</f>
        <v>0</v>
      </c>
      <c r="BH95" s="201">
        <f>IF(N95="sníž. přenesená",J95,0)</f>
        <v>0</v>
      </c>
      <c r="BI95" s="201">
        <f>IF(N95="nulová",J95,0)</f>
        <v>0</v>
      </c>
      <c r="BJ95" s="19" t="s">
        <v>81</v>
      </c>
      <c r="BK95" s="201">
        <f>ROUND(I95*H95,2)</f>
        <v>0</v>
      </c>
      <c r="BL95" s="19" t="s">
        <v>142</v>
      </c>
      <c r="BM95" s="200" t="s">
        <v>575</v>
      </c>
    </row>
    <row r="96" spans="1:65" s="15" customFormat="1">
      <c r="B96" s="228"/>
      <c r="C96" s="229"/>
      <c r="D96" s="202" t="s">
        <v>146</v>
      </c>
      <c r="E96" s="230" t="s">
        <v>19</v>
      </c>
      <c r="F96" s="231" t="s">
        <v>576</v>
      </c>
      <c r="G96" s="229"/>
      <c r="H96" s="230" t="s">
        <v>19</v>
      </c>
      <c r="I96" s="232"/>
      <c r="J96" s="229"/>
      <c r="K96" s="229"/>
      <c r="L96" s="233"/>
      <c r="M96" s="234"/>
      <c r="N96" s="235"/>
      <c r="O96" s="235"/>
      <c r="P96" s="235"/>
      <c r="Q96" s="235"/>
      <c r="R96" s="235"/>
      <c r="S96" s="235"/>
      <c r="T96" s="236"/>
      <c r="AT96" s="237" t="s">
        <v>146</v>
      </c>
      <c r="AU96" s="237" t="s">
        <v>83</v>
      </c>
      <c r="AV96" s="15" t="s">
        <v>81</v>
      </c>
      <c r="AW96" s="15" t="s">
        <v>35</v>
      </c>
      <c r="AX96" s="15" t="s">
        <v>73</v>
      </c>
      <c r="AY96" s="237" t="s">
        <v>134</v>
      </c>
    </row>
    <row r="97" spans="1:65" s="13" customFormat="1">
      <c r="B97" s="206"/>
      <c r="C97" s="207"/>
      <c r="D97" s="202" t="s">
        <v>146</v>
      </c>
      <c r="E97" s="208" t="s">
        <v>19</v>
      </c>
      <c r="F97" s="209" t="s">
        <v>577</v>
      </c>
      <c r="G97" s="207"/>
      <c r="H97" s="210">
        <v>0.78800000000000003</v>
      </c>
      <c r="I97" s="211"/>
      <c r="J97" s="207"/>
      <c r="K97" s="207"/>
      <c r="L97" s="212"/>
      <c r="M97" s="213"/>
      <c r="N97" s="214"/>
      <c r="O97" s="214"/>
      <c r="P97" s="214"/>
      <c r="Q97" s="214"/>
      <c r="R97" s="214"/>
      <c r="S97" s="214"/>
      <c r="T97" s="215"/>
      <c r="AT97" s="216" t="s">
        <v>146</v>
      </c>
      <c r="AU97" s="216" t="s">
        <v>83</v>
      </c>
      <c r="AV97" s="13" t="s">
        <v>83</v>
      </c>
      <c r="AW97" s="13" t="s">
        <v>35</v>
      </c>
      <c r="AX97" s="13" t="s">
        <v>81</v>
      </c>
      <c r="AY97" s="216" t="s">
        <v>134</v>
      </c>
    </row>
    <row r="98" spans="1:65" s="2" customFormat="1" ht="31.9" customHeight="1">
      <c r="A98" s="36"/>
      <c r="B98" s="37"/>
      <c r="C98" s="189" t="s">
        <v>83</v>
      </c>
      <c r="D98" s="189" t="s">
        <v>137</v>
      </c>
      <c r="E98" s="190" t="s">
        <v>514</v>
      </c>
      <c r="F98" s="191" t="s">
        <v>515</v>
      </c>
      <c r="G98" s="192" t="s">
        <v>301</v>
      </c>
      <c r="H98" s="193">
        <v>1.4E-2</v>
      </c>
      <c r="I98" s="194"/>
      <c r="J98" s="195">
        <f>ROUND(I98*H98,2)</f>
        <v>0</v>
      </c>
      <c r="K98" s="191" t="s">
        <v>141</v>
      </c>
      <c r="L98" s="41"/>
      <c r="M98" s="196" t="s">
        <v>19</v>
      </c>
      <c r="N98" s="197" t="s">
        <v>44</v>
      </c>
      <c r="O98" s="66"/>
      <c r="P98" s="198">
        <f>O98*H98</f>
        <v>0</v>
      </c>
      <c r="Q98" s="198">
        <v>1.06277</v>
      </c>
      <c r="R98" s="198">
        <f>Q98*H98</f>
        <v>1.4878779999999999E-2</v>
      </c>
      <c r="S98" s="198">
        <v>0</v>
      </c>
      <c r="T98" s="199">
        <f>S98*H98</f>
        <v>0</v>
      </c>
      <c r="U98" s="36"/>
      <c r="V98" s="36"/>
      <c r="W98" s="36"/>
      <c r="X98" s="36"/>
      <c r="Y98" s="36"/>
      <c r="Z98" s="36"/>
      <c r="AA98" s="36"/>
      <c r="AB98" s="36"/>
      <c r="AC98" s="36"/>
      <c r="AD98" s="36"/>
      <c r="AE98" s="36"/>
      <c r="AR98" s="200" t="s">
        <v>142</v>
      </c>
      <c r="AT98" s="200" t="s">
        <v>137</v>
      </c>
      <c r="AU98" s="200" t="s">
        <v>83</v>
      </c>
      <c r="AY98" s="19" t="s">
        <v>134</v>
      </c>
      <c r="BE98" s="201">
        <f>IF(N98="základní",J98,0)</f>
        <v>0</v>
      </c>
      <c r="BF98" s="201">
        <f>IF(N98="snížená",J98,0)</f>
        <v>0</v>
      </c>
      <c r="BG98" s="201">
        <f>IF(N98="zákl. přenesená",J98,0)</f>
        <v>0</v>
      </c>
      <c r="BH98" s="201">
        <f>IF(N98="sníž. přenesená",J98,0)</f>
        <v>0</v>
      </c>
      <c r="BI98" s="201">
        <f>IF(N98="nulová",J98,0)</f>
        <v>0</v>
      </c>
      <c r="BJ98" s="19" t="s">
        <v>81</v>
      </c>
      <c r="BK98" s="201">
        <f>ROUND(I98*H98,2)</f>
        <v>0</v>
      </c>
      <c r="BL98" s="19" t="s">
        <v>142</v>
      </c>
      <c r="BM98" s="200" t="s">
        <v>578</v>
      </c>
    </row>
    <row r="99" spans="1:65" s="15" customFormat="1">
      <c r="B99" s="228"/>
      <c r="C99" s="229"/>
      <c r="D99" s="202" t="s">
        <v>146</v>
      </c>
      <c r="E99" s="230" t="s">
        <v>19</v>
      </c>
      <c r="F99" s="231" t="s">
        <v>579</v>
      </c>
      <c r="G99" s="229"/>
      <c r="H99" s="230" t="s">
        <v>19</v>
      </c>
      <c r="I99" s="232"/>
      <c r="J99" s="229"/>
      <c r="K99" s="229"/>
      <c r="L99" s="233"/>
      <c r="M99" s="234"/>
      <c r="N99" s="235"/>
      <c r="O99" s="235"/>
      <c r="P99" s="235"/>
      <c r="Q99" s="235"/>
      <c r="R99" s="235"/>
      <c r="S99" s="235"/>
      <c r="T99" s="236"/>
      <c r="AT99" s="237" t="s">
        <v>146</v>
      </c>
      <c r="AU99" s="237" t="s">
        <v>83</v>
      </c>
      <c r="AV99" s="15" t="s">
        <v>81</v>
      </c>
      <c r="AW99" s="15" t="s">
        <v>35</v>
      </c>
      <c r="AX99" s="15" t="s">
        <v>73</v>
      </c>
      <c r="AY99" s="237" t="s">
        <v>134</v>
      </c>
    </row>
    <row r="100" spans="1:65" s="13" customFormat="1">
      <c r="B100" s="206"/>
      <c r="C100" s="207"/>
      <c r="D100" s="202" t="s">
        <v>146</v>
      </c>
      <c r="E100" s="208" t="s">
        <v>19</v>
      </c>
      <c r="F100" s="209" t="s">
        <v>580</v>
      </c>
      <c r="G100" s="207"/>
      <c r="H100" s="210">
        <v>1.4E-2</v>
      </c>
      <c r="I100" s="211"/>
      <c r="J100" s="207"/>
      <c r="K100" s="207"/>
      <c r="L100" s="212"/>
      <c r="M100" s="213"/>
      <c r="N100" s="214"/>
      <c r="O100" s="214"/>
      <c r="P100" s="214"/>
      <c r="Q100" s="214"/>
      <c r="R100" s="214"/>
      <c r="S100" s="214"/>
      <c r="T100" s="215"/>
      <c r="AT100" s="216" t="s">
        <v>146</v>
      </c>
      <c r="AU100" s="216" t="s">
        <v>83</v>
      </c>
      <c r="AV100" s="13" t="s">
        <v>83</v>
      </c>
      <c r="AW100" s="13" t="s">
        <v>35</v>
      </c>
      <c r="AX100" s="13" t="s">
        <v>81</v>
      </c>
      <c r="AY100" s="216" t="s">
        <v>134</v>
      </c>
    </row>
    <row r="101" spans="1:65" s="2" customFormat="1" ht="31.9" customHeight="1">
      <c r="A101" s="36"/>
      <c r="B101" s="37"/>
      <c r="C101" s="189" t="s">
        <v>152</v>
      </c>
      <c r="D101" s="189" t="s">
        <v>137</v>
      </c>
      <c r="E101" s="190" t="s">
        <v>519</v>
      </c>
      <c r="F101" s="191" t="s">
        <v>520</v>
      </c>
      <c r="G101" s="192" t="s">
        <v>140</v>
      </c>
      <c r="H101" s="193">
        <v>0.78800000000000003</v>
      </c>
      <c r="I101" s="194"/>
      <c r="J101" s="195">
        <f>ROUND(I101*H101,2)</f>
        <v>0</v>
      </c>
      <c r="K101" s="191" t="s">
        <v>141</v>
      </c>
      <c r="L101" s="41"/>
      <c r="M101" s="196" t="s">
        <v>19</v>
      </c>
      <c r="N101" s="197" t="s">
        <v>44</v>
      </c>
      <c r="O101" s="66"/>
      <c r="P101" s="198">
        <f>O101*H101</f>
        <v>0</v>
      </c>
      <c r="Q101" s="198">
        <v>1.282E-2</v>
      </c>
      <c r="R101" s="198">
        <f>Q101*H101</f>
        <v>1.0102160000000001E-2</v>
      </c>
      <c r="S101" s="198">
        <v>0</v>
      </c>
      <c r="T101" s="199">
        <f>S101*H101</f>
        <v>0</v>
      </c>
      <c r="U101" s="36"/>
      <c r="V101" s="36"/>
      <c r="W101" s="36"/>
      <c r="X101" s="36"/>
      <c r="Y101" s="36"/>
      <c r="Z101" s="36"/>
      <c r="AA101" s="36"/>
      <c r="AB101" s="36"/>
      <c r="AC101" s="36"/>
      <c r="AD101" s="36"/>
      <c r="AE101" s="36"/>
      <c r="AR101" s="200" t="s">
        <v>142</v>
      </c>
      <c r="AT101" s="200" t="s">
        <v>137</v>
      </c>
      <c r="AU101" s="200" t="s">
        <v>83</v>
      </c>
      <c r="AY101" s="19" t="s">
        <v>134</v>
      </c>
      <c r="BE101" s="201">
        <f>IF(N101="základní",J101,0)</f>
        <v>0</v>
      </c>
      <c r="BF101" s="201">
        <f>IF(N101="snížená",J101,0)</f>
        <v>0</v>
      </c>
      <c r="BG101" s="201">
        <f>IF(N101="zákl. přenesená",J101,0)</f>
        <v>0</v>
      </c>
      <c r="BH101" s="201">
        <f>IF(N101="sníž. přenesená",J101,0)</f>
        <v>0</v>
      </c>
      <c r="BI101" s="201">
        <f>IF(N101="nulová",J101,0)</f>
        <v>0</v>
      </c>
      <c r="BJ101" s="19" t="s">
        <v>81</v>
      </c>
      <c r="BK101" s="201">
        <f>ROUND(I101*H101,2)</f>
        <v>0</v>
      </c>
      <c r="BL101" s="19" t="s">
        <v>142</v>
      </c>
      <c r="BM101" s="200" t="s">
        <v>581</v>
      </c>
    </row>
    <row r="102" spans="1:65" s="13" customFormat="1">
      <c r="B102" s="206"/>
      <c r="C102" s="207"/>
      <c r="D102" s="202" t="s">
        <v>146</v>
      </c>
      <c r="E102" s="208" t="s">
        <v>19</v>
      </c>
      <c r="F102" s="209" t="s">
        <v>582</v>
      </c>
      <c r="G102" s="207"/>
      <c r="H102" s="210">
        <v>0.78800000000000003</v>
      </c>
      <c r="I102" s="211"/>
      <c r="J102" s="207"/>
      <c r="K102" s="207"/>
      <c r="L102" s="212"/>
      <c r="M102" s="213"/>
      <c r="N102" s="214"/>
      <c r="O102" s="214"/>
      <c r="P102" s="214"/>
      <c r="Q102" s="214"/>
      <c r="R102" s="214"/>
      <c r="S102" s="214"/>
      <c r="T102" s="215"/>
      <c r="AT102" s="216" t="s">
        <v>146</v>
      </c>
      <c r="AU102" s="216" t="s">
        <v>83</v>
      </c>
      <c r="AV102" s="13" t="s">
        <v>83</v>
      </c>
      <c r="AW102" s="13" t="s">
        <v>35</v>
      </c>
      <c r="AX102" s="13" t="s">
        <v>81</v>
      </c>
      <c r="AY102" s="216" t="s">
        <v>134</v>
      </c>
    </row>
    <row r="103" spans="1:65" s="2" customFormat="1" ht="31.9" customHeight="1">
      <c r="A103" s="36"/>
      <c r="B103" s="37"/>
      <c r="C103" s="189" t="s">
        <v>142</v>
      </c>
      <c r="D103" s="189" t="s">
        <v>137</v>
      </c>
      <c r="E103" s="190" t="s">
        <v>523</v>
      </c>
      <c r="F103" s="191" t="s">
        <v>524</v>
      </c>
      <c r="G103" s="192" t="s">
        <v>140</v>
      </c>
      <c r="H103" s="193">
        <v>0.78800000000000003</v>
      </c>
      <c r="I103" s="194"/>
      <c r="J103" s="195">
        <f>ROUND(I103*H103,2)</f>
        <v>0</v>
      </c>
      <c r="K103" s="191" t="s">
        <v>141</v>
      </c>
      <c r="L103" s="41"/>
      <c r="M103" s="196" t="s">
        <v>19</v>
      </c>
      <c r="N103" s="197" t="s">
        <v>44</v>
      </c>
      <c r="O103" s="66"/>
      <c r="P103" s="198">
        <f>O103*H103</f>
        <v>0</v>
      </c>
      <c r="Q103" s="198">
        <v>0</v>
      </c>
      <c r="R103" s="198">
        <f>Q103*H103</f>
        <v>0</v>
      </c>
      <c r="S103" s="198">
        <v>0</v>
      </c>
      <c r="T103" s="199">
        <f>S103*H103</f>
        <v>0</v>
      </c>
      <c r="U103" s="36"/>
      <c r="V103" s="36"/>
      <c r="W103" s="36"/>
      <c r="X103" s="36"/>
      <c r="Y103" s="36"/>
      <c r="Z103" s="36"/>
      <c r="AA103" s="36"/>
      <c r="AB103" s="36"/>
      <c r="AC103" s="36"/>
      <c r="AD103" s="36"/>
      <c r="AE103" s="36"/>
      <c r="AR103" s="200" t="s">
        <v>142</v>
      </c>
      <c r="AT103" s="200" t="s">
        <v>137</v>
      </c>
      <c r="AU103" s="200" t="s">
        <v>83</v>
      </c>
      <c r="AY103" s="19" t="s">
        <v>134</v>
      </c>
      <c r="BE103" s="201">
        <f>IF(N103="základní",J103,0)</f>
        <v>0</v>
      </c>
      <c r="BF103" s="201">
        <f>IF(N103="snížená",J103,0)</f>
        <v>0</v>
      </c>
      <c r="BG103" s="201">
        <f>IF(N103="zákl. přenesená",J103,0)</f>
        <v>0</v>
      </c>
      <c r="BH103" s="201">
        <f>IF(N103="sníž. přenesená",J103,0)</f>
        <v>0</v>
      </c>
      <c r="BI103" s="201">
        <f>IF(N103="nulová",J103,0)</f>
        <v>0</v>
      </c>
      <c r="BJ103" s="19" t="s">
        <v>81</v>
      </c>
      <c r="BK103" s="201">
        <f>ROUND(I103*H103,2)</f>
        <v>0</v>
      </c>
      <c r="BL103" s="19" t="s">
        <v>142</v>
      </c>
      <c r="BM103" s="200" t="s">
        <v>583</v>
      </c>
    </row>
    <row r="104" spans="1:65" s="12" customFormat="1" ht="22.9" customHeight="1">
      <c r="B104" s="173"/>
      <c r="C104" s="174"/>
      <c r="D104" s="175" t="s">
        <v>72</v>
      </c>
      <c r="E104" s="187" t="s">
        <v>225</v>
      </c>
      <c r="F104" s="187" t="s">
        <v>226</v>
      </c>
      <c r="G104" s="174"/>
      <c r="H104" s="174"/>
      <c r="I104" s="177"/>
      <c r="J104" s="188">
        <f>BK104</f>
        <v>0</v>
      </c>
      <c r="K104" s="174"/>
      <c r="L104" s="179"/>
      <c r="M104" s="180"/>
      <c r="N104" s="181"/>
      <c r="O104" s="181"/>
      <c r="P104" s="182">
        <f>P105</f>
        <v>0</v>
      </c>
      <c r="Q104" s="181"/>
      <c r="R104" s="182">
        <f>R105</f>
        <v>4.8000000000000007E-4</v>
      </c>
      <c r="S104" s="181"/>
      <c r="T104" s="183">
        <f>T105</f>
        <v>0</v>
      </c>
      <c r="AR104" s="184" t="s">
        <v>81</v>
      </c>
      <c r="AT104" s="185" t="s">
        <v>72</v>
      </c>
      <c r="AU104" s="185" t="s">
        <v>81</v>
      </c>
      <c r="AY104" s="184" t="s">
        <v>134</v>
      </c>
      <c r="BK104" s="186">
        <f>BK105</f>
        <v>0</v>
      </c>
    </row>
    <row r="105" spans="1:65" s="2" customFormat="1" ht="31.9" customHeight="1">
      <c r="A105" s="36"/>
      <c r="B105" s="37"/>
      <c r="C105" s="189" t="s">
        <v>161</v>
      </c>
      <c r="D105" s="189" t="s">
        <v>137</v>
      </c>
      <c r="E105" s="190" t="s">
        <v>228</v>
      </c>
      <c r="F105" s="191" t="s">
        <v>229</v>
      </c>
      <c r="G105" s="192" t="s">
        <v>140</v>
      </c>
      <c r="H105" s="193">
        <v>12</v>
      </c>
      <c r="I105" s="194"/>
      <c r="J105" s="195">
        <f>ROUND(I105*H105,2)</f>
        <v>0</v>
      </c>
      <c r="K105" s="191" t="s">
        <v>141</v>
      </c>
      <c r="L105" s="41"/>
      <c r="M105" s="196" t="s">
        <v>19</v>
      </c>
      <c r="N105" s="197" t="s">
        <v>44</v>
      </c>
      <c r="O105" s="66"/>
      <c r="P105" s="198">
        <f>O105*H105</f>
        <v>0</v>
      </c>
      <c r="Q105" s="198">
        <v>4.0000000000000003E-5</v>
      </c>
      <c r="R105" s="198">
        <f>Q105*H105</f>
        <v>4.8000000000000007E-4</v>
      </c>
      <c r="S105" s="198">
        <v>0</v>
      </c>
      <c r="T105" s="199">
        <f>S105*H105</f>
        <v>0</v>
      </c>
      <c r="U105" s="36"/>
      <c r="V105" s="36"/>
      <c r="W105" s="36"/>
      <c r="X105" s="36"/>
      <c r="Y105" s="36"/>
      <c r="Z105" s="36"/>
      <c r="AA105" s="36"/>
      <c r="AB105" s="36"/>
      <c r="AC105" s="36"/>
      <c r="AD105" s="36"/>
      <c r="AE105" s="36"/>
      <c r="AR105" s="200" t="s">
        <v>142</v>
      </c>
      <c r="AT105" s="200" t="s">
        <v>137</v>
      </c>
      <c r="AU105" s="200" t="s">
        <v>83</v>
      </c>
      <c r="AY105" s="19" t="s">
        <v>134</v>
      </c>
      <c r="BE105" s="201">
        <f>IF(N105="základní",J105,0)</f>
        <v>0</v>
      </c>
      <c r="BF105" s="201">
        <f>IF(N105="snížená",J105,0)</f>
        <v>0</v>
      </c>
      <c r="BG105" s="201">
        <f>IF(N105="zákl. přenesená",J105,0)</f>
        <v>0</v>
      </c>
      <c r="BH105" s="201">
        <f>IF(N105="sníž. přenesená",J105,0)</f>
        <v>0</v>
      </c>
      <c r="BI105" s="201">
        <f>IF(N105="nulová",J105,0)</f>
        <v>0</v>
      </c>
      <c r="BJ105" s="19" t="s">
        <v>81</v>
      </c>
      <c r="BK105" s="201">
        <f>ROUND(I105*H105,2)</f>
        <v>0</v>
      </c>
      <c r="BL105" s="19" t="s">
        <v>142</v>
      </c>
      <c r="BM105" s="200" t="s">
        <v>584</v>
      </c>
    </row>
    <row r="106" spans="1:65" s="12" customFormat="1" ht="22.9" customHeight="1">
      <c r="B106" s="173"/>
      <c r="C106" s="174"/>
      <c r="D106" s="175" t="s">
        <v>72</v>
      </c>
      <c r="E106" s="187" t="s">
        <v>232</v>
      </c>
      <c r="F106" s="187" t="s">
        <v>233</v>
      </c>
      <c r="G106" s="174"/>
      <c r="H106" s="174"/>
      <c r="I106" s="177"/>
      <c r="J106" s="188">
        <f>BK106</f>
        <v>0</v>
      </c>
      <c r="K106" s="174"/>
      <c r="L106" s="179"/>
      <c r="M106" s="180"/>
      <c r="N106" s="181"/>
      <c r="O106" s="181"/>
      <c r="P106" s="182">
        <f>SUM(P107:P111)</f>
        <v>0</v>
      </c>
      <c r="Q106" s="181"/>
      <c r="R106" s="182">
        <f>SUM(R107:R111)</f>
        <v>0</v>
      </c>
      <c r="S106" s="181"/>
      <c r="T106" s="183">
        <f>SUM(T107:T111)</f>
        <v>0.14595000000000002</v>
      </c>
      <c r="AR106" s="184" t="s">
        <v>81</v>
      </c>
      <c r="AT106" s="185" t="s">
        <v>72</v>
      </c>
      <c r="AU106" s="185" t="s">
        <v>81</v>
      </c>
      <c r="AY106" s="184" t="s">
        <v>134</v>
      </c>
      <c r="BK106" s="186">
        <f>SUM(BK107:BK111)</f>
        <v>0</v>
      </c>
    </row>
    <row r="107" spans="1:65" s="2" customFormat="1" ht="42.6" customHeight="1">
      <c r="A107" s="36"/>
      <c r="B107" s="37"/>
      <c r="C107" s="189" t="s">
        <v>165</v>
      </c>
      <c r="D107" s="189" t="s">
        <v>137</v>
      </c>
      <c r="E107" s="190" t="s">
        <v>536</v>
      </c>
      <c r="F107" s="191" t="s">
        <v>537</v>
      </c>
      <c r="G107" s="192" t="s">
        <v>140</v>
      </c>
      <c r="H107" s="193">
        <v>4.17</v>
      </c>
      <c r="I107" s="194"/>
      <c r="J107" s="195">
        <f>ROUND(I107*H107,2)</f>
        <v>0</v>
      </c>
      <c r="K107" s="191" t="s">
        <v>141</v>
      </c>
      <c r="L107" s="41"/>
      <c r="M107" s="196" t="s">
        <v>19</v>
      </c>
      <c r="N107" s="197" t="s">
        <v>44</v>
      </c>
      <c r="O107" s="66"/>
      <c r="P107" s="198">
        <f>O107*H107</f>
        <v>0</v>
      </c>
      <c r="Q107" s="198">
        <v>0</v>
      </c>
      <c r="R107" s="198">
        <f>Q107*H107</f>
        <v>0</v>
      </c>
      <c r="S107" s="198">
        <v>3.5000000000000003E-2</v>
      </c>
      <c r="T107" s="199">
        <f>S107*H107</f>
        <v>0.14595000000000002</v>
      </c>
      <c r="U107" s="36"/>
      <c r="V107" s="36"/>
      <c r="W107" s="36"/>
      <c r="X107" s="36"/>
      <c r="Y107" s="36"/>
      <c r="Z107" s="36"/>
      <c r="AA107" s="36"/>
      <c r="AB107" s="36"/>
      <c r="AC107" s="36"/>
      <c r="AD107" s="36"/>
      <c r="AE107" s="36"/>
      <c r="AR107" s="200" t="s">
        <v>142</v>
      </c>
      <c r="AT107" s="200" t="s">
        <v>137</v>
      </c>
      <c r="AU107" s="200" t="s">
        <v>83</v>
      </c>
      <c r="AY107" s="19" t="s">
        <v>134</v>
      </c>
      <c r="BE107" s="201">
        <f>IF(N107="základní",J107,0)</f>
        <v>0</v>
      </c>
      <c r="BF107" s="201">
        <f>IF(N107="snížená",J107,0)</f>
        <v>0</v>
      </c>
      <c r="BG107" s="201">
        <f>IF(N107="zákl. přenesená",J107,0)</f>
        <v>0</v>
      </c>
      <c r="BH107" s="201">
        <f>IF(N107="sníž. přenesená",J107,0)</f>
        <v>0</v>
      </c>
      <c r="BI107" s="201">
        <f>IF(N107="nulová",J107,0)</f>
        <v>0</v>
      </c>
      <c r="BJ107" s="19" t="s">
        <v>81</v>
      </c>
      <c r="BK107" s="201">
        <f>ROUND(I107*H107,2)</f>
        <v>0</v>
      </c>
      <c r="BL107" s="19" t="s">
        <v>142</v>
      </c>
      <c r="BM107" s="200" t="s">
        <v>585</v>
      </c>
    </row>
    <row r="108" spans="1:65" s="2" customFormat="1" ht="39">
      <c r="A108" s="36"/>
      <c r="B108" s="37"/>
      <c r="C108" s="38"/>
      <c r="D108" s="202" t="s">
        <v>144</v>
      </c>
      <c r="E108" s="38"/>
      <c r="F108" s="203" t="s">
        <v>539</v>
      </c>
      <c r="G108" s="38"/>
      <c r="H108" s="38"/>
      <c r="I108" s="110"/>
      <c r="J108" s="38"/>
      <c r="K108" s="38"/>
      <c r="L108" s="41"/>
      <c r="M108" s="204"/>
      <c r="N108" s="205"/>
      <c r="O108" s="66"/>
      <c r="P108" s="66"/>
      <c r="Q108" s="66"/>
      <c r="R108" s="66"/>
      <c r="S108" s="66"/>
      <c r="T108" s="67"/>
      <c r="U108" s="36"/>
      <c r="V108" s="36"/>
      <c r="W108" s="36"/>
      <c r="X108" s="36"/>
      <c r="Y108" s="36"/>
      <c r="Z108" s="36"/>
      <c r="AA108" s="36"/>
      <c r="AB108" s="36"/>
      <c r="AC108" s="36"/>
      <c r="AD108" s="36"/>
      <c r="AE108" s="36"/>
      <c r="AT108" s="19" t="s">
        <v>144</v>
      </c>
      <c r="AU108" s="19" t="s">
        <v>83</v>
      </c>
    </row>
    <row r="109" spans="1:65" s="13" customFormat="1">
      <c r="B109" s="206"/>
      <c r="C109" s="207"/>
      <c r="D109" s="202" t="s">
        <v>146</v>
      </c>
      <c r="E109" s="208" t="s">
        <v>19</v>
      </c>
      <c r="F109" s="209" t="s">
        <v>586</v>
      </c>
      <c r="G109" s="207"/>
      <c r="H109" s="210">
        <v>4.17</v>
      </c>
      <c r="I109" s="211"/>
      <c r="J109" s="207"/>
      <c r="K109" s="207"/>
      <c r="L109" s="212"/>
      <c r="M109" s="213"/>
      <c r="N109" s="214"/>
      <c r="O109" s="214"/>
      <c r="P109" s="214"/>
      <c r="Q109" s="214"/>
      <c r="R109" s="214"/>
      <c r="S109" s="214"/>
      <c r="T109" s="215"/>
      <c r="AT109" s="216" t="s">
        <v>146</v>
      </c>
      <c r="AU109" s="216" t="s">
        <v>83</v>
      </c>
      <c r="AV109" s="13" t="s">
        <v>83</v>
      </c>
      <c r="AW109" s="13" t="s">
        <v>35</v>
      </c>
      <c r="AX109" s="13" t="s">
        <v>81</v>
      </c>
      <c r="AY109" s="216" t="s">
        <v>134</v>
      </c>
    </row>
    <row r="110" spans="1:65" s="2" customFormat="1" ht="31.9" customHeight="1">
      <c r="A110" s="36"/>
      <c r="B110" s="37"/>
      <c r="C110" s="189" t="s">
        <v>173</v>
      </c>
      <c r="D110" s="189" t="s">
        <v>137</v>
      </c>
      <c r="E110" s="190" t="s">
        <v>299</v>
      </c>
      <c r="F110" s="191" t="s">
        <v>300</v>
      </c>
      <c r="G110" s="192" t="s">
        <v>301</v>
      </c>
      <c r="H110" s="193">
        <v>0.14599999999999999</v>
      </c>
      <c r="I110" s="194"/>
      <c r="J110" s="195">
        <f>ROUND(I110*H110,2)</f>
        <v>0</v>
      </c>
      <c r="K110" s="191" t="s">
        <v>141</v>
      </c>
      <c r="L110" s="41"/>
      <c r="M110" s="196" t="s">
        <v>19</v>
      </c>
      <c r="N110" s="197" t="s">
        <v>44</v>
      </c>
      <c r="O110" s="66"/>
      <c r="P110" s="198">
        <f>O110*H110</f>
        <v>0</v>
      </c>
      <c r="Q110" s="198">
        <v>0</v>
      </c>
      <c r="R110" s="198">
        <f>Q110*H110</f>
        <v>0</v>
      </c>
      <c r="S110" s="198">
        <v>0</v>
      </c>
      <c r="T110" s="199">
        <f>S110*H110</f>
        <v>0</v>
      </c>
      <c r="U110" s="36"/>
      <c r="V110" s="36"/>
      <c r="W110" s="36"/>
      <c r="X110" s="36"/>
      <c r="Y110" s="36"/>
      <c r="Z110" s="36"/>
      <c r="AA110" s="36"/>
      <c r="AB110" s="36"/>
      <c r="AC110" s="36"/>
      <c r="AD110" s="36"/>
      <c r="AE110" s="36"/>
      <c r="AR110" s="200" t="s">
        <v>142</v>
      </c>
      <c r="AT110" s="200" t="s">
        <v>137</v>
      </c>
      <c r="AU110" s="200" t="s">
        <v>83</v>
      </c>
      <c r="AY110" s="19" t="s">
        <v>134</v>
      </c>
      <c r="BE110" s="201">
        <f>IF(N110="základní",J110,0)</f>
        <v>0</v>
      </c>
      <c r="BF110" s="201">
        <f>IF(N110="snížená",J110,0)</f>
        <v>0</v>
      </c>
      <c r="BG110" s="201">
        <f>IF(N110="zákl. přenesená",J110,0)</f>
        <v>0</v>
      </c>
      <c r="BH110" s="201">
        <f>IF(N110="sníž. přenesená",J110,0)</f>
        <v>0</v>
      </c>
      <c r="BI110" s="201">
        <f>IF(N110="nulová",J110,0)</f>
        <v>0</v>
      </c>
      <c r="BJ110" s="19" t="s">
        <v>81</v>
      </c>
      <c r="BK110" s="201">
        <f>ROUND(I110*H110,2)</f>
        <v>0</v>
      </c>
      <c r="BL110" s="19" t="s">
        <v>142</v>
      </c>
      <c r="BM110" s="200" t="s">
        <v>587</v>
      </c>
    </row>
    <row r="111" spans="1:65" s="2" customFormat="1" ht="175.5">
      <c r="A111" s="36"/>
      <c r="B111" s="37"/>
      <c r="C111" s="38"/>
      <c r="D111" s="202" t="s">
        <v>144</v>
      </c>
      <c r="E111" s="38"/>
      <c r="F111" s="203" t="s">
        <v>303</v>
      </c>
      <c r="G111" s="38"/>
      <c r="H111" s="38"/>
      <c r="I111" s="110"/>
      <c r="J111" s="38"/>
      <c r="K111" s="38"/>
      <c r="L111" s="41"/>
      <c r="M111" s="204"/>
      <c r="N111" s="205"/>
      <c r="O111" s="66"/>
      <c r="P111" s="66"/>
      <c r="Q111" s="66"/>
      <c r="R111" s="66"/>
      <c r="S111" s="66"/>
      <c r="T111" s="67"/>
      <c r="U111" s="36"/>
      <c r="V111" s="36"/>
      <c r="W111" s="36"/>
      <c r="X111" s="36"/>
      <c r="Y111" s="36"/>
      <c r="Z111" s="36"/>
      <c r="AA111" s="36"/>
      <c r="AB111" s="36"/>
      <c r="AC111" s="36"/>
      <c r="AD111" s="36"/>
      <c r="AE111" s="36"/>
      <c r="AT111" s="19" t="s">
        <v>144</v>
      </c>
      <c r="AU111" s="19" t="s">
        <v>83</v>
      </c>
    </row>
    <row r="112" spans="1:65" s="12" customFormat="1" ht="22.9" customHeight="1">
      <c r="B112" s="173"/>
      <c r="C112" s="174"/>
      <c r="D112" s="175" t="s">
        <v>72</v>
      </c>
      <c r="E112" s="187" t="s">
        <v>296</v>
      </c>
      <c r="F112" s="187" t="s">
        <v>297</v>
      </c>
      <c r="G112" s="174"/>
      <c r="H112" s="174"/>
      <c r="I112" s="177"/>
      <c r="J112" s="188">
        <f>BK112</f>
        <v>0</v>
      </c>
      <c r="K112" s="174"/>
      <c r="L112" s="179"/>
      <c r="M112" s="180"/>
      <c r="N112" s="181"/>
      <c r="O112" s="181"/>
      <c r="P112" s="182">
        <f>SUM(P113:P117)</f>
        <v>0</v>
      </c>
      <c r="Q112" s="181"/>
      <c r="R112" s="182">
        <f>SUM(R113:R117)</f>
        <v>0</v>
      </c>
      <c r="S112" s="181"/>
      <c r="T112" s="183">
        <f>SUM(T113:T117)</f>
        <v>0</v>
      </c>
      <c r="AR112" s="184" t="s">
        <v>81</v>
      </c>
      <c r="AT112" s="185" t="s">
        <v>72</v>
      </c>
      <c r="AU112" s="185" t="s">
        <v>81</v>
      </c>
      <c r="AY112" s="184" t="s">
        <v>134</v>
      </c>
      <c r="BK112" s="186">
        <f>SUM(BK113:BK117)</f>
        <v>0</v>
      </c>
    </row>
    <row r="113" spans="1:65" s="2" customFormat="1" ht="21.4" customHeight="1">
      <c r="A113" s="36"/>
      <c r="B113" s="37"/>
      <c r="C113" s="189" t="s">
        <v>178</v>
      </c>
      <c r="D113" s="189" t="s">
        <v>137</v>
      </c>
      <c r="E113" s="190" t="s">
        <v>305</v>
      </c>
      <c r="F113" s="191" t="s">
        <v>306</v>
      </c>
      <c r="G113" s="192" t="s">
        <v>301</v>
      </c>
      <c r="H113" s="193">
        <v>0.14599999999999999</v>
      </c>
      <c r="I113" s="194"/>
      <c r="J113" s="195">
        <f>ROUND(I113*H113,2)</f>
        <v>0</v>
      </c>
      <c r="K113" s="191" t="s">
        <v>141</v>
      </c>
      <c r="L113" s="41"/>
      <c r="M113" s="196" t="s">
        <v>19</v>
      </c>
      <c r="N113" s="197" t="s">
        <v>44</v>
      </c>
      <c r="O113" s="66"/>
      <c r="P113" s="198">
        <f>O113*H113</f>
        <v>0</v>
      </c>
      <c r="Q113" s="198">
        <v>0</v>
      </c>
      <c r="R113" s="198">
        <f>Q113*H113</f>
        <v>0</v>
      </c>
      <c r="S113" s="198">
        <v>0</v>
      </c>
      <c r="T113" s="199">
        <f>S113*H113</f>
        <v>0</v>
      </c>
      <c r="U113" s="36"/>
      <c r="V113" s="36"/>
      <c r="W113" s="36"/>
      <c r="X113" s="36"/>
      <c r="Y113" s="36"/>
      <c r="Z113" s="36"/>
      <c r="AA113" s="36"/>
      <c r="AB113" s="36"/>
      <c r="AC113" s="36"/>
      <c r="AD113" s="36"/>
      <c r="AE113" s="36"/>
      <c r="AR113" s="200" t="s">
        <v>142</v>
      </c>
      <c r="AT113" s="200" t="s">
        <v>137</v>
      </c>
      <c r="AU113" s="200" t="s">
        <v>83</v>
      </c>
      <c r="AY113" s="19" t="s">
        <v>134</v>
      </c>
      <c r="BE113" s="201">
        <f>IF(N113="základní",J113,0)</f>
        <v>0</v>
      </c>
      <c r="BF113" s="201">
        <f>IF(N113="snížená",J113,0)</f>
        <v>0</v>
      </c>
      <c r="BG113" s="201">
        <f>IF(N113="zákl. přenesená",J113,0)</f>
        <v>0</v>
      </c>
      <c r="BH113" s="201">
        <f>IF(N113="sníž. přenesená",J113,0)</f>
        <v>0</v>
      </c>
      <c r="BI113" s="201">
        <f>IF(N113="nulová",J113,0)</f>
        <v>0</v>
      </c>
      <c r="BJ113" s="19" t="s">
        <v>81</v>
      </c>
      <c r="BK113" s="201">
        <f>ROUND(I113*H113,2)</f>
        <v>0</v>
      </c>
      <c r="BL113" s="19" t="s">
        <v>142</v>
      </c>
      <c r="BM113" s="200" t="s">
        <v>588</v>
      </c>
    </row>
    <row r="114" spans="1:65" s="2" customFormat="1" ht="31.9" customHeight="1">
      <c r="A114" s="36"/>
      <c r="B114" s="37"/>
      <c r="C114" s="189" t="s">
        <v>182</v>
      </c>
      <c r="D114" s="189" t="s">
        <v>137</v>
      </c>
      <c r="E114" s="190" t="s">
        <v>309</v>
      </c>
      <c r="F114" s="191" t="s">
        <v>310</v>
      </c>
      <c r="G114" s="192" t="s">
        <v>301</v>
      </c>
      <c r="H114" s="193">
        <v>0.14599999999999999</v>
      </c>
      <c r="I114" s="194"/>
      <c r="J114" s="195">
        <f>ROUND(I114*H114,2)</f>
        <v>0</v>
      </c>
      <c r="K114" s="191" t="s">
        <v>141</v>
      </c>
      <c r="L114" s="41"/>
      <c r="M114" s="196" t="s">
        <v>19</v>
      </c>
      <c r="N114" s="197" t="s">
        <v>44</v>
      </c>
      <c r="O114" s="66"/>
      <c r="P114" s="198">
        <f>O114*H114</f>
        <v>0</v>
      </c>
      <c r="Q114" s="198">
        <v>0</v>
      </c>
      <c r="R114" s="198">
        <f>Q114*H114</f>
        <v>0</v>
      </c>
      <c r="S114" s="198">
        <v>0</v>
      </c>
      <c r="T114" s="199">
        <f>S114*H114</f>
        <v>0</v>
      </c>
      <c r="U114" s="36"/>
      <c r="V114" s="36"/>
      <c r="W114" s="36"/>
      <c r="X114" s="36"/>
      <c r="Y114" s="36"/>
      <c r="Z114" s="36"/>
      <c r="AA114" s="36"/>
      <c r="AB114" s="36"/>
      <c r="AC114" s="36"/>
      <c r="AD114" s="36"/>
      <c r="AE114" s="36"/>
      <c r="AR114" s="200" t="s">
        <v>142</v>
      </c>
      <c r="AT114" s="200" t="s">
        <v>137</v>
      </c>
      <c r="AU114" s="200" t="s">
        <v>83</v>
      </c>
      <c r="AY114" s="19" t="s">
        <v>134</v>
      </c>
      <c r="BE114" s="201">
        <f>IF(N114="základní",J114,0)</f>
        <v>0</v>
      </c>
      <c r="BF114" s="201">
        <f>IF(N114="snížená",J114,0)</f>
        <v>0</v>
      </c>
      <c r="BG114" s="201">
        <f>IF(N114="zákl. přenesená",J114,0)</f>
        <v>0</v>
      </c>
      <c r="BH114" s="201">
        <f>IF(N114="sníž. přenesená",J114,0)</f>
        <v>0</v>
      </c>
      <c r="BI114" s="201">
        <f>IF(N114="nulová",J114,0)</f>
        <v>0</v>
      </c>
      <c r="BJ114" s="19" t="s">
        <v>81</v>
      </c>
      <c r="BK114" s="201">
        <f>ROUND(I114*H114,2)</f>
        <v>0</v>
      </c>
      <c r="BL114" s="19" t="s">
        <v>142</v>
      </c>
      <c r="BM114" s="200" t="s">
        <v>589</v>
      </c>
    </row>
    <row r="115" spans="1:65" s="2" customFormat="1" ht="42.6" customHeight="1">
      <c r="A115" s="36"/>
      <c r="B115" s="37"/>
      <c r="C115" s="189" t="s">
        <v>187</v>
      </c>
      <c r="D115" s="189" t="s">
        <v>137</v>
      </c>
      <c r="E115" s="190" t="s">
        <v>313</v>
      </c>
      <c r="F115" s="191" t="s">
        <v>314</v>
      </c>
      <c r="G115" s="192" t="s">
        <v>301</v>
      </c>
      <c r="H115" s="193">
        <v>1.3140000000000001</v>
      </c>
      <c r="I115" s="194"/>
      <c r="J115" s="195">
        <f>ROUND(I115*H115,2)</f>
        <v>0</v>
      </c>
      <c r="K115" s="191" t="s">
        <v>141</v>
      </c>
      <c r="L115" s="41"/>
      <c r="M115" s="196" t="s">
        <v>19</v>
      </c>
      <c r="N115" s="197" t="s">
        <v>44</v>
      </c>
      <c r="O115" s="66"/>
      <c r="P115" s="198">
        <f>O115*H115</f>
        <v>0</v>
      </c>
      <c r="Q115" s="198">
        <v>0</v>
      </c>
      <c r="R115" s="198">
        <f>Q115*H115</f>
        <v>0</v>
      </c>
      <c r="S115" s="198">
        <v>0</v>
      </c>
      <c r="T115" s="199">
        <f>S115*H115</f>
        <v>0</v>
      </c>
      <c r="U115" s="36"/>
      <c r="V115" s="36"/>
      <c r="W115" s="36"/>
      <c r="X115" s="36"/>
      <c r="Y115" s="36"/>
      <c r="Z115" s="36"/>
      <c r="AA115" s="36"/>
      <c r="AB115" s="36"/>
      <c r="AC115" s="36"/>
      <c r="AD115" s="36"/>
      <c r="AE115" s="36"/>
      <c r="AR115" s="200" t="s">
        <v>142</v>
      </c>
      <c r="AT115" s="200" t="s">
        <v>137</v>
      </c>
      <c r="AU115" s="200" t="s">
        <v>83</v>
      </c>
      <c r="AY115" s="19" t="s">
        <v>134</v>
      </c>
      <c r="BE115" s="201">
        <f>IF(N115="základní",J115,0)</f>
        <v>0</v>
      </c>
      <c r="BF115" s="201">
        <f>IF(N115="snížená",J115,0)</f>
        <v>0</v>
      </c>
      <c r="BG115" s="201">
        <f>IF(N115="zákl. přenesená",J115,0)</f>
        <v>0</v>
      </c>
      <c r="BH115" s="201">
        <f>IF(N115="sníž. přenesená",J115,0)</f>
        <v>0</v>
      </c>
      <c r="BI115" s="201">
        <f>IF(N115="nulová",J115,0)</f>
        <v>0</v>
      </c>
      <c r="BJ115" s="19" t="s">
        <v>81</v>
      </c>
      <c r="BK115" s="201">
        <f>ROUND(I115*H115,2)</f>
        <v>0</v>
      </c>
      <c r="BL115" s="19" t="s">
        <v>142</v>
      </c>
      <c r="BM115" s="200" t="s">
        <v>590</v>
      </c>
    </row>
    <row r="116" spans="1:65" s="13" customFormat="1">
      <c r="B116" s="206"/>
      <c r="C116" s="207"/>
      <c r="D116" s="202" t="s">
        <v>146</v>
      </c>
      <c r="E116" s="208" t="s">
        <v>19</v>
      </c>
      <c r="F116" s="209" t="s">
        <v>591</v>
      </c>
      <c r="G116" s="207"/>
      <c r="H116" s="210">
        <v>1.3140000000000001</v>
      </c>
      <c r="I116" s="211"/>
      <c r="J116" s="207"/>
      <c r="K116" s="207"/>
      <c r="L116" s="212"/>
      <c r="M116" s="213"/>
      <c r="N116" s="214"/>
      <c r="O116" s="214"/>
      <c r="P116" s="214"/>
      <c r="Q116" s="214"/>
      <c r="R116" s="214"/>
      <c r="S116" s="214"/>
      <c r="T116" s="215"/>
      <c r="AT116" s="216" t="s">
        <v>146</v>
      </c>
      <c r="AU116" s="216" t="s">
        <v>83</v>
      </c>
      <c r="AV116" s="13" t="s">
        <v>83</v>
      </c>
      <c r="AW116" s="13" t="s">
        <v>35</v>
      </c>
      <c r="AX116" s="13" t="s">
        <v>81</v>
      </c>
      <c r="AY116" s="216" t="s">
        <v>134</v>
      </c>
    </row>
    <row r="117" spans="1:65" s="2" customFormat="1" ht="42.6" customHeight="1">
      <c r="A117" s="36"/>
      <c r="B117" s="37"/>
      <c r="C117" s="189" t="s">
        <v>193</v>
      </c>
      <c r="D117" s="189" t="s">
        <v>137</v>
      </c>
      <c r="E117" s="190" t="s">
        <v>323</v>
      </c>
      <c r="F117" s="191" t="s">
        <v>324</v>
      </c>
      <c r="G117" s="192" t="s">
        <v>301</v>
      </c>
      <c r="H117" s="193">
        <v>0.14599999999999999</v>
      </c>
      <c r="I117" s="194"/>
      <c r="J117" s="195">
        <f>ROUND(I117*H117,2)</f>
        <v>0</v>
      </c>
      <c r="K117" s="191" t="s">
        <v>141</v>
      </c>
      <c r="L117" s="41"/>
      <c r="M117" s="196" t="s">
        <v>19</v>
      </c>
      <c r="N117" s="197" t="s">
        <v>44</v>
      </c>
      <c r="O117" s="66"/>
      <c r="P117" s="198">
        <f>O117*H117</f>
        <v>0</v>
      </c>
      <c r="Q117" s="198">
        <v>0</v>
      </c>
      <c r="R117" s="198">
        <f>Q117*H117</f>
        <v>0</v>
      </c>
      <c r="S117" s="198">
        <v>0</v>
      </c>
      <c r="T117" s="199">
        <f>S117*H117</f>
        <v>0</v>
      </c>
      <c r="U117" s="36"/>
      <c r="V117" s="36"/>
      <c r="W117" s="36"/>
      <c r="X117" s="36"/>
      <c r="Y117" s="36"/>
      <c r="Z117" s="36"/>
      <c r="AA117" s="36"/>
      <c r="AB117" s="36"/>
      <c r="AC117" s="36"/>
      <c r="AD117" s="36"/>
      <c r="AE117" s="36"/>
      <c r="AR117" s="200" t="s">
        <v>142</v>
      </c>
      <c r="AT117" s="200" t="s">
        <v>137</v>
      </c>
      <c r="AU117" s="200" t="s">
        <v>83</v>
      </c>
      <c r="AY117" s="19" t="s">
        <v>134</v>
      </c>
      <c r="BE117" s="201">
        <f>IF(N117="základní",J117,0)</f>
        <v>0</v>
      </c>
      <c r="BF117" s="201">
        <f>IF(N117="snížená",J117,0)</f>
        <v>0</v>
      </c>
      <c r="BG117" s="201">
        <f>IF(N117="zákl. přenesená",J117,0)</f>
        <v>0</v>
      </c>
      <c r="BH117" s="201">
        <f>IF(N117="sníž. přenesená",J117,0)</f>
        <v>0</v>
      </c>
      <c r="BI117" s="201">
        <f>IF(N117="nulová",J117,0)</f>
        <v>0</v>
      </c>
      <c r="BJ117" s="19" t="s">
        <v>81</v>
      </c>
      <c r="BK117" s="201">
        <f>ROUND(I117*H117,2)</f>
        <v>0</v>
      </c>
      <c r="BL117" s="19" t="s">
        <v>142</v>
      </c>
      <c r="BM117" s="200" t="s">
        <v>592</v>
      </c>
    </row>
    <row r="118" spans="1:65" s="12" customFormat="1" ht="22.9" customHeight="1">
      <c r="B118" s="173"/>
      <c r="C118" s="174"/>
      <c r="D118" s="175" t="s">
        <v>72</v>
      </c>
      <c r="E118" s="187" t="s">
        <v>326</v>
      </c>
      <c r="F118" s="187" t="s">
        <v>327</v>
      </c>
      <c r="G118" s="174"/>
      <c r="H118" s="174"/>
      <c r="I118" s="177"/>
      <c r="J118" s="188">
        <f>BK118</f>
        <v>0</v>
      </c>
      <c r="K118" s="174"/>
      <c r="L118" s="179"/>
      <c r="M118" s="180"/>
      <c r="N118" s="181"/>
      <c r="O118" s="181"/>
      <c r="P118" s="182">
        <f>SUM(P119:P120)</f>
        <v>0</v>
      </c>
      <c r="Q118" s="181"/>
      <c r="R118" s="182">
        <f>SUM(R119:R120)</f>
        <v>0</v>
      </c>
      <c r="S118" s="181"/>
      <c r="T118" s="183">
        <f>SUM(T119:T120)</f>
        <v>0</v>
      </c>
      <c r="AR118" s="184" t="s">
        <v>81</v>
      </c>
      <c r="AT118" s="185" t="s">
        <v>72</v>
      </c>
      <c r="AU118" s="185" t="s">
        <v>81</v>
      </c>
      <c r="AY118" s="184" t="s">
        <v>134</v>
      </c>
      <c r="BK118" s="186">
        <f>SUM(BK119:BK120)</f>
        <v>0</v>
      </c>
    </row>
    <row r="119" spans="1:65" s="2" customFormat="1" ht="53.25" customHeight="1">
      <c r="A119" s="36"/>
      <c r="B119" s="37"/>
      <c r="C119" s="189" t="s">
        <v>199</v>
      </c>
      <c r="D119" s="189" t="s">
        <v>137</v>
      </c>
      <c r="E119" s="190" t="s">
        <v>329</v>
      </c>
      <c r="F119" s="191" t="s">
        <v>330</v>
      </c>
      <c r="G119" s="192" t="s">
        <v>301</v>
      </c>
      <c r="H119" s="193">
        <v>1.9590000000000001</v>
      </c>
      <c r="I119" s="194"/>
      <c r="J119" s="195">
        <f>ROUND(I119*H119,2)</f>
        <v>0</v>
      </c>
      <c r="K119" s="191" t="s">
        <v>141</v>
      </c>
      <c r="L119" s="41"/>
      <c r="M119" s="196" t="s">
        <v>19</v>
      </c>
      <c r="N119" s="197" t="s">
        <v>44</v>
      </c>
      <c r="O119" s="66"/>
      <c r="P119" s="198">
        <f>O119*H119</f>
        <v>0</v>
      </c>
      <c r="Q119" s="198">
        <v>0</v>
      </c>
      <c r="R119" s="198">
        <f>Q119*H119</f>
        <v>0</v>
      </c>
      <c r="S119" s="198">
        <v>0</v>
      </c>
      <c r="T119" s="199">
        <f>S119*H119</f>
        <v>0</v>
      </c>
      <c r="U119" s="36"/>
      <c r="V119" s="36"/>
      <c r="W119" s="36"/>
      <c r="X119" s="36"/>
      <c r="Y119" s="36"/>
      <c r="Z119" s="36"/>
      <c r="AA119" s="36"/>
      <c r="AB119" s="36"/>
      <c r="AC119" s="36"/>
      <c r="AD119" s="36"/>
      <c r="AE119" s="36"/>
      <c r="AR119" s="200" t="s">
        <v>142</v>
      </c>
      <c r="AT119" s="200" t="s">
        <v>137</v>
      </c>
      <c r="AU119" s="200" t="s">
        <v>83</v>
      </c>
      <c r="AY119" s="19" t="s">
        <v>134</v>
      </c>
      <c r="BE119" s="201">
        <f>IF(N119="základní",J119,0)</f>
        <v>0</v>
      </c>
      <c r="BF119" s="201">
        <f>IF(N119="snížená",J119,0)</f>
        <v>0</v>
      </c>
      <c r="BG119" s="201">
        <f>IF(N119="zákl. přenesená",J119,0)</f>
        <v>0</v>
      </c>
      <c r="BH119" s="201">
        <f>IF(N119="sníž. přenesená",J119,0)</f>
        <v>0</v>
      </c>
      <c r="BI119" s="201">
        <f>IF(N119="nulová",J119,0)</f>
        <v>0</v>
      </c>
      <c r="BJ119" s="19" t="s">
        <v>81</v>
      </c>
      <c r="BK119" s="201">
        <f>ROUND(I119*H119,2)</f>
        <v>0</v>
      </c>
      <c r="BL119" s="19" t="s">
        <v>142</v>
      </c>
      <c r="BM119" s="200" t="s">
        <v>593</v>
      </c>
    </row>
    <row r="120" spans="1:65" s="2" customFormat="1" ht="107.25">
      <c r="A120" s="36"/>
      <c r="B120" s="37"/>
      <c r="C120" s="38"/>
      <c r="D120" s="202" t="s">
        <v>144</v>
      </c>
      <c r="E120" s="38"/>
      <c r="F120" s="203" t="s">
        <v>332</v>
      </c>
      <c r="G120" s="38"/>
      <c r="H120" s="38"/>
      <c r="I120" s="110"/>
      <c r="J120" s="38"/>
      <c r="K120" s="38"/>
      <c r="L120" s="41"/>
      <c r="M120" s="204"/>
      <c r="N120" s="205"/>
      <c r="O120" s="66"/>
      <c r="P120" s="66"/>
      <c r="Q120" s="66"/>
      <c r="R120" s="66"/>
      <c r="S120" s="66"/>
      <c r="T120" s="67"/>
      <c r="U120" s="36"/>
      <c r="V120" s="36"/>
      <c r="W120" s="36"/>
      <c r="X120" s="36"/>
      <c r="Y120" s="36"/>
      <c r="Z120" s="36"/>
      <c r="AA120" s="36"/>
      <c r="AB120" s="36"/>
      <c r="AC120" s="36"/>
      <c r="AD120" s="36"/>
      <c r="AE120" s="36"/>
      <c r="AT120" s="19" t="s">
        <v>144</v>
      </c>
      <c r="AU120" s="19" t="s">
        <v>83</v>
      </c>
    </row>
    <row r="121" spans="1:65" s="12" customFormat="1" ht="25.9" customHeight="1">
      <c r="B121" s="173"/>
      <c r="C121" s="174"/>
      <c r="D121" s="175" t="s">
        <v>72</v>
      </c>
      <c r="E121" s="176" t="s">
        <v>333</v>
      </c>
      <c r="F121" s="176" t="s">
        <v>334</v>
      </c>
      <c r="G121" s="174"/>
      <c r="H121" s="174"/>
      <c r="I121" s="177"/>
      <c r="J121" s="178">
        <f>BK121</f>
        <v>0</v>
      </c>
      <c r="K121" s="174"/>
      <c r="L121" s="179"/>
      <c r="M121" s="180"/>
      <c r="N121" s="181"/>
      <c r="O121" s="181"/>
      <c r="P121" s="182">
        <f>P122+P126</f>
        <v>0</v>
      </c>
      <c r="Q121" s="181"/>
      <c r="R121" s="182">
        <f>R122+R126</f>
        <v>0.14283486000000001</v>
      </c>
      <c r="S121" s="181"/>
      <c r="T121" s="183">
        <f>T122+T126</f>
        <v>0</v>
      </c>
      <c r="AR121" s="184" t="s">
        <v>83</v>
      </c>
      <c r="AT121" s="185" t="s">
        <v>72</v>
      </c>
      <c r="AU121" s="185" t="s">
        <v>73</v>
      </c>
      <c r="AY121" s="184" t="s">
        <v>134</v>
      </c>
      <c r="BK121" s="186">
        <f>BK122+BK126</f>
        <v>0</v>
      </c>
    </row>
    <row r="122" spans="1:65" s="12" customFormat="1" ht="22.9" customHeight="1">
      <c r="B122" s="173"/>
      <c r="C122" s="174"/>
      <c r="D122" s="175" t="s">
        <v>72</v>
      </c>
      <c r="E122" s="187" t="s">
        <v>555</v>
      </c>
      <c r="F122" s="187" t="s">
        <v>556</v>
      </c>
      <c r="G122" s="174"/>
      <c r="H122" s="174"/>
      <c r="I122" s="177"/>
      <c r="J122" s="188">
        <f>BK122</f>
        <v>0</v>
      </c>
      <c r="K122" s="174"/>
      <c r="L122" s="179"/>
      <c r="M122" s="180"/>
      <c r="N122" s="181"/>
      <c r="O122" s="181"/>
      <c r="P122" s="182">
        <f>SUM(P123:P125)</f>
        <v>0</v>
      </c>
      <c r="Q122" s="181"/>
      <c r="R122" s="182">
        <f>SUM(R123:R125)</f>
        <v>0</v>
      </c>
      <c r="S122" s="181"/>
      <c r="T122" s="183">
        <f>SUM(T123:T125)</f>
        <v>0</v>
      </c>
      <c r="AR122" s="184" t="s">
        <v>83</v>
      </c>
      <c r="AT122" s="185" t="s">
        <v>72</v>
      </c>
      <c r="AU122" s="185" t="s">
        <v>81</v>
      </c>
      <c r="AY122" s="184" t="s">
        <v>134</v>
      </c>
      <c r="BK122" s="186">
        <f>SUM(BK123:BK125)</f>
        <v>0</v>
      </c>
    </row>
    <row r="123" spans="1:65" s="2" customFormat="1" ht="21.4" customHeight="1">
      <c r="A123" s="36"/>
      <c r="B123" s="37"/>
      <c r="C123" s="189" t="s">
        <v>209</v>
      </c>
      <c r="D123" s="189" t="s">
        <v>137</v>
      </c>
      <c r="E123" s="190" t="s">
        <v>557</v>
      </c>
      <c r="F123" s="191" t="s">
        <v>594</v>
      </c>
      <c r="G123" s="192" t="s">
        <v>257</v>
      </c>
      <c r="H123" s="193">
        <v>3.75</v>
      </c>
      <c r="I123" s="194"/>
      <c r="J123" s="195">
        <f>ROUND(I123*H123,2)</f>
        <v>0</v>
      </c>
      <c r="K123" s="191" t="s">
        <v>19</v>
      </c>
      <c r="L123" s="41"/>
      <c r="M123" s="196" t="s">
        <v>19</v>
      </c>
      <c r="N123" s="197" t="s">
        <v>44</v>
      </c>
      <c r="O123" s="66"/>
      <c r="P123" s="198">
        <f>O123*H123</f>
        <v>0</v>
      </c>
      <c r="Q123" s="198">
        <v>0</v>
      </c>
      <c r="R123" s="198">
        <f>Q123*H123</f>
        <v>0</v>
      </c>
      <c r="S123" s="198">
        <v>0</v>
      </c>
      <c r="T123" s="199">
        <f>S123*H123</f>
        <v>0</v>
      </c>
      <c r="U123" s="36"/>
      <c r="V123" s="36"/>
      <c r="W123" s="36"/>
      <c r="X123" s="36"/>
      <c r="Y123" s="36"/>
      <c r="Z123" s="36"/>
      <c r="AA123" s="36"/>
      <c r="AB123" s="36"/>
      <c r="AC123" s="36"/>
      <c r="AD123" s="36"/>
      <c r="AE123" s="36"/>
      <c r="AR123" s="200" t="s">
        <v>227</v>
      </c>
      <c r="AT123" s="200" t="s">
        <v>137</v>
      </c>
      <c r="AU123" s="200" t="s">
        <v>83</v>
      </c>
      <c r="AY123" s="19" t="s">
        <v>134</v>
      </c>
      <c r="BE123" s="201">
        <f>IF(N123="základní",J123,0)</f>
        <v>0</v>
      </c>
      <c r="BF123" s="201">
        <f>IF(N123="snížená",J123,0)</f>
        <v>0</v>
      </c>
      <c r="BG123" s="201">
        <f>IF(N123="zákl. přenesená",J123,0)</f>
        <v>0</v>
      </c>
      <c r="BH123" s="201">
        <f>IF(N123="sníž. přenesená",J123,0)</f>
        <v>0</v>
      </c>
      <c r="BI123" s="201">
        <f>IF(N123="nulová",J123,0)</f>
        <v>0</v>
      </c>
      <c r="BJ123" s="19" t="s">
        <v>81</v>
      </c>
      <c r="BK123" s="201">
        <f>ROUND(I123*H123,2)</f>
        <v>0</v>
      </c>
      <c r="BL123" s="19" t="s">
        <v>227</v>
      </c>
      <c r="BM123" s="200" t="s">
        <v>595</v>
      </c>
    </row>
    <row r="124" spans="1:65" s="2" customFormat="1" ht="21.4" customHeight="1">
      <c r="A124" s="36"/>
      <c r="B124" s="37"/>
      <c r="C124" s="189" t="s">
        <v>215</v>
      </c>
      <c r="D124" s="189" t="s">
        <v>137</v>
      </c>
      <c r="E124" s="190" t="s">
        <v>560</v>
      </c>
      <c r="F124" s="191" t="s">
        <v>596</v>
      </c>
      <c r="G124" s="192" t="s">
        <v>257</v>
      </c>
      <c r="H124" s="193">
        <v>3.75</v>
      </c>
      <c r="I124" s="194"/>
      <c r="J124" s="195">
        <f>ROUND(I124*H124,2)</f>
        <v>0</v>
      </c>
      <c r="K124" s="191" t="s">
        <v>19</v>
      </c>
      <c r="L124" s="41"/>
      <c r="M124" s="196" t="s">
        <v>19</v>
      </c>
      <c r="N124" s="197" t="s">
        <v>44</v>
      </c>
      <c r="O124" s="66"/>
      <c r="P124" s="198">
        <f>O124*H124</f>
        <v>0</v>
      </c>
      <c r="Q124" s="198">
        <v>0</v>
      </c>
      <c r="R124" s="198">
        <f>Q124*H124</f>
        <v>0</v>
      </c>
      <c r="S124" s="198">
        <v>0</v>
      </c>
      <c r="T124" s="199">
        <f>S124*H124</f>
        <v>0</v>
      </c>
      <c r="U124" s="36"/>
      <c r="V124" s="36"/>
      <c r="W124" s="36"/>
      <c r="X124" s="36"/>
      <c r="Y124" s="36"/>
      <c r="Z124" s="36"/>
      <c r="AA124" s="36"/>
      <c r="AB124" s="36"/>
      <c r="AC124" s="36"/>
      <c r="AD124" s="36"/>
      <c r="AE124" s="36"/>
      <c r="AR124" s="200" t="s">
        <v>227</v>
      </c>
      <c r="AT124" s="200" t="s">
        <v>137</v>
      </c>
      <c r="AU124" s="200" t="s">
        <v>83</v>
      </c>
      <c r="AY124" s="19" t="s">
        <v>134</v>
      </c>
      <c r="BE124" s="201">
        <f>IF(N124="základní",J124,0)</f>
        <v>0</v>
      </c>
      <c r="BF124" s="201">
        <f>IF(N124="snížená",J124,0)</f>
        <v>0</v>
      </c>
      <c r="BG124" s="201">
        <f>IF(N124="zákl. přenesená",J124,0)</f>
        <v>0</v>
      </c>
      <c r="BH124" s="201">
        <f>IF(N124="sníž. přenesená",J124,0)</f>
        <v>0</v>
      </c>
      <c r="BI124" s="201">
        <f>IF(N124="nulová",J124,0)</f>
        <v>0</v>
      </c>
      <c r="BJ124" s="19" t="s">
        <v>81</v>
      </c>
      <c r="BK124" s="201">
        <f>ROUND(I124*H124,2)</f>
        <v>0</v>
      </c>
      <c r="BL124" s="19" t="s">
        <v>227</v>
      </c>
      <c r="BM124" s="200" t="s">
        <v>597</v>
      </c>
    </row>
    <row r="125" spans="1:65" s="2" customFormat="1" ht="42.6" customHeight="1">
      <c r="A125" s="36"/>
      <c r="B125" s="37"/>
      <c r="C125" s="189" t="s">
        <v>8</v>
      </c>
      <c r="D125" s="189" t="s">
        <v>137</v>
      </c>
      <c r="E125" s="190" t="s">
        <v>563</v>
      </c>
      <c r="F125" s="191" t="s">
        <v>564</v>
      </c>
      <c r="G125" s="192" t="s">
        <v>349</v>
      </c>
      <c r="H125" s="259"/>
      <c r="I125" s="194"/>
      <c r="J125" s="195">
        <f>ROUND(I125*H125,2)</f>
        <v>0</v>
      </c>
      <c r="K125" s="191" t="s">
        <v>141</v>
      </c>
      <c r="L125" s="41"/>
      <c r="M125" s="196" t="s">
        <v>19</v>
      </c>
      <c r="N125" s="197" t="s">
        <v>44</v>
      </c>
      <c r="O125" s="66"/>
      <c r="P125" s="198">
        <f>O125*H125</f>
        <v>0</v>
      </c>
      <c r="Q125" s="198">
        <v>0</v>
      </c>
      <c r="R125" s="198">
        <f>Q125*H125</f>
        <v>0</v>
      </c>
      <c r="S125" s="198">
        <v>0</v>
      </c>
      <c r="T125" s="199">
        <f>S125*H125</f>
        <v>0</v>
      </c>
      <c r="U125" s="36"/>
      <c r="V125" s="36"/>
      <c r="W125" s="36"/>
      <c r="X125" s="36"/>
      <c r="Y125" s="36"/>
      <c r="Z125" s="36"/>
      <c r="AA125" s="36"/>
      <c r="AB125" s="36"/>
      <c r="AC125" s="36"/>
      <c r="AD125" s="36"/>
      <c r="AE125" s="36"/>
      <c r="AR125" s="200" t="s">
        <v>227</v>
      </c>
      <c r="AT125" s="200" t="s">
        <v>137</v>
      </c>
      <c r="AU125" s="200" t="s">
        <v>83</v>
      </c>
      <c r="AY125" s="19" t="s">
        <v>134</v>
      </c>
      <c r="BE125" s="201">
        <f>IF(N125="základní",J125,0)</f>
        <v>0</v>
      </c>
      <c r="BF125" s="201">
        <f>IF(N125="snížená",J125,0)</f>
        <v>0</v>
      </c>
      <c r="BG125" s="201">
        <f>IF(N125="zákl. přenesená",J125,0)</f>
        <v>0</v>
      </c>
      <c r="BH125" s="201">
        <f>IF(N125="sníž. přenesená",J125,0)</f>
        <v>0</v>
      </c>
      <c r="BI125" s="201">
        <f>IF(N125="nulová",J125,0)</f>
        <v>0</v>
      </c>
      <c r="BJ125" s="19" t="s">
        <v>81</v>
      </c>
      <c r="BK125" s="201">
        <f>ROUND(I125*H125,2)</f>
        <v>0</v>
      </c>
      <c r="BL125" s="19" t="s">
        <v>227</v>
      </c>
      <c r="BM125" s="200" t="s">
        <v>598</v>
      </c>
    </row>
    <row r="126" spans="1:65" s="12" customFormat="1" ht="22.9" customHeight="1">
      <c r="B126" s="173"/>
      <c r="C126" s="174"/>
      <c r="D126" s="175" t="s">
        <v>72</v>
      </c>
      <c r="E126" s="187" t="s">
        <v>389</v>
      </c>
      <c r="F126" s="187" t="s">
        <v>390</v>
      </c>
      <c r="G126" s="174"/>
      <c r="H126" s="174"/>
      <c r="I126" s="177"/>
      <c r="J126" s="188">
        <f>BK126</f>
        <v>0</v>
      </c>
      <c r="K126" s="174"/>
      <c r="L126" s="179"/>
      <c r="M126" s="180"/>
      <c r="N126" s="181"/>
      <c r="O126" s="181"/>
      <c r="P126" s="182">
        <f>SUM(P127:P138)</f>
        <v>0</v>
      </c>
      <c r="Q126" s="181"/>
      <c r="R126" s="182">
        <f>SUM(R127:R138)</f>
        <v>0.14283486000000001</v>
      </c>
      <c r="S126" s="181"/>
      <c r="T126" s="183">
        <f>SUM(T127:T138)</f>
        <v>0</v>
      </c>
      <c r="AR126" s="184" t="s">
        <v>83</v>
      </c>
      <c r="AT126" s="185" t="s">
        <v>72</v>
      </c>
      <c r="AU126" s="185" t="s">
        <v>81</v>
      </c>
      <c r="AY126" s="184" t="s">
        <v>134</v>
      </c>
      <c r="BK126" s="186">
        <f>SUM(BK127:BK138)</f>
        <v>0</v>
      </c>
    </row>
    <row r="127" spans="1:65" s="2" customFormat="1" ht="31.9" customHeight="1">
      <c r="A127" s="36"/>
      <c r="B127" s="37"/>
      <c r="C127" s="189" t="s">
        <v>227</v>
      </c>
      <c r="D127" s="189" t="s">
        <v>137</v>
      </c>
      <c r="E127" s="190" t="s">
        <v>392</v>
      </c>
      <c r="F127" s="191" t="s">
        <v>393</v>
      </c>
      <c r="G127" s="192" t="s">
        <v>140</v>
      </c>
      <c r="H127" s="193">
        <v>4.5380000000000003</v>
      </c>
      <c r="I127" s="194"/>
      <c r="J127" s="195">
        <f>ROUND(I127*H127,2)</f>
        <v>0</v>
      </c>
      <c r="K127" s="191" t="s">
        <v>141</v>
      </c>
      <c r="L127" s="41"/>
      <c r="M127" s="196" t="s">
        <v>19</v>
      </c>
      <c r="N127" s="197" t="s">
        <v>44</v>
      </c>
      <c r="O127" s="66"/>
      <c r="P127" s="198">
        <f>O127*H127</f>
        <v>0</v>
      </c>
      <c r="Q127" s="198">
        <v>4.1700000000000001E-3</v>
      </c>
      <c r="R127" s="198">
        <f>Q127*H127</f>
        <v>1.8923460000000003E-2</v>
      </c>
      <c r="S127" s="198">
        <v>0</v>
      </c>
      <c r="T127" s="199">
        <f>S127*H127</f>
        <v>0</v>
      </c>
      <c r="U127" s="36"/>
      <c r="V127" s="36"/>
      <c r="W127" s="36"/>
      <c r="X127" s="36"/>
      <c r="Y127" s="36"/>
      <c r="Z127" s="36"/>
      <c r="AA127" s="36"/>
      <c r="AB127" s="36"/>
      <c r="AC127" s="36"/>
      <c r="AD127" s="36"/>
      <c r="AE127" s="36"/>
      <c r="AR127" s="200" t="s">
        <v>227</v>
      </c>
      <c r="AT127" s="200" t="s">
        <v>137</v>
      </c>
      <c r="AU127" s="200" t="s">
        <v>83</v>
      </c>
      <c r="AY127" s="19" t="s">
        <v>134</v>
      </c>
      <c r="BE127" s="201">
        <f>IF(N127="základní",J127,0)</f>
        <v>0</v>
      </c>
      <c r="BF127" s="201">
        <f>IF(N127="snížená",J127,0)</f>
        <v>0</v>
      </c>
      <c r="BG127" s="201">
        <f>IF(N127="zákl. přenesená",J127,0)</f>
        <v>0</v>
      </c>
      <c r="BH127" s="201">
        <f>IF(N127="sníž. přenesená",J127,0)</f>
        <v>0</v>
      </c>
      <c r="BI127" s="201">
        <f>IF(N127="nulová",J127,0)</f>
        <v>0</v>
      </c>
      <c r="BJ127" s="19" t="s">
        <v>81</v>
      </c>
      <c r="BK127" s="201">
        <f>ROUND(I127*H127,2)</f>
        <v>0</v>
      </c>
      <c r="BL127" s="19" t="s">
        <v>227</v>
      </c>
      <c r="BM127" s="200" t="s">
        <v>599</v>
      </c>
    </row>
    <row r="128" spans="1:65" s="13" customFormat="1">
      <c r="B128" s="206"/>
      <c r="C128" s="207"/>
      <c r="D128" s="202" t="s">
        <v>146</v>
      </c>
      <c r="E128" s="208" t="s">
        <v>19</v>
      </c>
      <c r="F128" s="209" t="s">
        <v>600</v>
      </c>
      <c r="G128" s="207"/>
      <c r="H128" s="210">
        <v>3.75</v>
      </c>
      <c r="I128" s="211"/>
      <c r="J128" s="207"/>
      <c r="K128" s="207"/>
      <c r="L128" s="212"/>
      <c r="M128" s="213"/>
      <c r="N128" s="214"/>
      <c r="O128" s="214"/>
      <c r="P128" s="214"/>
      <c r="Q128" s="214"/>
      <c r="R128" s="214"/>
      <c r="S128" s="214"/>
      <c r="T128" s="215"/>
      <c r="AT128" s="216" t="s">
        <v>146</v>
      </c>
      <c r="AU128" s="216" t="s">
        <v>83</v>
      </c>
      <c r="AV128" s="13" t="s">
        <v>83</v>
      </c>
      <c r="AW128" s="13" t="s">
        <v>35</v>
      </c>
      <c r="AX128" s="13" t="s">
        <v>73</v>
      </c>
      <c r="AY128" s="216" t="s">
        <v>134</v>
      </c>
    </row>
    <row r="129" spans="1:65" s="13" customFormat="1">
      <c r="B129" s="206"/>
      <c r="C129" s="207"/>
      <c r="D129" s="202" t="s">
        <v>146</v>
      </c>
      <c r="E129" s="208" t="s">
        <v>19</v>
      </c>
      <c r="F129" s="209" t="s">
        <v>582</v>
      </c>
      <c r="G129" s="207"/>
      <c r="H129" s="210">
        <v>0.78800000000000003</v>
      </c>
      <c r="I129" s="211"/>
      <c r="J129" s="207"/>
      <c r="K129" s="207"/>
      <c r="L129" s="212"/>
      <c r="M129" s="213"/>
      <c r="N129" s="214"/>
      <c r="O129" s="214"/>
      <c r="P129" s="214"/>
      <c r="Q129" s="214"/>
      <c r="R129" s="214"/>
      <c r="S129" s="214"/>
      <c r="T129" s="215"/>
      <c r="AT129" s="216" t="s">
        <v>146</v>
      </c>
      <c r="AU129" s="216" t="s">
        <v>83</v>
      </c>
      <c r="AV129" s="13" t="s">
        <v>83</v>
      </c>
      <c r="AW129" s="13" t="s">
        <v>35</v>
      </c>
      <c r="AX129" s="13" t="s">
        <v>73</v>
      </c>
      <c r="AY129" s="216" t="s">
        <v>134</v>
      </c>
    </row>
    <row r="130" spans="1:65" s="14" customFormat="1">
      <c r="B130" s="217"/>
      <c r="C130" s="218"/>
      <c r="D130" s="202" t="s">
        <v>146</v>
      </c>
      <c r="E130" s="219" t="s">
        <v>19</v>
      </c>
      <c r="F130" s="220" t="s">
        <v>172</v>
      </c>
      <c r="G130" s="218"/>
      <c r="H130" s="221">
        <v>4.5380000000000003</v>
      </c>
      <c r="I130" s="222"/>
      <c r="J130" s="218"/>
      <c r="K130" s="218"/>
      <c r="L130" s="223"/>
      <c r="M130" s="224"/>
      <c r="N130" s="225"/>
      <c r="O130" s="225"/>
      <c r="P130" s="225"/>
      <c r="Q130" s="225"/>
      <c r="R130" s="225"/>
      <c r="S130" s="225"/>
      <c r="T130" s="226"/>
      <c r="AT130" s="227" t="s">
        <v>146</v>
      </c>
      <c r="AU130" s="227" t="s">
        <v>83</v>
      </c>
      <c r="AV130" s="14" t="s">
        <v>142</v>
      </c>
      <c r="AW130" s="14" t="s">
        <v>35</v>
      </c>
      <c r="AX130" s="14" t="s">
        <v>81</v>
      </c>
      <c r="AY130" s="227" t="s">
        <v>134</v>
      </c>
    </row>
    <row r="131" spans="1:65" s="2" customFormat="1" ht="21.4" customHeight="1">
      <c r="A131" s="36"/>
      <c r="B131" s="37"/>
      <c r="C131" s="238" t="s">
        <v>234</v>
      </c>
      <c r="D131" s="238" t="s">
        <v>216</v>
      </c>
      <c r="E131" s="239" t="s">
        <v>601</v>
      </c>
      <c r="F131" s="240" t="s">
        <v>602</v>
      </c>
      <c r="G131" s="241" t="s">
        <v>140</v>
      </c>
      <c r="H131" s="242">
        <v>6</v>
      </c>
      <c r="I131" s="243"/>
      <c r="J131" s="244">
        <f>ROUND(I131*H131,2)</f>
        <v>0</v>
      </c>
      <c r="K131" s="240" t="s">
        <v>19</v>
      </c>
      <c r="L131" s="245"/>
      <c r="M131" s="246" t="s">
        <v>19</v>
      </c>
      <c r="N131" s="247" t="s">
        <v>44</v>
      </c>
      <c r="O131" s="66"/>
      <c r="P131" s="198">
        <f>O131*H131</f>
        <v>0</v>
      </c>
      <c r="Q131" s="198">
        <v>1.9199999999999998E-2</v>
      </c>
      <c r="R131" s="198">
        <f>Q131*H131</f>
        <v>0.1152</v>
      </c>
      <c r="S131" s="198">
        <v>0</v>
      </c>
      <c r="T131" s="199">
        <f>S131*H131</f>
        <v>0</v>
      </c>
      <c r="U131" s="36"/>
      <c r="V131" s="36"/>
      <c r="W131" s="36"/>
      <c r="X131" s="36"/>
      <c r="Y131" s="36"/>
      <c r="Z131" s="36"/>
      <c r="AA131" s="36"/>
      <c r="AB131" s="36"/>
      <c r="AC131" s="36"/>
      <c r="AD131" s="36"/>
      <c r="AE131" s="36"/>
      <c r="AR131" s="200" t="s">
        <v>318</v>
      </c>
      <c r="AT131" s="200" t="s">
        <v>216</v>
      </c>
      <c r="AU131" s="200" t="s">
        <v>83</v>
      </c>
      <c r="AY131" s="19" t="s">
        <v>134</v>
      </c>
      <c r="BE131" s="201">
        <f>IF(N131="základní",J131,0)</f>
        <v>0</v>
      </c>
      <c r="BF131" s="201">
        <f>IF(N131="snížená",J131,0)</f>
        <v>0</v>
      </c>
      <c r="BG131" s="201">
        <f>IF(N131="zákl. přenesená",J131,0)</f>
        <v>0</v>
      </c>
      <c r="BH131" s="201">
        <f>IF(N131="sníž. přenesená",J131,0)</f>
        <v>0</v>
      </c>
      <c r="BI131" s="201">
        <f>IF(N131="nulová",J131,0)</f>
        <v>0</v>
      </c>
      <c r="BJ131" s="19" t="s">
        <v>81</v>
      </c>
      <c r="BK131" s="201">
        <f>ROUND(I131*H131,2)</f>
        <v>0</v>
      </c>
      <c r="BL131" s="19" t="s">
        <v>227</v>
      </c>
      <c r="BM131" s="200" t="s">
        <v>603</v>
      </c>
    </row>
    <row r="132" spans="1:65" s="13" customFormat="1">
      <c r="B132" s="206"/>
      <c r="C132" s="207"/>
      <c r="D132" s="202" t="s">
        <v>146</v>
      </c>
      <c r="E132" s="208" t="s">
        <v>19</v>
      </c>
      <c r="F132" s="209" t="s">
        <v>604</v>
      </c>
      <c r="G132" s="207"/>
      <c r="H132" s="210">
        <v>5.2190000000000003</v>
      </c>
      <c r="I132" s="211"/>
      <c r="J132" s="207"/>
      <c r="K132" s="207"/>
      <c r="L132" s="212"/>
      <c r="M132" s="213"/>
      <c r="N132" s="214"/>
      <c r="O132" s="214"/>
      <c r="P132" s="214"/>
      <c r="Q132" s="214"/>
      <c r="R132" s="214"/>
      <c r="S132" s="214"/>
      <c r="T132" s="215"/>
      <c r="AT132" s="216" t="s">
        <v>146</v>
      </c>
      <c r="AU132" s="216" t="s">
        <v>83</v>
      </c>
      <c r="AV132" s="13" t="s">
        <v>83</v>
      </c>
      <c r="AW132" s="13" t="s">
        <v>35</v>
      </c>
      <c r="AX132" s="13" t="s">
        <v>73</v>
      </c>
      <c r="AY132" s="216" t="s">
        <v>134</v>
      </c>
    </row>
    <row r="133" spans="1:65" s="13" customFormat="1">
      <c r="B133" s="206"/>
      <c r="C133" s="207"/>
      <c r="D133" s="202" t="s">
        <v>146</v>
      </c>
      <c r="E133" s="208" t="s">
        <v>19</v>
      </c>
      <c r="F133" s="209" t="s">
        <v>605</v>
      </c>
      <c r="G133" s="207"/>
      <c r="H133" s="210">
        <v>0.78100000000000003</v>
      </c>
      <c r="I133" s="211"/>
      <c r="J133" s="207"/>
      <c r="K133" s="207"/>
      <c r="L133" s="212"/>
      <c r="M133" s="213"/>
      <c r="N133" s="214"/>
      <c r="O133" s="214"/>
      <c r="P133" s="214"/>
      <c r="Q133" s="214"/>
      <c r="R133" s="214"/>
      <c r="S133" s="214"/>
      <c r="T133" s="215"/>
      <c r="AT133" s="216" t="s">
        <v>146</v>
      </c>
      <c r="AU133" s="216" t="s">
        <v>83</v>
      </c>
      <c r="AV133" s="13" t="s">
        <v>83</v>
      </c>
      <c r="AW133" s="13" t="s">
        <v>35</v>
      </c>
      <c r="AX133" s="13" t="s">
        <v>73</v>
      </c>
      <c r="AY133" s="216" t="s">
        <v>134</v>
      </c>
    </row>
    <row r="134" spans="1:65" s="14" customFormat="1">
      <c r="B134" s="217"/>
      <c r="C134" s="218"/>
      <c r="D134" s="202" t="s">
        <v>146</v>
      </c>
      <c r="E134" s="219" t="s">
        <v>19</v>
      </c>
      <c r="F134" s="220" t="s">
        <v>172</v>
      </c>
      <c r="G134" s="218"/>
      <c r="H134" s="221">
        <v>6</v>
      </c>
      <c r="I134" s="222"/>
      <c r="J134" s="218"/>
      <c r="K134" s="218"/>
      <c r="L134" s="223"/>
      <c r="M134" s="224"/>
      <c r="N134" s="225"/>
      <c r="O134" s="225"/>
      <c r="P134" s="225"/>
      <c r="Q134" s="225"/>
      <c r="R134" s="225"/>
      <c r="S134" s="225"/>
      <c r="T134" s="226"/>
      <c r="AT134" s="227" t="s">
        <v>146</v>
      </c>
      <c r="AU134" s="227" t="s">
        <v>83</v>
      </c>
      <c r="AV134" s="14" t="s">
        <v>142</v>
      </c>
      <c r="AW134" s="14" t="s">
        <v>35</v>
      </c>
      <c r="AX134" s="14" t="s">
        <v>81</v>
      </c>
      <c r="AY134" s="227" t="s">
        <v>134</v>
      </c>
    </row>
    <row r="135" spans="1:65" s="2" customFormat="1" ht="31.9" customHeight="1">
      <c r="A135" s="36"/>
      <c r="B135" s="37"/>
      <c r="C135" s="189" t="s">
        <v>238</v>
      </c>
      <c r="D135" s="189" t="s">
        <v>137</v>
      </c>
      <c r="E135" s="190" t="s">
        <v>606</v>
      </c>
      <c r="F135" s="191" t="s">
        <v>607</v>
      </c>
      <c r="G135" s="192" t="s">
        <v>257</v>
      </c>
      <c r="H135" s="193">
        <v>3.75</v>
      </c>
      <c r="I135" s="194"/>
      <c r="J135" s="195">
        <f>ROUND(I135*H135,2)</f>
        <v>0</v>
      </c>
      <c r="K135" s="191" t="s">
        <v>141</v>
      </c>
      <c r="L135" s="41"/>
      <c r="M135" s="196" t="s">
        <v>19</v>
      </c>
      <c r="N135" s="197" t="s">
        <v>44</v>
      </c>
      <c r="O135" s="66"/>
      <c r="P135" s="198">
        <f>O135*H135</f>
        <v>0</v>
      </c>
      <c r="Q135" s="198">
        <v>2.7999999999999998E-4</v>
      </c>
      <c r="R135" s="198">
        <f>Q135*H135</f>
        <v>1.0499999999999999E-3</v>
      </c>
      <c r="S135" s="198">
        <v>0</v>
      </c>
      <c r="T135" s="199">
        <f>S135*H135</f>
        <v>0</v>
      </c>
      <c r="U135" s="36"/>
      <c r="V135" s="36"/>
      <c r="W135" s="36"/>
      <c r="X135" s="36"/>
      <c r="Y135" s="36"/>
      <c r="Z135" s="36"/>
      <c r="AA135" s="36"/>
      <c r="AB135" s="36"/>
      <c r="AC135" s="36"/>
      <c r="AD135" s="36"/>
      <c r="AE135" s="36"/>
      <c r="AR135" s="200" t="s">
        <v>227</v>
      </c>
      <c r="AT135" s="200" t="s">
        <v>137</v>
      </c>
      <c r="AU135" s="200" t="s">
        <v>83</v>
      </c>
      <c r="AY135" s="19" t="s">
        <v>134</v>
      </c>
      <c r="BE135" s="201">
        <f>IF(N135="základní",J135,0)</f>
        <v>0</v>
      </c>
      <c r="BF135" s="201">
        <f>IF(N135="snížená",J135,0)</f>
        <v>0</v>
      </c>
      <c r="BG135" s="201">
        <f>IF(N135="zákl. přenesená",J135,0)</f>
        <v>0</v>
      </c>
      <c r="BH135" s="201">
        <f>IF(N135="sníž. přenesená",J135,0)</f>
        <v>0</v>
      </c>
      <c r="BI135" s="201">
        <f>IF(N135="nulová",J135,0)</f>
        <v>0</v>
      </c>
      <c r="BJ135" s="19" t="s">
        <v>81</v>
      </c>
      <c r="BK135" s="201">
        <f>ROUND(I135*H135,2)</f>
        <v>0</v>
      </c>
      <c r="BL135" s="19" t="s">
        <v>227</v>
      </c>
      <c r="BM135" s="200" t="s">
        <v>608</v>
      </c>
    </row>
    <row r="136" spans="1:65" s="2" customFormat="1" ht="21.4" customHeight="1">
      <c r="A136" s="36"/>
      <c r="B136" s="37"/>
      <c r="C136" s="238" t="s">
        <v>245</v>
      </c>
      <c r="D136" s="238" t="s">
        <v>216</v>
      </c>
      <c r="E136" s="239" t="s">
        <v>609</v>
      </c>
      <c r="F136" s="240" t="s">
        <v>610</v>
      </c>
      <c r="G136" s="241" t="s">
        <v>212</v>
      </c>
      <c r="H136" s="242">
        <v>14</v>
      </c>
      <c r="I136" s="243"/>
      <c r="J136" s="244">
        <f>ROUND(I136*H136,2)</f>
        <v>0</v>
      </c>
      <c r="K136" s="240" t="s">
        <v>141</v>
      </c>
      <c r="L136" s="245"/>
      <c r="M136" s="246" t="s">
        <v>19</v>
      </c>
      <c r="N136" s="247" t="s">
        <v>44</v>
      </c>
      <c r="O136" s="66"/>
      <c r="P136" s="198">
        <f>O136*H136</f>
        <v>0</v>
      </c>
      <c r="Q136" s="198">
        <v>4.4999999999999999E-4</v>
      </c>
      <c r="R136" s="198">
        <f>Q136*H136</f>
        <v>6.3E-3</v>
      </c>
      <c r="S136" s="198">
        <v>0</v>
      </c>
      <c r="T136" s="199">
        <f>S136*H136</f>
        <v>0</v>
      </c>
      <c r="U136" s="36"/>
      <c r="V136" s="36"/>
      <c r="W136" s="36"/>
      <c r="X136" s="36"/>
      <c r="Y136" s="36"/>
      <c r="Z136" s="36"/>
      <c r="AA136" s="36"/>
      <c r="AB136" s="36"/>
      <c r="AC136" s="36"/>
      <c r="AD136" s="36"/>
      <c r="AE136" s="36"/>
      <c r="AR136" s="200" t="s">
        <v>318</v>
      </c>
      <c r="AT136" s="200" t="s">
        <v>216</v>
      </c>
      <c r="AU136" s="200" t="s">
        <v>83</v>
      </c>
      <c r="AY136" s="19" t="s">
        <v>134</v>
      </c>
      <c r="BE136" s="201">
        <f>IF(N136="základní",J136,0)</f>
        <v>0</v>
      </c>
      <c r="BF136" s="201">
        <f>IF(N136="snížená",J136,0)</f>
        <v>0</v>
      </c>
      <c r="BG136" s="201">
        <f>IF(N136="zákl. přenesená",J136,0)</f>
        <v>0</v>
      </c>
      <c r="BH136" s="201">
        <f>IF(N136="sníž. přenesená",J136,0)</f>
        <v>0</v>
      </c>
      <c r="BI136" s="201">
        <f>IF(N136="nulová",J136,0)</f>
        <v>0</v>
      </c>
      <c r="BJ136" s="19" t="s">
        <v>81</v>
      </c>
      <c r="BK136" s="201">
        <f>ROUND(I136*H136,2)</f>
        <v>0</v>
      </c>
      <c r="BL136" s="19" t="s">
        <v>227</v>
      </c>
      <c r="BM136" s="200" t="s">
        <v>611</v>
      </c>
    </row>
    <row r="137" spans="1:65" s="2" customFormat="1" ht="15" customHeight="1">
      <c r="A137" s="36"/>
      <c r="B137" s="37"/>
      <c r="C137" s="189" t="s">
        <v>250</v>
      </c>
      <c r="D137" s="189" t="s">
        <v>137</v>
      </c>
      <c r="E137" s="190" t="s">
        <v>400</v>
      </c>
      <c r="F137" s="191" t="s">
        <v>401</v>
      </c>
      <c r="G137" s="192" t="s">
        <v>140</v>
      </c>
      <c r="H137" s="193">
        <v>4.5380000000000003</v>
      </c>
      <c r="I137" s="194"/>
      <c r="J137" s="195">
        <f>ROUND(I137*H137,2)</f>
        <v>0</v>
      </c>
      <c r="K137" s="191" t="s">
        <v>141</v>
      </c>
      <c r="L137" s="41"/>
      <c r="M137" s="196" t="s">
        <v>19</v>
      </c>
      <c r="N137" s="197" t="s">
        <v>44</v>
      </c>
      <c r="O137" s="66"/>
      <c r="P137" s="198">
        <f>O137*H137</f>
        <v>0</v>
      </c>
      <c r="Q137" s="198">
        <v>2.9999999999999997E-4</v>
      </c>
      <c r="R137" s="198">
        <f>Q137*H137</f>
        <v>1.3614E-3</v>
      </c>
      <c r="S137" s="198">
        <v>0</v>
      </c>
      <c r="T137" s="199">
        <f>S137*H137</f>
        <v>0</v>
      </c>
      <c r="U137" s="36"/>
      <c r="V137" s="36"/>
      <c r="W137" s="36"/>
      <c r="X137" s="36"/>
      <c r="Y137" s="36"/>
      <c r="Z137" s="36"/>
      <c r="AA137" s="36"/>
      <c r="AB137" s="36"/>
      <c r="AC137" s="36"/>
      <c r="AD137" s="36"/>
      <c r="AE137" s="36"/>
      <c r="AR137" s="200" t="s">
        <v>227</v>
      </c>
      <c r="AT137" s="200" t="s">
        <v>137</v>
      </c>
      <c r="AU137" s="200" t="s">
        <v>83</v>
      </c>
      <c r="AY137" s="19" t="s">
        <v>134</v>
      </c>
      <c r="BE137" s="201">
        <f>IF(N137="základní",J137,0)</f>
        <v>0</v>
      </c>
      <c r="BF137" s="201">
        <f>IF(N137="snížená",J137,0)</f>
        <v>0</v>
      </c>
      <c r="BG137" s="201">
        <f>IF(N137="zákl. přenesená",J137,0)</f>
        <v>0</v>
      </c>
      <c r="BH137" s="201">
        <f>IF(N137="sníž. přenesená",J137,0)</f>
        <v>0</v>
      </c>
      <c r="BI137" s="201">
        <f>IF(N137="nulová",J137,0)</f>
        <v>0</v>
      </c>
      <c r="BJ137" s="19" t="s">
        <v>81</v>
      </c>
      <c r="BK137" s="201">
        <f>ROUND(I137*H137,2)</f>
        <v>0</v>
      </c>
      <c r="BL137" s="19" t="s">
        <v>227</v>
      </c>
      <c r="BM137" s="200" t="s">
        <v>612</v>
      </c>
    </row>
    <row r="138" spans="1:65" s="2" customFormat="1" ht="42.6" customHeight="1">
      <c r="A138" s="36"/>
      <c r="B138" s="37"/>
      <c r="C138" s="189" t="s">
        <v>7</v>
      </c>
      <c r="D138" s="189" t="s">
        <v>137</v>
      </c>
      <c r="E138" s="190" t="s">
        <v>413</v>
      </c>
      <c r="F138" s="191" t="s">
        <v>414</v>
      </c>
      <c r="G138" s="192" t="s">
        <v>301</v>
      </c>
      <c r="H138" s="193">
        <v>0.14299999999999999</v>
      </c>
      <c r="I138" s="194"/>
      <c r="J138" s="195">
        <f>ROUND(I138*H138,2)</f>
        <v>0</v>
      </c>
      <c r="K138" s="191" t="s">
        <v>141</v>
      </c>
      <c r="L138" s="41"/>
      <c r="M138" s="196" t="s">
        <v>19</v>
      </c>
      <c r="N138" s="197" t="s">
        <v>44</v>
      </c>
      <c r="O138" s="66"/>
      <c r="P138" s="198">
        <f>O138*H138</f>
        <v>0</v>
      </c>
      <c r="Q138" s="198">
        <v>0</v>
      </c>
      <c r="R138" s="198">
        <f>Q138*H138</f>
        <v>0</v>
      </c>
      <c r="S138" s="198">
        <v>0</v>
      </c>
      <c r="T138" s="199">
        <f>S138*H138</f>
        <v>0</v>
      </c>
      <c r="U138" s="36"/>
      <c r="V138" s="36"/>
      <c r="W138" s="36"/>
      <c r="X138" s="36"/>
      <c r="Y138" s="36"/>
      <c r="Z138" s="36"/>
      <c r="AA138" s="36"/>
      <c r="AB138" s="36"/>
      <c r="AC138" s="36"/>
      <c r="AD138" s="36"/>
      <c r="AE138" s="36"/>
      <c r="AR138" s="200" t="s">
        <v>227</v>
      </c>
      <c r="AT138" s="200" t="s">
        <v>137</v>
      </c>
      <c r="AU138" s="200" t="s">
        <v>83</v>
      </c>
      <c r="AY138" s="19" t="s">
        <v>134</v>
      </c>
      <c r="BE138" s="201">
        <f>IF(N138="základní",J138,0)</f>
        <v>0</v>
      </c>
      <c r="BF138" s="201">
        <f>IF(N138="snížená",J138,0)</f>
        <v>0</v>
      </c>
      <c r="BG138" s="201">
        <f>IF(N138="zákl. přenesená",J138,0)</f>
        <v>0</v>
      </c>
      <c r="BH138" s="201">
        <f>IF(N138="sníž. přenesená",J138,0)</f>
        <v>0</v>
      </c>
      <c r="BI138" s="201">
        <f>IF(N138="nulová",J138,0)</f>
        <v>0</v>
      </c>
      <c r="BJ138" s="19" t="s">
        <v>81</v>
      </c>
      <c r="BK138" s="201">
        <f>ROUND(I138*H138,2)</f>
        <v>0</v>
      </c>
      <c r="BL138" s="19" t="s">
        <v>227</v>
      </c>
      <c r="BM138" s="200" t="s">
        <v>613</v>
      </c>
    </row>
    <row r="139" spans="1:65" s="12" customFormat="1" ht="25.9" customHeight="1">
      <c r="B139" s="173"/>
      <c r="C139" s="174"/>
      <c r="D139" s="175" t="s">
        <v>72</v>
      </c>
      <c r="E139" s="176" t="s">
        <v>454</v>
      </c>
      <c r="F139" s="176" t="s">
        <v>455</v>
      </c>
      <c r="G139" s="174"/>
      <c r="H139" s="174"/>
      <c r="I139" s="177"/>
      <c r="J139" s="178">
        <f>BK139</f>
        <v>0</v>
      </c>
      <c r="K139" s="174"/>
      <c r="L139" s="179"/>
      <c r="M139" s="180"/>
      <c r="N139" s="181"/>
      <c r="O139" s="181"/>
      <c r="P139" s="182">
        <f>P140+P142+P144</f>
        <v>0</v>
      </c>
      <c r="Q139" s="181"/>
      <c r="R139" s="182">
        <f>R140+R142+R144</f>
        <v>0</v>
      </c>
      <c r="S139" s="181"/>
      <c r="T139" s="183">
        <f>T140+T142+T144</f>
        <v>0</v>
      </c>
      <c r="AR139" s="184" t="s">
        <v>161</v>
      </c>
      <c r="AT139" s="185" t="s">
        <v>72</v>
      </c>
      <c r="AU139" s="185" t="s">
        <v>73</v>
      </c>
      <c r="AY139" s="184" t="s">
        <v>134</v>
      </c>
      <c r="BK139" s="186">
        <f>BK140+BK142+BK144</f>
        <v>0</v>
      </c>
    </row>
    <row r="140" spans="1:65" s="12" customFormat="1" ht="22.9" customHeight="1">
      <c r="B140" s="173"/>
      <c r="C140" s="174"/>
      <c r="D140" s="175" t="s">
        <v>72</v>
      </c>
      <c r="E140" s="187" t="s">
        <v>566</v>
      </c>
      <c r="F140" s="187" t="s">
        <v>567</v>
      </c>
      <c r="G140" s="174"/>
      <c r="H140" s="174"/>
      <c r="I140" s="177"/>
      <c r="J140" s="188">
        <f>BK140</f>
        <v>0</v>
      </c>
      <c r="K140" s="174"/>
      <c r="L140" s="179"/>
      <c r="M140" s="180"/>
      <c r="N140" s="181"/>
      <c r="O140" s="181"/>
      <c r="P140" s="182">
        <f>P141</f>
        <v>0</v>
      </c>
      <c r="Q140" s="181"/>
      <c r="R140" s="182">
        <f>R141</f>
        <v>0</v>
      </c>
      <c r="S140" s="181"/>
      <c r="T140" s="183">
        <f>T141</f>
        <v>0</v>
      </c>
      <c r="AR140" s="184" t="s">
        <v>161</v>
      </c>
      <c r="AT140" s="185" t="s">
        <v>72</v>
      </c>
      <c r="AU140" s="185" t="s">
        <v>81</v>
      </c>
      <c r="AY140" s="184" t="s">
        <v>134</v>
      </c>
      <c r="BK140" s="186">
        <f>BK141</f>
        <v>0</v>
      </c>
    </row>
    <row r="141" spans="1:65" s="2" customFormat="1" ht="15" customHeight="1">
      <c r="A141" s="36"/>
      <c r="B141" s="37"/>
      <c r="C141" s="189" t="s">
        <v>266</v>
      </c>
      <c r="D141" s="189" t="s">
        <v>137</v>
      </c>
      <c r="E141" s="190" t="s">
        <v>568</v>
      </c>
      <c r="F141" s="191" t="s">
        <v>567</v>
      </c>
      <c r="G141" s="192" t="s">
        <v>294</v>
      </c>
      <c r="H141" s="193">
        <v>1</v>
      </c>
      <c r="I141" s="194"/>
      <c r="J141" s="195">
        <f>ROUND(I141*H141,2)</f>
        <v>0</v>
      </c>
      <c r="K141" s="191" t="s">
        <v>141</v>
      </c>
      <c r="L141" s="41"/>
      <c r="M141" s="196" t="s">
        <v>19</v>
      </c>
      <c r="N141" s="197" t="s">
        <v>44</v>
      </c>
      <c r="O141" s="66"/>
      <c r="P141" s="198">
        <f>O141*H141</f>
        <v>0</v>
      </c>
      <c r="Q141" s="198">
        <v>0</v>
      </c>
      <c r="R141" s="198">
        <f>Q141*H141</f>
        <v>0</v>
      </c>
      <c r="S141" s="198">
        <v>0</v>
      </c>
      <c r="T141" s="199">
        <f>S141*H141</f>
        <v>0</v>
      </c>
      <c r="U141" s="36"/>
      <c r="V141" s="36"/>
      <c r="W141" s="36"/>
      <c r="X141" s="36"/>
      <c r="Y141" s="36"/>
      <c r="Z141" s="36"/>
      <c r="AA141" s="36"/>
      <c r="AB141" s="36"/>
      <c r="AC141" s="36"/>
      <c r="AD141" s="36"/>
      <c r="AE141" s="36"/>
      <c r="AR141" s="200" t="s">
        <v>460</v>
      </c>
      <c r="AT141" s="200" t="s">
        <v>137</v>
      </c>
      <c r="AU141" s="200" t="s">
        <v>83</v>
      </c>
      <c r="AY141" s="19" t="s">
        <v>134</v>
      </c>
      <c r="BE141" s="201">
        <f>IF(N141="základní",J141,0)</f>
        <v>0</v>
      </c>
      <c r="BF141" s="201">
        <f>IF(N141="snížená",J141,0)</f>
        <v>0</v>
      </c>
      <c r="BG141" s="201">
        <f>IF(N141="zákl. přenesená",J141,0)</f>
        <v>0</v>
      </c>
      <c r="BH141" s="201">
        <f>IF(N141="sníž. přenesená",J141,0)</f>
        <v>0</v>
      </c>
      <c r="BI141" s="201">
        <f>IF(N141="nulová",J141,0)</f>
        <v>0</v>
      </c>
      <c r="BJ141" s="19" t="s">
        <v>81</v>
      </c>
      <c r="BK141" s="201">
        <f>ROUND(I141*H141,2)</f>
        <v>0</v>
      </c>
      <c r="BL141" s="19" t="s">
        <v>460</v>
      </c>
      <c r="BM141" s="200" t="s">
        <v>614</v>
      </c>
    </row>
    <row r="142" spans="1:65" s="12" customFormat="1" ht="22.9" customHeight="1">
      <c r="B142" s="173"/>
      <c r="C142" s="174"/>
      <c r="D142" s="175" t="s">
        <v>72</v>
      </c>
      <c r="E142" s="187" t="s">
        <v>456</v>
      </c>
      <c r="F142" s="187" t="s">
        <v>457</v>
      </c>
      <c r="G142" s="174"/>
      <c r="H142" s="174"/>
      <c r="I142" s="177"/>
      <c r="J142" s="188">
        <f>BK142</f>
        <v>0</v>
      </c>
      <c r="K142" s="174"/>
      <c r="L142" s="179"/>
      <c r="M142" s="180"/>
      <c r="N142" s="181"/>
      <c r="O142" s="181"/>
      <c r="P142" s="182">
        <f>P143</f>
        <v>0</v>
      </c>
      <c r="Q142" s="181"/>
      <c r="R142" s="182">
        <f>R143</f>
        <v>0</v>
      </c>
      <c r="S142" s="181"/>
      <c r="T142" s="183">
        <f>T143</f>
        <v>0</v>
      </c>
      <c r="AR142" s="184" t="s">
        <v>161</v>
      </c>
      <c r="AT142" s="185" t="s">
        <v>72</v>
      </c>
      <c r="AU142" s="185" t="s">
        <v>81</v>
      </c>
      <c r="AY142" s="184" t="s">
        <v>134</v>
      </c>
      <c r="BK142" s="186">
        <f>BK143</f>
        <v>0</v>
      </c>
    </row>
    <row r="143" spans="1:65" s="2" customFormat="1" ht="15" customHeight="1">
      <c r="A143" s="36"/>
      <c r="B143" s="37"/>
      <c r="C143" s="189" t="s">
        <v>271</v>
      </c>
      <c r="D143" s="189" t="s">
        <v>137</v>
      </c>
      <c r="E143" s="190" t="s">
        <v>459</v>
      </c>
      <c r="F143" s="191" t="s">
        <v>457</v>
      </c>
      <c r="G143" s="192" t="s">
        <v>349</v>
      </c>
      <c r="H143" s="259"/>
      <c r="I143" s="194"/>
      <c r="J143" s="195">
        <f>ROUND(I143*H143,2)</f>
        <v>0</v>
      </c>
      <c r="K143" s="191" t="s">
        <v>141</v>
      </c>
      <c r="L143" s="41"/>
      <c r="M143" s="196" t="s">
        <v>19</v>
      </c>
      <c r="N143" s="197" t="s">
        <v>44</v>
      </c>
      <c r="O143" s="66"/>
      <c r="P143" s="198">
        <f>O143*H143</f>
        <v>0</v>
      </c>
      <c r="Q143" s="198">
        <v>0</v>
      </c>
      <c r="R143" s="198">
        <f>Q143*H143</f>
        <v>0</v>
      </c>
      <c r="S143" s="198">
        <v>0</v>
      </c>
      <c r="T143" s="199">
        <f>S143*H143</f>
        <v>0</v>
      </c>
      <c r="U143" s="36"/>
      <c r="V143" s="36"/>
      <c r="W143" s="36"/>
      <c r="X143" s="36"/>
      <c r="Y143" s="36"/>
      <c r="Z143" s="36"/>
      <c r="AA143" s="36"/>
      <c r="AB143" s="36"/>
      <c r="AC143" s="36"/>
      <c r="AD143" s="36"/>
      <c r="AE143" s="36"/>
      <c r="AR143" s="200" t="s">
        <v>460</v>
      </c>
      <c r="AT143" s="200" t="s">
        <v>137</v>
      </c>
      <c r="AU143" s="200" t="s">
        <v>83</v>
      </c>
      <c r="AY143" s="19" t="s">
        <v>134</v>
      </c>
      <c r="BE143" s="201">
        <f>IF(N143="základní",J143,0)</f>
        <v>0</v>
      </c>
      <c r="BF143" s="201">
        <f>IF(N143="snížená",J143,0)</f>
        <v>0</v>
      </c>
      <c r="BG143" s="201">
        <f>IF(N143="zákl. přenesená",J143,0)</f>
        <v>0</v>
      </c>
      <c r="BH143" s="201">
        <f>IF(N143="sníž. přenesená",J143,0)</f>
        <v>0</v>
      </c>
      <c r="BI143" s="201">
        <f>IF(N143="nulová",J143,0)</f>
        <v>0</v>
      </c>
      <c r="BJ143" s="19" t="s">
        <v>81</v>
      </c>
      <c r="BK143" s="201">
        <f>ROUND(I143*H143,2)</f>
        <v>0</v>
      </c>
      <c r="BL143" s="19" t="s">
        <v>460</v>
      </c>
      <c r="BM143" s="200" t="s">
        <v>615</v>
      </c>
    </row>
    <row r="144" spans="1:65" s="12" customFormat="1" ht="22.9" customHeight="1">
      <c r="B144" s="173"/>
      <c r="C144" s="174"/>
      <c r="D144" s="175" t="s">
        <v>72</v>
      </c>
      <c r="E144" s="187" t="s">
        <v>462</v>
      </c>
      <c r="F144" s="187" t="s">
        <v>463</v>
      </c>
      <c r="G144" s="174"/>
      <c r="H144" s="174"/>
      <c r="I144" s="177"/>
      <c r="J144" s="188">
        <f>BK144</f>
        <v>0</v>
      </c>
      <c r="K144" s="174"/>
      <c r="L144" s="179"/>
      <c r="M144" s="180"/>
      <c r="N144" s="181"/>
      <c r="O144" s="181"/>
      <c r="P144" s="182">
        <f>P145</f>
        <v>0</v>
      </c>
      <c r="Q144" s="181"/>
      <c r="R144" s="182">
        <f>R145</f>
        <v>0</v>
      </c>
      <c r="S144" s="181"/>
      <c r="T144" s="183">
        <f>T145</f>
        <v>0</v>
      </c>
      <c r="AR144" s="184" t="s">
        <v>161</v>
      </c>
      <c r="AT144" s="185" t="s">
        <v>72</v>
      </c>
      <c r="AU144" s="185" t="s">
        <v>81</v>
      </c>
      <c r="AY144" s="184" t="s">
        <v>134</v>
      </c>
      <c r="BK144" s="186">
        <f>BK145</f>
        <v>0</v>
      </c>
    </row>
    <row r="145" spans="1:65" s="2" customFormat="1" ht="15" customHeight="1">
      <c r="A145" s="36"/>
      <c r="B145" s="37"/>
      <c r="C145" s="189" t="s">
        <v>277</v>
      </c>
      <c r="D145" s="189" t="s">
        <v>137</v>
      </c>
      <c r="E145" s="190" t="s">
        <v>465</v>
      </c>
      <c r="F145" s="191" t="s">
        <v>466</v>
      </c>
      <c r="G145" s="192" t="s">
        <v>349</v>
      </c>
      <c r="H145" s="259"/>
      <c r="I145" s="194"/>
      <c r="J145" s="195">
        <f>ROUND(I145*H145,2)</f>
        <v>0</v>
      </c>
      <c r="K145" s="191" t="s">
        <v>141</v>
      </c>
      <c r="L145" s="41"/>
      <c r="M145" s="260" t="s">
        <v>19</v>
      </c>
      <c r="N145" s="261" t="s">
        <v>44</v>
      </c>
      <c r="O145" s="262"/>
      <c r="P145" s="263">
        <f>O145*H145</f>
        <v>0</v>
      </c>
      <c r="Q145" s="263">
        <v>0</v>
      </c>
      <c r="R145" s="263">
        <f>Q145*H145</f>
        <v>0</v>
      </c>
      <c r="S145" s="263">
        <v>0</v>
      </c>
      <c r="T145" s="264">
        <f>S145*H145</f>
        <v>0</v>
      </c>
      <c r="U145" s="36"/>
      <c r="V145" s="36"/>
      <c r="W145" s="36"/>
      <c r="X145" s="36"/>
      <c r="Y145" s="36"/>
      <c r="Z145" s="36"/>
      <c r="AA145" s="36"/>
      <c r="AB145" s="36"/>
      <c r="AC145" s="36"/>
      <c r="AD145" s="36"/>
      <c r="AE145" s="36"/>
      <c r="AR145" s="200" t="s">
        <v>460</v>
      </c>
      <c r="AT145" s="200" t="s">
        <v>137</v>
      </c>
      <c r="AU145" s="200" t="s">
        <v>83</v>
      </c>
      <c r="AY145" s="19" t="s">
        <v>134</v>
      </c>
      <c r="BE145" s="201">
        <f>IF(N145="základní",J145,0)</f>
        <v>0</v>
      </c>
      <c r="BF145" s="201">
        <f>IF(N145="snížená",J145,0)</f>
        <v>0</v>
      </c>
      <c r="BG145" s="201">
        <f>IF(N145="zákl. přenesená",J145,0)</f>
        <v>0</v>
      </c>
      <c r="BH145" s="201">
        <f>IF(N145="sníž. přenesená",J145,0)</f>
        <v>0</v>
      </c>
      <c r="BI145" s="201">
        <f>IF(N145="nulová",J145,0)</f>
        <v>0</v>
      </c>
      <c r="BJ145" s="19" t="s">
        <v>81</v>
      </c>
      <c r="BK145" s="201">
        <f>ROUND(I145*H145,2)</f>
        <v>0</v>
      </c>
      <c r="BL145" s="19" t="s">
        <v>460</v>
      </c>
      <c r="BM145" s="200" t="s">
        <v>616</v>
      </c>
    </row>
    <row r="146" spans="1:65" s="2" customFormat="1" ht="6.95" customHeight="1">
      <c r="A146" s="36"/>
      <c r="B146" s="49"/>
      <c r="C146" s="50"/>
      <c r="D146" s="50"/>
      <c r="E146" s="50"/>
      <c r="F146" s="50"/>
      <c r="G146" s="50"/>
      <c r="H146" s="50"/>
      <c r="I146" s="138"/>
      <c r="J146" s="50"/>
      <c r="K146" s="50"/>
      <c r="L146" s="41"/>
      <c r="M146" s="36"/>
      <c r="O146" s="36"/>
      <c r="P146" s="36"/>
      <c r="Q146" s="36"/>
      <c r="R146" s="36"/>
      <c r="S146" s="36"/>
      <c r="T146" s="36"/>
      <c r="U146" s="36"/>
      <c r="V146" s="36"/>
      <c r="W146" s="36"/>
      <c r="X146" s="36"/>
      <c r="Y146" s="36"/>
      <c r="Z146" s="36"/>
      <c r="AA146" s="36"/>
      <c r="AB146" s="36"/>
      <c r="AC146" s="36"/>
      <c r="AD146" s="36"/>
      <c r="AE146" s="36"/>
    </row>
  </sheetData>
  <sheetProtection algorithmName="SHA-512" hashValue="rP3rF9SXPVRWLlc7WbsFlrQiUDx3X/48EeROWvz8c5RMXzOoly1+JCDsQZL34bG4rh6qG403K/tictWWJQ6q+A==" saltValue="Hd/B59eAK4PzE9+JZMi1SY2QQ59Y/EiuVX8XSsNQoK3Ug1ypymL5v6bkSvUCEu9YO5u0dC2GRlEHPJ01Yi/3YQ==" spinCount="100000" sheet="1" objects="1" scenarios="1" formatColumns="0" formatRows="0" autoFilter="0"/>
  <autoFilter ref="C91:K145"/>
  <mergeCells count="9">
    <mergeCell ref="E50:H50"/>
    <mergeCell ref="E82:H82"/>
    <mergeCell ref="E84:H84"/>
    <mergeCell ref="L2:V2"/>
    <mergeCell ref="E7:H7"/>
    <mergeCell ref="E9:H9"/>
    <mergeCell ref="E18:H18"/>
    <mergeCell ref="E27:H27"/>
    <mergeCell ref="E48:H48"/>
  </mergeCells>
  <printOptions horizontalCentered="1"/>
  <pageMargins left="0.39370078740157483" right="0.39370078740157483" top="0.39370078740157483" bottom="0.39370078740157483" header="0" footer="0"/>
  <pageSetup paperSize="9" scale="9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8"/>
  <sheetViews>
    <sheetView showGridLines="0" zoomScale="110" zoomScaleNormal="110" workbookViewId="0"/>
  </sheetViews>
  <sheetFormatPr defaultRowHeight="11.25"/>
  <cols>
    <col min="1" max="1" width="8.33203125" style="265" customWidth="1"/>
    <col min="2" max="2" width="1.6640625" style="265" customWidth="1"/>
    <col min="3" max="4" width="5" style="265" customWidth="1"/>
    <col min="5" max="5" width="11.6640625" style="265" customWidth="1"/>
    <col min="6" max="6" width="9.1640625" style="265" customWidth="1"/>
    <col min="7" max="7" width="5" style="265" customWidth="1"/>
    <col min="8" max="8" width="77.83203125" style="265" customWidth="1"/>
    <col min="9" max="10" width="20" style="265" customWidth="1"/>
    <col min="11" max="11" width="1.6640625" style="265" customWidth="1"/>
  </cols>
  <sheetData>
    <row r="1" spans="2:11" s="1" customFormat="1" ht="37.700000000000003" customHeight="1"/>
    <row r="2" spans="2:11" s="1" customFormat="1" ht="7.5" customHeight="1">
      <c r="B2" s="266"/>
      <c r="C2" s="267"/>
      <c r="D2" s="267"/>
      <c r="E2" s="267"/>
      <c r="F2" s="267"/>
      <c r="G2" s="267"/>
      <c r="H2" s="267"/>
      <c r="I2" s="267"/>
      <c r="J2" s="267"/>
      <c r="K2" s="268"/>
    </row>
    <row r="3" spans="2:11" s="17" customFormat="1" ht="45.2" customHeight="1">
      <c r="B3" s="269"/>
      <c r="C3" s="393" t="s">
        <v>617</v>
      </c>
      <c r="D3" s="393"/>
      <c r="E3" s="393"/>
      <c r="F3" s="393"/>
      <c r="G3" s="393"/>
      <c r="H3" s="393"/>
      <c r="I3" s="393"/>
      <c r="J3" s="393"/>
      <c r="K3" s="270"/>
    </row>
    <row r="4" spans="2:11" s="1" customFormat="1" ht="25.5" customHeight="1">
      <c r="B4" s="271"/>
      <c r="C4" s="395" t="s">
        <v>618</v>
      </c>
      <c r="D4" s="395"/>
      <c r="E4" s="395"/>
      <c r="F4" s="395"/>
      <c r="G4" s="395"/>
      <c r="H4" s="395"/>
      <c r="I4" s="395"/>
      <c r="J4" s="395"/>
      <c r="K4" s="272"/>
    </row>
    <row r="5" spans="2:11" s="1" customFormat="1" ht="5.45" customHeight="1">
      <c r="B5" s="271"/>
      <c r="C5" s="273"/>
      <c r="D5" s="273"/>
      <c r="E5" s="273"/>
      <c r="F5" s="273"/>
      <c r="G5" s="273"/>
      <c r="H5" s="273"/>
      <c r="I5" s="273"/>
      <c r="J5" s="273"/>
      <c r="K5" s="272"/>
    </row>
    <row r="6" spans="2:11" s="1" customFormat="1" ht="15" customHeight="1">
      <c r="B6" s="271"/>
      <c r="C6" s="394" t="s">
        <v>619</v>
      </c>
      <c r="D6" s="394"/>
      <c r="E6" s="394"/>
      <c r="F6" s="394"/>
      <c r="G6" s="394"/>
      <c r="H6" s="394"/>
      <c r="I6" s="394"/>
      <c r="J6" s="394"/>
      <c r="K6" s="272"/>
    </row>
    <row r="7" spans="2:11" s="1" customFormat="1" ht="15" customHeight="1">
      <c r="B7" s="275"/>
      <c r="C7" s="394" t="s">
        <v>620</v>
      </c>
      <c r="D7" s="394"/>
      <c r="E7" s="394"/>
      <c r="F7" s="394"/>
      <c r="G7" s="394"/>
      <c r="H7" s="394"/>
      <c r="I7" s="394"/>
      <c r="J7" s="394"/>
      <c r="K7" s="272"/>
    </row>
    <row r="8" spans="2:11" s="1" customFormat="1" ht="12.75" customHeight="1">
      <c r="B8" s="275"/>
      <c r="C8" s="274"/>
      <c r="D8" s="274"/>
      <c r="E8" s="274"/>
      <c r="F8" s="274"/>
      <c r="G8" s="274"/>
      <c r="H8" s="274"/>
      <c r="I8" s="274"/>
      <c r="J8" s="274"/>
      <c r="K8" s="272"/>
    </row>
    <row r="9" spans="2:11" s="1" customFormat="1" ht="15" customHeight="1">
      <c r="B9" s="275"/>
      <c r="C9" s="394" t="s">
        <v>621</v>
      </c>
      <c r="D9" s="394"/>
      <c r="E9" s="394"/>
      <c r="F9" s="394"/>
      <c r="G9" s="394"/>
      <c r="H9" s="394"/>
      <c r="I9" s="394"/>
      <c r="J9" s="394"/>
      <c r="K9" s="272"/>
    </row>
    <row r="10" spans="2:11" s="1" customFormat="1" ht="15" customHeight="1">
      <c r="B10" s="275"/>
      <c r="C10" s="274"/>
      <c r="D10" s="394" t="s">
        <v>622</v>
      </c>
      <c r="E10" s="394"/>
      <c r="F10" s="394"/>
      <c r="G10" s="394"/>
      <c r="H10" s="394"/>
      <c r="I10" s="394"/>
      <c r="J10" s="394"/>
      <c r="K10" s="272"/>
    </row>
    <row r="11" spans="2:11" s="1" customFormat="1" ht="15" customHeight="1">
      <c r="B11" s="275"/>
      <c r="C11" s="276"/>
      <c r="D11" s="394" t="s">
        <v>623</v>
      </c>
      <c r="E11" s="394"/>
      <c r="F11" s="394"/>
      <c r="G11" s="394"/>
      <c r="H11" s="394"/>
      <c r="I11" s="394"/>
      <c r="J11" s="394"/>
      <c r="K11" s="272"/>
    </row>
    <row r="12" spans="2:11" s="1" customFormat="1" ht="15" customHeight="1">
      <c r="B12" s="275"/>
      <c r="C12" s="276"/>
      <c r="D12" s="274"/>
      <c r="E12" s="274"/>
      <c r="F12" s="274"/>
      <c r="G12" s="274"/>
      <c r="H12" s="274"/>
      <c r="I12" s="274"/>
      <c r="J12" s="274"/>
      <c r="K12" s="272"/>
    </row>
    <row r="13" spans="2:11" s="1" customFormat="1" ht="15" customHeight="1">
      <c r="B13" s="275"/>
      <c r="C13" s="276"/>
      <c r="D13" s="277" t="s">
        <v>624</v>
      </c>
      <c r="E13" s="274"/>
      <c r="F13" s="274"/>
      <c r="G13" s="274"/>
      <c r="H13" s="274"/>
      <c r="I13" s="274"/>
      <c r="J13" s="274"/>
      <c r="K13" s="272"/>
    </row>
    <row r="14" spans="2:11" s="1" customFormat="1" ht="12.75" customHeight="1">
      <c r="B14" s="275"/>
      <c r="C14" s="276"/>
      <c r="D14" s="276"/>
      <c r="E14" s="276"/>
      <c r="F14" s="276"/>
      <c r="G14" s="276"/>
      <c r="H14" s="276"/>
      <c r="I14" s="276"/>
      <c r="J14" s="276"/>
      <c r="K14" s="272"/>
    </row>
    <row r="15" spans="2:11" s="1" customFormat="1" ht="15" customHeight="1">
      <c r="B15" s="275"/>
      <c r="C15" s="276"/>
      <c r="D15" s="394" t="s">
        <v>625</v>
      </c>
      <c r="E15" s="394"/>
      <c r="F15" s="394"/>
      <c r="G15" s="394"/>
      <c r="H15" s="394"/>
      <c r="I15" s="394"/>
      <c r="J15" s="394"/>
      <c r="K15" s="272"/>
    </row>
    <row r="16" spans="2:11" s="1" customFormat="1" ht="15" customHeight="1">
      <c r="B16" s="275"/>
      <c r="C16" s="276"/>
      <c r="D16" s="394" t="s">
        <v>626</v>
      </c>
      <c r="E16" s="394"/>
      <c r="F16" s="394"/>
      <c r="G16" s="394"/>
      <c r="H16" s="394"/>
      <c r="I16" s="394"/>
      <c r="J16" s="394"/>
      <c r="K16" s="272"/>
    </row>
    <row r="17" spans="2:11" s="1" customFormat="1" ht="15" customHeight="1">
      <c r="B17" s="275"/>
      <c r="C17" s="276"/>
      <c r="D17" s="394" t="s">
        <v>627</v>
      </c>
      <c r="E17" s="394"/>
      <c r="F17" s="394"/>
      <c r="G17" s="394"/>
      <c r="H17" s="394"/>
      <c r="I17" s="394"/>
      <c r="J17" s="394"/>
      <c r="K17" s="272"/>
    </row>
    <row r="18" spans="2:11" s="1" customFormat="1" ht="15" customHeight="1">
      <c r="B18" s="275"/>
      <c r="C18" s="276"/>
      <c r="D18" s="276"/>
      <c r="E18" s="278" t="s">
        <v>80</v>
      </c>
      <c r="F18" s="394" t="s">
        <v>628</v>
      </c>
      <c r="G18" s="394"/>
      <c r="H18" s="394"/>
      <c r="I18" s="394"/>
      <c r="J18" s="394"/>
      <c r="K18" s="272"/>
    </row>
    <row r="19" spans="2:11" s="1" customFormat="1" ht="15" customHeight="1">
      <c r="B19" s="275"/>
      <c r="C19" s="276"/>
      <c r="D19" s="276"/>
      <c r="E19" s="278" t="s">
        <v>629</v>
      </c>
      <c r="F19" s="394" t="s">
        <v>630</v>
      </c>
      <c r="G19" s="394"/>
      <c r="H19" s="394"/>
      <c r="I19" s="394"/>
      <c r="J19" s="394"/>
      <c r="K19" s="272"/>
    </row>
    <row r="20" spans="2:11" s="1" customFormat="1" ht="15" customHeight="1">
      <c r="B20" s="275"/>
      <c r="C20" s="276"/>
      <c r="D20" s="276"/>
      <c r="E20" s="278" t="s">
        <v>631</v>
      </c>
      <c r="F20" s="394" t="s">
        <v>632</v>
      </c>
      <c r="G20" s="394"/>
      <c r="H20" s="394"/>
      <c r="I20" s="394"/>
      <c r="J20" s="394"/>
      <c r="K20" s="272"/>
    </row>
    <row r="21" spans="2:11" s="1" customFormat="1" ht="15" customHeight="1">
      <c r="B21" s="275"/>
      <c r="C21" s="276"/>
      <c r="D21" s="276"/>
      <c r="E21" s="278" t="s">
        <v>633</v>
      </c>
      <c r="F21" s="394" t="s">
        <v>634</v>
      </c>
      <c r="G21" s="394"/>
      <c r="H21" s="394"/>
      <c r="I21" s="394"/>
      <c r="J21" s="394"/>
      <c r="K21" s="272"/>
    </row>
    <row r="22" spans="2:11" s="1" customFormat="1" ht="15" customHeight="1">
      <c r="B22" s="275"/>
      <c r="C22" s="276"/>
      <c r="D22" s="276"/>
      <c r="E22" s="278" t="s">
        <v>635</v>
      </c>
      <c r="F22" s="394" t="s">
        <v>636</v>
      </c>
      <c r="G22" s="394"/>
      <c r="H22" s="394"/>
      <c r="I22" s="394"/>
      <c r="J22" s="394"/>
      <c r="K22" s="272"/>
    </row>
    <row r="23" spans="2:11" s="1" customFormat="1" ht="15" customHeight="1">
      <c r="B23" s="275"/>
      <c r="C23" s="276"/>
      <c r="D23" s="276"/>
      <c r="E23" s="278" t="s">
        <v>637</v>
      </c>
      <c r="F23" s="394" t="s">
        <v>638</v>
      </c>
      <c r="G23" s="394"/>
      <c r="H23" s="394"/>
      <c r="I23" s="394"/>
      <c r="J23" s="394"/>
      <c r="K23" s="272"/>
    </row>
    <row r="24" spans="2:11" s="1" customFormat="1" ht="12.75" customHeight="1">
      <c r="B24" s="275"/>
      <c r="C24" s="276"/>
      <c r="D24" s="276"/>
      <c r="E24" s="276"/>
      <c r="F24" s="276"/>
      <c r="G24" s="276"/>
      <c r="H24" s="276"/>
      <c r="I24" s="276"/>
      <c r="J24" s="276"/>
      <c r="K24" s="272"/>
    </row>
    <row r="25" spans="2:11" s="1" customFormat="1" ht="15" customHeight="1">
      <c r="B25" s="275"/>
      <c r="C25" s="394" t="s">
        <v>639</v>
      </c>
      <c r="D25" s="394"/>
      <c r="E25" s="394"/>
      <c r="F25" s="394"/>
      <c r="G25" s="394"/>
      <c r="H25" s="394"/>
      <c r="I25" s="394"/>
      <c r="J25" s="394"/>
      <c r="K25" s="272"/>
    </row>
    <row r="26" spans="2:11" s="1" customFormat="1" ht="15" customHeight="1">
      <c r="B26" s="275"/>
      <c r="C26" s="394" t="s">
        <v>640</v>
      </c>
      <c r="D26" s="394"/>
      <c r="E26" s="394"/>
      <c r="F26" s="394"/>
      <c r="G26" s="394"/>
      <c r="H26" s="394"/>
      <c r="I26" s="394"/>
      <c r="J26" s="394"/>
      <c r="K26" s="272"/>
    </row>
    <row r="27" spans="2:11" s="1" customFormat="1" ht="15" customHeight="1">
      <c r="B27" s="275"/>
      <c r="C27" s="274"/>
      <c r="D27" s="394" t="s">
        <v>641</v>
      </c>
      <c r="E27" s="394"/>
      <c r="F27" s="394"/>
      <c r="G27" s="394"/>
      <c r="H27" s="394"/>
      <c r="I27" s="394"/>
      <c r="J27" s="394"/>
      <c r="K27" s="272"/>
    </row>
    <row r="28" spans="2:11" s="1" customFormat="1" ht="15" customHeight="1">
      <c r="B28" s="275"/>
      <c r="C28" s="276"/>
      <c r="D28" s="394" t="s">
        <v>642</v>
      </c>
      <c r="E28" s="394"/>
      <c r="F28" s="394"/>
      <c r="G28" s="394"/>
      <c r="H28" s="394"/>
      <c r="I28" s="394"/>
      <c r="J28" s="394"/>
      <c r="K28" s="272"/>
    </row>
    <row r="29" spans="2:11" s="1" customFormat="1" ht="12.75" customHeight="1">
      <c r="B29" s="275"/>
      <c r="C29" s="276"/>
      <c r="D29" s="276"/>
      <c r="E29" s="276"/>
      <c r="F29" s="276"/>
      <c r="G29" s="276"/>
      <c r="H29" s="276"/>
      <c r="I29" s="276"/>
      <c r="J29" s="276"/>
      <c r="K29" s="272"/>
    </row>
    <row r="30" spans="2:11" s="1" customFormat="1" ht="15" customHeight="1">
      <c r="B30" s="275"/>
      <c r="C30" s="276"/>
      <c r="D30" s="394" t="s">
        <v>643</v>
      </c>
      <c r="E30" s="394"/>
      <c r="F30" s="394"/>
      <c r="G30" s="394"/>
      <c r="H30" s="394"/>
      <c r="I30" s="394"/>
      <c r="J30" s="394"/>
      <c r="K30" s="272"/>
    </row>
    <row r="31" spans="2:11" s="1" customFormat="1" ht="15" customHeight="1">
      <c r="B31" s="275"/>
      <c r="C31" s="276"/>
      <c r="D31" s="394" t="s">
        <v>644</v>
      </c>
      <c r="E31" s="394"/>
      <c r="F31" s="394"/>
      <c r="G31" s="394"/>
      <c r="H31" s="394"/>
      <c r="I31" s="394"/>
      <c r="J31" s="394"/>
      <c r="K31" s="272"/>
    </row>
    <row r="32" spans="2:11" s="1" customFormat="1" ht="12.75" customHeight="1">
      <c r="B32" s="275"/>
      <c r="C32" s="276"/>
      <c r="D32" s="276"/>
      <c r="E32" s="276"/>
      <c r="F32" s="276"/>
      <c r="G32" s="276"/>
      <c r="H32" s="276"/>
      <c r="I32" s="276"/>
      <c r="J32" s="276"/>
      <c r="K32" s="272"/>
    </row>
    <row r="33" spans="2:11" s="1" customFormat="1" ht="15" customHeight="1">
      <c r="B33" s="275"/>
      <c r="C33" s="276"/>
      <c r="D33" s="394" t="s">
        <v>645</v>
      </c>
      <c r="E33" s="394"/>
      <c r="F33" s="394"/>
      <c r="G33" s="394"/>
      <c r="H33" s="394"/>
      <c r="I33" s="394"/>
      <c r="J33" s="394"/>
      <c r="K33" s="272"/>
    </row>
    <row r="34" spans="2:11" s="1" customFormat="1" ht="15" customHeight="1">
      <c r="B34" s="275"/>
      <c r="C34" s="276"/>
      <c r="D34" s="394" t="s">
        <v>646</v>
      </c>
      <c r="E34" s="394"/>
      <c r="F34" s="394"/>
      <c r="G34" s="394"/>
      <c r="H34" s="394"/>
      <c r="I34" s="394"/>
      <c r="J34" s="394"/>
      <c r="K34" s="272"/>
    </row>
    <row r="35" spans="2:11" s="1" customFormat="1" ht="15" customHeight="1">
      <c r="B35" s="275"/>
      <c r="C35" s="276"/>
      <c r="D35" s="394" t="s">
        <v>647</v>
      </c>
      <c r="E35" s="394"/>
      <c r="F35" s="394"/>
      <c r="G35" s="394"/>
      <c r="H35" s="394"/>
      <c r="I35" s="394"/>
      <c r="J35" s="394"/>
      <c r="K35" s="272"/>
    </row>
    <row r="36" spans="2:11" s="1" customFormat="1" ht="15" customHeight="1">
      <c r="B36" s="275"/>
      <c r="C36" s="276"/>
      <c r="D36" s="274"/>
      <c r="E36" s="277" t="s">
        <v>120</v>
      </c>
      <c r="F36" s="274"/>
      <c r="G36" s="394" t="s">
        <v>648</v>
      </c>
      <c r="H36" s="394"/>
      <c r="I36" s="394"/>
      <c r="J36" s="394"/>
      <c r="K36" s="272"/>
    </row>
    <row r="37" spans="2:11" s="1" customFormat="1" ht="30.75" customHeight="1">
      <c r="B37" s="275"/>
      <c r="C37" s="276"/>
      <c r="D37" s="274"/>
      <c r="E37" s="277" t="s">
        <v>649</v>
      </c>
      <c r="F37" s="274"/>
      <c r="G37" s="394" t="s">
        <v>650</v>
      </c>
      <c r="H37" s="394"/>
      <c r="I37" s="394"/>
      <c r="J37" s="394"/>
      <c r="K37" s="272"/>
    </row>
    <row r="38" spans="2:11" s="1" customFormat="1" ht="15" customHeight="1">
      <c r="B38" s="275"/>
      <c r="C38" s="276"/>
      <c r="D38" s="274"/>
      <c r="E38" s="277" t="s">
        <v>54</v>
      </c>
      <c r="F38" s="274"/>
      <c r="G38" s="394" t="s">
        <v>651</v>
      </c>
      <c r="H38" s="394"/>
      <c r="I38" s="394"/>
      <c r="J38" s="394"/>
      <c r="K38" s="272"/>
    </row>
    <row r="39" spans="2:11" s="1" customFormat="1" ht="15" customHeight="1">
      <c r="B39" s="275"/>
      <c r="C39" s="276"/>
      <c r="D39" s="274"/>
      <c r="E39" s="277" t="s">
        <v>55</v>
      </c>
      <c r="F39" s="274"/>
      <c r="G39" s="394" t="s">
        <v>652</v>
      </c>
      <c r="H39" s="394"/>
      <c r="I39" s="394"/>
      <c r="J39" s="394"/>
      <c r="K39" s="272"/>
    </row>
    <row r="40" spans="2:11" s="1" customFormat="1" ht="15" customHeight="1">
      <c r="B40" s="275"/>
      <c r="C40" s="276"/>
      <c r="D40" s="274"/>
      <c r="E40" s="277" t="s">
        <v>121</v>
      </c>
      <c r="F40" s="274"/>
      <c r="G40" s="394" t="s">
        <v>653</v>
      </c>
      <c r="H40" s="394"/>
      <c r="I40" s="394"/>
      <c r="J40" s="394"/>
      <c r="K40" s="272"/>
    </row>
    <row r="41" spans="2:11" s="1" customFormat="1" ht="15" customHeight="1">
      <c r="B41" s="275"/>
      <c r="C41" s="276"/>
      <c r="D41" s="274"/>
      <c r="E41" s="277" t="s">
        <v>122</v>
      </c>
      <c r="F41" s="274"/>
      <c r="G41" s="394" t="s">
        <v>654</v>
      </c>
      <c r="H41" s="394"/>
      <c r="I41" s="394"/>
      <c r="J41" s="394"/>
      <c r="K41" s="272"/>
    </row>
    <row r="42" spans="2:11" s="1" customFormat="1" ht="15" customHeight="1">
      <c r="B42" s="275"/>
      <c r="C42" s="276"/>
      <c r="D42" s="274"/>
      <c r="E42" s="277" t="s">
        <v>655</v>
      </c>
      <c r="F42" s="274"/>
      <c r="G42" s="394" t="s">
        <v>656</v>
      </c>
      <c r="H42" s="394"/>
      <c r="I42" s="394"/>
      <c r="J42" s="394"/>
      <c r="K42" s="272"/>
    </row>
    <row r="43" spans="2:11" s="1" customFormat="1" ht="15" customHeight="1">
      <c r="B43" s="275"/>
      <c r="C43" s="276"/>
      <c r="D43" s="274"/>
      <c r="E43" s="277"/>
      <c r="F43" s="274"/>
      <c r="G43" s="394" t="s">
        <v>657</v>
      </c>
      <c r="H43" s="394"/>
      <c r="I43" s="394"/>
      <c r="J43" s="394"/>
      <c r="K43" s="272"/>
    </row>
    <row r="44" spans="2:11" s="1" customFormat="1" ht="15" customHeight="1">
      <c r="B44" s="275"/>
      <c r="C44" s="276"/>
      <c r="D44" s="274"/>
      <c r="E44" s="277" t="s">
        <v>658</v>
      </c>
      <c r="F44" s="274"/>
      <c r="G44" s="394" t="s">
        <v>659</v>
      </c>
      <c r="H44" s="394"/>
      <c r="I44" s="394"/>
      <c r="J44" s="394"/>
      <c r="K44" s="272"/>
    </row>
    <row r="45" spans="2:11" s="1" customFormat="1" ht="15" customHeight="1">
      <c r="B45" s="275"/>
      <c r="C45" s="276"/>
      <c r="D45" s="274"/>
      <c r="E45" s="277" t="s">
        <v>124</v>
      </c>
      <c r="F45" s="274"/>
      <c r="G45" s="394" t="s">
        <v>660</v>
      </c>
      <c r="H45" s="394"/>
      <c r="I45" s="394"/>
      <c r="J45" s="394"/>
      <c r="K45" s="272"/>
    </row>
    <row r="46" spans="2:11" s="1" customFormat="1" ht="12.75" customHeight="1">
      <c r="B46" s="275"/>
      <c r="C46" s="276"/>
      <c r="D46" s="274"/>
      <c r="E46" s="274"/>
      <c r="F46" s="274"/>
      <c r="G46" s="274"/>
      <c r="H46" s="274"/>
      <c r="I46" s="274"/>
      <c r="J46" s="274"/>
      <c r="K46" s="272"/>
    </row>
    <row r="47" spans="2:11" s="1" customFormat="1" ht="15" customHeight="1">
      <c r="B47" s="275"/>
      <c r="C47" s="276"/>
      <c r="D47" s="394" t="s">
        <v>661</v>
      </c>
      <c r="E47" s="394"/>
      <c r="F47" s="394"/>
      <c r="G47" s="394"/>
      <c r="H47" s="394"/>
      <c r="I47" s="394"/>
      <c r="J47" s="394"/>
      <c r="K47" s="272"/>
    </row>
    <row r="48" spans="2:11" s="1" customFormat="1" ht="15" customHeight="1">
      <c r="B48" s="275"/>
      <c r="C48" s="276"/>
      <c r="D48" s="276"/>
      <c r="E48" s="394" t="s">
        <v>662</v>
      </c>
      <c r="F48" s="394"/>
      <c r="G48" s="394"/>
      <c r="H48" s="394"/>
      <c r="I48" s="394"/>
      <c r="J48" s="394"/>
      <c r="K48" s="272"/>
    </row>
    <row r="49" spans="2:11" s="1" customFormat="1" ht="15" customHeight="1">
      <c r="B49" s="275"/>
      <c r="C49" s="276"/>
      <c r="D49" s="276"/>
      <c r="E49" s="394" t="s">
        <v>663</v>
      </c>
      <c r="F49" s="394"/>
      <c r="G49" s="394"/>
      <c r="H49" s="394"/>
      <c r="I49" s="394"/>
      <c r="J49" s="394"/>
      <c r="K49" s="272"/>
    </row>
    <row r="50" spans="2:11" s="1" customFormat="1" ht="15" customHeight="1">
      <c r="B50" s="275"/>
      <c r="C50" s="276"/>
      <c r="D50" s="276"/>
      <c r="E50" s="394" t="s">
        <v>664</v>
      </c>
      <c r="F50" s="394"/>
      <c r="G50" s="394"/>
      <c r="H50" s="394"/>
      <c r="I50" s="394"/>
      <c r="J50" s="394"/>
      <c r="K50" s="272"/>
    </row>
    <row r="51" spans="2:11" s="1" customFormat="1" ht="15" customHeight="1">
      <c r="B51" s="275"/>
      <c r="C51" s="276"/>
      <c r="D51" s="394" t="s">
        <v>665</v>
      </c>
      <c r="E51" s="394"/>
      <c r="F51" s="394"/>
      <c r="G51" s="394"/>
      <c r="H51" s="394"/>
      <c r="I51" s="394"/>
      <c r="J51" s="394"/>
      <c r="K51" s="272"/>
    </row>
    <row r="52" spans="2:11" s="1" customFormat="1" ht="25.5" customHeight="1">
      <c r="B52" s="271"/>
      <c r="C52" s="395" t="s">
        <v>666</v>
      </c>
      <c r="D52" s="395"/>
      <c r="E52" s="395"/>
      <c r="F52" s="395"/>
      <c r="G52" s="395"/>
      <c r="H52" s="395"/>
      <c r="I52" s="395"/>
      <c r="J52" s="395"/>
      <c r="K52" s="272"/>
    </row>
    <row r="53" spans="2:11" s="1" customFormat="1" ht="5.45" customHeight="1">
      <c r="B53" s="271"/>
      <c r="C53" s="273"/>
      <c r="D53" s="273"/>
      <c r="E53" s="273"/>
      <c r="F53" s="273"/>
      <c r="G53" s="273"/>
      <c r="H53" s="273"/>
      <c r="I53" s="273"/>
      <c r="J53" s="273"/>
      <c r="K53" s="272"/>
    </row>
    <row r="54" spans="2:11" s="1" customFormat="1" ht="15" customHeight="1">
      <c r="B54" s="271"/>
      <c r="C54" s="394" t="s">
        <v>667</v>
      </c>
      <c r="D54" s="394"/>
      <c r="E54" s="394"/>
      <c r="F54" s="394"/>
      <c r="G54" s="394"/>
      <c r="H54" s="394"/>
      <c r="I54" s="394"/>
      <c r="J54" s="394"/>
      <c r="K54" s="272"/>
    </row>
    <row r="55" spans="2:11" s="1" customFormat="1" ht="15" customHeight="1">
      <c r="B55" s="271"/>
      <c r="C55" s="394" t="s">
        <v>668</v>
      </c>
      <c r="D55" s="394"/>
      <c r="E55" s="394"/>
      <c r="F55" s="394"/>
      <c r="G55" s="394"/>
      <c r="H55" s="394"/>
      <c r="I55" s="394"/>
      <c r="J55" s="394"/>
      <c r="K55" s="272"/>
    </row>
    <row r="56" spans="2:11" s="1" customFormat="1" ht="12.75" customHeight="1">
      <c r="B56" s="271"/>
      <c r="C56" s="274"/>
      <c r="D56" s="274"/>
      <c r="E56" s="274"/>
      <c r="F56" s="274"/>
      <c r="G56" s="274"/>
      <c r="H56" s="274"/>
      <c r="I56" s="274"/>
      <c r="J56" s="274"/>
      <c r="K56" s="272"/>
    </row>
    <row r="57" spans="2:11" s="1" customFormat="1" ht="15" customHeight="1">
      <c r="B57" s="271"/>
      <c r="C57" s="394" t="s">
        <v>669</v>
      </c>
      <c r="D57" s="394"/>
      <c r="E57" s="394"/>
      <c r="F57" s="394"/>
      <c r="G57" s="394"/>
      <c r="H57" s="394"/>
      <c r="I57" s="394"/>
      <c r="J57" s="394"/>
      <c r="K57" s="272"/>
    </row>
    <row r="58" spans="2:11" s="1" customFormat="1" ht="15" customHeight="1">
      <c r="B58" s="271"/>
      <c r="C58" s="276"/>
      <c r="D58" s="394" t="s">
        <v>670</v>
      </c>
      <c r="E58" s="394"/>
      <c r="F58" s="394"/>
      <c r="G58" s="394"/>
      <c r="H58" s="394"/>
      <c r="I58" s="394"/>
      <c r="J58" s="394"/>
      <c r="K58" s="272"/>
    </row>
    <row r="59" spans="2:11" s="1" customFormat="1" ht="15" customHeight="1">
      <c r="B59" s="271"/>
      <c r="C59" s="276"/>
      <c r="D59" s="394" t="s">
        <v>671</v>
      </c>
      <c r="E59" s="394"/>
      <c r="F59" s="394"/>
      <c r="G59" s="394"/>
      <c r="H59" s="394"/>
      <c r="I59" s="394"/>
      <c r="J59" s="394"/>
      <c r="K59" s="272"/>
    </row>
    <row r="60" spans="2:11" s="1" customFormat="1" ht="15" customHeight="1">
      <c r="B60" s="271"/>
      <c r="C60" s="276"/>
      <c r="D60" s="394" t="s">
        <v>672</v>
      </c>
      <c r="E60" s="394"/>
      <c r="F60" s="394"/>
      <c r="G60" s="394"/>
      <c r="H60" s="394"/>
      <c r="I60" s="394"/>
      <c r="J60" s="394"/>
      <c r="K60" s="272"/>
    </row>
    <row r="61" spans="2:11" s="1" customFormat="1" ht="15" customHeight="1">
      <c r="B61" s="271"/>
      <c r="C61" s="276"/>
      <c r="D61" s="394" t="s">
        <v>673</v>
      </c>
      <c r="E61" s="394"/>
      <c r="F61" s="394"/>
      <c r="G61" s="394"/>
      <c r="H61" s="394"/>
      <c r="I61" s="394"/>
      <c r="J61" s="394"/>
      <c r="K61" s="272"/>
    </row>
    <row r="62" spans="2:11" s="1" customFormat="1" ht="15" customHeight="1">
      <c r="B62" s="271"/>
      <c r="C62" s="276"/>
      <c r="D62" s="396" t="s">
        <v>674</v>
      </c>
      <c r="E62" s="396"/>
      <c r="F62" s="396"/>
      <c r="G62" s="396"/>
      <c r="H62" s="396"/>
      <c r="I62" s="396"/>
      <c r="J62" s="396"/>
      <c r="K62" s="272"/>
    </row>
    <row r="63" spans="2:11" s="1" customFormat="1" ht="15" customHeight="1">
      <c r="B63" s="271"/>
      <c r="C63" s="276"/>
      <c r="D63" s="394" t="s">
        <v>675</v>
      </c>
      <c r="E63" s="394"/>
      <c r="F63" s="394"/>
      <c r="G63" s="394"/>
      <c r="H63" s="394"/>
      <c r="I63" s="394"/>
      <c r="J63" s="394"/>
      <c r="K63" s="272"/>
    </row>
    <row r="64" spans="2:11" s="1" customFormat="1" ht="12.75" customHeight="1">
      <c r="B64" s="271"/>
      <c r="C64" s="276"/>
      <c r="D64" s="276"/>
      <c r="E64" s="279"/>
      <c r="F64" s="276"/>
      <c r="G64" s="276"/>
      <c r="H64" s="276"/>
      <c r="I64" s="276"/>
      <c r="J64" s="276"/>
      <c r="K64" s="272"/>
    </row>
    <row r="65" spans="2:11" s="1" customFormat="1" ht="15" customHeight="1">
      <c r="B65" s="271"/>
      <c r="C65" s="276"/>
      <c r="D65" s="394" t="s">
        <v>676</v>
      </c>
      <c r="E65" s="394"/>
      <c r="F65" s="394"/>
      <c r="G65" s="394"/>
      <c r="H65" s="394"/>
      <c r="I65" s="394"/>
      <c r="J65" s="394"/>
      <c r="K65" s="272"/>
    </row>
    <row r="66" spans="2:11" s="1" customFormat="1" ht="15" customHeight="1">
      <c r="B66" s="271"/>
      <c r="C66" s="276"/>
      <c r="D66" s="396" t="s">
        <v>677</v>
      </c>
      <c r="E66" s="396"/>
      <c r="F66" s="396"/>
      <c r="G66" s="396"/>
      <c r="H66" s="396"/>
      <c r="I66" s="396"/>
      <c r="J66" s="396"/>
      <c r="K66" s="272"/>
    </row>
    <row r="67" spans="2:11" s="1" customFormat="1" ht="15" customHeight="1">
      <c r="B67" s="271"/>
      <c r="C67" s="276"/>
      <c r="D67" s="394" t="s">
        <v>678</v>
      </c>
      <c r="E67" s="394"/>
      <c r="F67" s="394"/>
      <c r="G67" s="394"/>
      <c r="H67" s="394"/>
      <c r="I67" s="394"/>
      <c r="J67" s="394"/>
      <c r="K67" s="272"/>
    </row>
    <row r="68" spans="2:11" s="1" customFormat="1" ht="15" customHeight="1">
      <c r="B68" s="271"/>
      <c r="C68" s="276"/>
      <c r="D68" s="394" t="s">
        <v>679</v>
      </c>
      <c r="E68" s="394"/>
      <c r="F68" s="394"/>
      <c r="G68" s="394"/>
      <c r="H68" s="394"/>
      <c r="I68" s="394"/>
      <c r="J68" s="394"/>
      <c r="K68" s="272"/>
    </row>
    <row r="69" spans="2:11" s="1" customFormat="1" ht="15" customHeight="1">
      <c r="B69" s="271"/>
      <c r="C69" s="276"/>
      <c r="D69" s="394" t="s">
        <v>680</v>
      </c>
      <c r="E69" s="394"/>
      <c r="F69" s="394"/>
      <c r="G69" s="394"/>
      <c r="H69" s="394"/>
      <c r="I69" s="394"/>
      <c r="J69" s="394"/>
      <c r="K69" s="272"/>
    </row>
    <row r="70" spans="2:11" s="1" customFormat="1" ht="15" customHeight="1">
      <c r="B70" s="271"/>
      <c r="C70" s="276"/>
      <c r="D70" s="394" t="s">
        <v>681</v>
      </c>
      <c r="E70" s="394"/>
      <c r="F70" s="394"/>
      <c r="G70" s="394"/>
      <c r="H70" s="394"/>
      <c r="I70" s="394"/>
      <c r="J70" s="394"/>
      <c r="K70" s="272"/>
    </row>
    <row r="71" spans="2:11" s="1" customFormat="1" ht="12.75" customHeight="1">
      <c r="B71" s="280"/>
      <c r="C71" s="281"/>
      <c r="D71" s="281"/>
      <c r="E71" s="281"/>
      <c r="F71" s="281"/>
      <c r="G71" s="281"/>
      <c r="H71" s="281"/>
      <c r="I71" s="281"/>
      <c r="J71" s="281"/>
      <c r="K71" s="282"/>
    </row>
    <row r="72" spans="2:11" s="1" customFormat="1" ht="18.75" customHeight="1">
      <c r="B72" s="283"/>
      <c r="C72" s="283"/>
      <c r="D72" s="283"/>
      <c r="E72" s="283"/>
      <c r="F72" s="283"/>
      <c r="G72" s="283"/>
      <c r="H72" s="283"/>
      <c r="I72" s="283"/>
      <c r="J72" s="283"/>
      <c r="K72" s="284"/>
    </row>
    <row r="73" spans="2:11" s="1" customFormat="1" ht="18.75" customHeight="1">
      <c r="B73" s="284"/>
      <c r="C73" s="284"/>
      <c r="D73" s="284"/>
      <c r="E73" s="284"/>
      <c r="F73" s="284"/>
      <c r="G73" s="284"/>
      <c r="H73" s="284"/>
      <c r="I73" s="284"/>
      <c r="J73" s="284"/>
      <c r="K73" s="284"/>
    </row>
    <row r="74" spans="2:11" s="1" customFormat="1" ht="7.5" customHeight="1">
      <c r="B74" s="285"/>
      <c r="C74" s="286"/>
      <c r="D74" s="286"/>
      <c r="E74" s="286"/>
      <c r="F74" s="286"/>
      <c r="G74" s="286"/>
      <c r="H74" s="286"/>
      <c r="I74" s="286"/>
      <c r="J74" s="286"/>
      <c r="K74" s="287"/>
    </row>
    <row r="75" spans="2:11" s="1" customFormat="1" ht="45.2" customHeight="1">
      <c r="B75" s="288"/>
      <c r="C75" s="397" t="s">
        <v>682</v>
      </c>
      <c r="D75" s="397"/>
      <c r="E75" s="397"/>
      <c r="F75" s="397"/>
      <c r="G75" s="397"/>
      <c r="H75" s="397"/>
      <c r="I75" s="397"/>
      <c r="J75" s="397"/>
      <c r="K75" s="289"/>
    </row>
    <row r="76" spans="2:11" s="1" customFormat="1" ht="17.25" customHeight="1">
      <c r="B76" s="288"/>
      <c r="C76" s="290" t="s">
        <v>683</v>
      </c>
      <c r="D76" s="290"/>
      <c r="E76" s="290"/>
      <c r="F76" s="290" t="s">
        <v>684</v>
      </c>
      <c r="G76" s="291"/>
      <c r="H76" s="290" t="s">
        <v>55</v>
      </c>
      <c r="I76" s="290" t="s">
        <v>58</v>
      </c>
      <c r="J76" s="290" t="s">
        <v>685</v>
      </c>
      <c r="K76" s="289"/>
    </row>
    <row r="77" spans="2:11" s="1" customFormat="1" ht="17.25" customHeight="1">
      <c r="B77" s="288"/>
      <c r="C77" s="292" t="s">
        <v>686</v>
      </c>
      <c r="D77" s="292"/>
      <c r="E77" s="292"/>
      <c r="F77" s="293" t="s">
        <v>687</v>
      </c>
      <c r="G77" s="294"/>
      <c r="H77" s="292"/>
      <c r="I77" s="292"/>
      <c r="J77" s="292" t="s">
        <v>688</v>
      </c>
      <c r="K77" s="289"/>
    </row>
    <row r="78" spans="2:11" s="1" customFormat="1" ht="5.45" customHeight="1">
      <c r="B78" s="288"/>
      <c r="C78" s="295"/>
      <c r="D78" s="295"/>
      <c r="E78" s="295"/>
      <c r="F78" s="295"/>
      <c r="G78" s="296"/>
      <c r="H78" s="295"/>
      <c r="I78" s="295"/>
      <c r="J78" s="295"/>
      <c r="K78" s="289"/>
    </row>
    <row r="79" spans="2:11" s="1" customFormat="1" ht="15" customHeight="1">
      <c r="B79" s="288"/>
      <c r="C79" s="277" t="s">
        <v>54</v>
      </c>
      <c r="D79" s="295"/>
      <c r="E79" s="295"/>
      <c r="F79" s="297" t="s">
        <v>689</v>
      </c>
      <c r="G79" s="296"/>
      <c r="H79" s="277" t="s">
        <v>690</v>
      </c>
      <c r="I79" s="277" t="s">
        <v>691</v>
      </c>
      <c r="J79" s="277">
        <v>20</v>
      </c>
      <c r="K79" s="289"/>
    </row>
    <row r="80" spans="2:11" s="1" customFormat="1" ht="15" customHeight="1">
      <c r="B80" s="288"/>
      <c r="C80" s="277" t="s">
        <v>692</v>
      </c>
      <c r="D80" s="277"/>
      <c r="E80" s="277"/>
      <c r="F80" s="297" t="s">
        <v>689</v>
      </c>
      <c r="G80" s="296"/>
      <c r="H80" s="277" t="s">
        <v>693</v>
      </c>
      <c r="I80" s="277" t="s">
        <v>691</v>
      </c>
      <c r="J80" s="277">
        <v>120</v>
      </c>
      <c r="K80" s="289"/>
    </row>
    <row r="81" spans="2:11" s="1" customFormat="1" ht="15" customHeight="1">
      <c r="B81" s="298"/>
      <c r="C81" s="277" t="s">
        <v>694</v>
      </c>
      <c r="D81" s="277"/>
      <c r="E81" s="277"/>
      <c r="F81" s="297" t="s">
        <v>695</v>
      </c>
      <c r="G81" s="296"/>
      <c r="H81" s="277" t="s">
        <v>696</v>
      </c>
      <c r="I81" s="277" t="s">
        <v>691</v>
      </c>
      <c r="J81" s="277">
        <v>50</v>
      </c>
      <c r="K81" s="289"/>
    </row>
    <row r="82" spans="2:11" s="1" customFormat="1" ht="15" customHeight="1">
      <c r="B82" s="298"/>
      <c r="C82" s="277" t="s">
        <v>697</v>
      </c>
      <c r="D82" s="277"/>
      <c r="E82" s="277"/>
      <c r="F82" s="297" t="s">
        <v>689</v>
      </c>
      <c r="G82" s="296"/>
      <c r="H82" s="277" t="s">
        <v>698</v>
      </c>
      <c r="I82" s="277" t="s">
        <v>699</v>
      </c>
      <c r="J82" s="277"/>
      <c r="K82" s="289"/>
    </row>
    <row r="83" spans="2:11" s="1" customFormat="1" ht="15" customHeight="1">
      <c r="B83" s="298"/>
      <c r="C83" s="299" t="s">
        <v>700</v>
      </c>
      <c r="D83" s="299"/>
      <c r="E83" s="299"/>
      <c r="F83" s="300" t="s">
        <v>695</v>
      </c>
      <c r="G83" s="299"/>
      <c r="H83" s="299" t="s">
        <v>701</v>
      </c>
      <c r="I83" s="299" t="s">
        <v>691</v>
      </c>
      <c r="J83" s="299">
        <v>15</v>
      </c>
      <c r="K83" s="289"/>
    </row>
    <row r="84" spans="2:11" s="1" customFormat="1" ht="15" customHeight="1">
      <c r="B84" s="298"/>
      <c r="C84" s="299" t="s">
        <v>702</v>
      </c>
      <c r="D84" s="299"/>
      <c r="E84" s="299"/>
      <c r="F84" s="300" t="s">
        <v>695</v>
      </c>
      <c r="G84" s="299"/>
      <c r="H84" s="299" t="s">
        <v>703</v>
      </c>
      <c r="I84" s="299" t="s">
        <v>691</v>
      </c>
      <c r="J84" s="299">
        <v>15</v>
      </c>
      <c r="K84" s="289"/>
    </row>
    <row r="85" spans="2:11" s="1" customFormat="1" ht="15" customHeight="1">
      <c r="B85" s="298"/>
      <c r="C85" s="299" t="s">
        <v>704</v>
      </c>
      <c r="D85" s="299"/>
      <c r="E85" s="299"/>
      <c r="F85" s="300" t="s">
        <v>695</v>
      </c>
      <c r="G85" s="299"/>
      <c r="H85" s="299" t="s">
        <v>705</v>
      </c>
      <c r="I85" s="299" t="s">
        <v>691</v>
      </c>
      <c r="J85" s="299">
        <v>20</v>
      </c>
      <c r="K85" s="289"/>
    </row>
    <row r="86" spans="2:11" s="1" customFormat="1" ht="15" customHeight="1">
      <c r="B86" s="298"/>
      <c r="C86" s="299" t="s">
        <v>706</v>
      </c>
      <c r="D86" s="299"/>
      <c r="E86" s="299"/>
      <c r="F86" s="300" t="s">
        <v>695</v>
      </c>
      <c r="G86" s="299"/>
      <c r="H86" s="299" t="s">
        <v>707</v>
      </c>
      <c r="I86" s="299" t="s">
        <v>691</v>
      </c>
      <c r="J86" s="299">
        <v>20</v>
      </c>
      <c r="K86" s="289"/>
    </row>
    <row r="87" spans="2:11" s="1" customFormat="1" ht="15" customHeight="1">
      <c r="B87" s="298"/>
      <c r="C87" s="277" t="s">
        <v>708</v>
      </c>
      <c r="D87" s="277"/>
      <c r="E87" s="277"/>
      <c r="F87" s="297" t="s">
        <v>695</v>
      </c>
      <c r="G87" s="296"/>
      <c r="H87" s="277" t="s">
        <v>709</v>
      </c>
      <c r="I87" s="277" t="s">
        <v>691</v>
      </c>
      <c r="J87" s="277">
        <v>50</v>
      </c>
      <c r="K87" s="289"/>
    </row>
    <row r="88" spans="2:11" s="1" customFormat="1" ht="15" customHeight="1">
      <c r="B88" s="298"/>
      <c r="C88" s="277" t="s">
        <v>710</v>
      </c>
      <c r="D88" s="277"/>
      <c r="E88" s="277"/>
      <c r="F88" s="297" t="s">
        <v>695</v>
      </c>
      <c r="G88" s="296"/>
      <c r="H88" s="277" t="s">
        <v>711</v>
      </c>
      <c r="I88" s="277" t="s">
        <v>691</v>
      </c>
      <c r="J88" s="277">
        <v>20</v>
      </c>
      <c r="K88" s="289"/>
    </row>
    <row r="89" spans="2:11" s="1" customFormat="1" ht="15" customHeight="1">
      <c r="B89" s="298"/>
      <c r="C89" s="277" t="s">
        <v>712</v>
      </c>
      <c r="D89" s="277"/>
      <c r="E89" s="277"/>
      <c r="F89" s="297" t="s">
        <v>695</v>
      </c>
      <c r="G89" s="296"/>
      <c r="H89" s="277" t="s">
        <v>713</v>
      </c>
      <c r="I89" s="277" t="s">
        <v>691</v>
      </c>
      <c r="J89" s="277">
        <v>20</v>
      </c>
      <c r="K89" s="289"/>
    </row>
    <row r="90" spans="2:11" s="1" customFormat="1" ht="15" customHeight="1">
      <c r="B90" s="298"/>
      <c r="C90" s="277" t="s">
        <v>714</v>
      </c>
      <c r="D90" s="277"/>
      <c r="E90" s="277"/>
      <c r="F90" s="297" t="s">
        <v>695</v>
      </c>
      <c r="G90" s="296"/>
      <c r="H90" s="277" t="s">
        <v>715</v>
      </c>
      <c r="I90" s="277" t="s">
        <v>691</v>
      </c>
      <c r="J90" s="277">
        <v>50</v>
      </c>
      <c r="K90" s="289"/>
    </row>
    <row r="91" spans="2:11" s="1" customFormat="1" ht="15" customHeight="1">
      <c r="B91" s="298"/>
      <c r="C91" s="277" t="s">
        <v>716</v>
      </c>
      <c r="D91" s="277"/>
      <c r="E91" s="277"/>
      <c r="F91" s="297" t="s">
        <v>695</v>
      </c>
      <c r="G91" s="296"/>
      <c r="H91" s="277" t="s">
        <v>716</v>
      </c>
      <c r="I91" s="277" t="s">
        <v>691</v>
      </c>
      <c r="J91" s="277">
        <v>50</v>
      </c>
      <c r="K91" s="289"/>
    </row>
    <row r="92" spans="2:11" s="1" customFormat="1" ht="15" customHeight="1">
      <c r="B92" s="298"/>
      <c r="C92" s="277" t="s">
        <v>717</v>
      </c>
      <c r="D92" s="277"/>
      <c r="E92" s="277"/>
      <c r="F92" s="297" t="s">
        <v>695</v>
      </c>
      <c r="G92" s="296"/>
      <c r="H92" s="277" t="s">
        <v>718</v>
      </c>
      <c r="I92" s="277" t="s">
        <v>691</v>
      </c>
      <c r="J92" s="277">
        <v>255</v>
      </c>
      <c r="K92" s="289"/>
    </row>
    <row r="93" spans="2:11" s="1" customFormat="1" ht="15" customHeight="1">
      <c r="B93" s="298"/>
      <c r="C93" s="277" t="s">
        <v>719</v>
      </c>
      <c r="D93" s="277"/>
      <c r="E93" s="277"/>
      <c r="F93" s="297" t="s">
        <v>689</v>
      </c>
      <c r="G93" s="296"/>
      <c r="H93" s="277" t="s">
        <v>720</v>
      </c>
      <c r="I93" s="277" t="s">
        <v>721</v>
      </c>
      <c r="J93" s="277"/>
      <c r="K93" s="289"/>
    </row>
    <row r="94" spans="2:11" s="1" customFormat="1" ht="15" customHeight="1">
      <c r="B94" s="298"/>
      <c r="C94" s="277" t="s">
        <v>722</v>
      </c>
      <c r="D94" s="277"/>
      <c r="E94" s="277"/>
      <c r="F94" s="297" t="s">
        <v>689</v>
      </c>
      <c r="G94" s="296"/>
      <c r="H94" s="277" t="s">
        <v>723</v>
      </c>
      <c r="I94" s="277" t="s">
        <v>724</v>
      </c>
      <c r="J94" s="277"/>
      <c r="K94" s="289"/>
    </row>
    <row r="95" spans="2:11" s="1" customFormat="1" ht="15" customHeight="1">
      <c r="B95" s="298"/>
      <c r="C95" s="277" t="s">
        <v>725</v>
      </c>
      <c r="D95" s="277"/>
      <c r="E95" s="277"/>
      <c r="F95" s="297" t="s">
        <v>689</v>
      </c>
      <c r="G95" s="296"/>
      <c r="H95" s="277" t="s">
        <v>725</v>
      </c>
      <c r="I95" s="277" t="s">
        <v>724</v>
      </c>
      <c r="J95" s="277"/>
      <c r="K95" s="289"/>
    </row>
    <row r="96" spans="2:11" s="1" customFormat="1" ht="15" customHeight="1">
      <c r="B96" s="298"/>
      <c r="C96" s="277" t="s">
        <v>39</v>
      </c>
      <c r="D96" s="277"/>
      <c r="E96" s="277"/>
      <c r="F96" s="297" t="s">
        <v>689</v>
      </c>
      <c r="G96" s="296"/>
      <c r="H96" s="277" t="s">
        <v>726</v>
      </c>
      <c r="I96" s="277" t="s">
        <v>724</v>
      </c>
      <c r="J96" s="277"/>
      <c r="K96" s="289"/>
    </row>
    <row r="97" spans="2:11" s="1" customFormat="1" ht="15" customHeight="1">
      <c r="B97" s="298"/>
      <c r="C97" s="277" t="s">
        <v>49</v>
      </c>
      <c r="D97" s="277"/>
      <c r="E97" s="277"/>
      <c r="F97" s="297" t="s">
        <v>689</v>
      </c>
      <c r="G97" s="296"/>
      <c r="H97" s="277" t="s">
        <v>727</v>
      </c>
      <c r="I97" s="277" t="s">
        <v>724</v>
      </c>
      <c r="J97" s="277"/>
      <c r="K97" s="289"/>
    </row>
    <row r="98" spans="2:11" s="1" customFormat="1" ht="15" customHeight="1">
      <c r="B98" s="301"/>
      <c r="C98" s="302"/>
      <c r="D98" s="302"/>
      <c r="E98" s="302"/>
      <c r="F98" s="302"/>
      <c r="G98" s="302"/>
      <c r="H98" s="302"/>
      <c r="I98" s="302"/>
      <c r="J98" s="302"/>
      <c r="K98" s="303"/>
    </row>
    <row r="99" spans="2:11" s="1" customFormat="1" ht="18.75" customHeight="1">
      <c r="B99" s="304"/>
      <c r="C99" s="305"/>
      <c r="D99" s="305"/>
      <c r="E99" s="305"/>
      <c r="F99" s="305"/>
      <c r="G99" s="305"/>
      <c r="H99" s="305"/>
      <c r="I99" s="305"/>
      <c r="J99" s="305"/>
      <c r="K99" s="304"/>
    </row>
    <row r="100" spans="2:11" s="1" customFormat="1" ht="18.75" customHeight="1">
      <c r="B100" s="284"/>
      <c r="C100" s="284"/>
      <c r="D100" s="284"/>
      <c r="E100" s="284"/>
      <c r="F100" s="284"/>
      <c r="G100" s="284"/>
      <c r="H100" s="284"/>
      <c r="I100" s="284"/>
      <c r="J100" s="284"/>
      <c r="K100" s="284"/>
    </row>
    <row r="101" spans="2:11" s="1" customFormat="1" ht="7.5" customHeight="1">
      <c r="B101" s="285"/>
      <c r="C101" s="286"/>
      <c r="D101" s="286"/>
      <c r="E101" s="286"/>
      <c r="F101" s="286"/>
      <c r="G101" s="286"/>
      <c r="H101" s="286"/>
      <c r="I101" s="286"/>
      <c r="J101" s="286"/>
      <c r="K101" s="287"/>
    </row>
    <row r="102" spans="2:11" s="1" customFormat="1" ht="45.2" customHeight="1">
      <c r="B102" s="288"/>
      <c r="C102" s="397" t="s">
        <v>728</v>
      </c>
      <c r="D102" s="397"/>
      <c r="E102" s="397"/>
      <c r="F102" s="397"/>
      <c r="G102" s="397"/>
      <c r="H102" s="397"/>
      <c r="I102" s="397"/>
      <c r="J102" s="397"/>
      <c r="K102" s="289"/>
    </row>
    <row r="103" spans="2:11" s="1" customFormat="1" ht="17.25" customHeight="1">
      <c r="B103" s="288"/>
      <c r="C103" s="290" t="s">
        <v>683</v>
      </c>
      <c r="D103" s="290"/>
      <c r="E103" s="290"/>
      <c r="F103" s="290" t="s">
        <v>684</v>
      </c>
      <c r="G103" s="291"/>
      <c r="H103" s="290" t="s">
        <v>55</v>
      </c>
      <c r="I103" s="290" t="s">
        <v>58</v>
      </c>
      <c r="J103" s="290" t="s">
        <v>685</v>
      </c>
      <c r="K103" s="289"/>
    </row>
    <row r="104" spans="2:11" s="1" customFormat="1" ht="17.25" customHeight="1">
      <c r="B104" s="288"/>
      <c r="C104" s="292" t="s">
        <v>686</v>
      </c>
      <c r="D104" s="292"/>
      <c r="E104" s="292"/>
      <c r="F104" s="293" t="s">
        <v>687</v>
      </c>
      <c r="G104" s="294"/>
      <c r="H104" s="292"/>
      <c r="I104" s="292"/>
      <c r="J104" s="292" t="s">
        <v>688</v>
      </c>
      <c r="K104" s="289"/>
    </row>
    <row r="105" spans="2:11" s="1" customFormat="1" ht="5.45" customHeight="1">
      <c r="B105" s="288"/>
      <c r="C105" s="290"/>
      <c r="D105" s="290"/>
      <c r="E105" s="290"/>
      <c r="F105" s="290"/>
      <c r="G105" s="306"/>
      <c r="H105" s="290"/>
      <c r="I105" s="290"/>
      <c r="J105" s="290"/>
      <c r="K105" s="289"/>
    </row>
    <row r="106" spans="2:11" s="1" customFormat="1" ht="15" customHeight="1">
      <c r="B106" s="288"/>
      <c r="C106" s="277" t="s">
        <v>54</v>
      </c>
      <c r="D106" s="295"/>
      <c r="E106" s="295"/>
      <c r="F106" s="297" t="s">
        <v>689</v>
      </c>
      <c r="G106" s="306"/>
      <c r="H106" s="277" t="s">
        <v>729</v>
      </c>
      <c r="I106" s="277" t="s">
        <v>691</v>
      </c>
      <c r="J106" s="277">
        <v>20</v>
      </c>
      <c r="K106" s="289"/>
    </row>
    <row r="107" spans="2:11" s="1" customFormat="1" ht="15" customHeight="1">
      <c r="B107" s="288"/>
      <c r="C107" s="277" t="s">
        <v>692</v>
      </c>
      <c r="D107" s="277"/>
      <c r="E107" s="277"/>
      <c r="F107" s="297" t="s">
        <v>689</v>
      </c>
      <c r="G107" s="277"/>
      <c r="H107" s="277" t="s">
        <v>729</v>
      </c>
      <c r="I107" s="277" t="s">
        <v>691</v>
      </c>
      <c r="J107" s="277">
        <v>120</v>
      </c>
      <c r="K107" s="289"/>
    </row>
    <row r="108" spans="2:11" s="1" customFormat="1" ht="15" customHeight="1">
      <c r="B108" s="298"/>
      <c r="C108" s="277" t="s">
        <v>694</v>
      </c>
      <c r="D108" s="277"/>
      <c r="E108" s="277"/>
      <c r="F108" s="297" t="s">
        <v>695</v>
      </c>
      <c r="G108" s="277"/>
      <c r="H108" s="277" t="s">
        <v>729</v>
      </c>
      <c r="I108" s="277" t="s">
        <v>691</v>
      </c>
      <c r="J108" s="277">
        <v>50</v>
      </c>
      <c r="K108" s="289"/>
    </row>
    <row r="109" spans="2:11" s="1" customFormat="1" ht="15" customHeight="1">
      <c r="B109" s="298"/>
      <c r="C109" s="277" t="s">
        <v>697</v>
      </c>
      <c r="D109" s="277"/>
      <c r="E109" s="277"/>
      <c r="F109" s="297" t="s">
        <v>689</v>
      </c>
      <c r="G109" s="277"/>
      <c r="H109" s="277" t="s">
        <v>729</v>
      </c>
      <c r="I109" s="277" t="s">
        <v>699</v>
      </c>
      <c r="J109" s="277"/>
      <c r="K109" s="289"/>
    </row>
    <row r="110" spans="2:11" s="1" customFormat="1" ht="15" customHeight="1">
      <c r="B110" s="298"/>
      <c r="C110" s="277" t="s">
        <v>708</v>
      </c>
      <c r="D110" s="277"/>
      <c r="E110" s="277"/>
      <c r="F110" s="297" t="s">
        <v>695</v>
      </c>
      <c r="G110" s="277"/>
      <c r="H110" s="277" t="s">
        <v>729</v>
      </c>
      <c r="I110" s="277" t="s">
        <v>691</v>
      </c>
      <c r="J110" s="277">
        <v>50</v>
      </c>
      <c r="K110" s="289"/>
    </row>
    <row r="111" spans="2:11" s="1" customFormat="1" ht="15" customHeight="1">
      <c r="B111" s="298"/>
      <c r="C111" s="277" t="s">
        <v>716</v>
      </c>
      <c r="D111" s="277"/>
      <c r="E111" s="277"/>
      <c r="F111" s="297" t="s">
        <v>695</v>
      </c>
      <c r="G111" s="277"/>
      <c r="H111" s="277" t="s">
        <v>729</v>
      </c>
      <c r="I111" s="277" t="s">
        <v>691</v>
      </c>
      <c r="J111" s="277">
        <v>50</v>
      </c>
      <c r="K111" s="289"/>
    </row>
    <row r="112" spans="2:11" s="1" customFormat="1" ht="15" customHeight="1">
      <c r="B112" s="298"/>
      <c r="C112" s="277" t="s">
        <v>714</v>
      </c>
      <c r="D112" s="277"/>
      <c r="E112" s="277"/>
      <c r="F112" s="297" t="s">
        <v>695</v>
      </c>
      <c r="G112" s="277"/>
      <c r="H112" s="277" t="s">
        <v>729</v>
      </c>
      <c r="I112" s="277" t="s">
        <v>691</v>
      </c>
      <c r="J112" s="277">
        <v>50</v>
      </c>
      <c r="K112" s="289"/>
    </row>
    <row r="113" spans="2:11" s="1" customFormat="1" ht="15" customHeight="1">
      <c r="B113" s="298"/>
      <c r="C113" s="277" t="s">
        <v>54</v>
      </c>
      <c r="D113" s="277"/>
      <c r="E113" s="277"/>
      <c r="F113" s="297" t="s">
        <v>689</v>
      </c>
      <c r="G113" s="277"/>
      <c r="H113" s="277" t="s">
        <v>730</v>
      </c>
      <c r="I113" s="277" t="s">
        <v>691</v>
      </c>
      <c r="J113" s="277">
        <v>20</v>
      </c>
      <c r="K113" s="289"/>
    </row>
    <row r="114" spans="2:11" s="1" customFormat="1" ht="15" customHeight="1">
      <c r="B114" s="298"/>
      <c r="C114" s="277" t="s">
        <v>731</v>
      </c>
      <c r="D114" s="277"/>
      <c r="E114" s="277"/>
      <c r="F114" s="297" t="s">
        <v>689</v>
      </c>
      <c r="G114" s="277"/>
      <c r="H114" s="277" t="s">
        <v>732</v>
      </c>
      <c r="I114" s="277" t="s">
        <v>691</v>
      </c>
      <c r="J114" s="277">
        <v>120</v>
      </c>
      <c r="K114" s="289"/>
    </row>
    <row r="115" spans="2:11" s="1" customFormat="1" ht="15" customHeight="1">
      <c r="B115" s="298"/>
      <c r="C115" s="277" t="s">
        <v>39</v>
      </c>
      <c r="D115" s="277"/>
      <c r="E115" s="277"/>
      <c r="F115" s="297" t="s">
        <v>689</v>
      </c>
      <c r="G115" s="277"/>
      <c r="H115" s="277" t="s">
        <v>733</v>
      </c>
      <c r="I115" s="277" t="s">
        <v>724</v>
      </c>
      <c r="J115" s="277"/>
      <c r="K115" s="289"/>
    </row>
    <row r="116" spans="2:11" s="1" customFormat="1" ht="15" customHeight="1">
      <c r="B116" s="298"/>
      <c r="C116" s="277" t="s">
        <v>49</v>
      </c>
      <c r="D116" s="277"/>
      <c r="E116" s="277"/>
      <c r="F116" s="297" t="s">
        <v>689</v>
      </c>
      <c r="G116" s="277"/>
      <c r="H116" s="277" t="s">
        <v>734</v>
      </c>
      <c r="I116" s="277" t="s">
        <v>724</v>
      </c>
      <c r="J116" s="277"/>
      <c r="K116" s="289"/>
    </row>
    <row r="117" spans="2:11" s="1" customFormat="1" ht="15" customHeight="1">
      <c r="B117" s="298"/>
      <c r="C117" s="277" t="s">
        <v>58</v>
      </c>
      <c r="D117" s="277"/>
      <c r="E117" s="277"/>
      <c r="F117" s="297" t="s">
        <v>689</v>
      </c>
      <c r="G117" s="277"/>
      <c r="H117" s="277" t="s">
        <v>735</v>
      </c>
      <c r="I117" s="277" t="s">
        <v>736</v>
      </c>
      <c r="J117" s="277"/>
      <c r="K117" s="289"/>
    </row>
    <row r="118" spans="2:11" s="1" customFormat="1" ht="15" customHeight="1">
      <c r="B118" s="301"/>
      <c r="C118" s="307"/>
      <c r="D118" s="307"/>
      <c r="E118" s="307"/>
      <c r="F118" s="307"/>
      <c r="G118" s="307"/>
      <c r="H118" s="307"/>
      <c r="I118" s="307"/>
      <c r="J118" s="307"/>
      <c r="K118" s="303"/>
    </row>
    <row r="119" spans="2:11" s="1" customFormat="1" ht="18.75" customHeight="1">
      <c r="B119" s="308"/>
      <c r="C119" s="274"/>
      <c r="D119" s="274"/>
      <c r="E119" s="274"/>
      <c r="F119" s="309"/>
      <c r="G119" s="274"/>
      <c r="H119" s="274"/>
      <c r="I119" s="274"/>
      <c r="J119" s="274"/>
      <c r="K119" s="308"/>
    </row>
    <row r="120" spans="2:11" s="1" customFormat="1" ht="18.75" customHeight="1">
      <c r="B120" s="284"/>
      <c r="C120" s="284"/>
      <c r="D120" s="284"/>
      <c r="E120" s="284"/>
      <c r="F120" s="284"/>
      <c r="G120" s="284"/>
      <c r="H120" s="284"/>
      <c r="I120" s="284"/>
      <c r="J120" s="284"/>
      <c r="K120" s="284"/>
    </row>
    <row r="121" spans="2:11" s="1" customFormat="1" ht="7.5" customHeight="1">
      <c r="B121" s="310"/>
      <c r="C121" s="311"/>
      <c r="D121" s="311"/>
      <c r="E121" s="311"/>
      <c r="F121" s="311"/>
      <c r="G121" s="311"/>
      <c r="H121" s="311"/>
      <c r="I121" s="311"/>
      <c r="J121" s="311"/>
      <c r="K121" s="312"/>
    </row>
    <row r="122" spans="2:11" s="1" customFormat="1" ht="45.2" customHeight="1">
      <c r="B122" s="313"/>
      <c r="C122" s="393" t="s">
        <v>737</v>
      </c>
      <c r="D122" s="393"/>
      <c r="E122" s="393"/>
      <c r="F122" s="393"/>
      <c r="G122" s="393"/>
      <c r="H122" s="393"/>
      <c r="I122" s="393"/>
      <c r="J122" s="393"/>
      <c r="K122" s="314"/>
    </row>
    <row r="123" spans="2:11" s="1" customFormat="1" ht="17.25" customHeight="1">
      <c r="B123" s="315"/>
      <c r="C123" s="290" t="s">
        <v>683</v>
      </c>
      <c r="D123" s="290"/>
      <c r="E123" s="290"/>
      <c r="F123" s="290" t="s">
        <v>684</v>
      </c>
      <c r="G123" s="291"/>
      <c r="H123" s="290" t="s">
        <v>55</v>
      </c>
      <c r="I123" s="290" t="s">
        <v>58</v>
      </c>
      <c r="J123" s="290" t="s">
        <v>685</v>
      </c>
      <c r="K123" s="316"/>
    </row>
    <row r="124" spans="2:11" s="1" customFormat="1" ht="17.25" customHeight="1">
      <c r="B124" s="315"/>
      <c r="C124" s="292" t="s">
        <v>686</v>
      </c>
      <c r="D124" s="292"/>
      <c r="E124" s="292"/>
      <c r="F124" s="293" t="s">
        <v>687</v>
      </c>
      <c r="G124" s="294"/>
      <c r="H124" s="292"/>
      <c r="I124" s="292"/>
      <c r="J124" s="292" t="s">
        <v>688</v>
      </c>
      <c r="K124" s="316"/>
    </row>
    <row r="125" spans="2:11" s="1" customFormat="1" ht="5.45" customHeight="1">
      <c r="B125" s="317"/>
      <c r="C125" s="295"/>
      <c r="D125" s="295"/>
      <c r="E125" s="295"/>
      <c r="F125" s="295"/>
      <c r="G125" s="277"/>
      <c r="H125" s="295"/>
      <c r="I125" s="295"/>
      <c r="J125" s="295"/>
      <c r="K125" s="318"/>
    </row>
    <row r="126" spans="2:11" s="1" customFormat="1" ht="15" customHeight="1">
      <c r="B126" s="317"/>
      <c r="C126" s="277" t="s">
        <v>692</v>
      </c>
      <c r="D126" s="295"/>
      <c r="E126" s="295"/>
      <c r="F126" s="297" t="s">
        <v>689</v>
      </c>
      <c r="G126" s="277"/>
      <c r="H126" s="277" t="s">
        <v>729</v>
      </c>
      <c r="I126" s="277" t="s">
        <v>691</v>
      </c>
      <c r="J126" s="277">
        <v>120</v>
      </c>
      <c r="K126" s="319"/>
    </row>
    <row r="127" spans="2:11" s="1" customFormat="1" ht="15" customHeight="1">
      <c r="B127" s="317"/>
      <c r="C127" s="277" t="s">
        <v>738</v>
      </c>
      <c r="D127" s="277"/>
      <c r="E127" s="277"/>
      <c r="F127" s="297" t="s">
        <v>689</v>
      </c>
      <c r="G127" s="277"/>
      <c r="H127" s="277" t="s">
        <v>739</v>
      </c>
      <c r="I127" s="277" t="s">
        <v>691</v>
      </c>
      <c r="J127" s="277" t="s">
        <v>740</v>
      </c>
      <c r="K127" s="319"/>
    </row>
    <row r="128" spans="2:11" s="1" customFormat="1" ht="15" customHeight="1">
      <c r="B128" s="317"/>
      <c r="C128" s="277" t="s">
        <v>637</v>
      </c>
      <c r="D128" s="277"/>
      <c r="E128" s="277"/>
      <c r="F128" s="297" t="s">
        <v>689</v>
      </c>
      <c r="G128" s="277"/>
      <c r="H128" s="277" t="s">
        <v>741</v>
      </c>
      <c r="I128" s="277" t="s">
        <v>691</v>
      </c>
      <c r="J128" s="277" t="s">
        <v>740</v>
      </c>
      <c r="K128" s="319"/>
    </row>
    <row r="129" spans="2:11" s="1" customFormat="1" ht="15" customHeight="1">
      <c r="B129" s="317"/>
      <c r="C129" s="277" t="s">
        <v>700</v>
      </c>
      <c r="D129" s="277"/>
      <c r="E129" s="277"/>
      <c r="F129" s="297" t="s">
        <v>695</v>
      </c>
      <c r="G129" s="277"/>
      <c r="H129" s="277" t="s">
        <v>701</v>
      </c>
      <c r="I129" s="277" t="s">
        <v>691</v>
      </c>
      <c r="J129" s="277">
        <v>15</v>
      </c>
      <c r="K129" s="319"/>
    </row>
    <row r="130" spans="2:11" s="1" customFormat="1" ht="15" customHeight="1">
      <c r="B130" s="317"/>
      <c r="C130" s="299" t="s">
        <v>702</v>
      </c>
      <c r="D130" s="299"/>
      <c r="E130" s="299"/>
      <c r="F130" s="300" t="s">
        <v>695</v>
      </c>
      <c r="G130" s="299"/>
      <c r="H130" s="299" t="s">
        <v>703</v>
      </c>
      <c r="I130" s="299" t="s">
        <v>691</v>
      </c>
      <c r="J130" s="299">
        <v>15</v>
      </c>
      <c r="K130" s="319"/>
    </row>
    <row r="131" spans="2:11" s="1" customFormat="1" ht="15" customHeight="1">
      <c r="B131" s="317"/>
      <c r="C131" s="299" t="s">
        <v>704</v>
      </c>
      <c r="D131" s="299"/>
      <c r="E131" s="299"/>
      <c r="F131" s="300" t="s">
        <v>695</v>
      </c>
      <c r="G131" s="299"/>
      <c r="H131" s="299" t="s">
        <v>705</v>
      </c>
      <c r="I131" s="299" t="s">
        <v>691</v>
      </c>
      <c r="J131" s="299">
        <v>20</v>
      </c>
      <c r="K131" s="319"/>
    </row>
    <row r="132" spans="2:11" s="1" customFormat="1" ht="15" customHeight="1">
      <c r="B132" s="317"/>
      <c r="C132" s="299" t="s">
        <v>706</v>
      </c>
      <c r="D132" s="299"/>
      <c r="E132" s="299"/>
      <c r="F132" s="300" t="s">
        <v>695</v>
      </c>
      <c r="G132" s="299"/>
      <c r="H132" s="299" t="s">
        <v>707</v>
      </c>
      <c r="I132" s="299" t="s">
        <v>691</v>
      </c>
      <c r="J132" s="299">
        <v>20</v>
      </c>
      <c r="K132" s="319"/>
    </row>
    <row r="133" spans="2:11" s="1" customFormat="1" ht="15" customHeight="1">
      <c r="B133" s="317"/>
      <c r="C133" s="277" t="s">
        <v>694</v>
      </c>
      <c r="D133" s="277"/>
      <c r="E133" s="277"/>
      <c r="F133" s="297" t="s">
        <v>695</v>
      </c>
      <c r="G133" s="277"/>
      <c r="H133" s="277" t="s">
        <v>729</v>
      </c>
      <c r="I133" s="277" t="s">
        <v>691</v>
      </c>
      <c r="J133" s="277">
        <v>50</v>
      </c>
      <c r="K133" s="319"/>
    </row>
    <row r="134" spans="2:11" s="1" customFormat="1" ht="15" customHeight="1">
      <c r="B134" s="317"/>
      <c r="C134" s="277" t="s">
        <v>708</v>
      </c>
      <c r="D134" s="277"/>
      <c r="E134" s="277"/>
      <c r="F134" s="297" t="s">
        <v>695</v>
      </c>
      <c r="G134" s="277"/>
      <c r="H134" s="277" t="s">
        <v>729</v>
      </c>
      <c r="I134" s="277" t="s">
        <v>691</v>
      </c>
      <c r="J134" s="277">
        <v>50</v>
      </c>
      <c r="K134" s="319"/>
    </row>
    <row r="135" spans="2:11" s="1" customFormat="1" ht="15" customHeight="1">
      <c r="B135" s="317"/>
      <c r="C135" s="277" t="s">
        <v>714</v>
      </c>
      <c r="D135" s="277"/>
      <c r="E135" s="277"/>
      <c r="F135" s="297" t="s">
        <v>695</v>
      </c>
      <c r="G135" s="277"/>
      <c r="H135" s="277" t="s">
        <v>729</v>
      </c>
      <c r="I135" s="277" t="s">
        <v>691</v>
      </c>
      <c r="J135" s="277">
        <v>50</v>
      </c>
      <c r="K135" s="319"/>
    </row>
    <row r="136" spans="2:11" s="1" customFormat="1" ht="15" customHeight="1">
      <c r="B136" s="317"/>
      <c r="C136" s="277" t="s">
        <v>716</v>
      </c>
      <c r="D136" s="277"/>
      <c r="E136" s="277"/>
      <c r="F136" s="297" t="s">
        <v>695</v>
      </c>
      <c r="G136" s="277"/>
      <c r="H136" s="277" t="s">
        <v>729</v>
      </c>
      <c r="I136" s="277" t="s">
        <v>691</v>
      </c>
      <c r="J136" s="277">
        <v>50</v>
      </c>
      <c r="K136" s="319"/>
    </row>
    <row r="137" spans="2:11" s="1" customFormat="1" ht="15" customHeight="1">
      <c r="B137" s="317"/>
      <c r="C137" s="277" t="s">
        <v>717</v>
      </c>
      <c r="D137" s="277"/>
      <c r="E137" s="277"/>
      <c r="F137" s="297" t="s">
        <v>695</v>
      </c>
      <c r="G137" s="277"/>
      <c r="H137" s="277" t="s">
        <v>742</v>
      </c>
      <c r="I137" s="277" t="s">
        <v>691</v>
      </c>
      <c r="J137" s="277">
        <v>255</v>
      </c>
      <c r="K137" s="319"/>
    </row>
    <row r="138" spans="2:11" s="1" customFormat="1" ht="15" customHeight="1">
      <c r="B138" s="317"/>
      <c r="C138" s="277" t="s">
        <v>719</v>
      </c>
      <c r="D138" s="277"/>
      <c r="E138" s="277"/>
      <c r="F138" s="297" t="s">
        <v>689</v>
      </c>
      <c r="G138" s="277"/>
      <c r="H138" s="277" t="s">
        <v>743</v>
      </c>
      <c r="I138" s="277" t="s">
        <v>721</v>
      </c>
      <c r="J138" s="277"/>
      <c r="K138" s="319"/>
    </row>
    <row r="139" spans="2:11" s="1" customFormat="1" ht="15" customHeight="1">
      <c r="B139" s="317"/>
      <c r="C139" s="277" t="s">
        <v>722</v>
      </c>
      <c r="D139" s="277"/>
      <c r="E139" s="277"/>
      <c r="F139" s="297" t="s">
        <v>689</v>
      </c>
      <c r="G139" s="277"/>
      <c r="H139" s="277" t="s">
        <v>744</v>
      </c>
      <c r="I139" s="277" t="s">
        <v>724</v>
      </c>
      <c r="J139" s="277"/>
      <c r="K139" s="319"/>
    </row>
    <row r="140" spans="2:11" s="1" customFormat="1" ht="15" customHeight="1">
      <c r="B140" s="317"/>
      <c r="C140" s="277" t="s">
        <v>725</v>
      </c>
      <c r="D140" s="277"/>
      <c r="E140" s="277"/>
      <c r="F140" s="297" t="s">
        <v>689</v>
      </c>
      <c r="G140" s="277"/>
      <c r="H140" s="277" t="s">
        <v>725</v>
      </c>
      <c r="I140" s="277" t="s">
        <v>724</v>
      </c>
      <c r="J140" s="277"/>
      <c r="K140" s="319"/>
    </row>
    <row r="141" spans="2:11" s="1" customFormat="1" ht="15" customHeight="1">
      <c r="B141" s="317"/>
      <c r="C141" s="277" t="s">
        <v>39</v>
      </c>
      <c r="D141" s="277"/>
      <c r="E141" s="277"/>
      <c r="F141" s="297" t="s">
        <v>689</v>
      </c>
      <c r="G141" s="277"/>
      <c r="H141" s="277" t="s">
        <v>745</v>
      </c>
      <c r="I141" s="277" t="s">
        <v>724</v>
      </c>
      <c r="J141" s="277"/>
      <c r="K141" s="319"/>
    </row>
    <row r="142" spans="2:11" s="1" customFormat="1" ht="15" customHeight="1">
      <c r="B142" s="317"/>
      <c r="C142" s="277" t="s">
        <v>746</v>
      </c>
      <c r="D142" s="277"/>
      <c r="E142" s="277"/>
      <c r="F142" s="297" t="s">
        <v>689</v>
      </c>
      <c r="G142" s="277"/>
      <c r="H142" s="277" t="s">
        <v>747</v>
      </c>
      <c r="I142" s="277" t="s">
        <v>724</v>
      </c>
      <c r="J142" s="277"/>
      <c r="K142" s="319"/>
    </row>
    <row r="143" spans="2:11" s="1" customFormat="1" ht="15" customHeight="1">
      <c r="B143" s="320"/>
      <c r="C143" s="321"/>
      <c r="D143" s="321"/>
      <c r="E143" s="321"/>
      <c r="F143" s="321"/>
      <c r="G143" s="321"/>
      <c r="H143" s="321"/>
      <c r="I143" s="321"/>
      <c r="J143" s="321"/>
      <c r="K143" s="322"/>
    </row>
    <row r="144" spans="2:11" s="1" customFormat="1" ht="18.75" customHeight="1">
      <c r="B144" s="274"/>
      <c r="C144" s="274"/>
      <c r="D144" s="274"/>
      <c r="E144" s="274"/>
      <c r="F144" s="309"/>
      <c r="G144" s="274"/>
      <c r="H144" s="274"/>
      <c r="I144" s="274"/>
      <c r="J144" s="274"/>
      <c r="K144" s="274"/>
    </row>
    <row r="145" spans="2:11" s="1" customFormat="1" ht="18.75" customHeight="1">
      <c r="B145" s="284"/>
      <c r="C145" s="284"/>
      <c r="D145" s="284"/>
      <c r="E145" s="284"/>
      <c r="F145" s="284"/>
      <c r="G145" s="284"/>
      <c r="H145" s="284"/>
      <c r="I145" s="284"/>
      <c r="J145" s="284"/>
      <c r="K145" s="284"/>
    </row>
    <row r="146" spans="2:11" s="1" customFormat="1" ht="7.5" customHeight="1">
      <c r="B146" s="285"/>
      <c r="C146" s="286"/>
      <c r="D146" s="286"/>
      <c r="E146" s="286"/>
      <c r="F146" s="286"/>
      <c r="G146" s="286"/>
      <c r="H146" s="286"/>
      <c r="I146" s="286"/>
      <c r="J146" s="286"/>
      <c r="K146" s="287"/>
    </row>
    <row r="147" spans="2:11" s="1" customFormat="1" ht="45.2" customHeight="1">
      <c r="B147" s="288"/>
      <c r="C147" s="397" t="s">
        <v>748</v>
      </c>
      <c r="D147" s="397"/>
      <c r="E147" s="397"/>
      <c r="F147" s="397"/>
      <c r="G147" s="397"/>
      <c r="H147" s="397"/>
      <c r="I147" s="397"/>
      <c r="J147" s="397"/>
      <c r="K147" s="289"/>
    </row>
    <row r="148" spans="2:11" s="1" customFormat="1" ht="17.25" customHeight="1">
      <c r="B148" s="288"/>
      <c r="C148" s="290" t="s">
        <v>683</v>
      </c>
      <c r="D148" s="290"/>
      <c r="E148" s="290"/>
      <c r="F148" s="290" t="s">
        <v>684</v>
      </c>
      <c r="G148" s="291"/>
      <c r="H148" s="290" t="s">
        <v>55</v>
      </c>
      <c r="I148" s="290" t="s">
        <v>58</v>
      </c>
      <c r="J148" s="290" t="s">
        <v>685</v>
      </c>
      <c r="K148" s="289"/>
    </row>
    <row r="149" spans="2:11" s="1" customFormat="1" ht="17.25" customHeight="1">
      <c r="B149" s="288"/>
      <c r="C149" s="292" t="s">
        <v>686</v>
      </c>
      <c r="D149" s="292"/>
      <c r="E149" s="292"/>
      <c r="F149" s="293" t="s">
        <v>687</v>
      </c>
      <c r="G149" s="294"/>
      <c r="H149" s="292"/>
      <c r="I149" s="292"/>
      <c r="J149" s="292" t="s">
        <v>688</v>
      </c>
      <c r="K149" s="289"/>
    </row>
    <row r="150" spans="2:11" s="1" customFormat="1" ht="5.45" customHeight="1">
      <c r="B150" s="298"/>
      <c r="C150" s="295"/>
      <c r="D150" s="295"/>
      <c r="E150" s="295"/>
      <c r="F150" s="295"/>
      <c r="G150" s="296"/>
      <c r="H150" s="295"/>
      <c r="I150" s="295"/>
      <c r="J150" s="295"/>
      <c r="K150" s="319"/>
    </row>
    <row r="151" spans="2:11" s="1" customFormat="1" ht="15" customHeight="1">
      <c r="B151" s="298"/>
      <c r="C151" s="323" t="s">
        <v>692</v>
      </c>
      <c r="D151" s="277"/>
      <c r="E151" s="277"/>
      <c r="F151" s="324" t="s">
        <v>689</v>
      </c>
      <c r="G151" s="277"/>
      <c r="H151" s="323" t="s">
        <v>729</v>
      </c>
      <c r="I151" s="323" t="s">
        <v>691</v>
      </c>
      <c r="J151" s="323">
        <v>120</v>
      </c>
      <c r="K151" s="319"/>
    </row>
    <row r="152" spans="2:11" s="1" customFormat="1" ht="15" customHeight="1">
      <c r="B152" s="298"/>
      <c r="C152" s="323" t="s">
        <v>738</v>
      </c>
      <c r="D152" s="277"/>
      <c r="E152" s="277"/>
      <c r="F152" s="324" t="s">
        <v>689</v>
      </c>
      <c r="G152" s="277"/>
      <c r="H152" s="323" t="s">
        <v>749</v>
      </c>
      <c r="I152" s="323" t="s">
        <v>691</v>
      </c>
      <c r="J152" s="323" t="s">
        <v>740</v>
      </c>
      <c r="K152" s="319"/>
    </row>
    <row r="153" spans="2:11" s="1" customFormat="1" ht="15" customHeight="1">
      <c r="B153" s="298"/>
      <c r="C153" s="323" t="s">
        <v>637</v>
      </c>
      <c r="D153" s="277"/>
      <c r="E153" s="277"/>
      <c r="F153" s="324" t="s">
        <v>689</v>
      </c>
      <c r="G153" s="277"/>
      <c r="H153" s="323" t="s">
        <v>750</v>
      </c>
      <c r="I153" s="323" t="s">
        <v>691</v>
      </c>
      <c r="J153" s="323" t="s">
        <v>740</v>
      </c>
      <c r="K153" s="319"/>
    </row>
    <row r="154" spans="2:11" s="1" customFormat="1" ht="15" customHeight="1">
      <c r="B154" s="298"/>
      <c r="C154" s="323" t="s">
        <v>694</v>
      </c>
      <c r="D154" s="277"/>
      <c r="E154" s="277"/>
      <c r="F154" s="324" t="s">
        <v>695</v>
      </c>
      <c r="G154" s="277"/>
      <c r="H154" s="323" t="s">
        <v>729</v>
      </c>
      <c r="I154" s="323" t="s">
        <v>691</v>
      </c>
      <c r="J154" s="323">
        <v>50</v>
      </c>
      <c r="K154" s="319"/>
    </row>
    <row r="155" spans="2:11" s="1" customFormat="1" ht="15" customHeight="1">
      <c r="B155" s="298"/>
      <c r="C155" s="323" t="s">
        <v>697</v>
      </c>
      <c r="D155" s="277"/>
      <c r="E155" s="277"/>
      <c r="F155" s="324" t="s">
        <v>689</v>
      </c>
      <c r="G155" s="277"/>
      <c r="H155" s="323" t="s">
        <v>729</v>
      </c>
      <c r="I155" s="323" t="s">
        <v>699</v>
      </c>
      <c r="J155" s="323"/>
      <c r="K155" s="319"/>
    </row>
    <row r="156" spans="2:11" s="1" customFormat="1" ht="15" customHeight="1">
      <c r="B156" s="298"/>
      <c r="C156" s="323" t="s">
        <v>708</v>
      </c>
      <c r="D156" s="277"/>
      <c r="E156" s="277"/>
      <c r="F156" s="324" t="s">
        <v>695</v>
      </c>
      <c r="G156" s="277"/>
      <c r="H156" s="323" t="s">
        <v>729</v>
      </c>
      <c r="I156" s="323" t="s">
        <v>691</v>
      </c>
      <c r="J156" s="323">
        <v>50</v>
      </c>
      <c r="K156" s="319"/>
    </row>
    <row r="157" spans="2:11" s="1" customFormat="1" ht="15" customHeight="1">
      <c r="B157" s="298"/>
      <c r="C157" s="323" t="s">
        <v>716</v>
      </c>
      <c r="D157" s="277"/>
      <c r="E157" s="277"/>
      <c r="F157" s="324" t="s">
        <v>695</v>
      </c>
      <c r="G157" s="277"/>
      <c r="H157" s="323" t="s">
        <v>729</v>
      </c>
      <c r="I157" s="323" t="s">
        <v>691</v>
      </c>
      <c r="J157" s="323">
        <v>50</v>
      </c>
      <c r="K157" s="319"/>
    </row>
    <row r="158" spans="2:11" s="1" customFormat="1" ht="15" customHeight="1">
      <c r="B158" s="298"/>
      <c r="C158" s="323" t="s">
        <v>714</v>
      </c>
      <c r="D158" s="277"/>
      <c r="E158" s="277"/>
      <c r="F158" s="324" t="s">
        <v>695</v>
      </c>
      <c r="G158" s="277"/>
      <c r="H158" s="323" t="s">
        <v>729</v>
      </c>
      <c r="I158" s="323" t="s">
        <v>691</v>
      </c>
      <c r="J158" s="323">
        <v>50</v>
      </c>
      <c r="K158" s="319"/>
    </row>
    <row r="159" spans="2:11" s="1" customFormat="1" ht="15" customHeight="1">
      <c r="B159" s="298"/>
      <c r="C159" s="323" t="s">
        <v>94</v>
      </c>
      <c r="D159" s="277"/>
      <c r="E159" s="277"/>
      <c r="F159" s="324" t="s">
        <v>689</v>
      </c>
      <c r="G159" s="277"/>
      <c r="H159" s="323" t="s">
        <v>751</v>
      </c>
      <c r="I159" s="323" t="s">
        <v>691</v>
      </c>
      <c r="J159" s="323" t="s">
        <v>752</v>
      </c>
      <c r="K159" s="319"/>
    </row>
    <row r="160" spans="2:11" s="1" customFormat="1" ht="15" customHeight="1">
      <c r="B160" s="298"/>
      <c r="C160" s="323" t="s">
        <v>753</v>
      </c>
      <c r="D160" s="277"/>
      <c r="E160" s="277"/>
      <c r="F160" s="324" t="s">
        <v>689</v>
      </c>
      <c r="G160" s="277"/>
      <c r="H160" s="323" t="s">
        <v>754</v>
      </c>
      <c r="I160" s="323" t="s">
        <v>724</v>
      </c>
      <c r="J160" s="323"/>
      <c r="K160" s="319"/>
    </row>
    <row r="161" spans="2:11" s="1" customFormat="1" ht="15" customHeight="1">
      <c r="B161" s="325"/>
      <c r="C161" s="307"/>
      <c r="D161" s="307"/>
      <c r="E161" s="307"/>
      <c r="F161" s="307"/>
      <c r="G161" s="307"/>
      <c r="H161" s="307"/>
      <c r="I161" s="307"/>
      <c r="J161" s="307"/>
      <c r="K161" s="326"/>
    </row>
    <row r="162" spans="2:11" s="1" customFormat="1" ht="18.75" customHeight="1">
      <c r="B162" s="274"/>
      <c r="C162" s="277"/>
      <c r="D162" s="277"/>
      <c r="E162" s="277"/>
      <c r="F162" s="297"/>
      <c r="G162" s="277"/>
      <c r="H162" s="277"/>
      <c r="I162" s="277"/>
      <c r="J162" s="277"/>
      <c r="K162" s="274"/>
    </row>
    <row r="163" spans="2:11" s="1" customFormat="1" ht="18.75" customHeight="1">
      <c r="B163" s="284"/>
      <c r="C163" s="284"/>
      <c r="D163" s="284"/>
      <c r="E163" s="284"/>
      <c r="F163" s="284"/>
      <c r="G163" s="284"/>
      <c r="H163" s="284"/>
      <c r="I163" s="284"/>
      <c r="J163" s="284"/>
      <c r="K163" s="284"/>
    </row>
    <row r="164" spans="2:11" s="1" customFormat="1" ht="7.5" customHeight="1">
      <c r="B164" s="266"/>
      <c r="C164" s="267"/>
      <c r="D164" s="267"/>
      <c r="E164" s="267"/>
      <c r="F164" s="267"/>
      <c r="G164" s="267"/>
      <c r="H164" s="267"/>
      <c r="I164" s="267"/>
      <c r="J164" s="267"/>
      <c r="K164" s="268"/>
    </row>
    <row r="165" spans="2:11" s="1" customFormat="1" ht="45.2" customHeight="1">
      <c r="B165" s="269"/>
      <c r="C165" s="393" t="s">
        <v>755</v>
      </c>
      <c r="D165" s="393"/>
      <c r="E165" s="393"/>
      <c r="F165" s="393"/>
      <c r="G165" s="393"/>
      <c r="H165" s="393"/>
      <c r="I165" s="393"/>
      <c r="J165" s="393"/>
      <c r="K165" s="270"/>
    </row>
    <row r="166" spans="2:11" s="1" customFormat="1" ht="17.25" customHeight="1">
      <c r="B166" s="269"/>
      <c r="C166" s="290" t="s">
        <v>683</v>
      </c>
      <c r="D166" s="290"/>
      <c r="E166" s="290"/>
      <c r="F166" s="290" t="s">
        <v>684</v>
      </c>
      <c r="G166" s="327"/>
      <c r="H166" s="328" t="s">
        <v>55</v>
      </c>
      <c r="I166" s="328" t="s">
        <v>58</v>
      </c>
      <c r="J166" s="290" t="s">
        <v>685</v>
      </c>
      <c r="K166" s="270"/>
    </row>
    <row r="167" spans="2:11" s="1" customFormat="1" ht="17.25" customHeight="1">
      <c r="B167" s="271"/>
      <c r="C167" s="292" t="s">
        <v>686</v>
      </c>
      <c r="D167" s="292"/>
      <c r="E167" s="292"/>
      <c r="F167" s="293" t="s">
        <v>687</v>
      </c>
      <c r="G167" s="329"/>
      <c r="H167" s="330"/>
      <c r="I167" s="330"/>
      <c r="J167" s="292" t="s">
        <v>688</v>
      </c>
      <c r="K167" s="272"/>
    </row>
    <row r="168" spans="2:11" s="1" customFormat="1" ht="5.45" customHeight="1">
      <c r="B168" s="298"/>
      <c r="C168" s="295"/>
      <c r="D168" s="295"/>
      <c r="E168" s="295"/>
      <c r="F168" s="295"/>
      <c r="G168" s="296"/>
      <c r="H168" s="295"/>
      <c r="I168" s="295"/>
      <c r="J168" s="295"/>
      <c r="K168" s="319"/>
    </row>
    <row r="169" spans="2:11" s="1" customFormat="1" ht="15" customHeight="1">
      <c r="B169" s="298"/>
      <c r="C169" s="277" t="s">
        <v>692</v>
      </c>
      <c r="D169" s="277"/>
      <c r="E169" s="277"/>
      <c r="F169" s="297" t="s">
        <v>689</v>
      </c>
      <c r="G169" s="277"/>
      <c r="H169" s="277" t="s">
        <v>729</v>
      </c>
      <c r="I169" s="277" t="s">
        <v>691</v>
      </c>
      <c r="J169" s="277">
        <v>120</v>
      </c>
      <c r="K169" s="319"/>
    </row>
    <row r="170" spans="2:11" s="1" customFormat="1" ht="15" customHeight="1">
      <c r="B170" s="298"/>
      <c r="C170" s="277" t="s">
        <v>738</v>
      </c>
      <c r="D170" s="277"/>
      <c r="E170" s="277"/>
      <c r="F170" s="297" t="s">
        <v>689</v>
      </c>
      <c r="G170" s="277"/>
      <c r="H170" s="277" t="s">
        <v>739</v>
      </c>
      <c r="I170" s="277" t="s">
        <v>691</v>
      </c>
      <c r="J170" s="277" t="s">
        <v>740</v>
      </c>
      <c r="K170" s="319"/>
    </row>
    <row r="171" spans="2:11" s="1" customFormat="1" ht="15" customHeight="1">
      <c r="B171" s="298"/>
      <c r="C171" s="277" t="s">
        <v>637</v>
      </c>
      <c r="D171" s="277"/>
      <c r="E171" s="277"/>
      <c r="F171" s="297" t="s">
        <v>689</v>
      </c>
      <c r="G171" s="277"/>
      <c r="H171" s="277" t="s">
        <v>756</v>
      </c>
      <c r="I171" s="277" t="s">
        <v>691</v>
      </c>
      <c r="J171" s="277" t="s">
        <v>740</v>
      </c>
      <c r="K171" s="319"/>
    </row>
    <row r="172" spans="2:11" s="1" customFormat="1" ht="15" customHeight="1">
      <c r="B172" s="298"/>
      <c r="C172" s="277" t="s">
        <v>694</v>
      </c>
      <c r="D172" s="277"/>
      <c r="E172" s="277"/>
      <c r="F172" s="297" t="s">
        <v>695</v>
      </c>
      <c r="G172" s="277"/>
      <c r="H172" s="277" t="s">
        <v>756</v>
      </c>
      <c r="I172" s="277" t="s">
        <v>691</v>
      </c>
      <c r="J172" s="277">
        <v>50</v>
      </c>
      <c r="K172" s="319"/>
    </row>
    <row r="173" spans="2:11" s="1" customFormat="1" ht="15" customHeight="1">
      <c r="B173" s="298"/>
      <c r="C173" s="277" t="s">
        <v>697</v>
      </c>
      <c r="D173" s="277"/>
      <c r="E173" s="277"/>
      <c r="F173" s="297" t="s">
        <v>689</v>
      </c>
      <c r="G173" s="277"/>
      <c r="H173" s="277" t="s">
        <v>756</v>
      </c>
      <c r="I173" s="277" t="s">
        <v>699</v>
      </c>
      <c r="J173" s="277"/>
      <c r="K173" s="319"/>
    </row>
    <row r="174" spans="2:11" s="1" customFormat="1" ht="15" customHeight="1">
      <c r="B174" s="298"/>
      <c r="C174" s="277" t="s">
        <v>708</v>
      </c>
      <c r="D174" s="277"/>
      <c r="E174" s="277"/>
      <c r="F174" s="297" t="s">
        <v>695</v>
      </c>
      <c r="G174" s="277"/>
      <c r="H174" s="277" t="s">
        <v>756</v>
      </c>
      <c r="I174" s="277" t="s">
        <v>691</v>
      </c>
      <c r="J174" s="277">
        <v>50</v>
      </c>
      <c r="K174" s="319"/>
    </row>
    <row r="175" spans="2:11" s="1" customFormat="1" ht="15" customHeight="1">
      <c r="B175" s="298"/>
      <c r="C175" s="277" t="s">
        <v>716</v>
      </c>
      <c r="D175" s="277"/>
      <c r="E175" s="277"/>
      <c r="F175" s="297" t="s">
        <v>695</v>
      </c>
      <c r="G175" s="277"/>
      <c r="H175" s="277" t="s">
        <v>756</v>
      </c>
      <c r="I175" s="277" t="s">
        <v>691</v>
      </c>
      <c r="J175" s="277">
        <v>50</v>
      </c>
      <c r="K175" s="319"/>
    </row>
    <row r="176" spans="2:11" s="1" customFormat="1" ht="15" customHeight="1">
      <c r="B176" s="298"/>
      <c r="C176" s="277" t="s">
        <v>714</v>
      </c>
      <c r="D176" s="277"/>
      <c r="E176" s="277"/>
      <c r="F176" s="297" t="s">
        <v>695</v>
      </c>
      <c r="G176" s="277"/>
      <c r="H176" s="277" t="s">
        <v>756</v>
      </c>
      <c r="I176" s="277" t="s">
        <v>691</v>
      </c>
      <c r="J176" s="277">
        <v>50</v>
      </c>
      <c r="K176" s="319"/>
    </row>
    <row r="177" spans="2:11" s="1" customFormat="1" ht="15" customHeight="1">
      <c r="B177" s="298"/>
      <c r="C177" s="277" t="s">
        <v>120</v>
      </c>
      <c r="D177" s="277"/>
      <c r="E177" s="277"/>
      <c r="F177" s="297" t="s">
        <v>689</v>
      </c>
      <c r="G177" s="277"/>
      <c r="H177" s="277" t="s">
        <v>757</v>
      </c>
      <c r="I177" s="277" t="s">
        <v>758</v>
      </c>
      <c r="J177" s="277"/>
      <c r="K177" s="319"/>
    </row>
    <row r="178" spans="2:11" s="1" customFormat="1" ht="15" customHeight="1">
      <c r="B178" s="298"/>
      <c r="C178" s="277" t="s">
        <v>58</v>
      </c>
      <c r="D178" s="277"/>
      <c r="E178" s="277"/>
      <c r="F178" s="297" t="s">
        <v>689</v>
      </c>
      <c r="G178" s="277"/>
      <c r="H178" s="277" t="s">
        <v>759</v>
      </c>
      <c r="I178" s="277" t="s">
        <v>760</v>
      </c>
      <c r="J178" s="277">
        <v>1</v>
      </c>
      <c r="K178" s="319"/>
    </row>
    <row r="179" spans="2:11" s="1" customFormat="1" ht="15" customHeight="1">
      <c r="B179" s="298"/>
      <c r="C179" s="277" t="s">
        <v>54</v>
      </c>
      <c r="D179" s="277"/>
      <c r="E179" s="277"/>
      <c r="F179" s="297" t="s">
        <v>689</v>
      </c>
      <c r="G179" s="277"/>
      <c r="H179" s="277" t="s">
        <v>761</v>
      </c>
      <c r="I179" s="277" t="s">
        <v>691</v>
      </c>
      <c r="J179" s="277">
        <v>20</v>
      </c>
      <c r="K179" s="319"/>
    </row>
    <row r="180" spans="2:11" s="1" customFormat="1" ht="15" customHeight="1">
      <c r="B180" s="298"/>
      <c r="C180" s="277" t="s">
        <v>55</v>
      </c>
      <c r="D180" s="277"/>
      <c r="E180" s="277"/>
      <c r="F180" s="297" t="s">
        <v>689</v>
      </c>
      <c r="G180" s="277"/>
      <c r="H180" s="277" t="s">
        <v>762</v>
      </c>
      <c r="I180" s="277" t="s">
        <v>691</v>
      </c>
      <c r="J180" s="277">
        <v>255</v>
      </c>
      <c r="K180" s="319"/>
    </row>
    <row r="181" spans="2:11" s="1" customFormat="1" ht="15" customHeight="1">
      <c r="B181" s="298"/>
      <c r="C181" s="277" t="s">
        <v>121</v>
      </c>
      <c r="D181" s="277"/>
      <c r="E181" s="277"/>
      <c r="F181" s="297" t="s">
        <v>689</v>
      </c>
      <c r="G181" s="277"/>
      <c r="H181" s="277" t="s">
        <v>653</v>
      </c>
      <c r="I181" s="277" t="s">
        <v>691</v>
      </c>
      <c r="J181" s="277">
        <v>10</v>
      </c>
      <c r="K181" s="319"/>
    </row>
    <row r="182" spans="2:11" s="1" customFormat="1" ht="15" customHeight="1">
      <c r="B182" s="298"/>
      <c r="C182" s="277" t="s">
        <v>122</v>
      </c>
      <c r="D182" s="277"/>
      <c r="E182" s="277"/>
      <c r="F182" s="297" t="s">
        <v>689</v>
      </c>
      <c r="G182" s="277"/>
      <c r="H182" s="277" t="s">
        <v>763</v>
      </c>
      <c r="I182" s="277" t="s">
        <v>724</v>
      </c>
      <c r="J182" s="277"/>
      <c r="K182" s="319"/>
    </row>
    <row r="183" spans="2:11" s="1" customFormat="1" ht="15" customHeight="1">
      <c r="B183" s="298"/>
      <c r="C183" s="277" t="s">
        <v>764</v>
      </c>
      <c r="D183" s="277"/>
      <c r="E183" s="277"/>
      <c r="F183" s="297" t="s">
        <v>689</v>
      </c>
      <c r="G183" s="277"/>
      <c r="H183" s="277" t="s">
        <v>765</v>
      </c>
      <c r="I183" s="277" t="s">
        <v>724</v>
      </c>
      <c r="J183" s="277"/>
      <c r="K183" s="319"/>
    </row>
    <row r="184" spans="2:11" s="1" customFormat="1" ht="15" customHeight="1">
      <c r="B184" s="298"/>
      <c r="C184" s="277" t="s">
        <v>753</v>
      </c>
      <c r="D184" s="277"/>
      <c r="E184" s="277"/>
      <c r="F184" s="297" t="s">
        <v>689</v>
      </c>
      <c r="G184" s="277"/>
      <c r="H184" s="277" t="s">
        <v>766</v>
      </c>
      <c r="I184" s="277" t="s">
        <v>724</v>
      </c>
      <c r="J184" s="277"/>
      <c r="K184" s="319"/>
    </row>
    <row r="185" spans="2:11" s="1" customFormat="1" ht="15" customHeight="1">
      <c r="B185" s="298"/>
      <c r="C185" s="277" t="s">
        <v>124</v>
      </c>
      <c r="D185" s="277"/>
      <c r="E185" s="277"/>
      <c r="F185" s="297" t="s">
        <v>695</v>
      </c>
      <c r="G185" s="277"/>
      <c r="H185" s="277" t="s">
        <v>767</v>
      </c>
      <c r="I185" s="277" t="s">
        <v>691</v>
      </c>
      <c r="J185" s="277">
        <v>50</v>
      </c>
      <c r="K185" s="319"/>
    </row>
    <row r="186" spans="2:11" s="1" customFormat="1" ht="15" customHeight="1">
      <c r="B186" s="298"/>
      <c r="C186" s="277" t="s">
        <v>768</v>
      </c>
      <c r="D186" s="277"/>
      <c r="E186" s="277"/>
      <c r="F186" s="297" t="s">
        <v>695</v>
      </c>
      <c r="G186" s="277"/>
      <c r="H186" s="277" t="s">
        <v>769</v>
      </c>
      <c r="I186" s="277" t="s">
        <v>770</v>
      </c>
      <c r="J186" s="277"/>
      <c r="K186" s="319"/>
    </row>
    <row r="187" spans="2:11" s="1" customFormat="1" ht="15" customHeight="1">
      <c r="B187" s="298"/>
      <c r="C187" s="277" t="s">
        <v>771</v>
      </c>
      <c r="D187" s="277"/>
      <c r="E187" s="277"/>
      <c r="F187" s="297" t="s">
        <v>695</v>
      </c>
      <c r="G187" s="277"/>
      <c r="H187" s="277" t="s">
        <v>772</v>
      </c>
      <c r="I187" s="277" t="s">
        <v>770</v>
      </c>
      <c r="J187" s="277"/>
      <c r="K187" s="319"/>
    </row>
    <row r="188" spans="2:11" s="1" customFormat="1" ht="15" customHeight="1">
      <c r="B188" s="298"/>
      <c r="C188" s="277" t="s">
        <v>773</v>
      </c>
      <c r="D188" s="277"/>
      <c r="E188" s="277"/>
      <c r="F188" s="297" t="s">
        <v>695</v>
      </c>
      <c r="G188" s="277"/>
      <c r="H188" s="277" t="s">
        <v>774</v>
      </c>
      <c r="I188" s="277" t="s">
        <v>770</v>
      </c>
      <c r="J188" s="277"/>
      <c r="K188" s="319"/>
    </row>
    <row r="189" spans="2:11" s="1" customFormat="1" ht="15" customHeight="1">
      <c r="B189" s="298"/>
      <c r="C189" s="331" t="s">
        <v>775</v>
      </c>
      <c r="D189" s="277"/>
      <c r="E189" s="277"/>
      <c r="F189" s="297" t="s">
        <v>695</v>
      </c>
      <c r="G189" s="277"/>
      <c r="H189" s="277" t="s">
        <v>776</v>
      </c>
      <c r="I189" s="277" t="s">
        <v>777</v>
      </c>
      <c r="J189" s="332" t="s">
        <v>778</v>
      </c>
      <c r="K189" s="319"/>
    </row>
    <row r="190" spans="2:11" s="1" customFormat="1" ht="15" customHeight="1">
      <c r="B190" s="298"/>
      <c r="C190" s="283" t="s">
        <v>43</v>
      </c>
      <c r="D190" s="277"/>
      <c r="E190" s="277"/>
      <c r="F190" s="297" t="s">
        <v>689</v>
      </c>
      <c r="G190" s="277"/>
      <c r="H190" s="274" t="s">
        <v>779</v>
      </c>
      <c r="I190" s="277" t="s">
        <v>780</v>
      </c>
      <c r="J190" s="277"/>
      <c r="K190" s="319"/>
    </row>
    <row r="191" spans="2:11" s="1" customFormat="1" ht="15" customHeight="1">
      <c r="B191" s="298"/>
      <c r="C191" s="283" t="s">
        <v>781</v>
      </c>
      <c r="D191" s="277"/>
      <c r="E191" s="277"/>
      <c r="F191" s="297" t="s">
        <v>689</v>
      </c>
      <c r="G191" s="277"/>
      <c r="H191" s="277" t="s">
        <v>782</v>
      </c>
      <c r="I191" s="277" t="s">
        <v>724</v>
      </c>
      <c r="J191" s="277"/>
      <c r="K191" s="319"/>
    </row>
    <row r="192" spans="2:11" s="1" customFormat="1" ht="15" customHeight="1">
      <c r="B192" s="298"/>
      <c r="C192" s="283" t="s">
        <v>783</v>
      </c>
      <c r="D192" s="277"/>
      <c r="E192" s="277"/>
      <c r="F192" s="297" t="s">
        <v>689</v>
      </c>
      <c r="G192" s="277"/>
      <c r="H192" s="277" t="s">
        <v>784</v>
      </c>
      <c r="I192" s="277" t="s">
        <v>724</v>
      </c>
      <c r="J192" s="277"/>
      <c r="K192" s="319"/>
    </row>
    <row r="193" spans="2:11" s="1" customFormat="1" ht="15" customHeight="1">
      <c r="B193" s="298"/>
      <c r="C193" s="283" t="s">
        <v>785</v>
      </c>
      <c r="D193" s="277"/>
      <c r="E193" s="277"/>
      <c r="F193" s="297" t="s">
        <v>695</v>
      </c>
      <c r="G193" s="277"/>
      <c r="H193" s="277" t="s">
        <v>786</v>
      </c>
      <c r="I193" s="277" t="s">
        <v>724</v>
      </c>
      <c r="J193" s="277"/>
      <c r="K193" s="319"/>
    </row>
    <row r="194" spans="2:11" s="1" customFormat="1" ht="15" customHeight="1">
      <c r="B194" s="325"/>
      <c r="C194" s="333"/>
      <c r="D194" s="307"/>
      <c r="E194" s="307"/>
      <c r="F194" s="307"/>
      <c r="G194" s="307"/>
      <c r="H194" s="307"/>
      <c r="I194" s="307"/>
      <c r="J194" s="307"/>
      <c r="K194" s="326"/>
    </row>
    <row r="195" spans="2:11" s="1" customFormat="1" ht="18.75" customHeight="1">
      <c r="B195" s="274"/>
      <c r="C195" s="277"/>
      <c r="D195" s="277"/>
      <c r="E195" s="277"/>
      <c r="F195" s="297"/>
      <c r="G195" s="277"/>
      <c r="H195" s="277"/>
      <c r="I195" s="277"/>
      <c r="J195" s="277"/>
      <c r="K195" s="274"/>
    </row>
    <row r="196" spans="2:11" s="1" customFormat="1" ht="18.75" customHeight="1">
      <c r="B196" s="274"/>
      <c r="C196" s="277"/>
      <c r="D196" s="277"/>
      <c r="E196" s="277"/>
      <c r="F196" s="297"/>
      <c r="G196" s="277"/>
      <c r="H196" s="277"/>
      <c r="I196" s="277"/>
      <c r="J196" s="277"/>
      <c r="K196" s="274"/>
    </row>
    <row r="197" spans="2:11" s="1" customFormat="1" ht="18.75" customHeight="1">
      <c r="B197" s="284"/>
      <c r="C197" s="284"/>
      <c r="D197" s="284"/>
      <c r="E197" s="284"/>
      <c r="F197" s="284"/>
      <c r="G197" s="284"/>
      <c r="H197" s="284"/>
      <c r="I197" s="284"/>
      <c r="J197" s="284"/>
      <c r="K197" s="284"/>
    </row>
    <row r="198" spans="2:11" s="1" customFormat="1" ht="13.5">
      <c r="B198" s="266"/>
      <c r="C198" s="267"/>
      <c r="D198" s="267"/>
      <c r="E198" s="267"/>
      <c r="F198" s="267"/>
      <c r="G198" s="267"/>
      <c r="H198" s="267"/>
      <c r="I198" s="267"/>
      <c r="J198" s="267"/>
      <c r="K198" s="268"/>
    </row>
    <row r="199" spans="2:11" s="1" customFormat="1" ht="21">
      <c r="B199" s="269"/>
      <c r="C199" s="393" t="s">
        <v>787</v>
      </c>
      <c r="D199" s="393"/>
      <c r="E199" s="393"/>
      <c r="F199" s="393"/>
      <c r="G199" s="393"/>
      <c r="H199" s="393"/>
      <c r="I199" s="393"/>
      <c r="J199" s="393"/>
      <c r="K199" s="270"/>
    </row>
    <row r="200" spans="2:11" s="1" customFormat="1" ht="25.5" customHeight="1">
      <c r="B200" s="269"/>
      <c r="C200" s="334" t="s">
        <v>788</v>
      </c>
      <c r="D200" s="334"/>
      <c r="E200" s="334"/>
      <c r="F200" s="334" t="s">
        <v>789</v>
      </c>
      <c r="G200" s="335"/>
      <c r="H200" s="398" t="s">
        <v>790</v>
      </c>
      <c r="I200" s="398"/>
      <c r="J200" s="398"/>
      <c r="K200" s="270"/>
    </row>
    <row r="201" spans="2:11" s="1" customFormat="1" ht="5.45" customHeight="1">
      <c r="B201" s="298"/>
      <c r="C201" s="295"/>
      <c r="D201" s="295"/>
      <c r="E201" s="295"/>
      <c r="F201" s="295"/>
      <c r="G201" s="277"/>
      <c r="H201" s="295"/>
      <c r="I201" s="295"/>
      <c r="J201" s="295"/>
      <c r="K201" s="319"/>
    </row>
    <row r="202" spans="2:11" s="1" customFormat="1" ht="15" customHeight="1">
      <c r="B202" s="298"/>
      <c r="C202" s="277" t="s">
        <v>780</v>
      </c>
      <c r="D202" s="277"/>
      <c r="E202" s="277"/>
      <c r="F202" s="297" t="s">
        <v>44</v>
      </c>
      <c r="G202" s="277"/>
      <c r="H202" s="399" t="s">
        <v>791</v>
      </c>
      <c r="I202" s="399"/>
      <c r="J202" s="399"/>
      <c r="K202" s="319"/>
    </row>
    <row r="203" spans="2:11" s="1" customFormat="1" ht="15" customHeight="1">
      <c r="B203" s="298"/>
      <c r="C203" s="304"/>
      <c r="D203" s="277"/>
      <c r="E203" s="277"/>
      <c r="F203" s="297" t="s">
        <v>45</v>
      </c>
      <c r="G203" s="277"/>
      <c r="H203" s="399" t="s">
        <v>792</v>
      </c>
      <c r="I203" s="399"/>
      <c r="J203" s="399"/>
      <c r="K203" s="319"/>
    </row>
    <row r="204" spans="2:11" s="1" customFormat="1" ht="15" customHeight="1">
      <c r="B204" s="298"/>
      <c r="C204" s="304"/>
      <c r="D204" s="277"/>
      <c r="E204" s="277"/>
      <c r="F204" s="297" t="s">
        <v>48</v>
      </c>
      <c r="G204" s="277"/>
      <c r="H204" s="399" t="s">
        <v>793</v>
      </c>
      <c r="I204" s="399"/>
      <c r="J204" s="399"/>
      <c r="K204" s="319"/>
    </row>
    <row r="205" spans="2:11" s="1" customFormat="1" ht="15" customHeight="1">
      <c r="B205" s="298"/>
      <c r="C205" s="277"/>
      <c r="D205" s="277"/>
      <c r="E205" s="277"/>
      <c r="F205" s="297" t="s">
        <v>46</v>
      </c>
      <c r="G205" s="277"/>
      <c r="H205" s="399" t="s">
        <v>794</v>
      </c>
      <c r="I205" s="399"/>
      <c r="J205" s="399"/>
      <c r="K205" s="319"/>
    </row>
    <row r="206" spans="2:11" s="1" customFormat="1" ht="15" customHeight="1">
      <c r="B206" s="298"/>
      <c r="C206" s="277"/>
      <c r="D206" s="277"/>
      <c r="E206" s="277"/>
      <c r="F206" s="297" t="s">
        <v>47</v>
      </c>
      <c r="G206" s="277"/>
      <c r="H206" s="399" t="s">
        <v>795</v>
      </c>
      <c r="I206" s="399"/>
      <c r="J206" s="399"/>
      <c r="K206" s="319"/>
    </row>
    <row r="207" spans="2:11" s="1" customFormat="1" ht="15" customHeight="1">
      <c r="B207" s="298"/>
      <c r="C207" s="277"/>
      <c r="D207" s="277"/>
      <c r="E207" s="277"/>
      <c r="F207" s="297"/>
      <c r="G207" s="277"/>
      <c r="H207" s="277"/>
      <c r="I207" s="277"/>
      <c r="J207" s="277"/>
      <c r="K207" s="319"/>
    </row>
    <row r="208" spans="2:11" s="1" customFormat="1" ht="15" customHeight="1">
      <c r="B208" s="298"/>
      <c r="C208" s="277" t="s">
        <v>736</v>
      </c>
      <c r="D208" s="277"/>
      <c r="E208" s="277"/>
      <c r="F208" s="297" t="s">
        <v>80</v>
      </c>
      <c r="G208" s="277"/>
      <c r="H208" s="399" t="s">
        <v>796</v>
      </c>
      <c r="I208" s="399"/>
      <c r="J208" s="399"/>
      <c r="K208" s="319"/>
    </row>
    <row r="209" spans="2:11" s="1" customFormat="1" ht="15" customHeight="1">
      <c r="B209" s="298"/>
      <c r="C209" s="304"/>
      <c r="D209" s="277"/>
      <c r="E209" s="277"/>
      <c r="F209" s="297" t="s">
        <v>631</v>
      </c>
      <c r="G209" s="277"/>
      <c r="H209" s="399" t="s">
        <v>632</v>
      </c>
      <c r="I209" s="399"/>
      <c r="J209" s="399"/>
      <c r="K209" s="319"/>
    </row>
    <row r="210" spans="2:11" s="1" customFormat="1" ht="15" customHeight="1">
      <c r="B210" s="298"/>
      <c r="C210" s="277"/>
      <c r="D210" s="277"/>
      <c r="E210" s="277"/>
      <c r="F210" s="297" t="s">
        <v>629</v>
      </c>
      <c r="G210" s="277"/>
      <c r="H210" s="399" t="s">
        <v>797</v>
      </c>
      <c r="I210" s="399"/>
      <c r="J210" s="399"/>
      <c r="K210" s="319"/>
    </row>
    <row r="211" spans="2:11" s="1" customFormat="1" ht="15" customHeight="1">
      <c r="B211" s="336"/>
      <c r="C211" s="304"/>
      <c r="D211" s="304"/>
      <c r="E211" s="304"/>
      <c r="F211" s="297" t="s">
        <v>633</v>
      </c>
      <c r="G211" s="283"/>
      <c r="H211" s="400" t="s">
        <v>634</v>
      </c>
      <c r="I211" s="400"/>
      <c r="J211" s="400"/>
      <c r="K211" s="337"/>
    </row>
    <row r="212" spans="2:11" s="1" customFormat="1" ht="15" customHeight="1">
      <c r="B212" s="336"/>
      <c r="C212" s="304"/>
      <c r="D212" s="304"/>
      <c r="E212" s="304"/>
      <c r="F212" s="297" t="s">
        <v>635</v>
      </c>
      <c r="G212" s="283"/>
      <c r="H212" s="400" t="s">
        <v>798</v>
      </c>
      <c r="I212" s="400"/>
      <c r="J212" s="400"/>
      <c r="K212" s="337"/>
    </row>
    <row r="213" spans="2:11" s="1" customFormat="1" ht="15" customHeight="1">
      <c r="B213" s="336"/>
      <c r="C213" s="304"/>
      <c r="D213" s="304"/>
      <c r="E213" s="304"/>
      <c r="F213" s="338"/>
      <c r="G213" s="283"/>
      <c r="H213" s="339"/>
      <c r="I213" s="339"/>
      <c r="J213" s="339"/>
      <c r="K213" s="337"/>
    </row>
    <row r="214" spans="2:11" s="1" customFormat="1" ht="15" customHeight="1">
      <c r="B214" s="336"/>
      <c r="C214" s="277" t="s">
        <v>760</v>
      </c>
      <c r="D214" s="304"/>
      <c r="E214" s="304"/>
      <c r="F214" s="297">
        <v>1</v>
      </c>
      <c r="G214" s="283"/>
      <c r="H214" s="400" t="s">
        <v>799</v>
      </c>
      <c r="I214" s="400"/>
      <c r="J214" s="400"/>
      <c r="K214" s="337"/>
    </row>
    <row r="215" spans="2:11" s="1" customFormat="1" ht="15" customHeight="1">
      <c r="B215" s="336"/>
      <c r="C215" s="304"/>
      <c r="D215" s="304"/>
      <c r="E215" s="304"/>
      <c r="F215" s="297">
        <v>2</v>
      </c>
      <c r="G215" s="283"/>
      <c r="H215" s="400" t="s">
        <v>800</v>
      </c>
      <c r="I215" s="400"/>
      <c r="J215" s="400"/>
      <c r="K215" s="337"/>
    </row>
    <row r="216" spans="2:11" s="1" customFormat="1" ht="15" customHeight="1">
      <c r="B216" s="336"/>
      <c r="C216" s="304"/>
      <c r="D216" s="304"/>
      <c r="E216" s="304"/>
      <c r="F216" s="297">
        <v>3</v>
      </c>
      <c r="G216" s="283"/>
      <c r="H216" s="400" t="s">
        <v>801</v>
      </c>
      <c r="I216" s="400"/>
      <c r="J216" s="400"/>
      <c r="K216" s="337"/>
    </row>
    <row r="217" spans="2:11" s="1" customFormat="1" ht="15" customHeight="1">
      <c r="B217" s="336"/>
      <c r="C217" s="304"/>
      <c r="D217" s="304"/>
      <c r="E217" s="304"/>
      <c r="F217" s="297">
        <v>4</v>
      </c>
      <c r="G217" s="283"/>
      <c r="H217" s="400" t="s">
        <v>802</v>
      </c>
      <c r="I217" s="400"/>
      <c r="J217" s="400"/>
      <c r="K217" s="337"/>
    </row>
    <row r="218" spans="2:11" s="1" customFormat="1" ht="12.75" customHeight="1">
      <c r="B218" s="340"/>
      <c r="C218" s="341"/>
      <c r="D218" s="341"/>
      <c r="E218" s="341"/>
      <c r="F218" s="341"/>
      <c r="G218" s="341"/>
      <c r="H218" s="341"/>
      <c r="I218" s="341"/>
      <c r="J218" s="341"/>
      <c r="K218" s="342"/>
    </row>
  </sheetData>
  <sheetProtection formatCells="0" formatColumns="0" formatRows="0" insertColumns="0" insertRows="0" insertHyperlinks="0" deleteColumns="0" deleteRows="0" sort="0" autoFilter="0" pivotTables="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79999999996" right="0.59027779999999996" top="0.59027779999999996" bottom="0.59027779999999996"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SO 01 - Sociální zařízení...</vt:lpstr>
      <vt:lpstr>SO 02 - Venkovní rampa</vt:lpstr>
      <vt:lpstr>SO 03 - Vnitřní rampa</vt:lpstr>
      <vt:lpstr>Pokyny pro vyplnění</vt:lpstr>
      <vt:lpstr>'Rekapitulace stavby'!Názvy_tisku</vt:lpstr>
      <vt:lpstr>'SO 01 - Sociální zařízení...'!Názvy_tisku</vt:lpstr>
      <vt:lpstr>'SO 02 - Venkovní rampa'!Názvy_tisku</vt:lpstr>
      <vt:lpstr>'SO 03 - Vnitřní rampa'!Názvy_tisku</vt:lpstr>
      <vt:lpstr>'Pokyny pro vyplnění'!Oblast_tisku</vt:lpstr>
      <vt:lpstr>'Rekapitulace stavby'!Oblast_tisku</vt:lpstr>
      <vt:lpstr>'SO 01 - Sociální zařízení...'!Oblast_tisku</vt:lpstr>
      <vt:lpstr>'SO 02 - Venkovní rampa'!Oblast_tisku</vt:lpstr>
      <vt:lpstr>'SO 03 - Vnitřní rampa'!Oblast_tisku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Popek</dc:creator>
  <cp:lastModifiedBy>Vladimir Wasyliw</cp:lastModifiedBy>
  <cp:lastPrinted>2019-07-22T14:38:17Z</cp:lastPrinted>
  <dcterms:created xsi:type="dcterms:W3CDTF">2019-07-22T14:33:04Z</dcterms:created>
  <dcterms:modified xsi:type="dcterms:W3CDTF">2019-07-25T06:14:44Z</dcterms:modified>
</cp:coreProperties>
</file>